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xml" ContentType="application/vnd.openxmlformats-officedocument.drawing+xml"/>
  <Override PartName="/xl/charts/chartEx1.xml" ContentType="application/vnd.ms-office.chartex+xml"/>
  <Override PartName="/xl/charts/style13.xml" ContentType="application/vnd.ms-office.chartstyle+xml"/>
  <Override PartName="/xl/charts/colors13.xml" ContentType="application/vnd.ms-office.chartcolorstyle+xml"/>
  <Override PartName="/xl/charts/chartEx2.xml" ContentType="application/vnd.ms-office.chartex+xml"/>
  <Override PartName="/xl/charts/style14.xml" ContentType="application/vnd.ms-office.chartstyle+xml"/>
  <Override PartName="/xl/charts/colors14.xml" ContentType="application/vnd.ms-office.chartcolorstyle+xml"/>
  <Override PartName="/xl/charts/chartEx3.xml" ContentType="application/vnd.ms-office.chartex+xml"/>
  <Override PartName="/xl/charts/style15.xml" ContentType="application/vnd.ms-office.chartstyle+xml"/>
  <Override PartName="/xl/charts/colors15.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Rob/Downloads/files/"/>
    </mc:Choice>
  </mc:AlternateContent>
  <xr:revisionPtr revIDLastSave="0" documentId="13_ncr:1_{F4C53BC6-1894-DA41-BE60-E1A7BD7B0034}" xr6:coauthVersionLast="36" xr6:coauthVersionMax="36" xr10:uidLastSave="{00000000-0000-0000-0000-000000000000}"/>
  <bookViews>
    <workbookView xWindow="0" yWindow="500" windowWidth="51200" windowHeight="26580" tabRatio="898" xr2:uid="{00000000-000D-0000-FFFF-FFFF00000000}"/>
  </bookViews>
  <sheets>
    <sheet name="Information" sheetId="5" r:id="rId1"/>
    <sheet name="Review" sheetId="9" r:id="rId2"/>
    <sheet name="Actual" sheetId="32" r:id="rId3"/>
    <sheet name="Deaths" sheetId="55" r:id="rId4"/>
    <sheet name="Other Inputs" sheetId="31" r:id="rId5"/>
    <sheet name="Results" sheetId="2" r:id="rId6"/>
    <sheet name="Results Comparison" sheetId="127" r:id="rId7"/>
    <sheet name="ResultsByYr" sheetId="3" r:id="rId8"/>
    <sheet name="1" sheetId="4" r:id="rId9"/>
    <sheet name="2" sheetId="64" r:id="rId10"/>
    <sheet name="3" sheetId="65" r:id="rId11"/>
    <sheet name="4" sheetId="66" r:id="rId12"/>
    <sheet name="5" sheetId="67" r:id="rId13"/>
    <sheet name="6" sheetId="68" r:id="rId14"/>
    <sheet name="7" sheetId="69" r:id="rId15"/>
    <sheet name="8" sheetId="70" r:id="rId16"/>
    <sheet name="9" sheetId="71" r:id="rId17"/>
    <sheet name="10" sheetId="72" r:id="rId18"/>
    <sheet name="2009 Scenario 23" sheetId="128" r:id="rId19"/>
    <sheet name="Deaths - AWP2 (2020)" sheetId="56" r:id="rId20"/>
    <sheet name="Deaths - HSE (AWP) 2009" sheetId="25" r:id="rId21"/>
    <sheet name="Deaths - 2009 exc. background" sheetId="129" r:id="rId22"/>
    <sheet name="PtC 2020" sheetId="6" r:id="rId23"/>
    <sheet name="PtC(3) 2009" sheetId="17" r:id="rId24"/>
    <sheet name="ACPC 2020" sheetId="7" r:id="rId25"/>
    <sheet name="ACPC(RPI=2.5%) 2009" sheetId="18" r:id="rId26"/>
  </sheets>
  <externalReferences>
    <externalReference r:id="rId27"/>
  </externalReferences>
  <definedNames>
    <definedName name="_xlnm._FilterDatabase" localSheetId="5" hidden="1">Results!$B$5:$F$15</definedName>
    <definedName name="_xlchart.v1.0" hidden="1">'Results Comparison'!$B$18:$J$18</definedName>
    <definedName name="_xlchart.v1.1" hidden="1">'Results Comparison'!$B$2:$J$2</definedName>
    <definedName name="_xlchart.v1.2" hidden="1">'Results Comparison'!$B$2:$J$2</definedName>
    <definedName name="_xlchart.v1.3" hidden="1">'Results Comparison'!$B$56:$J$56</definedName>
    <definedName name="_xlchart.v1.4" hidden="1">'Results Comparison'!$B$2:$J$2</definedName>
    <definedName name="_xlchart.v1.5" hidden="1">'Results Comparison'!$B$37:$J$37</definedName>
    <definedName name="ASSUMPTIONS_USED" localSheetId="21">#REF!</definedName>
    <definedName name="ASSUMPTIONS_USED">#REF!</definedName>
    <definedName name="Chart_Deaths_A" localSheetId="17">OFFSET(Actual!$C$12,0,0,Review!#REF!-Actual!$B$12+1)</definedName>
    <definedName name="Chart_Deaths_A" localSheetId="9">OFFSET(Actual!$C$12,0,0,Review!#REF!-Actual!$B$12+1)</definedName>
    <definedName name="Chart_Deaths_A" localSheetId="10">OFFSET(Actual!$C$12,0,0,Review!#REF!-Actual!$B$12+1)</definedName>
    <definedName name="Chart_Deaths_A" localSheetId="11">OFFSET(Actual!$C$12,0,0,Review!#REF!-Actual!$B$12+1)</definedName>
    <definedName name="Chart_Deaths_A" localSheetId="12">OFFSET(Actual!$C$12,0,0,Review!#REF!-Actual!$B$12+1)</definedName>
    <definedName name="Chart_Deaths_A" localSheetId="13">OFFSET(Actual!$C$12,0,0,Review!#REF!-Actual!$B$12+1)</definedName>
    <definedName name="Chart_Deaths_A" localSheetId="14">OFFSET(Actual!$C$12,0,0,Review!#REF!-Actual!$B$12+1)</definedName>
    <definedName name="Chart_Deaths_A" localSheetId="15">OFFSET(Actual!$C$12,0,0,Review!#REF!-Actual!$B$12+1)</definedName>
    <definedName name="Chart_Deaths_A" localSheetId="16">OFFSET(Actual!$C$12,0,0,Review!#REF!-Actual!$B$12+1)</definedName>
    <definedName name="Chart_Deaths_A" localSheetId="2">OFFSET(Actual!#REF!,0,0,Actual!#REF!-Actual!#REF!+1)</definedName>
    <definedName name="Chart_Deaths_A" localSheetId="21">OFFSET(Actual!$C$12,0,0,Review!#REF!-Actual!$B$12+1)</definedName>
    <definedName name="Chart_Deaths_A" localSheetId="19">OFFSET(Actual!$C$12,0,0,Review!#REF!-Actual!$B$12+1)</definedName>
    <definedName name="Chart_Deaths_A">OFFSET(Actual!$C$12,0,0,Review!#REF!-Actual!$B$12+1)</definedName>
    <definedName name="Chart_Deaths_S" localSheetId="17">OFFSET(Review!$AG$12,0,0,Review!#REF!-Actual!$B$12+1)</definedName>
    <definedName name="Chart_Deaths_S" localSheetId="9">OFFSET(Review!$AG$12,0,0,Review!#REF!-Actual!$B$12+1)</definedName>
    <definedName name="Chart_Deaths_S" localSheetId="10">OFFSET(Review!$AG$12,0,0,Review!#REF!-Actual!$B$12+1)</definedName>
    <definedName name="Chart_Deaths_S" localSheetId="11">OFFSET(Review!$AG$12,0,0,Review!#REF!-Actual!$B$12+1)</definedName>
    <definedName name="Chart_Deaths_S" localSheetId="12">OFFSET(Review!$AG$12,0,0,Review!#REF!-Actual!$B$12+1)</definedName>
    <definedName name="Chart_Deaths_S" localSheetId="13">OFFSET(Review!$AG$12,0,0,Review!#REF!-Actual!$B$12+1)</definedName>
    <definedName name="Chart_Deaths_S" localSheetId="14">OFFSET(Review!$AG$12,0,0,Review!#REF!-Actual!$B$12+1)</definedName>
    <definedName name="Chart_Deaths_S" localSheetId="15">OFFSET(Review!$AG$12,0,0,Review!#REF!-Actual!$B$12+1)</definedName>
    <definedName name="Chart_Deaths_S" localSheetId="16">OFFSET(Review!$AG$12,0,0,Review!#REF!-Actual!$B$12+1)</definedName>
    <definedName name="Chart_Deaths_S" localSheetId="2">OFFSET(Actual!#REF!,0,0,Actual!#REF!-Actual!#REF!+1)</definedName>
    <definedName name="Chart_Deaths_S" localSheetId="21">OFFSET(Review!$AG$12,0,0,Review!#REF!-Actual!$B$12+1)</definedName>
    <definedName name="Chart_Deaths_S" localSheetId="19">OFFSET(Review!$AG$12,0,0,Review!#REF!-Actual!$B$12+1)</definedName>
    <definedName name="Chart_Deaths_S">OFFSET(Review!$AG$12,0,0,Review!#REF!-Actual!$B$12+1)</definedName>
    <definedName name="Chart_Years" localSheetId="17">OFFSET(Actual!$B$12,0,0,Review!#REF!-Actual!$B$12+1)</definedName>
    <definedName name="Chart_Years" localSheetId="9">OFFSET(Actual!$B$12,0,0,Review!#REF!-Actual!$B$12+1)</definedName>
    <definedName name="Chart_Years" localSheetId="10">OFFSET(Actual!$B$12,0,0,Review!#REF!-Actual!$B$12+1)</definedName>
    <definedName name="Chart_Years" localSheetId="11">OFFSET(Actual!$B$12,0,0,Review!#REF!-Actual!$B$12+1)</definedName>
    <definedName name="Chart_Years" localSheetId="12">OFFSET(Actual!$B$12,0,0,Review!#REF!-Actual!$B$12+1)</definedName>
    <definedName name="Chart_Years" localSheetId="13">OFFSET(Actual!$B$12,0,0,Review!#REF!-Actual!$B$12+1)</definedName>
    <definedName name="Chart_Years" localSheetId="14">OFFSET(Actual!$B$12,0,0,Review!#REF!-Actual!$B$12+1)</definedName>
    <definedName name="Chart_Years" localSheetId="15">OFFSET(Actual!$B$12,0,0,Review!#REF!-Actual!$B$12+1)</definedName>
    <definedName name="Chart_Years" localSheetId="16">OFFSET(Actual!$B$12,0,0,Review!#REF!-Actual!$B$12+1)</definedName>
    <definedName name="Chart_Years" localSheetId="2">OFFSET(Actual!#REF!,0,0,Actual!#REF!-Actual!#REF!+1)</definedName>
    <definedName name="Chart_Years" localSheetId="21">OFFSET(Actual!$B$12,0,0,Review!#REF!-Actual!$B$12+1)</definedName>
    <definedName name="Chart_Years" localSheetId="19">OFFSET(Actual!$B$12,0,0,Review!#REF!-Actual!$B$12+1)</definedName>
    <definedName name="Chart_Years">OFFSET(Actual!$B$12,0,0,Review!#REF!-Actual!$B$12+1)</definedName>
    <definedName name="Discount">'Other Inputs'!$E$4</definedName>
    <definedName name="Endyear">'Other Inputs'!$E$6</definedName>
    <definedName name="MAXAGE">'[1]Parameter Estimates'!$G$101</definedName>
    <definedName name="MINAGE">'[1]Parameter Estimates'!$G$6</definedName>
    <definedName name="_xlnm.Print_Area" localSheetId="8">'1'!$B$1:$S$70</definedName>
    <definedName name="_xlnm.Print_Area" localSheetId="17">'10'!$B$1:$S$70</definedName>
    <definedName name="_xlnm.Print_Area" localSheetId="9">'2'!$B$1:$S$70</definedName>
    <definedName name="_xlnm.Print_Area" localSheetId="18">'2009 Scenario 23'!$A$1:$O$62</definedName>
    <definedName name="_xlnm.Print_Area" localSheetId="10">'3'!$B$1:$S$70</definedName>
    <definedName name="_xlnm.Print_Area" localSheetId="11">'4'!$B$1:$S$70</definedName>
    <definedName name="_xlnm.Print_Area" localSheetId="12">'5'!$B$1:$S$70</definedName>
    <definedName name="_xlnm.Print_Area" localSheetId="13">'6'!$B$1:$S$70</definedName>
    <definedName name="_xlnm.Print_Area" localSheetId="14">'7'!$B$1:$S$70</definedName>
    <definedName name="_xlnm.Print_Area" localSheetId="15">'8'!$B$1:$S$70</definedName>
    <definedName name="_xlnm.Print_Area" localSheetId="16">'9'!$B$1:$S$70</definedName>
    <definedName name="solver_adj" localSheetId="1" hidden="1">Review!$AW$28</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Review!$AW$27</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 name="Startyear">'Other Inputs'!$E$5</definedName>
    <definedName name="TotalRow">ResultsByYr!$BJ$2</definedName>
  </definedNames>
  <calcPr calcId="18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A77" i="129" l="1"/>
  <c r="CA76" i="129"/>
  <c r="CA75" i="129"/>
  <c r="CA74" i="129"/>
  <c r="CA73" i="129"/>
  <c r="CA72" i="129"/>
  <c r="CA71" i="129"/>
  <c r="CA70" i="129"/>
  <c r="CA69" i="129"/>
  <c r="CA68" i="129"/>
  <c r="CA67" i="129"/>
  <c r="CA66" i="129"/>
  <c r="CA65" i="129"/>
  <c r="CA64" i="129"/>
  <c r="CA63" i="129"/>
  <c r="CA62" i="129"/>
  <c r="CA61" i="129"/>
  <c r="CA60" i="129"/>
  <c r="CA59" i="129"/>
  <c r="CA58" i="129"/>
  <c r="B13" i="129"/>
  <c r="B14" i="129" s="1"/>
  <c r="B15" i="129" s="1"/>
  <c r="B16" i="129" s="1"/>
  <c r="B17" i="129" s="1"/>
  <c r="B18" i="129" s="1"/>
  <c r="B19" i="129" s="1"/>
  <c r="B20" i="129" s="1"/>
  <c r="B21" i="129" s="1"/>
  <c r="B22" i="129" s="1"/>
  <c r="B23" i="129" s="1"/>
  <c r="B24" i="129" s="1"/>
  <c r="B25" i="129" s="1"/>
  <c r="B26" i="129" s="1"/>
  <c r="B27" i="129" s="1"/>
  <c r="B28" i="129" s="1"/>
  <c r="B29" i="129" s="1"/>
  <c r="B30" i="129" s="1"/>
  <c r="B31" i="129" s="1"/>
  <c r="B32" i="129" s="1"/>
  <c r="B33" i="129" s="1"/>
  <c r="B34" i="129" s="1"/>
  <c r="B35" i="129" s="1"/>
  <c r="B36" i="129" s="1"/>
  <c r="B37" i="129" s="1"/>
  <c r="B38" i="129" s="1"/>
  <c r="B39" i="129" s="1"/>
  <c r="B40" i="129" s="1"/>
  <c r="B41" i="129" s="1"/>
  <c r="B42" i="129" s="1"/>
  <c r="B43" i="129" s="1"/>
  <c r="B44" i="129" s="1"/>
  <c r="B45" i="129" s="1"/>
  <c r="B46" i="129" s="1"/>
  <c r="B47" i="129" s="1"/>
  <c r="B48" i="129" s="1"/>
  <c r="B49" i="129" s="1"/>
  <c r="B50" i="129" s="1"/>
  <c r="B51" i="129" s="1"/>
  <c r="B52" i="129" s="1"/>
  <c r="B53" i="129" s="1"/>
  <c r="B54" i="129" s="1"/>
  <c r="B55" i="129" s="1"/>
  <c r="B56" i="129" s="1"/>
  <c r="B57" i="129" s="1"/>
  <c r="B58" i="129" s="1"/>
  <c r="B59" i="129" s="1"/>
  <c r="B60" i="129" s="1"/>
  <c r="B61" i="129" s="1"/>
  <c r="B62" i="129" s="1"/>
  <c r="B63" i="129" s="1"/>
  <c r="B64" i="129" s="1"/>
  <c r="B65" i="129" s="1"/>
  <c r="B66" i="129" s="1"/>
  <c r="B67" i="129" s="1"/>
  <c r="B68" i="129" s="1"/>
  <c r="B69" i="129" s="1"/>
  <c r="B70" i="129" s="1"/>
  <c r="B71" i="129" s="1"/>
  <c r="B72" i="129" s="1"/>
  <c r="B73" i="129" s="1"/>
  <c r="B74" i="129" s="1"/>
  <c r="B75" i="129" s="1"/>
  <c r="B76" i="129" s="1"/>
  <c r="B77" i="129" s="1"/>
  <c r="D11" i="129"/>
  <c r="B3" i="129"/>
  <c r="CA54" i="129" l="1"/>
  <c r="CA33" i="129"/>
  <c r="CA48" i="129"/>
  <c r="CA38" i="129"/>
  <c r="CA26" i="129"/>
  <c r="CA23" i="129"/>
  <c r="CA16" i="129"/>
  <c r="CA28" i="129"/>
  <c r="CA43" i="129"/>
  <c r="CA18" i="129"/>
  <c r="CA47" i="129"/>
  <c r="CA40" i="129"/>
  <c r="CA37" i="129"/>
  <c r="CA32" i="129"/>
  <c r="CA15" i="129"/>
  <c r="CA14" i="129"/>
  <c r="CA56" i="129"/>
  <c r="CA50" i="129"/>
  <c r="CA44" i="129"/>
  <c r="CA42" i="129"/>
  <c r="CA39" i="129"/>
  <c r="CA36" i="129"/>
  <c r="CA35" i="129"/>
  <c r="CA31" i="129"/>
  <c r="CA27" i="129"/>
  <c r="CA24" i="129"/>
  <c r="CA21" i="129"/>
  <c r="CA17" i="129"/>
  <c r="CA55" i="129"/>
  <c r="CA53" i="129"/>
  <c r="CA52" i="129"/>
  <c r="CA51" i="129"/>
  <c r="CA49" i="129"/>
  <c r="CA46" i="129"/>
  <c r="CA45" i="129"/>
  <c r="CA41" i="129"/>
  <c r="CA34" i="129"/>
  <c r="CA30" i="129"/>
  <c r="CA29" i="129"/>
  <c r="CA25" i="129"/>
  <c r="CA22" i="129"/>
  <c r="CA20" i="129"/>
  <c r="CA19" i="129"/>
  <c r="CA13" i="129"/>
  <c r="CA12" i="129"/>
  <c r="CA57" i="129"/>
  <c r="C17" i="127"/>
  <c r="D17" i="127" s="1"/>
  <c r="E11" i="129"/>
  <c r="F11" i="129" l="1"/>
  <c r="G11" i="129" l="1"/>
  <c r="T12" i="4"/>
  <c r="T12" i="72"/>
  <c r="T12" i="71"/>
  <c r="T12" i="70"/>
  <c r="T12" i="69"/>
  <c r="T12" i="68"/>
  <c r="T12" i="67"/>
  <c r="T12" i="66"/>
  <c r="T12" i="65"/>
  <c r="T12" i="64"/>
  <c r="H11" i="129" l="1"/>
  <c r="F4" i="127"/>
  <c r="I11" i="129" l="1"/>
  <c r="C6" i="127"/>
  <c r="D6" i="127" s="1"/>
  <c r="C4" i="127"/>
  <c r="D4" i="127" s="1"/>
  <c r="C5" i="127"/>
  <c r="D5" i="127" s="1"/>
  <c r="J11" i="129" l="1"/>
  <c r="A7" i="2"/>
  <c r="A8" i="2"/>
  <c r="A9" i="2"/>
  <c r="A10" i="2"/>
  <c r="A11" i="2"/>
  <c r="A12" i="2"/>
  <c r="A13" i="2"/>
  <c r="A14" i="2"/>
  <c r="A15" i="2"/>
  <c r="A6" i="2"/>
  <c r="H6" i="127"/>
  <c r="I6" i="127" s="1"/>
  <c r="G4" i="127"/>
  <c r="H4" i="127" s="1"/>
  <c r="I4" i="127" s="1"/>
  <c r="G5" i="127"/>
  <c r="H5" i="127" s="1"/>
  <c r="I5" i="127" s="1"/>
  <c r="E6" i="127"/>
  <c r="F6" i="127" s="1"/>
  <c r="P4" i="2"/>
  <c r="G4" i="2"/>
  <c r="B55" i="127"/>
  <c r="B56" i="127" s="1"/>
  <c r="K11" i="129" l="1"/>
  <c r="I3" i="127"/>
  <c r="I13" i="127" s="1"/>
  <c r="F3" i="127"/>
  <c r="G3" i="127"/>
  <c r="H3" i="127"/>
  <c r="H13" i="127" s="1"/>
  <c r="E3" i="127"/>
  <c r="B11" i="127"/>
  <c r="B36" i="127"/>
  <c r="B37" i="127" s="1"/>
  <c r="B17" i="127"/>
  <c r="B18" i="127" s="1"/>
  <c r="L60" i="128"/>
  <c r="B70" i="72"/>
  <c r="B68" i="72"/>
  <c r="B13" i="72"/>
  <c r="B14" i="72" s="1"/>
  <c r="D2" i="72"/>
  <c r="L67" i="72" s="1"/>
  <c r="B70" i="71"/>
  <c r="B68" i="71"/>
  <c r="B13" i="71"/>
  <c r="D2" i="71"/>
  <c r="G67" i="71" s="1"/>
  <c r="B70" i="70"/>
  <c r="B68" i="70"/>
  <c r="B13" i="70"/>
  <c r="D2" i="70"/>
  <c r="J67" i="70" s="1"/>
  <c r="B70" i="69"/>
  <c r="B68" i="69"/>
  <c r="B13" i="69"/>
  <c r="D2" i="69"/>
  <c r="G66" i="69" s="1"/>
  <c r="B70" i="68"/>
  <c r="B68" i="68"/>
  <c r="B13" i="68"/>
  <c r="D2" i="68"/>
  <c r="B70" i="67"/>
  <c r="B68" i="67"/>
  <c r="B13" i="67"/>
  <c r="D2" i="67"/>
  <c r="L67" i="67" s="1"/>
  <c r="B70" i="66"/>
  <c r="B68" i="66"/>
  <c r="B13" i="66"/>
  <c r="D2" i="66"/>
  <c r="G67" i="66" s="1"/>
  <c r="B70" i="65"/>
  <c r="B68" i="65"/>
  <c r="B13" i="65"/>
  <c r="D2" i="65"/>
  <c r="J67" i="65" s="1"/>
  <c r="B70" i="64"/>
  <c r="B68" i="64"/>
  <c r="B13" i="64"/>
  <c r="D2" i="64"/>
  <c r="B68" i="4"/>
  <c r="L11" i="129" l="1"/>
  <c r="B15" i="72"/>
  <c r="T15" i="72" s="1"/>
  <c r="T14" i="72"/>
  <c r="T13" i="64"/>
  <c r="B14" i="65"/>
  <c r="T13" i="65"/>
  <c r="T13" i="66"/>
  <c r="T13" i="67"/>
  <c r="T13" i="68"/>
  <c r="B14" i="69"/>
  <c r="T13" i="69"/>
  <c r="T13" i="70"/>
  <c r="T13" i="71"/>
  <c r="T13" i="72"/>
  <c r="L14" i="70"/>
  <c r="G43" i="65"/>
  <c r="G22" i="66"/>
  <c r="G59" i="65"/>
  <c r="G38" i="66"/>
  <c r="L46" i="70"/>
  <c r="G54" i="66"/>
  <c r="G27" i="65"/>
  <c r="G19" i="72"/>
  <c r="L30" i="70"/>
  <c r="G39" i="72"/>
  <c r="G14" i="66"/>
  <c r="G46" i="66"/>
  <c r="L22" i="70"/>
  <c r="G23" i="72"/>
  <c r="G31" i="72"/>
  <c r="G30" i="66"/>
  <c r="G62" i="66"/>
  <c r="L38" i="70"/>
  <c r="G15" i="72"/>
  <c r="G35" i="72"/>
  <c r="G15" i="65"/>
  <c r="G31" i="65"/>
  <c r="G47" i="65"/>
  <c r="G63" i="65"/>
  <c r="G26" i="66"/>
  <c r="G42" i="66"/>
  <c r="G58" i="66"/>
  <c r="L18" i="70"/>
  <c r="L34" i="70"/>
  <c r="L50" i="70"/>
  <c r="M13" i="65"/>
  <c r="G35" i="65"/>
  <c r="G51" i="65"/>
  <c r="G19" i="65"/>
  <c r="G67" i="65"/>
  <c r="G23" i="65"/>
  <c r="G39" i="65"/>
  <c r="G55" i="65"/>
  <c r="L12" i="66"/>
  <c r="G18" i="66"/>
  <c r="G34" i="66"/>
  <c r="G50" i="66"/>
  <c r="G66" i="66"/>
  <c r="L26" i="70"/>
  <c r="L42" i="70"/>
  <c r="G27" i="72"/>
  <c r="G12" i="65"/>
  <c r="L16" i="65"/>
  <c r="L20" i="65"/>
  <c r="L24" i="65"/>
  <c r="L28" i="65"/>
  <c r="L32" i="65"/>
  <c r="L36" i="65"/>
  <c r="L40" i="65"/>
  <c r="L44" i="65"/>
  <c r="L48" i="65"/>
  <c r="L52" i="65"/>
  <c r="L56" i="65"/>
  <c r="L60" i="65"/>
  <c r="L64" i="65"/>
  <c r="L15" i="66"/>
  <c r="L19" i="66"/>
  <c r="L23" i="66"/>
  <c r="L27" i="66"/>
  <c r="L31" i="66"/>
  <c r="L35" i="66"/>
  <c r="L39" i="66"/>
  <c r="L43" i="66"/>
  <c r="L47" i="66"/>
  <c r="L51" i="66"/>
  <c r="L55" i="66"/>
  <c r="L59" i="66"/>
  <c r="L63" i="66"/>
  <c r="L67" i="66"/>
  <c r="G14" i="67"/>
  <c r="J16" i="67"/>
  <c r="J20" i="67"/>
  <c r="J24" i="67"/>
  <c r="J28" i="67"/>
  <c r="J32" i="67"/>
  <c r="J36" i="67"/>
  <c r="J40" i="67"/>
  <c r="J44" i="67"/>
  <c r="M12" i="70"/>
  <c r="G13" i="70"/>
  <c r="M15" i="70"/>
  <c r="M19" i="70"/>
  <c r="M23" i="70"/>
  <c r="M13" i="72"/>
  <c r="L16" i="72"/>
  <c r="L20" i="72"/>
  <c r="L24" i="72"/>
  <c r="L28" i="72"/>
  <c r="L32" i="72"/>
  <c r="L36" i="72"/>
  <c r="L40" i="72"/>
  <c r="M17" i="65"/>
  <c r="M21" i="65"/>
  <c r="M16" i="66"/>
  <c r="M20" i="66"/>
  <c r="M24" i="66"/>
  <c r="L14" i="67"/>
  <c r="G17" i="67"/>
  <c r="G21" i="67"/>
  <c r="G25" i="67"/>
  <c r="G29" i="67"/>
  <c r="G33" i="67"/>
  <c r="G37" i="67"/>
  <c r="G41" i="67"/>
  <c r="J16" i="70"/>
  <c r="J20" i="70"/>
  <c r="J24" i="70"/>
  <c r="J28" i="70"/>
  <c r="J32" i="70"/>
  <c r="J36" i="70"/>
  <c r="J40" i="70"/>
  <c r="J44" i="70"/>
  <c r="J48" i="70"/>
  <c r="G12" i="72"/>
  <c r="M17" i="72"/>
  <c r="M21" i="72"/>
  <c r="M25" i="72"/>
  <c r="M29" i="72"/>
  <c r="M33" i="72"/>
  <c r="M37" i="72"/>
  <c r="M41" i="72"/>
  <c r="J14" i="65"/>
  <c r="J18" i="65"/>
  <c r="J22" i="65"/>
  <c r="J26" i="65"/>
  <c r="J30" i="65"/>
  <c r="J34" i="65"/>
  <c r="J38" i="65"/>
  <c r="J42" i="65"/>
  <c r="J46" i="65"/>
  <c r="J50" i="65"/>
  <c r="J54" i="65"/>
  <c r="J58" i="65"/>
  <c r="J62" i="65"/>
  <c r="J66" i="65"/>
  <c r="J13" i="66"/>
  <c r="J17" i="66"/>
  <c r="J21" i="66"/>
  <c r="J25" i="66"/>
  <c r="J29" i="66"/>
  <c r="J33" i="66"/>
  <c r="J37" i="66"/>
  <c r="J41" i="66"/>
  <c r="J45" i="66"/>
  <c r="J49" i="66"/>
  <c r="J53" i="66"/>
  <c r="J57" i="66"/>
  <c r="J61" i="66"/>
  <c r="J65" i="66"/>
  <c r="L12" i="67"/>
  <c r="G13" i="67"/>
  <c r="L15" i="67"/>
  <c r="L18" i="67"/>
  <c r="L22" i="67"/>
  <c r="L26" i="67"/>
  <c r="L30" i="67"/>
  <c r="L34" i="67"/>
  <c r="L38" i="67"/>
  <c r="L42" i="67"/>
  <c r="G17" i="70"/>
  <c r="G21" i="70"/>
  <c r="G25" i="70"/>
  <c r="G29" i="70"/>
  <c r="G33" i="70"/>
  <c r="G37" i="70"/>
  <c r="G41" i="70"/>
  <c r="G45" i="70"/>
  <c r="G49" i="70"/>
  <c r="J14" i="72"/>
  <c r="J18" i="72"/>
  <c r="J22" i="72"/>
  <c r="J26" i="72"/>
  <c r="J30" i="72"/>
  <c r="J34" i="72"/>
  <c r="J38" i="72"/>
  <c r="M12" i="67"/>
  <c r="J13" i="67"/>
  <c r="M15" i="67"/>
  <c r="M19" i="67"/>
  <c r="M23" i="67"/>
  <c r="G20" i="64"/>
  <c r="J39" i="64"/>
  <c r="G40" i="64"/>
  <c r="J47" i="64"/>
  <c r="G48" i="64"/>
  <c r="J51" i="64"/>
  <c r="G52" i="64"/>
  <c r="J55" i="64"/>
  <c r="G56" i="64"/>
  <c r="L61" i="64"/>
  <c r="G64" i="64"/>
  <c r="L65" i="64"/>
  <c r="J67" i="64"/>
  <c r="G45" i="67"/>
  <c r="L46" i="67"/>
  <c r="J48" i="67"/>
  <c r="G49" i="67"/>
  <c r="L50" i="67"/>
  <c r="J52" i="67"/>
  <c r="G53" i="67"/>
  <c r="L54" i="67"/>
  <c r="J56" i="67"/>
  <c r="G57" i="67"/>
  <c r="L58" i="67"/>
  <c r="J60" i="67"/>
  <c r="G61" i="67"/>
  <c r="L62" i="67"/>
  <c r="J64" i="67"/>
  <c r="G65" i="67"/>
  <c r="L66" i="67"/>
  <c r="J12" i="68"/>
  <c r="L13" i="68"/>
  <c r="M14" i="68"/>
  <c r="J15" i="68"/>
  <c r="G16" i="68"/>
  <c r="L17" i="68"/>
  <c r="M18" i="68"/>
  <c r="J19" i="68"/>
  <c r="G20" i="68"/>
  <c r="L21" i="68"/>
  <c r="M22" i="68"/>
  <c r="J23" i="68"/>
  <c r="G24" i="68"/>
  <c r="L25" i="68"/>
  <c r="J27" i="68"/>
  <c r="G28" i="68"/>
  <c r="L29" i="68"/>
  <c r="J31" i="68"/>
  <c r="G32" i="68"/>
  <c r="L33" i="68"/>
  <c r="J35" i="68"/>
  <c r="G36" i="68"/>
  <c r="L37" i="68"/>
  <c r="J39" i="68"/>
  <c r="G40" i="68"/>
  <c r="L41" i="68"/>
  <c r="J43" i="68"/>
  <c r="G44" i="68"/>
  <c r="L45" i="68"/>
  <c r="J47" i="68"/>
  <c r="G48" i="68"/>
  <c r="L49" i="68"/>
  <c r="J51" i="68"/>
  <c r="G52" i="68"/>
  <c r="L53" i="68"/>
  <c r="J55" i="68"/>
  <c r="G56" i="68"/>
  <c r="L57" i="68"/>
  <c r="J59" i="68"/>
  <c r="G60" i="68"/>
  <c r="L61" i="68"/>
  <c r="J63" i="68"/>
  <c r="G64" i="68"/>
  <c r="L65" i="68"/>
  <c r="J67" i="68"/>
  <c r="G12" i="69"/>
  <c r="M13" i="69"/>
  <c r="J14" i="69"/>
  <c r="G15" i="69"/>
  <c r="L15" i="69"/>
  <c r="L19" i="69"/>
  <c r="M24" i="69"/>
  <c r="J25" i="69"/>
  <c r="G26" i="69"/>
  <c r="L35" i="69"/>
  <c r="J41" i="69"/>
  <c r="G42" i="69"/>
  <c r="L51" i="69"/>
  <c r="J57" i="69"/>
  <c r="G58" i="69"/>
  <c r="L67" i="69"/>
  <c r="J12" i="64"/>
  <c r="L25" i="64"/>
  <c r="L37" i="64"/>
  <c r="L41" i="64"/>
  <c r="L45" i="64"/>
  <c r="L57" i="64"/>
  <c r="J63" i="64"/>
  <c r="G12" i="64"/>
  <c r="M13" i="64"/>
  <c r="B14" i="64"/>
  <c r="T14" i="64" s="1"/>
  <c r="J14" i="64"/>
  <c r="G15" i="64"/>
  <c r="L16" i="64"/>
  <c r="M17" i="64"/>
  <c r="J18" i="64"/>
  <c r="G19" i="64"/>
  <c r="L20" i="64"/>
  <c r="M21" i="64"/>
  <c r="J22" i="64"/>
  <c r="G23" i="64"/>
  <c r="L24" i="64"/>
  <c r="J26" i="64"/>
  <c r="G27" i="64"/>
  <c r="L28" i="64"/>
  <c r="J30" i="64"/>
  <c r="G31" i="64"/>
  <c r="L32" i="64"/>
  <c r="J34" i="64"/>
  <c r="G35" i="64"/>
  <c r="L36" i="64"/>
  <c r="J38" i="64"/>
  <c r="G39" i="64"/>
  <c r="L40" i="64"/>
  <c r="J42" i="64"/>
  <c r="G43" i="64"/>
  <c r="L44" i="64"/>
  <c r="J46" i="64"/>
  <c r="G47" i="64"/>
  <c r="L48" i="64"/>
  <c r="J50" i="64"/>
  <c r="G51" i="64"/>
  <c r="L52" i="64"/>
  <c r="J54" i="64"/>
  <c r="G55" i="64"/>
  <c r="L56" i="64"/>
  <c r="J58" i="64"/>
  <c r="G59" i="64"/>
  <c r="L60" i="64"/>
  <c r="J62" i="64"/>
  <c r="G63" i="64"/>
  <c r="L64" i="64"/>
  <c r="J66" i="64"/>
  <c r="G67" i="64"/>
  <c r="L12" i="65"/>
  <c r="J13" i="65"/>
  <c r="G14" i="65"/>
  <c r="L15" i="65"/>
  <c r="M16" i="65"/>
  <c r="J17" i="65"/>
  <c r="G18" i="65"/>
  <c r="L19" i="65"/>
  <c r="M20" i="65"/>
  <c r="J21" i="65"/>
  <c r="G22" i="65"/>
  <c r="L23" i="65"/>
  <c r="M24" i="65"/>
  <c r="J25" i="65"/>
  <c r="G26" i="65"/>
  <c r="L27" i="65"/>
  <c r="J29" i="65"/>
  <c r="G30" i="65"/>
  <c r="L31" i="65"/>
  <c r="J33" i="65"/>
  <c r="G34" i="65"/>
  <c r="L35" i="65"/>
  <c r="J37" i="65"/>
  <c r="G38" i="65"/>
  <c r="L39" i="65"/>
  <c r="J41" i="65"/>
  <c r="G42" i="65"/>
  <c r="L43" i="65"/>
  <c r="J45" i="65"/>
  <c r="G46" i="65"/>
  <c r="L47" i="65"/>
  <c r="J49" i="65"/>
  <c r="G50" i="65"/>
  <c r="L51" i="65"/>
  <c r="J53" i="65"/>
  <c r="G54" i="65"/>
  <c r="L55" i="65"/>
  <c r="J57" i="65"/>
  <c r="G58" i="65"/>
  <c r="L59" i="65"/>
  <c r="J61" i="65"/>
  <c r="G62" i="65"/>
  <c r="L63" i="65"/>
  <c r="J65" i="65"/>
  <c r="G66" i="65"/>
  <c r="L67" i="65"/>
  <c r="M12" i="66"/>
  <c r="G13" i="66"/>
  <c r="L14" i="66"/>
  <c r="M15" i="66"/>
  <c r="J16" i="66"/>
  <c r="G17" i="66"/>
  <c r="L18" i="66"/>
  <c r="M19" i="66"/>
  <c r="J20" i="66"/>
  <c r="G21" i="66"/>
  <c r="L22" i="66"/>
  <c r="M23" i="66"/>
  <c r="J24" i="66"/>
  <c r="G25" i="66"/>
  <c r="L26" i="66"/>
  <c r="J28" i="66"/>
  <c r="G29" i="66"/>
  <c r="L30" i="66"/>
  <c r="J32" i="66"/>
  <c r="G33" i="66"/>
  <c r="L34" i="66"/>
  <c r="J36" i="66"/>
  <c r="G37" i="66"/>
  <c r="L38" i="66"/>
  <c r="J40" i="66"/>
  <c r="G41" i="66"/>
  <c r="L42" i="66"/>
  <c r="J44" i="66"/>
  <c r="G45" i="66"/>
  <c r="L46" i="66"/>
  <c r="J48" i="66"/>
  <c r="G49" i="66"/>
  <c r="L50" i="66"/>
  <c r="J52" i="66"/>
  <c r="G53" i="66"/>
  <c r="L54" i="66"/>
  <c r="J56" i="66"/>
  <c r="G57" i="66"/>
  <c r="L58" i="66"/>
  <c r="J60" i="66"/>
  <c r="G61" i="66"/>
  <c r="L62" i="66"/>
  <c r="J64" i="66"/>
  <c r="G65" i="66"/>
  <c r="L66" i="66"/>
  <c r="J12" i="67"/>
  <c r="L13" i="67"/>
  <c r="M14" i="67"/>
  <c r="J15" i="67"/>
  <c r="G16" i="67"/>
  <c r="L17" i="67"/>
  <c r="M18" i="67"/>
  <c r="J19" i="67"/>
  <c r="G20" i="67"/>
  <c r="L21" i="67"/>
  <c r="M22" i="67"/>
  <c r="J23" i="67"/>
  <c r="G24" i="67"/>
  <c r="L25" i="67"/>
  <c r="J27" i="67"/>
  <c r="G28" i="67"/>
  <c r="L29" i="67"/>
  <c r="J31" i="67"/>
  <c r="G32" i="67"/>
  <c r="L33" i="67"/>
  <c r="J35" i="67"/>
  <c r="G36" i="67"/>
  <c r="L37" i="67"/>
  <c r="J39" i="67"/>
  <c r="G40" i="67"/>
  <c r="L41" i="67"/>
  <c r="J43" i="67"/>
  <c r="G44" i="67"/>
  <c r="L45" i="67"/>
  <c r="J47" i="67"/>
  <c r="G48" i="67"/>
  <c r="L49" i="67"/>
  <c r="J51" i="67"/>
  <c r="G52" i="67"/>
  <c r="L53" i="67"/>
  <c r="J55" i="67"/>
  <c r="G56" i="67"/>
  <c r="L57" i="67"/>
  <c r="J59" i="67"/>
  <c r="G60" i="67"/>
  <c r="L61" i="67"/>
  <c r="J63" i="67"/>
  <c r="G64" i="67"/>
  <c r="L65" i="67"/>
  <c r="J67" i="67"/>
  <c r="G12" i="68"/>
  <c r="M13" i="68"/>
  <c r="B14" i="68"/>
  <c r="T14" i="68" s="1"/>
  <c r="J14" i="68"/>
  <c r="G15" i="68"/>
  <c r="L16" i="68"/>
  <c r="M17" i="68"/>
  <c r="J18" i="68"/>
  <c r="G19" i="68"/>
  <c r="L20" i="68"/>
  <c r="M21" i="68"/>
  <c r="J22" i="68"/>
  <c r="G23" i="68"/>
  <c r="L24" i="68"/>
  <c r="J26" i="68"/>
  <c r="G27" i="68"/>
  <c r="L28" i="68"/>
  <c r="J30" i="68"/>
  <c r="G31" i="68"/>
  <c r="L32" i="68"/>
  <c r="J34" i="68"/>
  <c r="G35" i="68"/>
  <c r="L36" i="68"/>
  <c r="J38" i="68"/>
  <c r="G39" i="68"/>
  <c r="L40" i="68"/>
  <c r="J42" i="68"/>
  <c r="G43" i="68"/>
  <c r="L44" i="68"/>
  <c r="J46" i="68"/>
  <c r="G47" i="68"/>
  <c r="L48" i="68"/>
  <c r="J50" i="68"/>
  <c r="G51" i="68"/>
  <c r="L52" i="68"/>
  <c r="J54" i="68"/>
  <c r="G55" i="68"/>
  <c r="L56" i="68"/>
  <c r="J58" i="68"/>
  <c r="G59" i="68"/>
  <c r="L60" i="68"/>
  <c r="J62" i="68"/>
  <c r="G63" i="68"/>
  <c r="L64" i="68"/>
  <c r="J66" i="68"/>
  <c r="G67" i="68"/>
  <c r="L12" i="69"/>
  <c r="J13" i="69"/>
  <c r="G14" i="69"/>
  <c r="M15" i="69"/>
  <c r="M20" i="69"/>
  <c r="J21" i="69"/>
  <c r="G22" i="69"/>
  <c r="L31" i="69"/>
  <c r="J37" i="69"/>
  <c r="G38" i="69"/>
  <c r="L47" i="69"/>
  <c r="J53" i="69"/>
  <c r="G54" i="69"/>
  <c r="L63" i="69"/>
  <c r="L13" i="64"/>
  <c r="M14" i="64"/>
  <c r="J15" i="64"/>
  <c r="G16" i="64"/>
  <c r="M18" i="64"/>
  <c r="J19" i="64"/>
  <c r="L21" i="64"/>
  <c r="M22" i="64"/>
  <c r="J23" i="64"/>
  <c r="G24" i="64"/>
  <c r="J27" i="64"/>
  <c r="G28" i="64"/>
  <c r="J31" i="64"/>
  <c r="L33" i="64"/>
  <c r="J43" i="64"/>
  <c r="J59" i="64"/>
  <c r="G60" i="64"/>
  <c r="L12" i="64"/>
  <c r="J13" i="64"/>
  <c r="G14" i="64"/>
  <c r="L15" i="64"/>
  <c r="M16" i="64"/>
  <c r="J17" i="64"/>
  <c r="G18" i="64"/>
  <c r="L19" i="64"/>
  <c r="M20" i="64"/>
  <c r="J21" i="64"/>
  <c r="G22" i="64"/>
  <c r="L23" i="64"/>
  <c r="M24" i="64"/>
  <c r="J25" i="64"/>
  <c r="G26" i="64"/>
  <c r="L27" i="64"/>
  <c r="J29" i="64"/>
  <c r="G30" i="64"/>
  <c r="L31" i="64"/>
  <c r="J33" i="64"/>
  <c r="G34" i="64"/>
  <c r="L35" i="64"/>
  <c r="J37" i="64"/>
  <c r="G38" i="64"/>
  <c r="L39" i="64"/>
  <c r="J41" i="64"/>
  <c r="G42" i="64"/>
  <c r="L43" i="64"/>
  <c r="J45" i="64"/>
  <c r="G46" i="64"/>
  <c r="L47" i="64"/>
  <c r="J49" i="64"/>
  <c r="G50" i="64"/>
  <c r="L51" i="64"/>
  <c r="J53" i="64"/>
  <c r="G54" i="64"/>
  <c r="L55" i="64"/>
  <c r="J57" i="64"/>
  <c r="G58" i="64"/>
  <c r="L59" i="64"/>
  <c r="J61" i="64"/>
  <c r="G62" i="64"/>
  <c r="L63" i="64"/>
  <c r="J65" i="64"/>
  <c r="G66" i="64"/>
  <c r="L67" i="64"/>
  <c r="M12" i="65"/>
  <c r="G13" i="65"/>
  <c r="L14" i="65"/>
  <c r="M15" i="65"/>
  <c r="J16" i="65"/>
  <c r="G17" i="65"/>
  <c r="L18" i="65"/>
  <c r="M19" i="65"/>
  <c r="J20" i="65"/>
  <c r="G21" i="65"/>
  <c r="L22" i="65"/>
  <c r="M23" i="65"/>
  <c r="J24" i="65"/>
  <c r="G25" i="65"/>
  <c r="L26" i="65"/>
  <c r="J28" i="65"/>
  <c r="G29" i="65"/>
  <c r="L30" i="65"/>
  <c r="J32" i="65"/>
  <c r="G33" i="65"/>
  <c r="L34" i="65"/>
  <c r="J36" i="65"/>
  <c r="G37" i="65"/>
  <c r="L38" i="65"/>
  <c r="J40" i="65"/>
  <c r="G41" i="65"/>
  <c r="L42" i="65"/>
  <c r="J44" i="65"/>
  <c r="G45" i="65"/>
  <c r="L46" i="65"/>
  <c r="J48" i="65"/>
  <c r="G49" i="65"/>
  <c r="L50" i="65"/>
  <c r="J52" i="65"/>
  <c r="G53" i="65"/>
  <c r="L54" i="65"/>
  <c r="J56" i="65"/>
  <c r="G57" i="65"/>
  <c r="L58" i="65"/>
  <c r="J60" i="65"/>
  <c r="G61" i="65"/>
  <c r="L62" i="65"/>
  <c r="J64" i="65"/>
  <c r="G65" i="65"/>
  <c r="L66" i="65"/>
  <c r="J12" i="66"/>
  <c r="L13" i="66"/>
  <c r="M14" i="66"/>
  <c r="J15" i="66"/>
  <c r="G16" i="66"/>
  <c r="L17" i="66"/>
  <c r="M18" i="66"/>
  <c r="J19" i="66"/>
  <c r="G20" i="66"/>
  <c r="L21" i="66"/>
  <c r="M22" i="66"/>
  <c r="J23" i="66"/>
  <c r="G24" i="66"/>
  <c r="L25" i="66"/>
  <c r="J27" i="66"/>
  <c r="G28" i="66"/>
  <c r="L29" i="66"/>
  <c r="J31" i="66"/>
  <c r="G32" i="66"/>
  <c r="L33" i="66"/>
  <c r="J35" i="66"/>
  <c r="G36" i="66"/>
  <c r="L37" i="66"/>
  <c r="J39" i="66"/>
  <c r="G40" i="66"/>
  <c r="L41" i="66"/>
  <c r="J43" i="66"/>
  <c r="G44" i="66"/>
  <c r="L45" i="66"/>
  <c r="J47" i="66"/>
  <c r="G48" i="66"/>
  <c r="L49" i="66"/>
  <c r="J51" i="66"/>
  <c r="G52" i="66"/>
  <c r="L53" i="66"/>
  <c r="J55" i="66"/>
  <c r="G56" i="66"/>
  <c r="L57" i="66"/>
  <c r="J59" i="66"/>
  <c r="G60" i="66"/>
  <c r="L61" i="66"/>
  <c r="J63" i="66"/>
  <c r="G64" i="66"/>
  <c r="L65" i="66"/>
  <c r="J67" i="66"/>
  <c r="G12" i="67"/>
  <c r="M13" i="67"/>
  <c r="B14" i="67"/>
  <c r="T14" i="67" s="1"/>
  <c r="J14" i="67"/>
  <c r="G15" i="67"/>
  <c r="L16" i="67"/>
  <c r="M17" i="67"/>
  <c r="J18" i="67"/>
  <c r="G19" i="67"/>
  <c r="L20" i="67"/>
  <c r="M21" i="67"/>
  <c r="J22" i="67"/>
  <c r="G23" i="67"/>
  <c r="L24" i="67"/>
  <c r="J26" i="67"/>
  <c r="G27" i="67"/>
  <c r="L28" i="67"/>
  <c r="J30" i="67"/>
  <c r="G31" i="67"/>
  <c r="L32" i="67"/>
  <c r="J34" i="67"/>
  <c r="G35" i="67"/>
  <c r="L36" i="67"/>
  <c r="J38" i="67"/>
  <c r="G39" i="67"/>
  <c r="L40" i="67"/>
  <c r="J42" i="67"/>
  <c r="G43" i="67"/>
  <c r="L44" i="67"/>
  <c r="J46" i="67"/>
  <c r="G47" i="67"/>
  <c r="L48" i="67"/>
  <c r="J50" i="67"/>
  <c r="G51" i="67"/>
  <c r="L52" i="67"/>
  <c r="J54" i="67"/>
  <c r="G55" i="67"/>
  <c r="L56" i="67"/>
  <c r="J58" i="67"/>
  <c r="G59" i="67"/>
  <c r="L60" i="67"/>
  <c r="J62" i="67"/>
  <c r="G63" i="67"/>
  <c r="L64" i="67"/>
  <c r="J66" i="67"/>
  <c r="G67" i="67"/>
  <c r="L12" i="68"/>
  <c r="J13" i="68"/>
  <c r="G14" i="68"/>
  <c r="L15" i="68"/>
  <c r="M16" i="68"/>
  <c r="J17" i="68"/>
  <c r="G18" i="68"/>
  <c r="L19" i="68"/>
  <c r="M20" i="68"/>
  <c r="J21" i="68"/>
  <c r="G22" i="68"/>
  <c r="L23" i="68"/>
  <c r="M24" i="68"/>
  <c r="J25" i="68"/>
  <c r="G26" i="68"/>
  <c r="L27" i="68"/>
  <c r="J29" i="68"/>
  <c r="G30" i="68"/>
  <c r="L31" i="68"/>
  <c r="J33" i="68"/>
  <c r="G34" i="68"/>
  <c r="L35" i="68"/>
  <c r="J37" i="68"/>
  <c r="G38" i="68"/>
  <c r="L39" i="68"/>
  <c r="J41" i="68"/>
  <c r="G42" i="68"/>
  <c r="L43" i="68"/>
  <c r="J45" i="68"/>
  <c r="G46" i="68"/>
  <c r="L47" i="68"/>
  <c r="J49" i="68"/>
  <c r="G50" i="68"/>
  <c r="L51" i="68"/>
  <c r="J53" i="68"/>
  <c r="G54" i="68"/>
  <c r="L55" i="68"/>
  <c r="J57" i="68"/>
  <c r="G58" i="68"/>
  <c r="L59" i="68"/>
  <c r="J61" i="68"/>
  <c r="G62" i="68"/>
  <c r="L63" i="68"/>
  <c r="J65" i="68"/>
  <c r="G66" i="68"/>
  <c r="L67" i="68"/>
  <c r="M12" i="69"/>
  <c r="G13" i="69"/>
  <c r="L14" i="69"/>
  <c r="J16" i="69"/>
  <c r="G17" i="69"/>
  <c r="G18" i="69"/>
  <c r="L27" i="69"/>
  <c r="J33" i="69"/>
  <c r="G34" i="69"/>
  <c r="L43" i="69"/>
  <c r="J49" i="69"/>
  <c r="G50" i="69"/>
  <c r="L59" i="69"/>
  <c r="J65" i="69"/>
  <c r="B16" i="72"/>
  <c r="T16" i="72" s="1"/>
  <c r="L17" i="64"/>
  <c r="L29" i="64"/>
  <c r="G32" i="64"/>
  <c r="J35" i="64"/>
  <c r="G36" i="64"/>
  <c r="G44" i="64"/>
  <c r="L49" i="64"/>
  <c r="L53" i="64"/>
  <c r="M12" i="64"/>
  <c r="G13" i="64"/>
  <c r="L14" i="64"/>
  <c r="M15" i="64"/>
  <c r="J16" i="64"/>
  <c r="G17" i="64"/>
  <c r="L18" i="64"/>
  <c r="M19" i="64"/>
  <c r="J20" i="64"/>
  <c r="G21" i="64"/>
  <c r="L22" i="64"/>
  <c r="M23" i="64"/>
  <c r="J24" i="64"/>
  <c r="G25" i="64"/>
  <c r="L26" i="64"/>
  <c r="J28" i="64"/>
  <c r="G29" i="64"/>
  <c r="L30" i="64"/>
  <c r="J32" i="64"/>
  <c r="G33" i="64"/>
  <c r="L34" i="64"/>
  <c r="J36" i="64"/>
  <c r="G37" i="64"/>
  <c r="L38" i="64"/>
  <c r="J40" i="64"/>
  <c r="G41" i="64"/>
  <c r="L42" i="64"/>
  <c r="J44" i="64"/>
  <c r="G45" i="64"/>
  <c r="L46" i="64"/>
  <c r="J48" i="64"/>
  <c r="G49" i="64"/>
  <c r="L50" i="64"/>
  <c r="J52" i="64"/>
  <c r="G53" i="64"/>
  <c r="L54" i="64"/>
  <c r="J56" i="64"/>
  <c r="G57" i="64"/>
  <c r="L58" i="64"/>
  <c r="J60" i="64"/>
  <c r="G61" i="64"/>
  <c r="L62" i="64"/>
  <c r="J64" i="64"/>
  <c r="G65" i="64"/>
  <c r="L66" i="64"/>
  <c r="J12" i="65"/>
  <c r="L13" i="65"/>
  <c r="M14" i="65"/>
  <c r="J15" i="65"/>
  <c r="G16" i="65"/>
  <c r="L17" i="65"/>
  <c r="M18" i="65"/>
  <c r="J19" i="65"/>
  <c r="G20" i="65"/>
  <c r="L21" i="65"/>
  <c r="M22" i="65"/>
  <c r="J23" i="65"/>
  <c r="G24" i="65"/>
  <c r="L25" i="65"/>
  <c r="J27" i="65"/>
  <c r="G28" i="65"/>
  <c r="L29" i="65"/>
  <c r="J31" i="65"/>
  <c r="G32" i="65"/>
  <c r="L33" i="65"/>
  <c r="J35" i="65"/>
  <c r="G36" i="65"/>
  <c r="L37" i="65"/>
  <c r="J39" i="65"/>
  <c r="G40" i="65"/>
  <c r="L41" i="65"/>
  <c r="J43" i="65"/>
  <c r="G44" i="65"/>
  <c r="L45" i="65"/>
  <c r="J47" i="65"/>
  <c r="G48" i="65"/>
  <c r="L49" i="65"/>
  <c r="J51" i="65"/>
  <c r="G52" i="65"/>
  <c r="L53" i="65"/>
  <c r="J55" i="65"/>
  <c r="G56" i="65"/>
  <c r="L57" i="65"/>
  <c r="J59" i="65"/>
  <c r="G60" i="65"/>
  <c r="L61" i="65"/>
  <c r="J63" i="65"/>
  <c r="G64" i="65"/>
  <c r="L65" i="65"/>
  <c r="G12" i="66"/>
  <c r="M13" i="66"/>
  <c r="B14" i="66"/>
  <c r="T14" i="66" s="1"/>
  <c r="J14" i="66"/>
  <c r="G15" i="66"/>
  <c r="L16" i="66"/>
  <c r="M17" i="66"/>
  <c r="J18" i="66"/>
  <c r="G19" i="66"/>
  <c r="L20" i="66"/>
  <c r="M21" i="66"/>
  <c r="J22" i="66"/>
  <c r="G23" i="66"/>
  <c r="L24" i="66"/>
  <c r="J26" i="66"/>
  <c r="G27" i="66"/>
  <c r="L28" i="66"/>
  <c r="J30" i="66"/>
  <c r="G31" i="66"/>
  <c r="L32" i="66"/>
  <c r="J34" i="66"/>
  <c r="G35" i="66"/>
  <c r="L36" i="66"/>
  <c r="J38" i="66"/>
  <c r="G39" i="66"/>
  <c r="L40" i="66"/>
  <c r="J42" i="66"/>
  <c r="G43" i="66"/>
  <c r="L44" i="66"/>
  <c r="J46" i="66"/>
  <c r="G47" i="66"/>
  <c r="L48" i="66"/>
  <c r="J50" i="66"/>
  <c r="G51" i="66"/>
  <c r="L52" i="66"/>
  <c r="J54" i="66"/>
  <c r="G55" i="66"/>
  <c r="L56" i="66"/>
  <c r="J58" i="66"/>
  <c r="G59" i="66"/>
  <c r="L60" i="66"/>
  <c r="J62" i="66"/>
  <c r="G63" i="66"/>
  <c r="L64" i="66"/>
  <c r="J66" i="66"/>
  <c r="M16" i="67"/>
  <c r="J17" i="67"/>
  <c r="G18" i="67"/>
  <c r="L19" i="67"/>
  <c r="M20" i="67"/>
  <c r="J21" i="67"/>
  <c r="G22" i="67"/>
  <c r="L23" i="67"/>
  <c r="M24" i="67"/>
  <c r="J25" i="67"/>
  <c r="G26" i="67"/>
  <c r="L27" i="67"/>
  <c r="J29" i="67"/>
  <c r="G30" i="67"/>
  <c r="L31" i="67"/>
  <c r="J33" i="67"/>
  <c r="G34" i="67"/>
  <c r="L35" i="67"/>
  <c r="J37" i="67"/>
  <c r="G38" i="67"/>
  <c r="L39" i="67"/>
  <c r="J41" i="67"/>
  <c r="G42" i="67"/>
  <c r="L43" i="67"/>
  <c r="J45" i="67"/>
  <c r="G46" i="67"/>
  <c r="L47" i="67"/>
  <c r="J49" i="67"/>
  <c r="G50" i="67"/>
  <c r="L51" i="67"/>
  <c r="J53" i="67"/>
  <c r="G54" i="67"/>
  <c r="L55" i="67"/>
  <c r="J57" i="67"/>
  <c r="G58" i="67"/>
  <c r="L59" i="67"/>
  <c r="J61" i="67"/>
  <c r="G62" i="67"/>
  <c r="L63" i="67"/>
  <c r="J65" i="67"/>
  <c r="G66" i="67"/>
  <c r="M12" i="68"/>
  <c r="G13" i="68"/>
  <c r="L14" i="68"/>
  <c r="M15" i="68"/>
  <c r="J16" i="68"/>
  <c r="G17" i="68"/>
  <c r="L18" i="68"/>
  <c r="M19" i="68"/>
  <c r="J20" i="68"/>
  <c r="G21" i="68"/>
  <c r="L22" i="68"/>
  <c r="M23" i="68"/>
  <c r="J24" i="68"/>
  <c r="G25" i="68"/>
  <c r="L26" i="68"/>
  <c r="J28" i="68"/>
  <c r="G29" i="68"/>
  <c r="L30" i="68"/>
  <c r="J32" i="68"/>
  <c r="G33" i="68"/>
  <c r="L34" i="68"/>
  <c r="J36" i="68"/>
  <c r="G37" i="68"/>
  <c r="L38" i="68"/>
  <c r="J40" i="68"/>
  <c r="G41" i="68"/>
  <c r="L42" i="68"/>
  <c r="J44" i="68"/>
  <c r="G45" i="68"/>
  <c r="L46" i="68"/>
  <c r="J48" i="68"/>
  <c r="G49" i="68"/>
  <c r="L50" i="68"/>
  <c r="J52" i="68"/>
  <c r="G53" i="68"/>
  <c r="L54" i="68"/>
  <c r="J56" i="68"/>
  <c r="G57" i="68"/>
  <c r="L58" i="68"/>
  <c r="J60" i="68"/>
  <c r="G61" i="68"/>
  <c r="L62" i="68"/>
  <c r="J64" i="68"/>
  <c r="G65" i="68"/>
  <c r="L66" i="68"/>
  <c r="L66" i="69"/>
  <c r="G65" i="69"/>
  <c r="J64" i="69"/>
  <c r="L62" i="69"/>
  <c r="G61" i="69"/>
  <c r="J60" i="69"/>
  <c r="L58" i="69"/>
  <c r="G57" i="69"/>
  <c r="J56" i="69"/>
  <c r="L54" i="69"/>
  <c r="G53" i="69"/>
  <c r="J52" i="69"/>
  <c r="L50" i="69"/>
  <c r="G49" i="69"/>
  <c r="J48" i="69"/>
  <c r="L46" i="69"/>
  <c r="G45" i="69"/>
  <c r="J44" i="69"/>
  <c r="L42" i="69"/>
  <c r="G41" i="69"/>
  <c r="J40" i="69"/>
  <c r="L38" i="69"/>
  <c r="G37" i="69"/>
  <c r="J36" i="69"/>
  <c r="L34" i="69"/>
  <c r="G33" i="69"/>
  <c r="J32" i="69"/>
  <c r="L30" i="69"/>
  <c r="G29" i="69"/>
  <c r="J28" i="69"/>
  <c r="L26" i="69"/>
  <c r="G25" i="69"/>
  <c r="J24" i="69"/>
  <c r="M23" i="69"/>
  <c r="L22" i="69"/>
  <c r="G21" i="69"/>
  <c r="J20" i="69"/>
  <c r="M19" i="69"/>
  <c r="L18" i="69"/>
  <c r="G67" i="69"/>
  <c r="J66" i="69"/>
  <c r="L64" i="69"/>
  <c r="G63" i="69"/>
  <c r="J62" i="69"/>
  <c r="L60" i="69"/>
  <c r="G59" i="69"/>
  <c r="J58" i="69"/>
  <c r="L56" i="69"/>
  <c r="G55" i="69"/>
  <c r="J54" i="69"/>
  <c r="L52" i="69"/>
  <c r="G51" i="69"/>
  <c r="J50" i="69"/>
  <c r="L48" i="69"/>
  <c r="G47" i="69"/>
  <c r="J46" i="69"/>
  <c r="L44" i="69"/>
  <c r="G43" i="69"/>
  <c r="J42" i="69"/>
  <c r="L40" i="69"/>
  <c r="G39" i="69"/>
  <c r="J38" i="69"/>
  <c r="L36" i="69"/>
  <c r="G35" i="69"/>
  <c r="J34" i="69"/>
  <c r="L32" i="69"/>
  <c r="G31" i="69"/>
  <c r="J30" i="69"/>
  <c r="L28" i="69"/>
  <c r="G27" i="69"/>
  <c r="J26" i="69"/>
  <c r="L24" i="69"/>
  <c r="G23" i="69"/>
  <c r="J22" i="69"/>
  <c r="M21" i="69"/>
  <c r="L20" i="69"/>
  <c r="G19" i="69"/>
  <c r="J18" i="69"/>
  <c r="M17" i="69"/>
  <c r="L16" i="69"/>
  <c r="J67" i="69"/>
  <c r="L65" i="69"/>
  <c r="G64" i="69"/>
  <c r="J63" i="69"/>
  <c r="L61" i="69"/>
  <c r="G60" i="69"/>
  <c r="J59" i="69"/>
  <c r="L57" i="69"/>
  <c r="G56" i="69"/>
  <c r="J55" i="69"/>
  <c r="L53" i="69"/>
  <c r="G52" i="69"/>
  <c r="J51" i="69"/>
  <c r="L49" i="69"/>
  <c r="G48" i="69"/>
  <c r="J47" i="69"/>
  <c r="L45" i="69"/>
  <c r="G44" i="69"/>
  <c r="J43" i="69"/>
  <c r="L41" i="69"/>
  <c r="G40" i="69"/>
  <c r="J39" i="69"/>
  <c r="L37" i="69"/>
  <c r="G36" i="69"/>
  <c r="J35" i="69"/>
  <c r="L33" i="69"/>
  <c r="G32" i="69"/>
  <c r="J31" i="69"/>
  <c r="L29" i="69"/>
  <c r="G28" i="69"/>
  <c r="J27" i="69"/>
  <c r="L25" i="69"/>
  <c r="G24" i="69"/>
  <c r="J23" i="69"/>
  <c r="M22" i="69"/>
  <c r="L21" i="69"/>
  <c r="G20" i="69"/>
  <c r="J19" i="69"/>
  <c r="M18" i="69"/>
  <c r="L17" i="69"/>
  <c r="G16" i="69"/>
  <c r="J12" i="69"/>
  <c r="L13" i="69"/>
  <c r="M14" i="69"/>
  <c r="J15" i="69"/>
  <c r="M16" i="69"/>
  <c r="J17" i="69"/>
  <c r="L23" i="69"/>
  <c r="J29" i="69"/>
  <c r="G30" i="69"/>
  <c r="L39" i="69"/>
  <c r="J45" i="69"/>
  <c r="G46" i="69"/>
  <c r="L55" i="69"/>
  <c r="J61" i="69"/>
  <c r="G62" i="69"/>
  <c r="G12" i="70"/>
  <c r="M13" i="70"/>
  <c r="B14" i="70"/>
  <c r="T14" i="70" s="1"/>
  <c r="J14" i="70"/>
  <c r="G15" i="70"/>
  <c r="L16" i="70"/>
  <c r="M17" i="70"/>
  <c r="J18" i="70"/>
  <c r="G19" i="70"/>
  <c r="L20" i="70"/>
  <c r="M21" i="70"/>
  <c r="J22" i="70"/>
  <c r="G23" i="70"/>
  <c r="L24" i="70"/>
  <c r="J26" i="70"/>
  <c r="G27" i="70"/>
  <c r="L28" i="70"/>
  <c r="J30" i="70"/>
  <c r="G31" i="70"/>
  <c r="L32" i="70"/>
  <c r="J34" i="70"/>
  <c r="G35" i="70"/>
  <c r="L36" i="70"/>
  <c r="J38" i="70"/>
  <c r="G39" i="70"/>
  <c r="L40" i="70"/>
  <c r="J42" i="70"/>
  <c r="G43" i="70"/>
  <c r="L44" i="70"/>
  <c r="J46" i="70"/>
  <c r="G47" i="70"/>
  <c r="L48" i="70"/>
  <c r="J50" i="70"/>
  <c r="G51" i="70"/>
  <c r="L52" i="70"/>
  <c r="J54" i="70"/>
  <c r="G55" i="70"/>
  <c r="L56" i="70"/>
  <c r="J58" i="70"/>
  <c r="G59" i="70"/>
  <c r="L60" i="70"/>
  <c r="J62" i="70"/>
  <c r="G63" i="70"/>
  <c r="L64" i="70"/>
  <c r="J66" i="70"/>
  <c r="G67" i="70"/>
  <c r="L12" i="71"/>
  <c r="J13" i="71"/>
  <c r="G14" i="71"/>
  <c r="L15" i="71"/>
  <c r="M16" i="71"/>
  <c r="J17" i="71"/>
  <c r="G18" i="71"/>
  <c r="L19" i="71"/>
  <c r="M20" i="71"/>
  <c r="J21" i="71"/>
  <c r="G22" i="71"/>
  <c r="L23" i="71"/>
  <c r="M24" i="71"/>
  <c r="J25" i="71"/>
  <c r="G26" i="71"/>
  <c r="L27" i="71"/>
  <c r="J29" i="71"/>
  <c r="G30" i="71"/>
  <c r="L31" i="71"/>
  <c r="J33" i="71"/>
  <c r="G34" i="71"/>
  <c r="L35" i="71"/>
  <c r="J37" i="71"/>
  <c r="G38" i="71"/>
  <c r="L39" i="71"/>
  <c r="J41" i="71"/>
  <c r="G42" i="71"/>
  <c r="L43" i="71"/>
  <c r="J45" i="71"/>
  <c r="G46" i="71"/>
  <c r="L47" i="71"/>
  <c r="J49" i="71"/>
  <c r="G50" i="71"/>
  <c r="L51" i="71"/>
  <c r="J53" i="71"/>
  <c r="G54" i="71"/>
  <c r="L55" i="71"/>
  <c r="J57" i="71"/>
  <c r="G58" i="71"/>
  <c r="L59" i="71"/>
  <c r="J61" i="71"/>
  <c r="G62" i="71"/>
  <c r="L63" i="71"/>
  <c r="J65" i="71"/>
  <c r="G66" i="71"/>
  <c r="L67" i="71"/>
  <c r="M12" i="72"/>
  <c r="G13" i="72"/>
  <c r="L14" i="72"/>
  <c r="M15" i="72"/>
  <c r="J16" i="72"/>
  <c r="G17" i="72"/>
  <c r="L18" i="72"/>
  <c r="M19" i="72"/>
  <c r="J20" i="72"/>
  <c r="G21" i="72"/>
  <c r="L22" i="72"/>
  <c r="M23" i="72"/>
  <c r="J24" i="72"/>
  <c r="G25" i="72"/>
  <c r="L26" i="72"/>
  <c r="M27" i="72"/>
  <c r="J28" i="72"/>
  <c r="G29" i="72"/>
  <c r="L30" i="72"/>
  <c r="M31" i="72"/>
  <c r="J32" i="72"/>
  <c r="G33" i="72"/>
  <c r="L34" i="72"/>
  <c r="M35" i="72"/>
  <c r="J36" i="72"/>
  <c r="G37" i="72"/>
  <c r="L38" i="72"/>
  <c r="M39" i="72"/>
  <c r="J40" i="72"/>
  <c r="G41" i="72"/>
  <c r="L42" i="72"/>
  <c r="M43" i="72"/>
  <c r="J44" i="72"/>
  <c r="G45" i="72"/>
  <c r="L46" i="72"/>
  <c r="M47" i="72"/>
  <c r="J48" i="72"/>
  <c r="G49" i="72"/>
  <c r="L50" i="72"/>
  <c r="M51" i="72"/>
  <c r="J52" i="72"/>
  <c r="G53" i="72"/>
  <c r="L54" i="72"/>
  <c r="M55" i="72"/>
  <c r="J56" i="72"/>
  <c r="G57" i="72"/>
  <c r="L58" i="72"/>
  <c r="M59" i="72"/>
  <c r="J60" i="72"/>
  <c r="G61" i="72"/>
  <c r="L62" i="72"/>
  <c r="M63" i="72"/>
  <c r="J64" i="72"/>
  <c r="G65" i="72"/>
  <c r="L66" i="72"/>
  <c r="M67" i="72"/>
  <c r="L12" i="70"/>
  <c r="J13" i="70"/>
  <c r="G14" i="70"/>
  <c r="L15" i="70"/>
  <c r="M16" i="70"/>
  <c r="J17" i="70"/>
  <c r="G18" i="70"/>
  <c r="L19" i="70"/>
  <c r="M20" i="70"/>
  <c r="J21" i="70"/>
  <c r="G22" i="70"/>
  <c r="L23" i="70"/>
  <c r="M24" i="70"/>
  <c r="J25" i="70"/>
  <c r="G26" i="70"/>
  <c r="L27" i="70"/>
  <c r="J29" i="70"/>
  <c r="G30" i="70"/>
  <c r="L31" i="70"/>
  <c r="J33" i="70"/>
  <c r="G34" i="70"/>
  <c r="L35" i="70"/>
  <c r="J37" i="70"/>
  <c r="G38" i="70"/>
  <c r="L39" i="70"/>
  <c r="J41" i="70"/>
  <c r="G42" i="70"/>
  <c r="L43" i="70"/>
  <c r="J45" i="70"/>
  <c r="G46" i="70"/>
  <c r="L47" i="70"/>
  <c r="J49" i="70"/>
  <c r="G50" i="70"/>
  <c r="L51" i="70"/>
  <c r="J53" i="70"/>
  <c r="G54" i="70"/>
  <c r="L55" i="70"/>
  <c r="J57" i="70"/>
  <c r="G58" i="70"/>
  <c r="L59" i="70"/>
  <c r="J61" i="70"/>
  <c r="G62" i="70"/>
  <c r="L63" i="70"/>
  <c r="J65" i="70"/>
  <c r="G66" i="70"/>
  <c r="L67" i="70"/>
  <c r="M12" i="71"/>
  <c r="G13" i="71"/>
  <c r="L14" i="71"/>
  <c r="M15" i="71"/>
  <c r="J16" i="71"/>
  <c r="G17" i="71"/>
  <c r="L18" i="71"/>
  <c r="M19" i="71"/>
  <c r="J20" i="71"/>
  <c r="G21" i="71"/>
  <c r="L22" i="71"/>
  <c r="M23" i="71"/>
  <c r="J24" i="71"/>
  <c r="G25" i="71"/>
  <c r="L26" i="71"/>
  <c r="J28" i="71"/>
  <c r="G29" i="71"/>
  <c r="L30" i="71"/>
  <c r="J32" i="71"/>
  <c r="G33" i="71"/>
  <c r="L34" i="71"/>
  <c r="J36" i="71"/>
  <c r="G37" i="71"/>
  <c r="L38" i="71"/>
  <c r="J40" i="71"/>
  <c r="G41" i="71"/>
  <c r="L42" i="71"/>
  <c r="J44" i="71"/>
  <c r="G45" i="71"/>
  <c r="L46" i="71"/>
  <c r="J48" i="71"/>
  <c r="G49" i="71"/>
  <c r="L50" i="71"/>
  <c r="J52" i="71"/>
  <c r="G53" i="71"/>
  <c r="L54" i="71"/>
  <c r="J56" i="71"/>
  <c r="G57" i="71"/>
  <c r="L58" i="71"/>
  <c r="J60" i="71"/>
  <c r="G61" i="71"/>
  <c r="L62" i="71"/>
  <c r="J64" i="71"/>
  <c r="G65" i="71"/>
  <c r="L66" i="71"/>
  <c r="J12" i="72"/>
  <c r="L13" i="72"/>
  <c r="M14" i="72"/>
  <c r="J15" i="72"/>
  <c r="G16" i="72"/>
  <c r="L17" i="72"/>
  <c r="M18" i="72"/>
  <c r="J19" i="72"/>
  <c r="G20" i="72"/>
  <c r="L21" i="72"/>
  <c r="M22" i="72"/>
  <c r="J23" i="72"/>
  <c r="G24" i="72"/>
  <c r="L25" i="72"/>
  <c r="M26" i="72"/>
  <c r="J27" i="72"/>
  <c r="G28" i="72"/>
  <c r="L29" i="72"/>
  <c r="M30" i="72"/>
  <c r="J31" i="72"/>
  <c r="G32" i="72"/>
  <c r="L33" i="72"/>
  <c r="M34" i="72"/>
  <c r="J35" i="72"/>
  <c r="G36" i="72"/>
  <c r="L37" i="72"/>
  <c r="M38" i="72"/>
  <c r="J39" i="72"/>
  <c r="G40" i="72"/>
  <c r="L41" i="72"/>
  <c r="M42" i="72"/>
  <c r="J43" i="72"/>
  <c r="G44" i="72"/>
  <c r="L45" i="72"/>
  <c r="M46" i="72"/>
  <c r="J47" i="72"/>
  <c r="G48" i="72"/>
  <c r="L49" i="72"/>
  <c r="M50" i="72"/>
  <c r="J51" i="72"/>
  <c r="G52" i="72"/>
  <c r="L53" i="72"/>
  <c r="M54" i="72"/>
  <c r="J55" i="72"/>
  <c r="G56" i="72"/>
  <c r="L57" i="72"/>
  <c r="M58" i="72"/>
  <c r="J59" i="72"/>
  <c r="G60" i="72"/>
  <c r="L61" i="72"/>
  <c r="M62" i="72"/>
  <c r="J63" i="72"/>
  <c r="G64" i="72"/>
  <c r="L65" i="72"/>
  <c r="M66" i="72"/>
  <c r="J67" i="72"/>
  <c r="J52" i="70"/>
  <c r="G53" i="70"/>
  <c r="L54" i="70"/>
  <c r="J56" i="70"/>
  <c r="G57" i="70"/>
  <c r="L58" i="70"/>
  <c r="J60" i="70"/>
  <c r="G61" i="70"/>
  <c r="L62" i="70"/>
  <c r="J64" i="70"/>
  <c r="G65" i="70"/>
  <c r="L66" i="70"/>
  <c r="J12" i="71"/>
  <c r="L13" i="71"/>
  <c r="M14" i="71"/>
  <c r="J15" i="71"/>
  <c r="G16" i="71"/>
  <c r="L17" i="71"/>
  <c r="M18" i="71"/>
  <c r="J19" i="71"/>
  <c r="G20" i="71"/>
  <c r="L21" i="71"/>
  <c r="M22" i="71"/>
  <c r="J23" i="71"/>
  <c r="G24" i="71"/>
  <c r="L25" i="71"/>
  <c r="J27" i="71"/>
  <c r="G28" i="71"/>
  <c r="L29" i="71"/>
  <c r="J31" i="71"/>
  <c r="G32" i="71"/>
  <c r="L33" i="71"/>
  <c r="J35" i="71"/>
  <c r="G36" i="71"/>
  <c r="L37" i="71"/>
  <c r="J39" i="71"/>
  <c r="G40" i="71"/>
  <c r="L41" i="71"/>
  <c r="J43" i="71"/>
  <c r="G44" i="71"/>
  <c r="L45" i="71"/>
  <c r="J47" i="71"/>
  <c r="G48" i="71"/>
  <c r="L49" i="71"/>
  <c r="J51" i="71"/>
  <c r="G52" i="71"/>
  <c r="L53" i="71"/>
  <c r="J55" i="71"/>
  <c r="G56" i="71"/>
  <c r="L57" i="71"/>
  <c r="J59" i="71"/>
  <c r="G60" i="71"/>
  <c r="L61" i="71"/>
  <c r="J63" i="71"/>
  <c r="G64" i="71"/>
  <c r="L65" i="71"/>
  <c r="J67" i="71"/>
  <c r="J42" i="72"/>
  <c r="G43" i="72"/>
  <c r="L44" i="72"/>
  <c r="M45" i="72"/>
  <c r="J46" i="72"/>
  <c r="G47" i="72"/>
  <c r="L48" i="72"/>
  <c r="M49" i="72"/>
  <c r="J50" i="72"/>
  <c r="G51" i="72"/>
  <c r="L52" i="72"/>
  <c r="M53" i="72"/>
  <c r="J54" i="72"/>
  <c r="G55" i="72"/>
  <c r="L56" i="72"/>
  <c r="M57" i="72"/>
  <c r="J58" i="72"/>
  <c r="G59" i="72"/>
  <c r="L60" i="72"/>
  <c r="M61" i="72"/>
  <c r="J62" i="72"/>
  <c r="G63" i="72"/>
  <c r="L64" i="72"/>
  <c r="M65" i="72"/>
  <c r="J66" i="72"/>
  <c r="G67" i="72"/>
  <c r="J12" i="70"/>
  <c r="L13" i="70"/>
  <c r="M14" i="70"/>
  <c r="J15" i="70"/>
  <c r="G16" i="70"/>
  <c r="L17" i="70"/>
  <c r="M18" i="70"/>
  <c r="J19" i="70"/>
  <c r="G20" i="70"/>
  <c r="L21" i="70"/>
  <c r="M22" i="70"/>
  <c r="J23" i="70"/>
  <c r="G24" i="70"/>
  <c r="L25" i="70"/>
  <c r="J27" i="70"/>
  <c r="G28" i="70"/>
  <c r="L29" i="70"/>
  <c r="J31" i="70"/>
  <c r="G32" i="70"/>
  <c r="L33" i="70"/>
  <c r="J35" i="70"/>
  <c r="G36" i="70"/>
  <c r="L37" i="70"/>
  <c r="J39" i="70"/>
  <c r="G40" i="70"/>
  <c r="L41" i="70"/>
  <c r="J43" i="70"/>
  <c r="G44" i="70"/>
  <c r="L45" i="70"/>
  <c r="J47" i="70"/>
  <c r="G48" i="70"/>
  <c r="L49" i="70"/>
  <c r="J51" i="70"/>
  <c r="G52" i="70"/>
  <c r="L53" i="70"/>
  <c r="J55" i="70"/>
  <c r="G56" i="70"/>
  <c r="L57" i="70"/>
  <c r="J59" i="70"/>
  <c r="G60" i="70"/>
  <c r="L61" i="70"/>
  <c r="J63" i="70"/>
  <c r="G64" i="70"/>
  <c r="L65" i="70"/>
  <c r="G12" i="71"/>
  <c r="M13" i="71"/>
  <c r="B14" i="71"/>
  <c r="T14" i="71" s="1"/>
  <c r="J14" i="71"/>
  <c r="G15" i="71"/>
  <c r="L16" i="71"/>
  <c r="M17" i="71"/>
  <c r="J18" i="71"/>
  <c r="G19" i="71"/>
  <c r="L20" i="71"/>
  <c r="M21" i="71"/>
  <c r="J22" i="71"/>
  <c r="G23" i="71"/>
  <c r="L24" i="71"/>
  <c r="J26" i="71"/>
  <c r="G27" i="71"/>
  <c r="L28" i="71"/>
  <c r="J30" i="71"/>
  <c r="G31" i="71"/>
  <c r="L32" i="71"/>
  <c r="J34" i="71"/>
  <c r="G35" i="71"/>
  <c r="L36" i="71"/>
  <c r="J38" i="71"/>
  <c r="G39" i="71"/>
  <c r="L40" i="71"/>
  <c r="J42" i="71"/>
  <c r="G43" i="71"/>
  <c r="L44" i="71"/>
  <c r="J46" i="71"/>
  <c r="G47" i="71"/>
  <c r="L48" i="71"/>
  <c r="J50" i="71"/>
  <c r="G51" i="71"/>
  <c r="L52" i="71"/>
  <c r="J54" i="71"/>
  <c r="G55" i="71"/>
  <c r="L56" i="71"/>
  <c r="J58" i="71"/>
  <c r="G59" i="71"/>
  <c r="L60" i="71"/>
  <c r="J62" i="71"/>
  <c r="G63" i="71"/>
  <c r="L64" i="71"/>
  <c r="J66" i="71"/>
  <c r="L12" i="72"/>
  <c r="J13" i="72"/>
  <c r="G14" i="72"/>
  <c r="L15" i="72"/>
  <c r="M16" i="72"/>
  <c r="J17" i="72"/>
  <c r="G18" i="72"/>
  <c r="L19" i="72"/>
  <c r="M20" i="72"/>
  <c r="J21" i="72"/>
  <c r="G22" i="72"/>
  <c r="L23" i="72"/>
  <c r="M24" i="72"/>
  <c r="J25" i="72"/>
  <c r="G26" i="72"/>
  <c r="L27" i="72"/>
  <c r="M28" i="72"/>
  <c r="J29" i="72"/>
  <c r="G30" i="72"/>
  <c r="L31" i="72"/>
  <c r="M32" i="72"/>
  <c r="J33" i="72"/>
  <c r="G34" i="72"/>
  <c r="L35" i="72"/>
  <c r="M36" i="72"/>
  <c r="J37" i="72"/>
  <c r="G38" i="72"/>
  <c r="L39" i="72"/>
  <c r="M40" i="72"/>
  <c r="J41" i="72"/>
  <c r="G42" i="72"/>
  <c r="L43" i="72"/>
  <c r="M44" i="72"/>
  <c r="J45" i="72"/>
  <c r="G46" i="72"/>
  <c r="L47" i="72"/>
  <c r="M48" i="72"/>
  <c r="J49" i="72"/>
  <c r="G50" i="72"/>
  <c r="L51" i="72"/>
  <c r="M52" i="72"/>
  <c r="J53" i="72"/>
  <c r="G54" i="72"/>
  <c r="L55" i="72"/>
  <c r="M56" i="72"/>
  <c r="J57" i="72"/>
  <c r="G58" i="72"/>
  <c r="L59" i="72"/>
  <c r="M60" i="72"/>
  <c r="J61" i="72"/>
  <c r="G62" i="72"/>
  <c r="L63" i="72"/>
  <c r="M64" i="72"/>
  <c r="J65" i="72"/>
  <c r="G66" i="72"/>
  <c r="M11" i="129" l="1"/>
  <c r="B15" i="69"/>
  <c r="T14" i="69"/>
  <c r="B15" i="65"/>
  <c r="T14" i="65"/>
  <c r="B15" i="71"/>
  <c r="T15" i="71" s="1"/>
  <c r="B15" i="66"/>
  <c r="T15" i="66" s="1"/>
  <c r="B17" i="72"/>
  <c r="T17" i="72" s="1"/>
  <c r="B15" i="67"/>
  <c r="T15" i="67" s="1"/>
  <c r="B15" i="64"/>
  <c r="T15" i="64" s="1"/>
  <c r="B15" i="70"/>
  <c r="B15" i="68"/>
  <c r="N11" i="129" l="1"/>
  <c r="O11" i="129" s="1"/>
  <c r="P11" i="129" s="1"/>
  <c r="Q11" i="129" s="1"/>
  <c r="R11" i="129" s="1"/>
  <c r="S11" i="129" s="1"/>
  <c r="T11" i="129" s="1"/>
  <c r="U11" i="129" s="1"/>
  <c r="V11" i="129" s="1"/>
  <c r="W11" i="129" s="1"/>
  <c r="X11" i="129" s="1"/>
  <c r="Y11" i="129" s="1"/>
  <c r="Z11" i="129" s="1"/>
  <c r="AA11" i="129" s="1"/>
  <c r="AB11" i="129" s="1"/>
  <c r="AC11" i="129" s="1"/>
  <c r="AD11" i="129" s="1"/>
  <c r="AE11" i="129" s="1"/>
  <c r="AF11" i="129" s="1"/>
  <c r="AG11" i="129" s="1"/>
  <c r="AH11" i="129" s="1"/>
  <c r="AI11" i="129" s="1"/>
  <c r="AJ11" i="129" s="1"/>
  <c r="AK11" i="129" s="1"/>
  <c r="AL11" i="129" s="1"/>
  <c r="AM11" i="129" s="1"/>
  <c r="AN11" i="129" s="1"/>
  <c r="AO11" i="129" s="1"/>
  <c r="AP11" i="129" s="1"/>
  <c r="AQ11" i="129" s="1"/>
  <c r="AR11" i="129" s="1"/>
  <c r="AS11" i="129" s="1"/>
  <c r="AT11" i="129" s="1"/>
  <c r="AU11" i="129" s="1"/>
  <c r="AV11" i="129" s="1"/>
  <c r="AW11" i="129" s="1"/>
  <c r="AX11" i="129" s="1"/>
  <c r="AY11" i="129" s="1"/>
  <c r="AZ11" i="129" s="1"/>
  <c r="BA11" i="129" s="1"/>
  <c r="BB11" i="129" s="1"/>
  <c r="BC11" i="129" s="1"/>
  <c r="BD11" i="129" s="1"/>
  <c r="BE11" i="129" s="1"/>
  <c r="BF11" i="129" s="1"/>
  <c r="BG11" i="129" s="1"/>
  <c r="BH11" i="129" s="1"/>
  <c r="BI11" i="129" s="1"/>
  <c r="BJ11" i="129" s="1"/>
  <c r="BK11" i="129" s="1"/>
  <c r="BL11" i="129" s="1"/>
  <c r="BM11" i="129" s="1"/>
  <c r="BN11" i="129" s="1"/>
  <c r="BO11" i="129" s="1"/>
  <c r="BP11" i="129" s="1"/>
  <c r="BQ11" i="129" s="1"/>
  <c r="BR11" i="129" s="1"/>
  <c r="BS11" i="129" s="1"/>
  <c r="BT11" i="129" s="1"/>
  <c r="BU11" i="129" s="1"/>
  <c r="BV11" i="129" s="1"/>
  <c r="BW11" i="129" s="1"/>
  <c r="BX11" i="129" s="1"/>
  <c r="BY11" i="129" s="1"/>
  <c r="CB64" i="129" s="1"/>
  <c r="T15" i="68"/>
  <c r="T15" i="69"/>
  <c r="B16" i="69"/>
  <c r="T15" i="70"/>
  <c r="T15" i="65"/>
  <c r="B16" i="65"/>
  <c r="B16" i="68"/>
  <c r="T16" i="68" s="1"/>
  <c r="B16" i="70"/>
  <c r="T16" i="70" s="1"/>
  <c r="B18" i="72"/>
  <c r="B16" i="66"/>
  <c r="T16" i="66" s="1"/>
  <c r="B16" i="67"/>
  <c r="B16" i="64"/>
  <c r="T16" i="64" s="1"/>
  <c r="B16" i="71"/>
  <c r="T16" i="71" s="1"/>
  <c r="CB32" i="129" l="1"/>
  <c r="CB48" i="129"/>
  <c r="CB26" i="129"/>
  <c r="CB55" i="129"/>
  <c r="CB50" i="129"/>
  <c r="CB67" i="129"/>
  <c r="CB15" i="129"/>
  <c r="CB22" i="129"/>
  <c r="CB58" i="129"/>
  <c r="CB75" i="129"/>
  <c r="CB51" i="129"/>
  <c r="CB70" i="129"/>
  <c r="CB42" i="129"/>
  <c r="CB77" i="129"/>
  <c r="CB23" i="129"/>
  <c r="CB59" i="129"/>
  <c r="CB18" i="129"/>
  <c r="CB54" i="129"/>
  <c r="CB71" i="129"/>
  <c r="CB43" i="129"/>
  <c r="CB66" i="129"/>
  <c r="CB14" i="129"/>
  <c r="CB19" i="129"/>
  <c r="CB74" i="129"/>
  <c r="CB27" i="129"/>
  <c r="CB31" i="129"/>
  <c r="CB30" i="129"/>
  <c r="CB63" i="129"/>
  <c r="CB62" i="129"/>
  <c r="CB39" i="129"/>
  <c r="CB38" i="129"/>
  <c r="CB35" i="129"/>
  <c r="CB34" i="129"/>
  <c r="CB47" i="129"/>
  <c r="CB46" i="129"/>
  <c r="CB16" i="129"/>
  <c r="CB24" i="129"/>
  <c r="CB73" i="129"/>
  <c r="CB72" i="129"/>
  <c r="CB44" i="129"/>
  <c r="CB12" i="129"/>
  <c r="CB68" i="129"/>
  <c r="CB29" i="129"/>
  <c r="CB20" i="129"/>
  <c r="CB69" i="129"/>
  <c r="CB45" i="129"/>
  <c r="CB36" i="129"/>
  <c r="CB28" i="129"/>
  <c r="CB60" i="129"/>
  <c r="CB65" i="129"/>
  <c r="CB37" i="129"/>
  <c r="CB57" i="129"/>
  <c r="CB53" i="129"/>
  <c r="CB61" i="129"/>
  <c r="CB76" i="129"/>
  <c r="CB33" i="129"/>
  <c r="CB49" i="129"/>
  <c r="CB40" i="129"/>
  <c r="CB13" i="129"/>
  <c r="CB41" i="129"/>
  <c r="CB56" i="129"/>
  <c r="CB17" i="129"/>
  <c r="CB25" i="129"/>
  <c r="CB21" i="129"/>
  <c r="CB52" i="129"/>
  <c r="T16" i="65"/>
  <c r="B17" i="65"/>
  <c r="T16" i="67"/>
  <c r="T18" i="72"/>
  <c r="T16" i="69"/>
  <c r="B17" i="69"/>
  <c r="B19" i="72"/>
  <c r="T19" i="72" s="1"/>
  <c r="B17" i="71"/>
  <c r="T17" i="71" s="1"/>
  <c r="B17" i="64"/>
  <c r="B17" i="70"/>
  <c r="T17" i="70" s="1"/>
  <c r="B17" i="67"/>
  <c r="T17" i="67" s="1"/>
  <c r="B17" i="66"/>
  <c r="T17" i="66" s="1"/>
  <c r="B17" i="68"/>
  <c r="T17" i="68" s="1"/>
  <c r="T17" i="64" l="1"/>
  <c r="T17" i="69"/>
  <c r="B18" i="69"/>
  <c r="T17" i="65"/>
  <c r="B18" i="65"/>
  <c r="B18" i="66"/>
  <c r="B18" i="70"/>
  <c r="B18" i="71"/>
  <c r="T18" i="71" s="1"/>
  <c r="B20" i="72"/>
  <c r="T20" i="72" s="1"/>
  <c r="B18" i="68"/>
  <c r="B18" i="67"/>
  <c r="T18" i="67" s="1"/>
  <c r="B18" i="64"/>
  <c r="T18" i="64" s="1"/>
  <c r="T18" i="68" l="1"/>
  <c r="T18" i="65"/>
  <c r="B19" i="65"/>
  <c r="T18" i="69"/>
  <c r="B19" i="69"/>
  <c r="T18" i="70"/>
  <c r="T18" i="66"/>
  <c r="B19" i="68"/>
  <c r="T19" i="68" s="1"/>
  <c r="B19" i="67"/>
  <c r="T19" i="67" s="1"/>
  <c r="B19" i="70"/>
  <c r="T19" i="70" s="1"/>
  <c r="B19" i="64"/>
  <c r="T19" i="64" s="1"/>
  <c r="B19" i="71"/>
  <c r="T19" i="71" s="1"/>
  <c r="B21" i="72"/>
  <c r="T21" i="72" s="1"/>
  <c r="B19" i="66"/>
  <c r="T19" i="66" s="1"/>
  <c r="T19" i="65" l="1"/>
  <c r="B20" i="65"/>
  <c r="T19" i="69"/>
  <c r="B20" i="69"/>
  <c r="B20" i="70"/>
  <c r="T20" i="70" s="1"/>
  <c r="B20" i="66"/>
  <c r="T20" i="66" s="1"/>
  <c r="B22" i="72"/>
  <c r="T22" i="72" s="1"/>
  <c r="B20" i="71"/>
  <c r="T20" i="71" s="1"/>
  <c r="B20" i="64"/>
  <c r="T20" i="64" s="1"/>
  <c r="B20" i="67"/>
  <c r="T20" i="67" s="1"/>
  <c r="B20" i="68"/>
  <c r="T20" i="68" s="1"/>
  <c r="T20" i="69" l="1"/>
  <c r="B21" i="69"/>
  <c r="T20" i="65"/>
  <c r="B21" i="65"/>
  <c r="B21" i="68"/>
  <c r="T21" i="68" s="1"/>
  <c r="B21" i="64"/>
  <c r="T21" i="64" s="1"/>
  <c r="B23" i="72"/>
  <c r="T23" i="72" s="1"/>
  <c r="B21" i="66"/>
  <c r="T21" i="66" s="1"/>
  <c r="B21" i="67"/>
  <c r="T21" i="67" s="1"/>
  <c r="B21" i="70"/>
  <c r="T21" i="70" s="1"/>
  <c r="B21" i="71"/>
  <c r="T21" i="71" s="1"/>
  <c r="T21" i="69" l="1"/>
  <c r="B22" i="69"/>
  <c r="T21" i="65"/>
  <c r="B22" i="65"/>
  <c r="B22" i="70"/>
  <c r="T22" i="70" s="1"/>
  <c r="B22" i="67"/>
  <c r="T22" i="67" s="1"/>
  <c r="B24" i="72"/>
  <c r="T24" i="72" s="1"/>
  <c r="B22" i="68"/>
  <c r="T22" i="68" s="1"/>
  <c r="B22" i="66"/>
  <c r="T22" i="66" s="1"/>
  <c r="B22" i="71"/>
  <c r="T22" i="71" s="1"/>
  <c r="B22" i="64"/>
  <c r="T22" i="64" s="1"/>
  <c r="T22" i="65" l="1"/>
  <c r="B23" i="65"/>
  <c r="T22" i="69"/>
  <c r="B23" i="69"/>
  <c r="B23" i="70"/>
  <c r="T23" i="70" s="1"/>
  <c r="B23" i="64"/>
  <c r="T23" i="64" s="1"/>
  <c r="B23" i="71"/>
  <c r="T23" i="71" s="1"/>
  <c r="B23" i="66"/>
  <c r="T23" i="66" s="1"/>
  <c r="B25" i="72"/>
  <c r="T25" i="72" s="1"/>
  <c r="B23" i="68"/>
  <c r="T23" i="68" s="1"/>
  <c r="B23" i="67"/>
  <c r="T23" i="67" s="1"/>
  <c r="T23" i="65" l="1"/>
  <c r="B24" i="65"/>
  <c r="T23" i="69"/>
  <c r="B24" i="69"/>
  <c r="B24" i="67"/>
  <c r="T24" i="67" s="1"/>
  <c r="B24" i="71"/>
  <c r="T24" i="71" s="1"/>
  <c r="B24" i="68"/>
  <c r="T24" i="68" s="1"/>
  <c r="B24" i="64"/>
  <c r="T24" i="64" s="1"/>
  <c r="B26" i="72"/>
  <c r="T26" i="72" s="1"/>
  <c r="B24" i="66"/>
  <c r="T24" i="66" s="1"/>
  <c r="B24" i="70"/>
  <c r="T24" i="70" s="1"/>
  <c r="T24" i="65" l="1"/>
  <c r="B25" i="65"/>
  <c r="T24" i="69"/>
  <c r="B25" i="69"/>
  <c r="B25" i="70"/>
  <c r="T25" i="70" s="1"/>
  <c r="B27" i="72"/>
  <c r="T27" i="72" s="1"/>
  <c r="B25" i="68"/>
  <c r="T25" i="68" s="1"/>
  <c r="B25" i="71"/>
  <c r="T25" i="71" s="1"/>
  <c r="B25" i="67"/>
  <c r="T25" i="67" s="1"/>
  <c r="B25" i="66"/>
  <c r="T25" i="66" s="1"/>
  <c r="B25" i="64"/>
  <c r="T25" i="64" s="1"/>
  <c r="T25" i="69" l="1"/>
  <c r="B26" i="69"/>
  <c r="T25" i="65"/>
  <c r="B26" i="65"/>
  <c r="B26" i="66"/>
  <c r="T26" i="66" s="1"/>
  <c r="B26" i="70"/>
  <c r="T26" i="70" s="1"/>
  <c r="B26" i="71"/>
  <c r="T26" i="71" s="1"/>
  <c r="B26" i="64"/>
  <c r="T26" i="64" s="1"/>
  <c r="B26" i="67"/>
  <c r="T26" i="67" s="1"/>
  <c r="B26" i="68"/>
  <c r="T26" i="68" s="1"/>
  <c r="B28" i="72"/>
  <c r="T28" i="72" s="1"/>
  <c r="T26" i="69" l="1"/>
  <c r="B27" i="69"/>
  <c r="T26" i="65"/>
  <c r="B27" i="65"/>
  <c r="B27" i="71"/>
  <c r="T27" i="71" s="1"/>
  <c r="B29" i="72"/>
  <c r="T29" i="72" s="1"/>
  <c r="B27" i="70"/>
  <c r="T27" i="70" s="1"/>
  <c r="B27" i="68"/>
  <c r="T27" i="68" s="1"/>
  <c r="B27" i="67"/>
  <c r="T27" i="67" s="1"/>
  <c r="B27" i="64"/>
  <c r="T27" i="64" s="1"/>
  <c r="B27" i="66"/>
  <c r="T27" i="66" s="1"/>
  <c r="T27" i="69" l="1"/>
  <c r="B28" i="69"/>
  <c r="T27" i="65"/>
  <c r="B28" i="65"/>
  <c r="B28" i="66"/>
  <c r="T28" i="66" s="1"/>
  <c r="B28" i="70"/>
  <c r="T28" i="70" s="1"/>
  <c r="B28" i="71"/>
  <c r="T28" i="71" s="1"/>
  <c r="B28" i="64"/>
  <c r="T28" i="64" s="1"/>
  <c r="B28" i="68"/>
  <c r="T28" i="68" s="1"/>
  <c r="B28" i="67"/>
  <c r="T28" i="67" s="1"/>
  <c r="B30" i="72"/>
  <c r="T30" i="72" s="1"/>
  <c r="T28" i="65" l="1"/>
  <c r="B29" i="65"/>
  <c r="T28" i="69"/>
  <c r="B29" i="69"/>
  <c r="B29" i="67"/>
  <c r="T29" i="67" s="1"/>
  <c r="B31" i="72"/>
  <c r="T31" i="72" s="1"/>
  <c r="B29" i="64"/>
  <c r="T29" i="64" s="1"/>
  <c r="B29" i="71"/>
  <c r="T29" i="71" s="1"/>
  <c r="B29" i="68"/>
  <c r="T29" i="68" s="1"/>
  <c r="B29" i="70"/>
  <c r="T29" i="70" s="1"/>
  <c r="B29" i="66"/>
  <c r="T29" i="66" s="1"/>
  <c r="T29" i="69" l="1"/>
  <c r="B30" i="69"/>
  <c r="T29" i="65"/>
  <c r="B30" i="65"/>
  <c r="B30" i="70"/>
  <c r="T30" i="70" s="1"/>
  <c r="B30" i="64"/>
  <c r="T30" i="64" s="1"/>
  <c r="B30" i="71"/>
  <c r="T30" i="71" s="1"/>
  <c r="B30" i="66"/>
  <c r="T30" i="66" s="1"/>
  <c r="B30" i="68"/>
  <c r="T30" i="68" s="1"/>
  <c r="B32" i="72"/>
  <c r="T32" i="72" s="1"/>
  <c r="B30" i="67"/>
  <c r="T30" i="67" s="1"/>
  <c r="T30" i="69" l="1"/>
  <c r="B31" i="69"/>
  <c r="T30" i="65"/>
  <c r="B31" i="65"/>
  <c r="B31" i="70"/>
  <c r="T31" i="70" s="1"/>
  <c r="B31" i="68"/>
  <c r="T31" i="68" s="1"/>
  <c r="B31" i="71"/>
  <c r="T31" i="71" s="1"/>
  <c r="B33" i="72"/>
  <c r="T33" i="72" s="1"/>
  <c r="B31" i="67"/>
  <c r="T31" i="67" s="1"/>
  <c r="B31" i="66"/>
  <c r="T31" i="66" s="1"/>
  <c r="B31" i="64"/>
  <c r="T31" i="64" s="1"/>
  <c r="T31" i="65" l="1"/>
  <c r="B32" i="65"/>
  <c r="T31" i="69"/>
  <c r="B32" i="69"/>
  <c r="B32" i="64"/>
  <c r="T32" i="64" s="1"/>
  <c r="B32" i="71"/>
  <c r="T32" i="71" s="1"/>
  <c r="B32" i="70"/>
  <c r="T32" i="70" s="1"/>
  <c r="B32" i="68"/>
  <c r="T32" i="68" s="1"/>
  <c r="B32" i="66"/>
  <c r="T32" i="66" s="1"/>
  <c r="B32" i="67"/>
  <c r="T32" i="67" s="1"/>
  <c r="B34" i="72"/>
  <c r="T34" i="72" s="1"/>
  <c r="T32" i="65" l="1"/>
  <c r="B33" i="65"/>
  <c r="T32" i="69"/>
  <c r="B33" i="69"/>
  <c r="B35" i="72"/>
  <c r="T35" i="72" s="1"/>
  <c r="B33" i="68"/>
  <c r="T33" i="68" s="1"/>
  <c r="B33" i="70"/>
  <c r="T33" i="70" s="1"/>
  <c r="B33" i="71"/>
  <c r="T33" i="71" s="1"/>
  <c r="B33" i="64"/>
  <c r="T33" i="64" s="1"/>
  <c r="B33" i="67"/>
  <c r="T33" i="67" s="1"/>
  <c r="B33" i="66"/>
  <c r="T33" i="66" s="1"/>
  <c r="T33" i="69" l="1"/>
  <c r="B34" i="69"/>
  <c r="T33" i="65"/>
  <c r="B34" i="65"/>
  <c r="B34" i="67"/>
  <c r="T34" i="67" s="1"/>
  <c r="B34" i="70"/>
  <c r="T34" i="70" s="1"/>
  <c r="B34" i="68"/>
  <c r="T34" i="68" s="1"/>
  <c r="B36" i="72"/>
  <c r="T36" i="72" s="1"/>
  <c r="B34" i="66"/>
  <c r="T34" i="66" s="1"/>
  <c r="B34" i="71"/>
  <c r="T34" i="71" s="1"/>
  <c r="B34" i="64"/>
  <c r="T34" i="64" s="1"/>
  <c r="T34" i="69" l="1"/>
  <c r="B35" i="69"/>
  <c r="T34" i="65"/>
  <c r="B35" i="65"/>
  <c r="B35" i="71"/>
  <c r="T35" i="71" s="1"/>
  <c r="B35" i="67"/>
  <c r="T35" i="67" s="1"/>
  <c r="B35" i="70"/>
  <c r="T35" i="70" s="1"/>
  <c r="B37" i="72"/>
  <c r="T37" i="72" s="1"/>
  <c r="B35" i="64"/>
  <c r="T35" i="64" s="1"/>
  <c r="B35" i="66"/>
  <c r="T35" i="66" s="1"/>
  <c r="B35" i="68"/>
  <c r="T35" i="68" s="1"/>
  <c r="T35" i="65" l="1"/>
  <c r="B36" i="65"/>
  <c r="T35" i="69"/>
  <c r="B36" i="69"/>
  <c r="B36" i="70"/>
  <c r="T36" i="70" s="1"/>
  <c r="B36" i="68"/>
  <c r="T36" i="68" s="1"/>
  <c r="B36" i="64"/>
  <c r="T36" i="64" s="1"/>
  <c r="B36" i="66"/>
  <c r="T36" i="66" s="1"/>
  <c r="B38" i="72"/>
  <c r="T38" i="72" s="1"/>
  <c r="B36" i="67"/>
  <c r="T36" i="67" s="1"/>
  <c r="B36" i="71"/>
  <c r="T36" i="71" s="1"/>
  <c r="T36" i="65" l="1"/>
  <c r="B37" i="65"/>
  <c r="T36" i="69"/>
  <c r="B37" i="69"/>
  <c r="B39" i="72"/>
  <c r="T39" i="72" s="1"/>
  <c r="B37" i="66"/>
  <c r="T37" i="66" s="1"/>
  <c r="B37" i="64"/>
  <c r="T37" i="64" s="1"/>
  <c r="B37" i="68"/>
  <c r="T37" i="68" s="1"/>
  <c r="B37" i="67"/>
  <c r="T37" i="67" s="1"/>
  <c r="B37" i="71"/>
  <c r="T37" i="71" s="1"/>
  <c r="B37" i="70"/>
  <c r="T37" i="70" s="1"/>
  <c r="T37" i="69" l="1"/>
  <c r="B38" i="69"/>
  <c r="T37" i="65"/>
  <c r="B38" i="65"/>
  <c r="B38" i="70"/>
  <c r="T38" i="70" s="1"/>
  <c r="B38" i="68"/>
  <c r="T38" i="68" s="1"/>
  <c r="B38" i="64"/>
  <c r="T38" i="64" s="1"/>
  <c r="B38" i="71"/>
  <c r="T38" i="71" s="1"/>
  <c r="B38" i="66"/>
  <c r="T38" i="66" s="1"/>
  <c r="B38" i="67"/>
  <c r="T38" i="67" s="1"/>
  <c r="B40" i="72"/>
  <c r="T40" i="72" s="1"/>
  <c r="T38" i="69" l="1"/>
  <c r="B39" i="69"/>
  <c r="T38" i="65"/>
  <c r="B39" i="65"/>
  <c r="B39" i="64"/>
  <c r="T39" i="64" s="1"/>
  <c r="B39" i="66"/>
  <c r="T39" i="66" s="1"/>
  <c r="B39" i="68"/>
  <c r="T39" i="68" s="1"/>
  <c r="B41" i="72"/>
  <c r="T41" i="72" s="1"/>
  <c r="B39" i="70"/>
  <c r="T39" i="70" s="1"/>
  <c r="B39" i="67"/>
  <c r="T39" i="67" s="1"/>
  <c r="B39" i="71"/>
  <c r="T39" i="71" s="1"/>
  <c r="T39" i="65" l="1"/>
  <c r="B40" i="65"/>
  <c r="T39" i="69"/>
  <c r="B40" i="69"/>
  <c r="B40" i="64"/>
  <c r="T40" i="64" s="1"/>
  <c r="B40" i="71"/>
  <c r="T40" i="71" s="1"/>
  <c r="B40" i="67"/>
  <c r="T40" i="67" s="1"/>
  <c r="B40" i="70"/>
  <c r="T40" i="70" s="1"/>
  <c r="B42" i="72"/>
  <c r="T42" i="72" s="1"/>
  <c r="B40" i="68"/>
  <c r="T40" i="68" s="1"/>
  <c r="B40" i="66"/>
  <c r="T40" i="66" s="1"/>
  <c r="T40" i="65" l="1"/>
  <c r="B41" i="65"/>
  <c r="T40" i="69"/>
  <c r="B41" i="69"/>
  <c r="B41" i="67"/>
  <c r="T41" i="67" s="1"/>
  <c r="B41" i="64"/>
  <c r="T41" i="64" s="1"/>
  <c r="B41" i="66"/>
  <c r="T41" i="66" s="1"/>
  <c r="B41" i="68"/>
  <c r="T41" i="68" s="1"/>
  <c r="B43" i="72"/>
  <c r="T43" i="72" s="1"/>
  <c r="B41" i="70"/>
  <c r="T41" i="70" s="1"/>
  <c r="B41" i="71"/>
  <c r="T41" i="71" s="1"/>
  <c r="T41" i="69" l="1"/>
  <c r="B42" i="69"/>
  <c r="T41" i="65"/>
  <c r="B42" i="65"/>
  <c r="B42" i="71"/>
  <c r="T42" i="71" s="1"/>
  <c r="B42" i="66"/>
  <c r="T42" i="66" s="1"/>
  <c r="B42" i="70"/>
  <c r="T42" i="70" s="1"/>
  <c r="B44" i="72"/>
  <c r="T44" i="72" s="1"/>
  <c r="B42" i="68"/>
  <c r="T42" i="68" s="1"/>
  <c r="B42" i="64"/>
  <c r="T42" i="64" s="1"/>
  <c r="B42" i="67"/>
  <c r="T42" i="67" s="1"/>
  <c r="T42" i="69" l="1"/>
  <c r="B43" i="69"/>
  <c r="T42" i="65"/>
  <c r="B43" i="65"/>
  <c r="B43" i="70"/>
  <c r="T43" i="70" s="1"/>
  <c r="B43" i="64"/>
  <c r="T43" i="64" s="1"/>
  <c r="B43" i="68"/>
  <c r="T43" i="68" s="1"/>
  <c r="B43" i="66"/>
  <c r="T43" i="66" s="1"/>
  <c r="B43" i="71"/>
  <c r="T43" i="71" s="1"/>
  <c r="B45" i="72"/>
  <c r="T45" i="72" s="1"/>
  <c r="B43" i="67"/>
  <c r="T43" i="67" s="1"/>
  <c r="T43" i="65" l="1"/>
  <c r="B44" i="65"/>
  <c r="T43" i="69"/>
  <c r="B44" i="69"/>
  <c r="B44" i="68"/>
  <c r="T44" i="68" s="1"/>
  <c r="B44" i="64"/>
  <c r="T44" i="64" s="1"/>
  <c r="B44" i="67"/>
  <c r="T44" i="67" s="1"/>
  <c r="B46" i="72"/>
  <c r="T46" i="72" s="1"/>
  <c r="B44" i="71"/>
  <c r="T44" i="71" s="1"/>
  <c r="B44" i="66"/>
  <c r="T44" i="66" s="1"/>
  <c r="B44" i="70"/>
  <c r="T44" i="70" s="1"/>
  <c r="T44" i="65" l="1"/>
  <c r="B45" i="65"/>
  <c r="T44" i="69"/>
  <c r="B45" i="69"/>
  <c r="B45" i="67"/>
  <c r="T45" i="67" s="1"/>
  <c r="B45" i="70"/>
  <c r="T45" i="70" s="1"/>
  <c r="B45" i="66"/>
  <c r="T45" i="66" s="1"/>
  <c r="B45" i="64"/>
  <c r="T45" i="64" s="1"/>
  <c r="B45" i="71"/>
  <c r="T45" i="71" s="1"/>
  <c r="B47" i="72"/>
  <c r="T47" i="72" s="1"/>
  <c r="B45" i="68"/>
  <c r="T45" i="68" s="1"/>
  <c r="T45" i="69" l="1"/>
  <c r="B46" i="69"/>
  <c r="T45" i="65"/>
  <c r="B46" i="65"/>
  <c r="B46" i="71"/>
  <c r="T46" i="71" s="1"/>
  <c r="B46" i="68"/>
  <c r="T46" i="68" s="1"/>
  <c r="B46" i="64"/>
  <c r="T46" i="64" s="1"/>
  <c r="B46" i="67"/>
  <c r="T46" i="67" s="1"/>
  <c r="B46" i="66"/>
  <c r="T46" i="66" s="1"/>
  <c r="B48" i="72"/>
  <c r="T48" i="72" s="1"/>
  <c r="B46" i="70"/>
  <c r="T46" i="70" s="1"/>
  <c r="T46" i="69" l="1"/>
  <c r="B47" i="69"/>
  <c r="T46" i="65"/>
  <c r="B47" i="65"/>
  <c r="B47" i="66"/>
  <c r="T47" i="66" s="1"/>
  <c r="B47" i="70"/>
  <c r="T47" i="70" s="1"/>
  <c r="B49" i="72"/>
  <c r="T49" i="72" s="1"/>
  <c r="B47" i="64"/>
  <c r="T47" i="64" s="1"/>
  <c r="B47" i="67"/>
  <c r="T47" i="67" s="1"/>
  <c r="B47" i="68"/>
  <c r="T47" i="68" s="1"/>
  <c r="B47" i="71"/>
  <c r="T47" i="71" s="1"/>
  <c r="T47" i="65" l="1"/>
  <c r="B48" i="65"/>
  <c r="T47" i="69"/>
  <c r="B48" i="69"/>
  <c r="B48" i="67"/>
  <c r="T48" i="67" s="1"/>
  <c r="B48" i="64"/>
  <c r="T48" i="64" s="1"/>
  <c r="B48" i="68"/>
  <c r="T48" i="68" s="1"/>
  <c r="B48" i="71"/>
  <c r="T48" i="71" s="1"/>
  <c r="B50" i="72"/>
  <c r="T50" i="72" s="1"/>
  <c r="B48" i="70"/>
  <c r="T48" i="70" s="1"/>
  <c r="B48" i="66"/>
  <c r="T48" i="66" s="1"/>
  <c r="T48" i="65" l="1"/>
  <c r="B49" i="65"/>
  <c r="T48" i="69"/>
  <c r="B49" i="69"/>
  <c r="B49" i="67"/>
  <c r="T49" i="67" s="1"/>
  <c r="B51" i="72"/>
  <c r="T51" i="72" s="1"/>
  <c r="B49" i="64"/>
  <c r="T49" i="64" s="1"/>
  <c r="B49" i="66"/>
  <c r="T49" i="66" s="1"/>
  <c r="B49" i="70"/>
  <c r="T49" i="70" s="1"/>
  <c r="B49" i="71"/>
  <c r="T49" i="71" s="1"/>
  <c r="B49" i="68"/>
  <c r="T49" i="68" s="1"/>
  <c r="T49" i="69" l="1"/>
  <c r="B50" i="69"/>
  <c r="T49" i="65"/>
  <c r="B50" i="65"/>
  <c r="B50" i="68"/>
  <c r="T50" i="68" s="1"/>
  <c r="B50" i="70"/>
  <c r="T50" i="70" s="1"/>
  <c r="B50" i="64"/>
  <c r="T50" i="64" s="1"/>
  <c r="B52" i="72"/>
  <c r="T52" i="72" s="1"/>
  <c r="B50" i="67"/>
  <c r="T50" i="67" s="1"/>
  <c r="B50" i="71"/>
  <c r="T50" i="71" s="1"/>
  <c r="B50" i="66"/>
  <c r="T50" i="66" s="1"/>
  <c r="T50" i="69" l="1"/>
  <c r="B51" i="69"/>
  <c r="T50" i="65"/>
  <c r="B51" i="65"/>
  <c r="B51" i="64"/>
  <c r="T51" i="64" s="1"/>
  <c r="B51" i="70"/>
  <c r="T51" i="70" s="1"/>
  <c r="B51" i="71"/>
  <c r="T51" i="71" s="1"/>
  <c r="B51" i="67"/>
  <c r="T51" i="67" s="1"/>
  <c r="B51" i="68"/>
  <c r="T51" i="68" s="1"/>
  <c r="B53" i="72"/>
  <c r="T53" i="72" s="1"/>
  <c r="B51" i="66"/>
  <c r="T51" i="66" s="1"/>
  <c r="T51" i="65" l="1"/>
  <c r="B52" i="65"/>
  <c r="T51" i="69"/>
  <c r="B52" i="69"/>
  <c r="B54" i="72"/>
  <c r="T54" i="72" s="1"/>
  <c r="B52" i="68"/>
  <c r="T52" i="68" s="1"/>
  <c r="B52" i="64"/>
  <c r="T52" i="64" s="1"/>
  <c r="B52" i="67"/>
  <c r="T52" i="67" s="1"/>
  <c r="B52" i="70"/>
  <c r="T52" i="70" s="1"/>
  <c r="B52" i="66"/>
  <c r="T52" i="66" s="1"/>
  <c r="B52" i="71"/>
  <c r="T52" i="71" s="1"/>
  <c r="T52" i="65" l="1"/>
  <c r="B53" i="65"/>
  <c r="T52" i="69"/>
  <c r="B53" i="69"/>
  <c r="B53" i="66"/>
  <c r="T53" i="66" s="1"/>
  <c r="B53" i="70"/>
  <c r="T53" i="70" s="1"/>
  <c r="B55" i="72"/>
  <c r="T55" i="72" s="1"/>
  <c r="B53" i="67"/>
  <c r="T53" i="67" s="1"/>
  <c r="B53" i="71"/>
  <c r="T53" i="71" s="1"/>
  <c r="B53" i="64"/>
  <c r="T53" i="64" s="1"/>
  <c r="B53" i="68"/>
  <c r="T53" i="68" s="1"/>
  <c r="T53" i="69" l="1"/>
  <c r="B54" i="69"/>
  <c r="T53" i="65"/>
  <c r="B54" i="65"/>
  <c r="B54" i="66"/>
  <c r="T54" i="66" s="1"/>
  <c r="B54" i="68"/>
  <c r="T54" i="68" s="1"/>
  <c r="B54" i="67"/>
  <c r="T54" i="67" s="1"/>
  <c r="B54" i="70"/>
  <c r="T54" i="70" s="1"/>
  <c r="B54" i="71"/>
  <c r="T54" i="71" s="1"/>
  <c r="B54" i="64"/>
  <c r="T54" i="64" s="1"/>
  <c r="B56" i="72"/>
  <c r="T56" i="72" s="1"/>
  <c r="T54" i="69" l="1"/>
  <c r="B55" i="69"/>
  <c r="T54" i="65"/>
  <c r="B55" i="65"/>
  <c r="B55" i="71"/>
  <c r="T55" i="71" s="1"/>
  <c r="B57" i="72"/>
  <c r="T57" i="72" s="1"/>
  <c r="B55" i="70"/>
  <c r="T55" i="70" s="1"/>
  <c r="B55" i="67"/>
  <c r="T55" i="67" s="1"/>
  <c r="B55" i="68"/>
  <c r="T55" i="68" s="1"/>
  <c r="B55" i="66"/>
  <c r="T55" i="66" s="1"/>
  <c r="B55" i="64"/>
  <c r="T55" i="64" s="1"/>
  <c r="T55" i="65" l="1"/>
  <c r="B56" i="65"/>
  <c r="T55" i="69"/>
  <c r="B56" i="69"/>
  <c r="B56" i="70"/>
  <c r="T56" i="70" s="1"/>
  <c r="B58" i="72"/>
  <c r="T58" i="72" s="1"/>
  <c r="B56" i="68"/>
  <c r="T56" i="68" s="1"/>
  <c r="B56" i="64"/>
  <c r="T56" i="64" s="1"/>
  <c r="B56" i="66"/>
  <c r="T56" i="66" s="1"/>
  <c r="B56" i="67"/>
  <c r="T56" i="67" s="1"/>
  <c r="B56" i="71"/>
  <c r="T56" i="71" s="1"/>
  <c r="T56" i="65" l="1"/>
  <c r="B57" i="65"/>
  <c r="T56" i="69"/>
  <c r="B57" i="69"/>
  <c r="B57" i="64"/>
  <c r="T57" i="64" s="1"/>
  <c r="B57" i="68"/>
  <c r="T57" i="68" s="1"/>
  <c r="B59" i="72"/>
  <c r="T59" i="72" s="1"/>
  <c r="B57" i="67"/>
  <c r="T57" i="67" s="1"/>
  <c r="B57" i="71"/>
  <c r="T57" i="71" s="1"/>
  <c r="B57" i="66"/>
  <c r="T57" i="66" s="1"/>
  <c r="B57" i="70"/>
  <c r="T57" i="70" s="1"/>
  <c r="T57" i="69" l="1"/>
  <c r="B58" i="69"/>
  <c r="T57" i="65"/>
  <c r="B58" i="65"/>
  <c r="B58" i="70"/>
  <c r="T58" i="70" s="1"/>
  <c r="B58" i="67"/>
  <c r="T58" i="67" s="1"/>
  <c r="B60" i="72"/>
  <c r="T60" i="72" s="1"/>
  <c r="B58" i="71"/>
  <c r="T58" i="71" s="1"/>
  <c r="B58" i="66"/>
  <c r="T58" i="66" s="1"/>
  <c r="B58" i="68"/>
  <c r="T58" i="68" s="1"/>
  <c r="B58" i="64"/>
  <c r="T58" i="64" s="1"/>
  <c r="T58" i="69" l="1"/>
  <c r="B59" i="69"/>
  <c r="T58" i="65"/>
  <c r="B59" i="65"/>
  <c r="B61" i="72"/>
  <c r="T61" i="72" s="1"/>
  <c r="B59" i="64"/>
  <c r="T59" i="64" s="1"/>
  <c r="B59" i="66"/>
  <c r="T59" i="66" s="1"/>
  <c r="B59" i="71"/>
  <c r="T59" i="71" s="1"/>
  <c r="B59" i="67"/>
  <c r="T59" i="67" s="1"/>
  <c r="B59" i="70"/>
  <c r="T59" i="70" s="1"/>
  <c r="B59" i="68"/>
  <c r="T59" i="68" s="1"/>
  <c r="T59" i="65" l="1"/>
  <c r="B60" i="65"/>
  <c r="T59" i="69"/>
  <c r="B60" i="69"/>
  <c r="B60" i="68"/>
  <c r="T60" i="68" s="1"/>
  <c r="B60" i="70"/>
  <c r="T60" i="70" s="1"/>
  <c r="B60" i="71"/>
  <c r="T60" i="71" s="1"/>
  <c r="B60" i="66"/>
  <c r="T60" i="66" s="1"/>
  <c r="B62" i="72"/>
  <c r="T62" i="72" s="1"/>
  <c r="B60" i="64"/>
  <c r="T60" i="64" s="1"/>
  <c r="B60" i="67"/>
  <c r="T60" i="67" s="1"/>
  <c r="T60" i="65" l="1"/>
  <c r="B61" i="65"/>
  <c r="T60" i="69"/>
  <c r="B61" i="69"/>
  <c r="B63" i="72"/>
  <c r="T63" i="72" s="1"/>
  <c r="B61" i="66"/>
  <c r="T61" i="66" s="1"/>
  <c r="B61" i="71"/>
  <c r="T61" i="71" s="1"/>
  <c r="B61" i="70"/>
  <c r="T61" i="70" s="1"/>
  <c r="B61" i="67"/>
  <c r="T61" i="67" s="1"/>
  <c r="B61" i="64"/>
  <c r="T61" i="64" s="1"/>
  <c r="B61" i="68"/>
  <c r="T61" i="68" s="1"/>
  <c r="T61" i="69" l="1"/>
  <c r="B62" i="69"/>
  <c r="T61" i="65"/>
  <c r="B62" i="65"/>
  <c r="B62" i="71"/>
  <c r="T62" i="71" s="1"/>
  <c r="B62" i="68"/>
  <c r="T62" i="68" s="1"/>
  <c r="B62" i="64"/>
  <c r="T62" i="64" s="1"/>
  <c r="B62" i="70"/>
  <c r="T62" i="70" s="1"/>
  <c r="B64" i="72"/>
  <c r="T64" i="72" s="1"/>
  <c r="B62" i="66"/>
  <c r="T62" i="66" s="1"/>
  <c r="B62" i="67"/>
  <c r="T62" i="67" s="1"/>
  <c r="T62" i="69" l="1"/>
  <c r="B63" i="69"/>
  <c r="T62" i="65"/>
  <c r="B63" i="65"/>
  <c r="B65" i="72"/>
  <c r="T65" i="72" s="1"/>
  <c r="B63" i="64"/>
  <c r="T63" i="64" s="1"/>
  <c r="B63" i="67"/>
  <c r="T63" i="67" s="1"/>
  <c r="B63" i="66"/>
  <c r="T63" i="66" s="1"/>
  <c r="B63" i="68"/>
  <c r="T63" i="68" s="1"/>
  <c r="B63" i="70"/>
  <c r="T63" i="70" s="1"/>
  <c r="B63" i="71"/>
  <c r="T63" i="71" s="1"/>
  <c r="T63" i="65" l="1"/>
  <c r="B64" i="65"/>
  <c r="T63" i="69"/>
  <c r="B64" i="69"/>
  <c r="B64" i="66"/>
  <c r="T64" i="66" s="1"/>
  <c r="B64" i="67"/>
  <c r="T64" i="67" s="1"/>
  <c r="B66" i="72"/>
  <c r="T66" i="72" s="1"/>
  <c r="B64" i="68"/>
  <c r="T64" i="68" s="1"/>
  <c r="B64" i="64"/>
  <c r="T64" i="64" s="1"/>
  <c r="B64" i="71"/>
  <c r="T64" i="71" s="1"/>
  <c r="B64" i="70"/>
  <c r="T64" i="70" s="1"/>
  <c r="T64" i="65" l="1"/>
  <c r="B65" i="65"/>
  <c r="T64" i="69"/>
  <c r="B65" i="69"/>
  <c r="B65" i="70"/>
  <c r="T65" i="70" s="1"/>
  <c r="B65" i="71"/>
  <c r="T65" i="71" s="1"/>
  <c r="B65" i="64"/>
  <c r="T65" i="64" s="1"/>
  <c r="B65" i="68"/>
  <c r="T65" i="68" s="1"/>
  <c r="B65" i="66"/>
  <c r="T65" i="66" s="1"/>
  <c r="B65" i="67"/>
  <c r="T65" i="67" s="1"/>
  <c r="B67" i="72"/>
  <c r="T67" i="72" l="1"/>
  <c r="T65" i="69"/>
  <c r="B66" i="69"/>
  <c r="T65" i="65"/>
  <c r="B66" i="65"/>
  <c r="B66" i="68"/>
  <c r="T66" i="68" s="1"/>
  <c r="B66" i="64"/>
  <c r="T66" i="64" s="1"/>
  <c r="B66" i="71"/>
  <c r="T66" i="71" s="1"/>
  <c r="B66" i="70"/>
  <c r="T66" i="70" s="1"/>
  <c r="B66" i="67"/>
  <c r="T66" i="67" s="1"/>
  <c r="B66" i="66"/>
  <c r="T66" i="66" s="1"/>
  <c r="T66" i="65" l="1"/>
  <c r="B67" i="65"/>
  <c r="T66" i="69"/>
  <c r="B67" i="69"/>
  <c r="B67" i="64"/>
  <c r="B67" i="66"/>
  <c r="B67" i="67"/>
  <c r="B67" i="71"/>
  <c r="B67" i="68"/>
  <c r="B67" i="70"/>
  <c r="T67" i="70" l="1"/>
  <c r="T67" i="66"/>
  <c r="T67" i="65"/>
  <c r="T67" i="67"/>
  <c r="T67" i="68"/>
  <c r="T67" i="64"/>
  <c r="T67" i="71"/>
  <c r="T67" i="69"/>
  <c r="K231" i="31"/>
  <c r="C6" i="3"/>
  <c r="D6" i="3"/>
  <c r="E6" i="3"/>
  <c r="C7" i="3"/>
  <c r="D7" i="3"/>
  <c r="E7" i="3"/>
  <c r="C8" i="3"/>
  <c r="D8" i="3"/>
  <c r="E8" i="3"/>
  <c r="C9" i="3"/>
  <c r="D9" i="3"/>
  <c r="E9" i="3"/>
  <c r="C10" i="3"/>
  <c r="D10" i="3"/>
  <c r="E10" i="3"/>
  <c r="C11" i="3"/>
  <c r="D11" i="3"/>
  <c r="E11" i="3"/>
  <c r="C12" i="3"/>
  <c r="D12" i="3"/>
  <c r="E12" i="3"/>
  <c r="C13" i="3"/>
  <c r="D13" i="3"/>
  <c r="E13" i="3"/>
  <c r="C14" i="3"/>
  <c r="D14" i="3"/>
  <c r="E14" i="3"/>
  <c r="C15" i="3"/>
  <c r="D15" i="3"/>
  <c r="E15" i="3"/>
  <c r="B6" i="3"/>
  <c r="B70" i="4"/>
  <c r="B7" i="2"/>
  <c r="G13" i="127" l="1"/>
  <c r="K232" i="31"/>
  <c r="M25" i="71"/>
  <c r="B7" i="3"/>
  <c r="C7" i="64"/>
  <c r="H7" i="64" s="1"/>
  <c r="C6" i="64"/>
  <c r="H6" i="64" s="1"/>
  <c r="C8" i="64"/>
  <c r="H8" i="64" s="1"/>
  <c r="C5" i="64"/>
  <c r="H5" i="64" s="1"/>
  <c r="B8" i="2"/>
  <c r="C7" i="65" l="1"/>
  <c r="H7" i="65" s="1"/>
  <c r="K233" i="31"/>
  <c r="M26" i="71"/>
  <c r="C8" i="65"/>
  <c r="H8" i="65" s="1"/>
  <c r="C5" i="65"/>
  <c r="H5" i="65" s="1"/>
  <c r="C6" i="65"/>
  <c r="H6" i="65" s="1"/>
  <c r="B9" i="2"/>
  <c r="B8" i="3"/>
  <c r="K234" i="31" l="1"/>
  <c r="M27" i="71"/>
  <c r="C7" i="66"/>
  <c r="H7" i="66" s="1"/>
  <c r="C8" i="66"/>
  <c r="H8" i="66" s="1"/>
  <c r="C6" i="66"/>
  <c r="H6" i="66" s="1"/>
  <c r="C5" i="66"/>
  <c r="H5" i="66" s="1"/>
  <c r="B10" i="2"/>
  <c r="B9" i="3"/>
  <c r="F13" i="127" l="1"/>
  <c r="K235" i="31"/>
  <c r="M28" i="71"/>
  <c r="C6" i="67"/>
  <c r="H6" i="67" s="1"/>
  <c r="C8" i="67"/>
  <c r="H8" i="67" s="1"/>
  <c r="C7" i="67"/>
  <c r="H7" i="67" s="1"/>
  <c r="C5" i="67"/>
  <c r="H5" i="67" s="1"/>
  <c r="B11" i="2"/>
  <c r="B10" i="3"/>
  <c r="K236" i="31" l="1"/>
  <c r="M29" i="71"/>
  <c r="C7" i="68"/>
  <c r="H7" i="68" s="1"/>
  <c r="C6" i="68"/>
  <c r="H6" i="68" s="1"/>
  <c r="C5" i="68"/>
  <c r="H5" i="68" s="1"/>
  <c r="C8" i="68"/>
  <c r="H8" i="68" s="1"/>
  <c r="B12" i="2"/>
  <c r="B11" i="3"/>
  <c r="K237" i="31" l="1"/>
  <c r="M30" i="71"/>
  <c r="B13" i="2"/>
  <c r="B12" i="3"/>
  <c r="E13" i="127" l="1"/>
  <c r="K238" i="31"/>
  <c r="M31" i="71"/>
  <c r="B14" i="2"/>
  <c r="B13" i="3"/>
  <c r="K239" i="31" l="1"/>
  <c r="M32" i="71"/>
  <c r="B15" i="2"/>
  <c r="B14" i="3"/>
  <c r="K240" i="31" l="1"/>
  <c r="M33" i="71"/>
  <c r="B15" i="3"/>
  <c r="K241" i="31" l="1"/>
  <c r="M34" i="71"/>
  <c r="K242" i="31" l="1"/>
  <c r="M35" i="71"/>
  <c r="K243" i="31" l="1"/>
  <c r="M36" i="71"/>
  <c r="K244" i="31" l="1"/>
  <c r="M37" i="71"/>
  <c r="K245" i="31" l="1"/>
  <c r="M38" i="71"/>
  <c r="K79" i="31"/>
  <c r="K148" i="31" s="1"/>
  <c r="K217" i="31" s="1"/>
  <c r="K246" i="31" l="1"/>
  <c r="M39" i="71"/>
  <c r="K247" i="31" l="1"/>
  <c r="M40" i="71"/>
  <c r="K248" i="31" l="1"/>
  <c r="M41" i="71"/>
  <c r="K249" i="31" l="1"/>
  <c r="M42" i="71"/>
  <c r="K250" i="31" l="1"/>
  <c r="M43" i="71"/>
  <c r="K251" i="31" l="1"/>
  <c r="M44" i="71"/>
  <c r="K252" i="31" l="1"/>
  <c r="M45" i="71"/>
  <c r="K253" i="31" l="1"/>
  <c r="M46" i="71"/>
  <c r="K254" i="31" l="1"/>
  <c r="M47" i="71"/>
  <c r="K255" i="31" l="1"/>
  <c r="M48" i="71"/>
  <c r="K256" i="31" l="1"/>
  <c r="M49" i="71"/>
  <c r="K257" i="31" l="1"/>
  <c r="M50" i="71"/>
  <c r="K258" i="31" l="1"/>
  <c r="M51" i="71"/>
  <c r="K259" i="31" l="1"/>
  <c r="M52" i="71"/>
  <c r="K260" i="31" l="1"/>
  <c r="M53" i="71"/>
  <c r="K261" i="31" l="1"/>
  <c r="M54" i="71"/>
  <c r="K262" i="31" l="1"/>
  <c r="M55" i="71"/>
  <c r="K263" i="31" l="1"/>
  <c r="M56" i="71"/>
  <c r="K264" i="31" l="1"/>
  <c r="M57" i="71"/>
  <c r="K265" i="31" l="1"/>
  <c r="M58" i="71"/>
  <c r="K266" i="31" l="1"/>
  <c r="M59" i="71"/>
  <c r="K267" i="31" l="1"/>
  <c r="M60" i="71"/>
  <c r="K268" i="31" l="1"/>
  <c r="M61" i="71"/>
  <c r="K269" i="31" l="1"/>
  <c r="M62" i="71"/>
  <c r="K270" i="31" l="1"/>
  <c r="M63" i="71"/>
  <c r="K271" i="31" l="1"/>
  <c r="M64" i="71"/>
  <c r="K272" i="31" l="1"/>
  <c r="M65" i="71"/>
  <c r="K273" i="31" l="1"/>
  <c r="M66" i="71"/>
  <c r="K274" i="31" l="1"/>
  <c r="K275" i="31" s="1"/>
  <c r="K276" i="31" s="1"/>
  <c r="K277" i="31" s="1"/>
  <c r="K278" i="31" s="1"/>
  <c r="K279" i="31" s="1"/>
  <c r="K280" i="31" s="1"/>
  <c r="K281" i="31" s="1"/>
  <c r="K282" i="31" s="1"/>
  <c r="K283" i="31" s="1"/>
  <c r="M67" i="71"/>
  <c r="C6" i="69" l="1"/>
  <c r="H6" i="69" s="1"/>
  <c r="C5" i="69"/>
  <c r="H5" i="69" s="1"/>
  <c r="C8" i="69"/>
  <c r="H8" i="69" s="1"/>
  <c r="C8" i="72"/>
  <c r="H8" i="72" s="1"/>
  <c r="C5" i="72"/>
  <c r="H5" i="72" s="1"/>
  <c r="C5" i="70"/>
  <c r="H5" i="70" s="1"/>
  <c r="C7" i="69"/>
  <c r="H7" i="69" s="1"/>
  <c r="C7" i="72"/>
  <c r="H7" i="72" s="1"/>
  <c r="C8" i="70"/>
  <c r="H8" i="70" s="1"/>
  <c r="C7" i="71"/>
  <c r="H7" i="71" s="1"/>
  <c r="C8" i="71"/>
  <c r="H8" i="71" s="1"/>
  <c r="C6" i="72"/>
  <c r="H6" i="72" s="1"/>
  <c r="C5" i="71"/>
  <c r="H5" i="71" s="1"/>
  <c r="C6" i="70"/>
  <c r="H6" i="70" s="1"/>
  <c r="C6" i="71"/>
  <c r="H6" i="71" s="1"/>
  <c r="C7" i="70"/>
  <c r="H7" i="70" s="1"/>
  <c r="B13" i="56" l="1"/>
  <c r="D11" i="56"/>
  <c r="E11" i="56" s="1"/>
  <c r="F11" i="56" l="1"/>
  <c r="B14" i="56"/>
  <c r="B15" i="56" l="1"/>
  <c r="G11" i="56"/>
  <c r="W4" i="9"/>
  <c r="X4" i="9"/>
  <c r="W5" i="2"/>
  <c r="X5" i="2"/>
  <c r="H11" i="56" l="1"/>
  <c r="B16" i="56"/>
  <c r="M5" i="2"/>
  <c r="L5" i="2"/>
  <c r="BI2" i="3"/>
  <c r="BH2" i="3" s="1"/>
  <c r="K5" i="2"/>
  <c r="T4" i="9" s="1"/>
  <c r="J5" i="2"/>
  <c r="S4" i="9" s="1"/>
  <c r="I5" i="2"/>
  <c r="R4" i="9" s="1"/>
  <c r="N2" i="2"/>
  <c r="H5" i="2"/>
  <c r="Q4" i="9" s="1"/>
  <c r="G5" i="2"/>
  <c r="P4" i="9" s="1"/>
  <c r="U5" i="2" l="1"/>
  <c r="U4" i="9"/>
  <c r="V5" i="2"/>
  <c r="V4" i="9"/>
  <c r="I11" i="56"/>
  <c r="B17" i="56"/>
  <c r="M2" i="2"/>
  <c r="L2" i="2"/>
  <c r="G2" i="2"/>
  <c r="P5" i="2"/>
  <c r="H2" i="2"/>
  <c r="Q5" i="2"/>
  <c r="J2" i="2"/>
  <c r="S5" i="2"/>
  <c r="K2" i="2"/>
  <c r="T5" i="2"/>
  <c r="I2" i="2"/>
  <c r="R5" i="2"/>
  <c r="J11" i="56" l="1"/>
  <c r="B18" i="56"/>
  <c r="K11" i="56" l="1"/>
  <c r="B19" i="56"/>
  <c r="M10" i="32"/>
  <c r="M11" i="32"/>
  <c r="I24" i="32"/>
  <c r="I25" i="32"/>
  <c r="I23" i="32"/>
  <c r="I22" i="32"/>
  <c r="B20" i="56" l="1"/>
  <c r="L11" i="56"/>
  <c r="F77" i="32"/>
  <c r="F76" i="32"/>
  <c r="F75" i="32"/>
  <c r="F74" i="32"/>
  <c r="F73" i="32"/>
  <c r="F72" i="32"/>
  <c r="F71" i="32"/>
  <c r="J71" i="32" s="1"/>
  <c r="F70" i="32"/>
  <c r="J70" i="32" s="1"/>
  <c r="F69" i="32"/>
  <c r="J69" i="32" s="1"/>
  <c r="F68" i="32"/>
  <c r="J68" i="32" s="1"/>
  <c r="F67" i="32"/>
  <c r="J67" i="32" s="1"/>
  <c r="F66" i="32"/>
  <c r="F65" i="32"/>
  <c r="F64" i="32"/>
  <c r="F63" i="32"/>
  <c r="J63" i="32" s="1"/>
  <c r="F62" i="32"/>
  <c r="J62" i="32" s="1"/>
  <c r="F61" i="32"/>
  <c r="F60" i="32"/>
  <c r="J60" i="32" s="1"/>
  <c r="F59" i="32"/>
  <c r="F58" i="32"/>
  <c r="F57" i="32"/>
  <c r="J57" i="32" s="1"/>
  <c r="F56" i="32"/>
  <c r="J56" i="32" s="1"/>
  <c r="F55" i="32"/>
  <c r="J55" i="32" s="1"/>
  <c r="F54" i="32"/>
  <c r="J54" i="32" s="1"/>
  <c r="F53" i="32"/>
  <c r="F52" i="32"/>
  <c r="J52" i="32" s="1"/>
  <c r="F51" i="32"/>
  <c r="F50" i="32"/>
  <c r="F49" i="32"/>
  <c r="F48" i="32"/>
  <c r="J48" i="32" s="1"/>
  <c r="F47" i="32"/>
  <c r="J47" i="32" s="1"/>
  <c r="F46" i="32"/>
  <c r="J46" i="32" s="1"/>
  <c r="F45" i="32"/>
  <c r="F44" i="32"/>
  <c r="J44" i="32" s="1"/>
  <c r="F43" i="32"/>
  <c r="J43" i="32" s="1"/>
  <c r="F42" i="32"/>
  <c r="F41" i="32"/>
  <c r="J41" i="32" s="1"/>
  <c r="F40" i="32"/>
  <c r="J40" i="32" s="1"/>
  <c r="F39" i="32"/>
  <c r="J39" i="32" s="1"/>
  <c r="F38" i="32"/>
  <c r="J38" i="32" s="1"/>
  <c r="F37" i="32"/>
  <c r="F36" i="32"/>
  <c r="J36" i="32" s="1"/>
  <c r="F35" i="32"/>
  <c r="F34" i="32"/>
  <c r="F33" i="32"/>
  <c r="J33" i="32" s="1"/>
  <c r="F32" i="32"/>
  <c r="J32" i="32" s="1"/>
  <c r="F31" i="32"/>
  <c r="J31" i="32" s="1"/>
  <c r="F30" i="32"/>
  <c r="J30" i="32" s="1"/>
  <c r="F29" i="32"/>
  <c r="F28" i="32"/>
  <c r="J28" i="32" s="1"/>
  <c r="F27" i="32"/>
  <c r="F26" i="32"/>
  <c r="F25" i="32"/>
  <c r="J25" i="32" s="1"/>
  <c r="F24" i="32"/>
  <c r="F23" i="32"/>
  <c r="F22" i="32"/>
  <c r="F21" i="32"/>
  <c r="F20" i="32"/>
  <c r="F19" i="32"/>
  <c r="F18" i="32"/>
  <c r="F17" i="32"/>
  <c r="F16" i="32"/>
  <c r="F15" i="32"/>
  <c r="F14" i="32"/>
  <c r="F13" i="32"/>
  <c r="F12" i="32"/>
  <c r="J42" i="32"/>
  <c r="J45" i="32"/>
  <c r="J49" i="32"/>
  <c r="J50" i="32"/>
  <c r="J51" i="32"/>
  <c r="J53" i="32"/>
  <c r="J58" i="32"/>
  <c r="J59" i="32"/>
  <c r="J61" i="32"/>
  <c r="J64" i="32"/>
  <c r="J65" i="32"/>
  <c r="J66" i="32"/>
  <c r="J72" i="32"/>
  <c r="J73" i="32"/>
  <c r="J74" i="32"/>
  <c r="J75" i="32"/>
  <c r="J76" i="32"/>
  <c r="J77" i="32"/>
  <c r="J26" i="32"/>
  <c r="J27" i="32"/>
  <c r="J29" i="32"/>
  <c r="J34" i="32"/>
  <c r="J35" i="32"/>
  <c r="J37" i="32"/>
  <c r="M11" i="56" l="1"/>
  <c r="B21" i="56"/>
  <c r="G5" i="9"/>
  <c r="CB10" i="55"/>
  <c r="CB11" i="55"/>
  <c r="CB12" i="55"/>
  <c r="CB13" i="55"/>
  <c r="CB14" i="55"/>
  <c r="CB15" i="55"/>
  <c r="CB16" i="55"/>
  <c r="CB17" i="55"/>
  <c r="CB18" i="55"/>
  <c r="CB19" i="55"/>
  <c r="CB20" i="55"/>
  <c r="CB21" i="55"/>
  <c r="CB22" i="55"/>
  <c r="CB23" i="55"/>
  <c r="CB24" i="55"/>
  <c r="CB25" i="55"/>
  <c r="CB26" i="55"/>
  <c r="CB27" i="55"/>
  <c r="CB28" i="55"/>
  <c r="CB29" i="55"/>
  <c r="CB30" i="55"/>
  <c r="CB31" i="55"/>
  <c r="CB32" i="55"/>
  <c r="CB33" i="55"/>
  <c r="CB34" i="55"/>
  <c r="CB35" i="55"/>
  <c r="CB36" i="55"/>
  <c r="CB37" i="55"/>
  <c r="CB38" i="55"/>
  <c r="CB39" i="55"/>
  <c r="CB40" i="55"/>
  <c r="CB41" i="55"/>
  <c r="CB42" i="55"/>
  <c r="CB43" i="55"/>
  <c r="CB44" i="55"/>
  <c r="CB45" i="55"/>
  <c r="CB46" i="55"/>
  <c r="CB47" i="55"/>
  <c r="CB48" i="55"/>
  <c r="CB49" i="55"/>
  <c r="CB50" i="55"/>
  <c r="CB51" i="55"/>
  <c r="CB52" i="55"/>
  <c r="CB53" i="55"/>
  <c r="CB54" i="55"/>
  <c r="CB55" i="55"/>
  <c r="CB56" i="55"/>
  <c r="CB57" i="55"/>
  <c r="CB58" i="55"/>
  <c r="CB59" i="55"/>
  <c r="CB60" i="55"/>
  <c r="CB61" i="55"/>
  <c r="CB62" i="55"/>
  <c r="CB63" i="55"/>
  <c r="CB64" i="55"/>
  <c r="CB65" i="55"/>
  <c r="CB66" i="55"/>
  <c r="CB67" i="55"/>
  <c r="CB68" i="55"/>
  <c r="CB69" i="55"/>
  <c r="CB70" i="55"/>
  <c r="CB71" i="55"/>
  <c r="CB9" i="55"/>
  <c r="CA10" i="55"/>
  <c r="CA11" i="55"/>
  <c r="CA12" i="55"/>
  <c r="CA13" i="55"/>
  <c r="CA14" i="55"/>
  <c r="CA15" i="55"/>
  <c r="CA16" i="55"/>
  <c r="CA17" i="55"/>
  <c r="CA18" i="55"/>
  <c r="CA19" i="55"/>
  <c r="CA20" i="55"/>
  <c r="CA21" i="55"/>
  <c r="CA22" i="55"/>
  <c r="CA23" i="55"/>
  <c r="CA24" i="55"/>
  <c r="CA25" i="55"/>
  <c r="CA26" i="55"/>
  <c r="CA27" i="55"/>
  <c r="CA28" i="55"/>
  <c r="CA29" i="55"/>
  <c r="CA30" i="55"/>
  <c r="CA31" i="55"/>
  <c r="CA32" i="55"/>
  <c r="CA33" i="55"/>
  <c r="CA34" i="55"/>
  <c r="CA35" i="55"/>
  <c r="CA36" i="55"/>
  <c r="CA37" i="55"/>
  <c r="CA38" i="55"/>
  <c r="CA39" i="55"/>
  <c r="CA40" i="55"/>
  <c r="CA41" i="55"/>
  <c r="CA42" i="55"/>
  <c r="CA43" i="55"/>
  <c r="CA44" i="55"/>
  <c r="CA45" i="55"/>
  <c r="CA46" i="55"/>
  <c r="CA47" i="55"/>
  <c r="C13" i="32" s="1"/>
  <c r="CA48" i="55"/>
  <c r="CA49" i="55"/>
  <c r="CA50" i="55"/>
  <c r="C16" i="32" s="1"/>
  <c r="CA51" i="55"/>
  <c r="CA52" i="55"/>
  <c r="CA53" i="55"/>
  <c r="CA54" i="55"/>
  <c r="CA55" i="55"/>
  <c r="CA56" i="55"/>
  <c r="CA57" i="55"/>
  <c r="CA58" i="55"/>
  <c r="CA59" i="55"/>
  <c r="CA60" i="55"/>
  <c r="CA61" i="55"/>
  <c r="CA62" i="55"/>
  <c r="CA63" i="55"/>
  <c r="CA64" i="55"/>
  <c r="CA65" i="55"/>
  <c r="CA66" i="55"/>
  <c r="CA67" i="55"/>
  <c r="CA68" i="55"/>
  <c r="CA69" i="55"/>
  <c r="CA70" i="55"/>
  <c r="CA71" i="55"/>
  <c r="CA9" i="55"/>
  <c r="C23" i="32"/>
  <c r="C22" i="32"/>
  <c r="C18" i="32"/>
  <c r="C17" i="32"/>
  <c r="C14" i="32"/>
  <c r="BU6" i="3"/>
  <c r="I6" i="55"/>
  <c r="J6" i="55"/>
  <c r="K6" i="55"/>
  <c r="L6" i="55"/>
  <c r="M6" i="55"/>
  <c r="N6" i="55"/>
  <c r="O6" i="55"/>
  <c r="P6" i="55"/>
  <c r="Q6" i="55"/>
  <c r="R6" i="55"/>
  <c r="S6" i="55"/>
  <c r="T6" i="55"/>
  <c r="U6" i="55"/>
  <c r="V6" i="55"/>
  <c r="W6" i="55"/>
  <c r="X6" i="55"/>
  <c r="Y6" i="55"/>
  <c r="Z6" i="55"/>
  <c r="AA6" i="55"/>
  <c r="AB6" i="55"/>
  <c r="AC6" i="55"/>
  <c r="AD6" i="55"/>
  <c r="AE6" i="55"/>
  <c r="AF6" i="55"/>
  <c r="AG6" i="55"/>
  <c r="AH6" i="55"/>
  <c r="AI6" i="55"/>
  <c r="AJ6" i="55"/>
  <c r="AK6" i="55"/>
  <c r="AL6" i="55"/>
  <c r="AM6" i="55"/>
  <c r="AN6" i="55"/>
  <c r="AO6" i="55"/>
  <c r="AP6" i="55"/>
  <c r="AQ6" i="55"/>
  <c r="AR6" i="55"/>
  <c r="AS6" i="55"/>
  <c r="AT6" i="55"/>
  <c r="AU6" i="55"/>
  <c r="AV6" i="55"/>
  <c r="AW6" i="55"/>
  <c r="AX6" i="55"/>
  <c r="AY6" i="55"/>
  <c r="AZ6" i="55"/>
  <c r="BA6" i="55"/>
  <c r="BB6" i="55"/>
  <c r="BC6" i="55"/>
  <c r="BD6" i="55"/>
  <c r="BE6" i="55"/>
  <c r="BF6" i="55"/>
  <c r="BG6" i="55"/>
  <c r="BH6" i="55"/>
  <c r="BI6" i="55"/>
  <c r="BJ6" i="55"/>
  <c r="BK6" i="55"/>
  <c r="BL6" i="55"/>
  <c r="BM6" i="55"/>
  <c r="BN6" i="55"/>
  <c r="BO6" i="55"/>
  <c r="BP6" i="55"/>
  <c r="BQ6" i="55"/>
  <c r="BR6" i="55"/>
  <c r="BS6" i="55"/>
  <c r="BT6" i="55"/>
  <c r="BU6" i="55"/>
  <c r="BV6" i="55"/>
  <c r="BW6" i="55"/>
  <c r="BX6" i="55"/>
  <c r="BY6" i="55"/>
  <c r="H6" i="55"/>
  <c r="BZ72" i="55"/>
  <c r="BY72" i="55"/>
  <c r="BX72" i="55"/>
  <c r="BW72" i="55"/>
  <c r="BV72" i="55"/>
  <c r="BU72" i="55"/>
  <c r="BT72" i="55"/>
  <c r="BS72" i="55"/>
  <c r="BR72" i="55"/>
  <c r="BQ72" i="55"/>
  <c r="BP72" i="55"/>
  <c r="BO72" i="55"/>
  <c r="BN72" i="55"/>
  <c r="BM72" i="55"/>
  <c r="BL72" i="55"/>
  <c r="BK72" i="55"/>
  <c r="BJ72" i="55"/>
  <c r="BI72" i="55"/>
  <c r="BH72" i="55"/>
  <c r="BG72" i="55"/>
  <c r="BF72" i="55"/>
  <c r="BE72" i="55"/>
  <c r="BD72" i="55"/>
  <c r="BC72" i="55"/>
  <c r="BB72" i="55"/>
  <c r="BA72" i="55"/>
  <c r="AZ72" i="55"/>
  <c r="AY72" i="55"/>
  <c r="AX72" i="55"/>
  <c r="AW72" i="55"/>
  <c r="AV72" i="55"/>
  <c r="AU72" i="55"/>
  <c r="AT72" i="55"/>
  <c r="AS72" i="55"/>
  <c r="AR72" i="55"/>
  <c r="AQ72" i="55"/>
  <c r="AP72" i="55"/>
  <c r="AO72" i="55"/>
  <c r="AN72" i="55"/>
  <c r="AM72" i="55"/>
  <c r="AL72" i="55"/>
  <c r="AK72" i="55"/>
  <c r="AJ72" i="55"/>
  <c r="AI72" i="55"/>
  <c r="AH72" i="55"/>
  <c r="AG72" i="55"/>
  <c r="AF72" i="55"/>
  <c r="AE72" i="55"/>
  <c r="AD72" i="55"/>
  <c r="AC72" i="55"/>
  <c r="AB72" i="55"/>
  <c r="AA72" i="55"/>
  <c r="Z72" i="55"/>
  <c r="Y72" i="55"/>
  <c r="X72" i="55"/>
  <c r="W72" i="55"/>
  <c r="V72" i="55"/>
  <c r="U72" i="55"/>
  <c r="T72" i="55"/>
  <c r="S72" i="55"/>
  <c r="R72" i="55"/>
  <c r="Q72" i="55"/>
  <c r="P72" i="55"/>
  <c r="O72" i="55"/>
  <c r="N72" i="55"/>
  <c r="M72" i="55"/>
  <c r="L72" i="55"/>
  <c r="K72" i="55"/>
  <c r="J72" i="55"/>
  <c r="I72" i="55"/>
  <c r="H72" i="55"/>
  <c r="G72" i="55"/>
  <c r="F10" i="55"/>
  <c r="F11" i="55" s="1"/>
  <c r="F12" i="55" s="1"/>
  <c r="F13" i="55" s="1"/>
  <c r="F14" i="55" s="1"/>
  <c r="F15" i="55" s="1"/>
  <c r="F16" i="55" s="1"/>
  <c r="F17" i="55" s="1"/>
  <c r="F18" i="55" s="1"/>
  <c r="F19" i="55" s="1"/>
  <c r="F20" i="55" s="1"/>
  <c r="F21" i="55" s="1"/>
  <c r="F22" i="55" s="1"/>
  <c r="F23" i="55" s="1"/>
  <c r="F24" i="55" s="1"/>
  <c r="F25" i="55" s="1"/>
  <c r="F26" i="55" s="1"/>
  <c r="F27" i="55" s="1"/>
  <c r="F28" i="55" s="1"/>
  <c r="F29" i="55" s="1"/>
  <c r="F30" i="55" s="1"/>
  <c r="F31" i="55" s="1"/>
  <c r="F32" i="55" s="1"/>
  <c r="F33" i="55" s="1"/>
  <c r="F34" i="55" s="1"/>
  <c r="F35" i="55" s="1"/>
  <c r="F36" i="55" s="1"/>
  <c r="F37" i="55" s="1"/>
  <c r="F38" i="55" s="1"/>
  <c r="F39" i="55" s="1"/>
  <c r="F40" i="55" s="1"/>
  <c r="F41" i="55" s="1"/>
  <c r="F42" i="55" s="1"/>
  <c r="F43" i="55" s="1"/>
  <c r="F44" i="55" s="1"/>
  <c r="F45" i="55" s="1"/>
  <c r="F46" i="55" s="1"/>
  <c r="F47" i="55" s="1"/>
  <c r="F48" i="55" s="1"/>
  <c r="F49" i="55" s="1"/>
  <c r="F50" i="55" s="1"/>
  <c r="F51" i="55" s="1"/>
  <c r="F52" i="55" s="1"/>
  <c r="F53" i="55" s="1"/>
  <c r="F54" i="55" s="1"/>
  <c r="F55" i="55" s="1"/>
  <c r="F56" i="55" s="1"/>
  <c r="F57" i="55" s="1"/>
  <c r="F58" i="55" s="1"/>
  <c r="F59" i="55" s="1"/>
  <c r="F60" i="55" s="1"/>
  <c r="F61" i="55" s="1"/>
  <c r="F62" i="55" s="1"/>
  <c r="F63" i="55" s="1"/>
  <c r="F64" i="55" s="1"/>
  <c r="F65" i="55" s="1"/>
  <c r="F66" i="55" s="1"/>
  <c r="F67" i="55" s="1"/>
  <c r="F68" i="55" s="1"/>
  <c r="F69" i="55" s="1"/>
  <c r="F70" i="55" s="1"/>
  <c r="F71" i="55" s="1"/>
  <c r="C24" i="32" l="1"/>
  <c r="C25" i="32"/>
  <c r="N11" i="56"/>
  <c r="B22" i="56"/>
  <c r="C20" i="32"/>
  <c r="C19" i="32"/>
  <c r="C15" i="32"/>
  <c r="CD44" i="55"/>
  <c r="C21" i="32"/>
  <c r="CC30" i="55"/>
  <c r="CD61" i="55"/>
  <c r="CD37" i="55"/>
  <c r="CC45" i="55"/>
  <c r="CD60" i="55"/>
  <c r="CD28" i="55"/>
  <c r="CC44" i="55"/>
  <c r="CD67" i="55"/>
  <c r="CD35" i="55"/>
  <c r="CD19" i="55"/>
  <c r="CC59" i="55"/>
  <c r="CC43" i="55"/>
  <c r="CC35" i="55"/>
  <c r="CC27" i="55"/>
  <c r="CC19" i="55"/>
  <c r="CD66" i="55"/>
  <c r="CD58" i="55"/>
  <c r="CD50" i="55"/>
  <c r="CD42" i="55"/>
  <c r="CD34" i="55"/>
  <c r="CD26" i="55"/>
  <c r="CD18" i="55"/>
  <c r="CD10" i="55"/>
  <c r="CC54" i="55"/>
  <c r="CC22" i="55"/>
  <c r="CD45" i="55"/>
  <c r="CC13" i="55"/>
  <c r="CD20" i="55"/>
  <c r="CC28" i="55"/>
  <c r="CD59" i="55"/>
  <c r="D25" i="32" s="1"/>
  <c r="R25" i="32" s="1"/>
  <c r="CD27" i="55"/>
  <c r="CD11" i="55"/>
  <c r="CC67" i="55"/>
  <c r="CD65" i="55"/>
  <c r="CD57" i="55"/>
  <c r="CD49" i="55"/>
  <c r="CD41" i="55"/>
  <c r="CD33" i="55"/>
  <c r="CD25" i="55"/>
  <c r="CD17" i="55"/>
  <c r="CC49" i="55"/>
  <c r="CC14" i="55"/>
  <c r="CD13" i="55"/>
  <c r="CC21" i="55"/>
  <c r="CD36" i="55"/>
  <c r="CC20" i="55"/>
  <c r="CD51" i="55"/>
  <c r="CC57" i="55"/>
  <c r="D23" i="32" s="1"/>
  <c r="R23" i="32" s="1"/>
  <c r="CC41" i="55"/>
  <c r="CC25" i="55"/>
  <c r="CC17" i="55"/>
  <c r="CD9" i="55"/>
  <c r="CD64" i="55"/>
  <c r="CD56" i="55"/>
  <c r="CD48" i="55"/>
  <c r="CD40" i="55"/>
  <c r="CD32" i="55"/>
  <c r="CD24" i="55"/>
  <c r="CD16" i="55"/>
  <c r="CC46" i="55"/>
  <c r="CD69" i="55"/>
  <c r="CD29" i="55"/>
  <c r="CD52" i="55"/>
  <c r="CC36" i="55"/>
  <c r="CC65" i="55"/>
  <c r="CC33" i="55"/>
  <c r="CD71" i="55"/>
  <c r="CD63" i="55"/>
  <c r="CD55" i="55"/>
  <c r="CD47" i="55"/>
  <c r="CD39" i="55"/>
  <c r="CD31" i="55"/>
  <c r="CD23" i="55"/>
  <c r="CD15" i="55"/>
  <c r="CC38" i="55"/>
  <c r="CD53" i="55"/>
  <c r="CD21" i="55"/>
  <c r="CD68" i="55"/>
  <c r="CD12" i="55"/>
  <c r="CC12" i="55"/>
  <c r="CD43" i="55"/>
  <c r="C12" i="32"/>
  <c r="CC39" i="55"/>
  <c r="CC31" i="55"/>
  <c r="CC23" i="55"/>
  <c r="CC15" i="55"/>
  <c r="CD70" i="55"/>
  <c r="CD62" i="55"/>
  <c r="CD54" i="55"/>
  <c r="CD46" i="55"/>
  <c r="CD38" i="55"/>
  <c r="CD30" i="55"/>
  <c r="CD22" i="55"/>
  <c r="CD14" i="55"/>
  <c r="CC9" i="55"/>
  <c r="CC64" i="55"/>
  <c r="CC56" i="55"/>
  <c r="D22" i="32" s="1"/>
  <c r="R22" i="32" s="1"/>
  <c r="CC48" i="55"/>
  <c r="D14" i="32" s="1"/>
  <c r="CC40" i="55"/>
  <c r="CC32" i="55"/>
  <c r="CC24" i="55"/>
  <c r="CC16" i="55"/>
  <c r="CC71" i="55"/>
  <c r="CC63" i="55"/>
  <c r="CC55" i="55"/>
  <c r="D21" i="32" s="1"/>
  <c r="R21" i="32" s="1"/>
  <c r="CC47" i="55"/>
  <c r="CC70" i="55"/>
  <c r="CC62" i="55"/>
  <c r="CC69" i="55"/>
  <c r="CC61" i="55"/>
  <c r="CC53" i="55"/>
  <c r="CC37" i="55"/>
  <c r="CC29" i="55"/>
  <c r="CC68" i="55"/>
  <c r="CC60" i="55"/>
  <c r="CC52" i="55"/>
  <c r="D18" i="32" s="1"/>
  <c r="R18" i="32" s="1"/>
  <c r="CC51" i="55"/>
  <c r="D17" i="32" s="1"/>
  <c r="R17" i="32" s="1"/>
  <c r="CC11" i="55"/>
  <c r="CC66" i="55"/>
  <c r="CC58" i="55"/>
  <c r="D24" i="32" s="1"/>
  <c r="R24" i="32" s="1"/>
  <c r="CC50" i="55"/>
  <c r="D16" i="32" s="1"/>
  <c r="R16" i="32" s="1"/>
  <c r="CC42" i="55"/>
  <c r="CC34" i="55"/>
  <c r="CC26" i="55"/>
  <c r="CC18" i="55"/>
  <c r="CC10" i="55"/>
  <c r="O11" i="56" l="1"/>
  <c r="B23" i="56"/>
  <c r="D19" i="32"/>
  <c r="R19" i="32" s="1"/>
  <c r="D20" i="32"/>
  <c r="R20" i="32" s="1"/>
  <c r="D13" i="32"/>
  <c r="D12" i="32"/>
  <c r="D15" i="32"/>
  <c r="B24" i="56" l="1"/>
  <c r="P11" i="56"/>
  <c r="Q11" i="56" l="1"/>
  <c r="B25" i="56"/>
  <c r="R11" i="56" l="1"/>
  <c r="B26" i="56"/>
  <c r="S11" i="56" l="1"/>
  <c r="B27" i="56"/>
  <c r="T11" i="56" l="1"/>
  <c r="B28" i="56"/>
  <c r="U11" i="56" l="1"/>
  <c r="B29" i="56"/>
  <c r="V11" i="56" l="1"/>
  <c r="B30" i="56"/>
  <c r="B31" i="56" l="1"/>
  <c r="W11" i="56"/>
  <c r="X11" i="56" l="1"/>
  <c r="B32" i="56"/>
  <c r="B33" i="56" l="1"/>
  <c r="Y11" i="56"/>
  <c r="Z11" i="56" l="1"/>
  <c r="B34" i="56"/>
  <c r="B35" i="56" l="1"/>
  <c r="AA11" i="56"/>
  <c r="B36" i="56" l="1"/>
  <c r="AB11" i="56"/>
  <c r="C65" i="64"/>
  <c r="C26" i="71"/>
  <c r="C46" i="67"/>
  <c r="C16" i="67"/>
  <c r="C59" i="69"/>
  <c r="C30" i="71"/>
  <c r="C14" i="67"/>
  <c r="C15" i="67"/>
  <c r="C57" i="64"/>
  <c r="C48" i="69"/>
  <c r="C42" i="65"/>
  <c r="C39" i="67"/>
  <c r="C19" i="66"/>
  <c r="C48" i="68"/>
  <c r="C15" i="68"/>
  <c r="C27" i="67"/>
  <c r="C23" i="64"/>
  <c r="C15" i="69"/>
  <c r="C45" i="69"/>
  <c r="C44" i="65"/>
  <c r="C13" i="71"/>
  <c r="C48" i="66"/>
  <c r="C44" i="66"/>
  <c r="C45" i="68"/>
  <c r="C38" i="66"/>
  <c r="C24" i="71"/>
  <c r="C48" i="71"/>
  <c r="C22" i="67"/>
  <c r="C59" i="67"/>
  <c r="C48" i="65"/>
  <c r="C30" i="70"/>
  <c r="C64" i="65"/>
  <c r="C54" i="66"/>
  <c r="C64" i="71"/>
  <c r="C48" i="64"/>
  <c r="C43" i="65"/>
  <c r="C65" i="67"/>
  <c r="C35" i="69"/>
  <c r="C63" i="71"/>
  <c r="C52" i="65"/>
  <c r="C18" i="70"/>
  <c r="C62" i="65"/>
  <c r="C55" i="67"/>
  <c r="C39" i="69"/>
  <c r="C20" i="64"/>
  <c r="C20" i="68"/>
  <c r="C33" i="69"/>
  <c r="C57" i="67"/>
  <c r="C66" i="66"/>
  <c r="C25" i="70"/>
  <c r="C42" i="68"/>
  <c r="C21" i="67"/>
  <c r="C66" i="68"/>
  <c r="C30" i="69"/>
  <c r="C53" i="68"/>
  <c r="C48" i="67"/>
  <c r="C36" i="64"/>
  <c r="C62" i="69"/>
  <c r="C57" i="69"/>
  <c r="C30" i="67"/>
  <c r="C54" i="67"/>
  <c r="C14" i="65"/>
  <c r="C46" i="69"/>
  <c r="C55" i="70"/>
  <c r="C26" i="65"/>
  <c r="C23" i="68"/>
  <c r="C61" i="71"/>
  <c r="C13" i="65"/>
  <c r="C29" i="71"/>
  <c r="C42" i="71"/>
  <c r="C32" i="71"/>
  <c r="C66" i="70"/>
  <c r="C36" i="69"/>
  <c r="C51" i="64"/>
  <c r="C40" i="71"/>
  <c r="C51" i="70"/>
  <c r="C16" i="68"/>
  <c r="C64" i="67"/>
  <c r="C18" i="68"/>
  <c r="C21" i="68"/>
  <c r="C57" i="68"/>
  <c r="C17" i="69"/>
  <c r="C55" i="65"/>
  <c r="C27" i="70"/>
  <c r="C47" i="69"/>
  <c r="C33" i="64"/>
  <c r="C61" i="64"/>
  <c r="C47" i="65"/>
  <c r="C14" i="70"/>
  <c r="C51" i="65"/>
  <c r="C54" i="64"/>
  <c r="C28" i="65"/>
  <c r="C40" i="68"/>
  <c r="C35" i="70"/>
  <c r="C39" i="71"/>
  <c r="C54" i="68"/>
  <c r="C43" i="68"/>
  <c r="C44" i="71"/>
  <c r="C14" i="71"/>
  <c r="C41" i="67"/>
  <c r="C46" i="68"/>
  <c r="C67" i="68"/>
  <c r="C35" i="68"/>
  <c r="C41" i="65"/>
  <c r="C37" i="64"/>
  <c r="C24" i="65"/>
  <c r="C47" i="64"/>
  <c r="C27" i="69"/>
  <c r="C12" i="64"/>
  <c r="C27" i="71"/>
  <c r="C61" i="65"/>
  <c r="C58" i="70"/>
  <c r="C65" i="71"/>
  <c r="C32" i="70"/>
  <c r="C23" i="65"/>
  <c r="C49" i="66"/>
  <c r="C16" i="71"/>
  <c r="C13" i="67"/>
  <c r="C39" i="65"/>
  <c r="C12" i="71"/>
  <c r="C25" i="66"/>
  <c r="C12" i="68"/>
  <c r="C32" i="65"/>
  <c r="C26" i="67"/>
  <c r="C43" i="64"/>
  <c r="C61" i="70"/>
  <c r="C26" i="68"/>
  <c r="C57" i="70"/>
  <c r="C32" i="66"/>
  <c r="C42" i="64"/>
  <c r="C40" i="67"/>
  <c r="C67" i="69"/>
  <c r="C60" i="66"/>
  <c r="C38" i="64"/>
  <c r="C24" i="64"/>
  <c r="C15" i="65"/>
  <c r="C54" i="71"/>
  <c r="C29" i="69"/>
  <c r="C12" i="67"/>
  <c r="C65" i="66"/>
  <c r="C58" i="65"/>
  <c r="C34" i="64"/>
  <c r="C50" i="71"/>
  <c r="C33" i="71"/>
  <c r="C65" i="65"/>
  <c r="C18" i="71"/>
  <c r="C59" i="64"/>
  <c r="C25" i="65"/>
  <c r="C49" i="67"/>
  <c r="C44" i="68"/>
  <c r="C50" i="68"/>
  <c r="C22" i="66"/>
  <c r="C41" i="71"/>
  <c r="C53" i="66"/>
  <c r="C35" i="66"/>
  <c r="C38" i="70"/>
  <c r="C14" i="64"/>
  <c r="C42" i="66"/>
  <c r="C34" i="67"/>
  <c r="C19" i="69"/>
  <c r="C22" i="71"/>
  <c r="C62" i="70"/>
  <c r="C63" i="66"/>
  <c r="C45" i="66"/>
  <c r="C28" i="67"/>
  <c r="C45" i="67"/>
  <c r="C42" i="67"/>
  <c r="C54" i="69"/>
  <c r="C23" i="70"/>
  <c r="C19" i="68"/>
  <c r="C67" i="71"/>
  <c r="C36" i="66"/>
  <c r="C51" i="68"/>
  <c r="C61" i="66"/>
  <c r="C52" i="71"/>
  <c r="C46" i="71"/>
  <c r="C61" i="67"/>
  <c r="C28" i="71"/>
  <c r="C49" i="71"/>
  <c r="C36" i="68"/>
  <c r="C21" i="70"/>
  <c r="C18" i="64"/>
  <c r="C63" i="70"/>
  <c r="C19" i="67"/>
  <c r="C38" i="67"/>
  <c r="C40" i="69"/>
  <c r="C52" i="64"/>
  <c r="C43" i="66"/>
  <c r="C16" i="69"/>
  <c r="C17" i="71"/>
  <c r="C41" i="69"/>
  <c r="C51" i="69"/>
  <c r="C40" i="66"/>
  <c r="C21" i="66"/>
  <c r="C31" i="71"/>
  <c r="C50" i="69"/>
  <c r="C44" i="64"/>
  <c r="C22" i="64"/>
  <c r="C38" i="69"/>
  <c r="C12" i="66"/>
  <c r="C58" i="66"/>
  <c r="C34" i="68"/>
  <c r="C60" i="68"/>
  <c r="C37" i="70"/>
  <c r="C20" i="65"/>
  <c r="C67" i="66"/>
  <c r="C13" i="64"/>
  <c r="C61" i="68"/>
  <c r="C19" i="65"/>
  <c r="C17" i="66"/>
  <c r="C47" i="68"/>
  <c r="C55" i="66"/>
  <c r="C59" i="65"/>
  <c r="C63" i="68"/>
  <c r="C29" i="70"/>
  <c r="C33" i="65"/>
  <c r="C31" i="65"/>
  <c r="C62" i="64"/>
  <c r="C64" i="64"/>
  <c r="C58" i="71"/>
  <c r="C57" i="65"/>
  <c r="C13" i="66"/>
  <c r="C39" i="66"/>
  <c r="C16" i="66"/>
  <c r="C26" i="64"/>
  <c r="C20" i="71"/>
  <c r="C23" i="69"/>
  <c r="C36" i="71"/>
  <c r="C54" i="65"/>
  <c r="C62" i="67"/>
  <c r="C65" i="68"/>
  <c r="C31" i="69"/>
  <c r="C33" i="70"/>
  <c r="C63" i="64"/>
  <c r="C56" i="64"/>
  <c r="C52" i="68"/>
  <c r="C34" i="70"/>
  <c r="C58" i="64"/>
  <c r="C27" i="64"/>
  <c r="C17" i="67"/>
  <c r="C19" i="70"/>
  <c r="C65" i="70"/>
  <c r="C33" i="68"/>
  <c r="C15" i="66"/>
  <c r="C48" i="70"/>
  <c r="C44" i="69"/>
  <c r="C43" i="71"/>
  <c r="C38" i="71"/>
  <c r="C56" i="70"/>
  <c r="C20" i="70"/>
  <c r="C41" i="66"/>
  <c r="C27" i="66"/>
  <c r="C38" i="65"/>
  <c r="C30" i="68"/>
  <c r="C25" i="68"/>
  <c r="C41" i="68"/>
  <c r="C59" i="71"/>
  <c r="C49" i="65"/>
  <c r="C64" i="70"/>
  <c r="C39" i="70"/>
  <c r="C50" i="65"/>
  <c r="C62" i="71"/>
  <c r="C20" i="66"/>
  <c r="C30" i="64"/>
  <c r="C32" i="69"/>
  <c r="C31" i="68"/>
  <c r="C34" i="65"/>
  <c r="C40" i="70"/>
  <c r="C49" i="64"/>
  <c r="C12" i="69"/>
  <c r="C25" i="67"/>
  <c r="C37" i="66"/>
  <c r="C44" i="67"/>
  <c r="C28" i="66"/>
  <c r="C64" i="66"/>
  <c r="C55" i="68"/>
  <c r="C53" i="65"/>
  <c r="C24" i="67"/>
  <c r="C22" i="68"/>
  <c r="C15" i="71"/>
  <c r="C63" i="69"/>
  <c r="C62" i="66"/>
  <c r="C66" i="69"/>
  <c r="C57" i="66"/>
  <c r="C21" i="69"/>
  <c r="C24" i="68"/>
  <c r="C52" i="69"/>
  <c r="C23" i="67"/>
  <c r="C56" i="68"/>
  <c r="C51" i="66"/>
  <c r="C59" i="70"/>
  <c r="C56" i="69"/>
  <c r="C35" i="71"/>
  <c r="C13" i="70"/>
  <c r="C46" i="65"/>
  <c r="C32" i="68"/>
  <c r="C34" i="69"/>
  <c r="C59" i="68"/>
  <c r="C28" i="69"/>
  <c r="C39" i="68"/>
  <c r="C67" i="70"/>
  <c r="C44" i="70"/>
  <c r="C19" i="64"/>
  <c r="C53" i="71"/>
  <c r="C58" i="67"/>
  <c r="C43" i="70"/>
  <c r="C58" i="69"/>
  <c r="C42" i="69"/>
  <c r="C22" i="65"/>
  <c r="C52" i="70"/>
  <c r="C29" i="66"/>
  <c r="C56" i="67"/>
  <c r="C49" i="69"/>
  <c r="C36" i="67"/>
  <c r="C14" i="68"/>
  <c r="C53" i="67"/>
  <c r="C52" i="67"/>
  <c r="C50" i="64"/>
  <c r="C15" i="70"/>
  <c r="C60" i="69"/>
  <c r="C46" i="66"/>
  <c r="C29" i="65"/>
  <c r="C67" i="64"/>
  <c r="C19" i="71"/>
  <c r="C64" i="68"/>
  <c r="C14" i="66"/>
  <c r="C50" i="66"/>
  <c r="C33" i="66"/>
  <c r="C37" i="67"/>
  <c r="C25" i="64"/>
  <c r="C18" i="65"/>
  <c r="C50" i="67"/>
  <c r="C29" i="64"/>
  <c r="C37" i="68"/>
  <c r="C26" i="69"/>
  <c r="C43" i="67"/>
  <c r="C20" i="67"/>
  <c r="C32" i="67"/>
  <c r="C27" i="68"/>
  <c r="C59" i="66"/>
  <c r="C35" i="64"/>
  <c r="C49" i="68"/>
  <c r="C17" i="68"/>
  <c r="C43" i="69"/>
  <c r="C56" i="71"/>
  <c r="C55" i="71"/>
  <c r="C21" i="71"/>
  <c r="C62" i="68"/>
  <c r="C47" i="67"/>
  <c r="C40" i="64"/>
  <c r="C30" i="65"/>
  <c r="C41" i="70"/>
  <c r="C28" i="64"/>
  <c r="C17" i="70"/>
  <c r="C26" i="70"/>
  <c r="C50" i="70"/>
  <c r="C41" i="64"/>
  <c r="C33" i="67"/>
  <c r="C63" i="65"/>
  <c r="C66" i="67"/>
  <c r="C60" i="70"/>
  <c r="C35" i="65"/>
  <c r="C61" i="69"/>
  <c r="C16" i="64"/>
  <c r="C49" i="70"/>
  <c r="C15" i="64"/>
  <c r="C18" i="66"/>
  <c r="C14" i="69"/>
  <c r="C24" i="70"/>
  <c r="C58" i="68"/>
  <c r="C27" i="65"/>
  <c r="C31" i="70"/>
  <c r="C22" i="69"/>
  <c r="C34" i="71"/>
  <c r="C17" i="64"/>
  <c r="C31" i="66"/>
  <c r="C60" i="64"/>
  <c r="C25" i="69"/>
  <c r="C55" i="64"/>
  <c r="C64" i="69"/>
  <c r="C45" i="71"/>
  <c r="C39" i="64"/>
  <c r="C23" i="66"/>
  <c r="C26" i="66"/>
  <c r="C45" i="65"/>
  <c r="C60" i="71"/>
  <c r="C66" i="64"/>
  <c r="C67" i="65"/>
  <c r="C28" i="68"/>
  <c r="C47" i="66"/>
  <c r="C47" i="71"/>
  <c r="C13" i="69"/>
  <c r="C35" i="67"/>
  <c r="C40" i="65"/>
  <c r="C56" i="65"/>
  <c r="C20" i="69"/>
  <c r="C18" i="69"/>
  <c r="C45" i="64"/>
  <c r="C66" i="71"/>
  <c r="C52" i="66"/>
  <c r="C46" i="64"/>
  <c r="C23" i="71"/>
  <c r="C17" i="65"/>
  <c r="C54" i="70"/>
  <c r="C57" i="71"/>
  <c r="C53" i="69"/>
  <c r="C51" i="67"/>
  <c r="C53" i="64"/>
  <c r="C16" i="65"/>
  <c r="C30" i="66"/>
  <c r="C28" i="70"/>
  <c r="C22" i="70"/>
  <c r="C55" i="69"/>
  <c r="C21" i="64"/>
  <c r="C36" i="65"/>
  <c r="C60" i="65"/>
  <c r="C53" i="70"/>
  <c r="C12" i="70"/>
  <c r="C31" i="64"/>
  <c r="C60" i="67"/>
  <c r="C12" i="65"/>
  <c r="C25" i="71"/>
  <c r="C42" i="70"/>
  <c r="C67" i="67"/>
  <c r="C32" i="64"/>
  <c r="C16" i="70"/>
  <c r="C37" i="69"/>
  <c r="C66" i="65"/>
  <c r="C31" i="67"/>
  <c r="C34" i="66"/>
  <c r="C24" i="69"/>
  <c r="C51" i="71"/>
  <c r="C21" i="65"/>
  <c r="C63" i="67"/>
  <c r="C29" i="68"/>
  <c r="C37" i="65"/>
  <c r="C18" i="67"/>
  <c r="C47" i="70"/>
  <c r="C37" i="71"/>
  <c r="C46" i="70"/>
  <c r="C65" i="69"/>
  <c r="C13" i="68"/>
  <c r="C38" i="68"/>
  <c r="C45" i="70"/>
  <c r="C36" i="70"/>
  <c r="C29" i="67"/>
  <c r="C24" i="66"/>
  <c r="C56" i="66"/>
  <c r="C68" i="69" l="1"/>
  <c r="C68" i="71"/>
  <c r="C68" i="68"/>
  <c r="C69" i="68" s="1"/>
  <c r="E70" i="71"/>
  <c r="O70" i="71"/>
  <c r="C71" i="71"/>
  <c r="N71" i="71"/>
  <c r="N70" i="71"/>
  <c r="C70" i="71"/>
  <c r="H71" i="71"/>
  <c r="K71" i="71"/>
  <c r="O71" i="71"/>
  <c r="K70" i="71"/>
  <c r="H70" i="71"/>
  <c r="J70" i="71"/>
  <c r="C70" i="66"/>
  <c r="C71" i="66" s="1"/>
  <c r="C68" i="70"/>
  <c r="C69" i="70" s="1"/>
  <c r="C70" i="65"/>
  <c r="C71" i="65" s="1"/>
  <c r="C68" i="65"/>
  <c r="C69" i="65" s="1"/>
  <c r="C70" i="68"/>
  <c r="E70" i="68"/>
  <c r="O71" i="68"/>
  <c r="K70" i="68"/>
  <c r="J70" i="68"/>
  <c r="K71" i="68"/>
  <c r="H70" i="68"/>
  <c r="C71" i="68"/>
  <c r="N71" i="68"/>
  <c r="N70" i="68"/>
  <c r="H71" i="68"/>
  <c r="O70" i="68"/>
  <c r="C68" i="66"/>
  <c r="C69" i="66" s="1"/>
  <c r="O71" i="69"/>
  <c r="N71" i="69"/>
  <c r="H71" i="69"/>
  <c r="J70" i="69"/>
  <c r="O70" i="69"/>
  <c r="C70" i="69"/>
  <c r="E70" i="69"/>
  <c r="K70" i="69"/>
  <c r="N70" i="69"/>
  <c r="C71" i="69"/>
  <c r="K71" i="69"/>
  <c r="H70" i="69"/>
  <c r="C70" i="67"/>
  <c r="C71" i="67" s="1"/>
  <c r="C68" i="67"/>
  <c r="C69" i="67" s="1"/>
  <c r="C68" i="64"/>
  <c r="C69" i="64" s="1"/>
  <c r="C70" i="64"/>
  <c r="C71" i="64" s="1"/>
  <c r="H71" i="70"/>
  <c r="O70" i="70"/>
  <c r="N71" i="70"/>
  <c r="C71" i="70"/>
  <c r="H70" i="70"/>
  <c r="K70" i="70"/>
  <c r="C70" i="70"/>
  <c r="O71" i="70"/>
  <c r="J70" i="70"/>
  <c r="N70" i="70"/>
  <c r="E70" i="70"/>
  <c r="K71" i="70"/>
  <c r="B37" i="56"/>
  <c r="AC11" i="56"/>
  <c r="G12" i="2"/>
  <c r="G13" i="2"/>
  <c r="G14" i="2"/>
  <c r="G10" i="2"/>
  <c r="G9" i="2"/>
  <c r="G11" i="2"/>
  <c r="G8" i="2"/>
  <c r="C69" i="71" l="1"/>
  <c r="C69" i="69"/>
  <c r="B38" i="56"/>
  <c r="AD11" i="56"/>
  <c r="B39" i="56" l="1"/>
  <c r="AE11" i="56"/>
  <c r="B40" i="56" l="1"/>
  <c r="AF11" i="56"/>
  <c r="AG11" i="56" l="1"/>
  <c r="B41" i="56"/>
  <c r="AH11" i="56" l="1"/>
  <c r="B42" i="56"/>
  <c r="AI11" i="56" l="1"/>
  <c r="B43" i="56"/>
  <c r="AJ11" i="56" l="1"/>
  <c r="B44" i="56"/>
  <c r="AK11" i="56" l="1"/>
  <c r="B45" i="56"/>
  <c r="AL11" i="56" l="1"/>
  <c r="B46" i="56"/>
  <c r="AM11" i="56" l="1"/>
  <c r="B47" i="56"/>
  <c r="AN11" i="56" l="1"/>
  <c r="B48" i="56"/>
  <c r="B49" i="56" l="1"/>
  <c r="AO11" i="56"/>
  <c r="AP11" i="56" l="1"/>
  <c r="B50" i="56"/>
  <c r="AQ11" i="56" l="1"/>
  <c r="B51" i="56"/>
  <c r="AR11" i="56" l="1"/>
  <c r="B52" i="56"/>
  <c r="AS11" i="56" l="1"/>
  <c r="B53" i="56"/>
  <c r="AT11" i="56" l="1"/>
  <c r="B54" i="56"/>
  <c r="AU11" i="56" l="1"/>
  <c r="B55" i="56"/>
  <c r="AV11" i="56" l="1"/>
  <c r="B56" i="56"/>
  <c r="AW11" i="56" l="1"/>
  <c r="B57" i="56"/>
  <c r="AX11" i="56" l="1"/>
  <c r="B58" i="56"/>
  <c r="AY11" i="56" l="1"/>
  <c r="B59" i="56"/>
  <c r="AZ11" i="56" l="1"/>
  <c r="B60" i="56"/>
  <c r="BA11" i="56" l="1"/>
  <c r="B61" i="56"/>
  <c r="BB11" i="56" l="1"/>
  <c r="B62" i="56"/>
  <c r="BC11" i="56" l="1"/>
  <c r="B63" i="56"/>
  <c r="BD11" i="56" l="1"/>
  <c r="B64" i="56"/>
  <c r="BE11" i="56" l="1"/>
  <c r="B65" i="56"/>
  <c r="BF11" i="56" l="1"/>
  <c r="B66" i="56"/>
  <c r="BG11" i="56" l="1"/>
  <c r="B67" i="56"/>
  <c r="BH11" i="56" l="1"/>
  <c r="BI11" i="56" l="1"/>
  <c r="BJ11" i="56" l="1"/>
  <c r="BK11" i="56" l="1"/>
  <c r="BL11" i="56" l="1"/>
  <c r="BM11" i="56" l="1"/>
  <c r="BN11" i="56" l="1"/>
  <c r="BO11" i="56" l="1"/>
  <c r="BP11" i="56" l="1"/>
  <c r="BQ11" i="56" l="1"/>
  <c r="J23" i="32"/>
  <c r="J24" i="32"/>
  <c r="J22" i="32"/>
  <c r="BR11" i="56" l="1"/>
  <c r="BS11" i="56" l="1"/>
  <c r="BT11" i="56" l="1"/>
  <c r="AQ25" i="9"/>
  <c r="I13" i="32"/>
  <c r="J13" i="32" s="1"/>
  <c r="I14" i="32"/>
  <c r="J14" i="32" s="1"/>
  <c r="I15" i="32"/>
  <c r="J15" i="32" s="1"/>
  <c r="I16" i="32"/>
  <c r="J16" i="32" s="1"/>
  <c r="AP16" i="9" s="1"/>
  <c r="I17" i="32"/>
  <c r="J17" i="32" s="1"/>
  <c r="AQ17" i="9" s="1"/>
  <c r="I18" i="32"/>
  <c r="J18" i="32" s="1"/>
  <c r="AQ18" i="9" s="1"/>
  <c r="I19" i="32"/>
  <c r="J19" i="32" s="1"/>
  <c r="AQ19" i="9" s="1"/>
  <c r="I20" i="32"/>
  <c r="J20" i="32" s="1"/>
  <c r="I21" i="32"/>
  <c r="J21" i="32" s="1"/>
  <c r="AQ21" i="9" s="1"/>
  <c r="I12" i="32"/>
  <c r="J12" i="32" s="1"/>
  <c r="AQ65" i="9"/>
  <c r="AQ62" i="9"/>
  <c r="AQ57" i="9"/>
  <c r="AQ54" i="9"/>
  <c r="AQ49" i="9"/>
  <c r="AQ46" i="9"/>
  <c r="AQ41" i="9"/>
  <c r="AQ38" i="9"/>
  <c r="AQ33" i="9"/>
  <c r="AQ30" i="9"/>
  <c r="AQ14" i="9"/>
  <c r="AQ67" i="9"/>
  <c r="AP67" i="9"/>
  <c r="AQ66" i="9"/>
  <c r="AP66" i="9"/>
  <c r="AQ64" i="9"/>
  <c r="AP64" i="9"/>
  <c r="AQ63" i="9"/>
  <c r="AP63" i="9"/>
  <c r="AQ61" i="9"/>
  <c r="AP61" i="9"/>
  <c r="AQ60" i="9"/>
  <c r="AP60" i="9"/>
  <c r="AQ59" i="9"/>
  <c r="AP59" i="9"/>
  <c r="AQ58" i="9"/>
  <c r="AP58" i="9"/>
  <c r="AQ56" i="9"/>
  <c r="AP56" i="9"/>
  <c r="AQ55" i="9"/>
  <c r="AP55" i="9"/>
  <c r="AQ53" i="9"/>
  <c r="AP53" i="9"/>
  <c r="AQ52" i="9"/>
  <c r="AP52" i="9"/>
  <c r="AQ51" i="9"/>
  <c r="AP51" i="9"/>
  <c r="AQ50" i="9"/>
  <c r="AP50" i="9"/>
  <c r="AQ48" i="9"/>
  <c r="AP48" i="9"/>
  <c r="AQ47" i="9"/>
  <c r="AP47" i="9"/>
  <c r="AQ45" i="9"/>
  <c r="AP45" i="9"/>
  <c r="AQ44" i="9"/>
  <c r="AP44" i="9"/>
  <c r="AQ43" i="9"/>
  <c r="AP43" i="9"/>
  <c r="AQ42" i="9"/>
  <c r="AP42" i="9"/>
  <c r="AQ40" i="9"/>
  <c r="AP40" i="9"/>
  <c r="AQ39" i="9"/>
  <c r="AP39" i="9"/>
  <c r="AQ37" i="9"/>
  <c r="AP37" i="9"/>
  <c r="AQ36" i="9"/>
  <c r="AP36" i="9"/>
  <c r="AQ35" i="9"/>
  <c r="AP35" i="9"/>
  <c r="AQ34" i="9"/>
  <c r="AP34" i="9"/>
  <c r="AQ32" i="9"/>
  <c r="AP32" i="9"/>
  <c r="AQ31" i="9"/>
  <c r="AP31" i="9"/>
  <c r="AQ29" i="9"/>
  <c r="AP29" i="9"/>
  <c r="AQ28" i="9"/>
  <c r="AP28" i="9"/>
  <c r="AQ27" i="9"/>
  <c r="AP27" i="9"/>
  <c r="AQ26" i="9"/>
  <c r="AP26" i="9"/>
  <c r="AP19" i="9"/>
  <c r="AQ15" i="9"/>
  <c r="AP15" i="9"/>
  <c r="AQ13" i="9"/>
  <c r="AP13" i="9"/>
  <c r="AQ16" i="9" l="1"/>
  <c r="AP18" i="9"/>
  <c r="BU11" i="56"/>
  <c r="AP21" i="9"/>
  <c r="AQ23" i="9"/>
  <c r="AQ22" i="9"/>
  <c r="AQ20" i="9"/>
  <c r="AP20" i="9"/>
  <c r="AQ12" i="9"/>
  <c r="AP12" i="9"/>
  <c r="AP17" i="9"/>
  <c r="AP25" i="9"/>
  <c r="AP33" i="9"/>
  <c r="AP41" i="9"/>
  <c r="AP49" i="9"/>
  <c r="AP57" i="9"/>
  <c r="AP65" i="9"/>
  <c r="AP14" i="9"/>
  <c r="AP22" i="9"/>
  <c r="AP30" i="9"/>
  <c r="AP38" i="9"/>
  <c r="AP46" i="9"/>
  <c r="AP54" i="9"/>
  <c r="AP62" i="9"/>
  <c r="BV11" i="56" l="1"/>
  <c r="AP23" i="9"/>
  <c r="AQ24" i="9"/>
  <c r="AP24" i="9"/>
  <c r="BW11" i="56" l="1"/>
  <c r="BX11" i="56" l="1"/>
  <c r="BY11" i="56" l="1"/>
  <c r="C57" i="72"/>
  <c r="C61" i="72"/>
  <c r="C60" i="72"/>
  <c r="C16" i="72"/>
  <c r="C52" i="72"/>
  <c r="C39" i="72"/>
  <c r="C45" i="72"/>
  <c r="C58" i="72"/>
  <c r="C14" i="72"/>
  <c r="C50" i="72"/>
  <c r="C65" i="72"/>
  <c r="C37" i="72"/>
  <c r="C13" i="72"/>
  <c r="C54" i="72"/>
  <c r="C22" i="72"/>
  <c r="C42" i="72"/>
  <c r="C49" i="72"/>
  <c r="C48" i="72"/>
  <c r="C12" i="72"/>
  <c r="C66" i="72"/>
  <c r="C31" i="72"/>
  <c r="C40" i="72"/>
  <c r="C47" i="72"/>
  <c r="C44" i="72"/>
  <c r="C34" i="72"/>
  <c r="C19" i="72"/>
  <c r="C53" i="72"/>
  <c r="C26" i="72"/>
  <c r="C27" i="72"/>
  <c r="C21" i="72"/>
  <c r="C36" i="72"/>
  <c r="C64" i="72"/>
  <c r="C33" i="72"/>
  <c r="C25" i="72"/>
  <c r="C15" i="72"/>
  <c r="C51" i="72"/>
  <c r="C56" i="72"/>
  <c r="C32" i="72"/>
  <c r="C35" i="72"/>
  <c r="C24" i="72"/>
  <c r="C30" i="72"/>
  <c r="C18" i="72"/>
  <c r="C23" i="72"/>
  <c r="C63" i="72"/>
  <c r="C62" i="72"/>
  <c r="C28" i="72"/>
  <c r="C59" i="72"/>
  <c r="C29" i="72"/>
  <c r="C41" i="72"/>
  <c r="C43" i="72"/>
  <c r="C17" i="72"/>
  <c r="C46" i="72"/>
  <c r="C55" i="72"/>
  <c r="C38" i="72"/>
  <c r="C20" i="72"/>
  <c r="C67" i="72"/>
  <c r="H71" i="72" l="1"/>
  <c r="K70" i="72"/>
  <c r="O71" i="72"/>
  <c r="J70" i="72"/>
  <c r="E70" i="72"/>
  <c r="N71" i="72"/>
  <c r="C71" i="72"/>
  <c r="O70" i="72"/>
  <c r="H70" i="72"/>
  <c r="C70" i="72"/>
  <c r="K71" i="72"/>
  <c r="N70" i="72"/>
  <c r="C68" i="72"/>
  <c r="CA14" i="56"/>
  <c r="CA34" i="56"/>
  <c r="CA20" i="56"/>
  <c r="CA38" i="56"/>
  <c r="CA19" i="56"/>
  <c r="CA21" i="56"/>
  <c r="CA12" i="56"/>
  <c r="CA23" i="56"/>
  <c r="CA30" i="56"/>
  <c r="CA32" i="56"/>
  <c r="CA40" i="56"/>
  <c r="CA36" i="56"/>
  <c r="CA49" i="56"/>
  <c r="CA31" i="56"/>
  <c r="CA46" i="56"/>
  <c r="CA59" i="56"/>
  <c r="CA66" i="56"/>
  <c r="CA51" i="56"/>
  <c r="CA27" i="56"/>
  <c r="CA26" i="56"/>
  <c r="CA16" i="56"/>
  <c r="CA35" i="56"/>
  <c r="CA17" i="56"/>
  <c r="CA25" i="56"/>
  <c r="CA18" i="56"/>
  <c r="CA24" i="56"/>
  <c r="CA39" i="56"/>
  <c r="CA37" i="56"/>
  <c r="CA29" i="56"/>
  <c r="CA41" i="56"/>
  <c r="CA45" i="56"/>
  <c r="CA42" i="56"/>
  <c r="CA57" i="56"/>
  <c r="CA52" i="56"/>
  <c r="CA67" i="56"/>
  <c r="CA58" i="56"/>
  <c r="CA13" i="56"/>
  <c r="CA28" i="56"/>
  <c r="CA33" i="56"/>
  <c r="CA44" i="56"/>
  <c r="CA53" i="56"/>
  <c r="CA62" i="56"/>
  <c r="CA65" i="56"/>
  <c r="CA50" i="56"/>
  <c r="CA48" i="56"/>
  <c r="CA60" i="56"/>
  <c r="CA22" i="56"/>
  <c r="CA15" i="56"/>
  <c r="CA43" i="56"/>
  <c r="CA56" i="56"/>
  <c r="CA61" i="56"/>
  <c r="CA64" i="56"/>
  <c r="CA47" i="56"/>
  <c r="CA54" i="56"/>
  <c r="CA55" i="56"/>
  <c r="CA63" i="56"/>
  <c r="G15" i="2"/>
  <c r="C69" i="72" l="1"/>
  <c r="E17" i="127" l="1"/>
  <c r="E18" i="127" s="1"/>
  <c r="C18" i="127" l="1"/>
  <c r="D18" i="127"/>
  <c r="W2" i="2" l="1"/>
  <c r="O13" i="32" l="1"/>
  <c r="O14" i="32"/>
  <c r="O15" i="32"/>
  <c r="O16" i="32"/>
  <c r="O17" i="32"/>
  <c r="O18" i="32"/>
  <c r="O19" i="32"/>
  <c r="O20" i="32"/>
  <c r="O21" i="32"/>
  <c r="O22" i="32"/>
  <c r="O23" i="32"/>
  <c r="O24" i="32"/>
  <c r="O25" i="32"/>
  <c r="O26" i="32"/>
  <c r="O27" i="32"/>
  <c r="O28" i="32"/>
  <c r="O29" i="32"/>
  <c r="O30" i="32"/>
  <c r="O31" i="32"/>
  <c r="O32" i="32"/>
  <c r="O33" i="32"/>
  <c r="O34" i="32"/>
  <c r="O35" i="32"/>
  <c r="O36" i="32"/>
  <c r="O37" i="32"/>
  <c r="O38" i="32"/>
  <c r="O39" i="32"/>
  <c r="O40" i="32"/>
  <c r="O41" i="32"/>
  <c r="O42" i="32"/>
  <c r="O43" i="32"/>
  <c r="O44" i="32"/>
  <c r="O45" i="32"/>
  <c r="O46" i="32"/>
  <c r="O47" i="32"/>
  <c r="O48" i="32"/>
  <c r="O49" i="32"/>
  <c r="O50" i="32"/>
  <c r="O51" i="32"/>
  <c r="O52" i="32"/>
  <c r="O53" i="32"/>
  <c r="O54" i="32"/>
  <c r="O55" i="32"/>
  <c r="O56" i="32"/>
  <c r="O57" i="32"/>
  <c r="O58" i="32"/>
  <c r="O59" i="32"/>
  <c r="O60" i="32"/>
  <c r="O61" i="32"/>
  <c r="O62" i="32"/>
  <c r="O63" i="32"/>
  <c r="O64" i="32"/>
  <c r="O65" i="32"/>
  <c r="O66" i="32"/>
  <c r="O67" i="32"/>
  <c r="O68" i="32"/>
  <c r="O69" i="32"/>
  <c r="O70" i="32"/>
  <c r="O71" i="32"/>
  <c r="O72" i="32"/>
  <c r="O73" i="32"/>
  <c r="O74" i="32"/>
  <c r="O75" i="32"/>
  <c r="O76" i="32"/>
  <c r="O77" i="32"/>
  <c r="O12" i="32"/>
  <c r="P3" i="9" l="1"/>
  <c r="B11" i="31"/>
  <c r="B80" i="31" s="1"/>
  <c r="B149" i="31" s="1"/>
  <c r="B218" i="31" s="1"/>
  <c r="BJ5" i="3"/>
  <c r="AS26" i="9"/>
  <c r="AT26" i="9"/>
  <c r="AS27" i="9"/>
  <c r="AT27" i="9"/>
  <c r="AS28" i="9"/>
  <c r="AT28" i="9"/>
  <c r="AS29" i="9"/>
  <c r="AT29" i="9"/>
  <c r="AS30" i="9"/>
  <c r="AT30" i="9"/>
  <c r="AS31" i="9"/>
  <c r="AT31" i="9"/>
  <c r="AS32" i="9"/>
  <c r="AT32" i="9"/>
  <c r="AS33" i="9"/>
  <c r="AT33" i="9"/>
  <c r="AS34" i="9"/>
  <c r="AT34" i="9"/>
  <c r="AS35" i="9"/>
  <c r="AT35" i="9"/>
  <c r="AS36" i="9"/>
  <c r="AT36" i="9"/>
  <c r="AS37" i="9"/>
  <c r="AT37" i="9"/>
  <c r="AS38" i="9"/>
  <c r="AT38" i="9"/>
  <c r="AS39" i="9"/>
  <c r="AT39" i="9"/>
  <c r="AS40" i="9"/>
  <c r="AT40" i="9"/>
  <c r="AS41" i="9"/>
  <c r="AT41" i="9"/>
  <c r="AS42" i="9"/>
  <c r="AT42" i="9"/>
  <c r="AS43" i="9"/>
  <c r="AT43" i="9"/>
  <c r="AS44" i="9"/>
  <c r="AT44" i="9"/>
  <c r="AS45" i="9"/>
  <c r="AT45" i="9"/>
  <c r="AS46" i="9"/>
  <c r="AT46" i="9"/>
  <c r="AS47" i="9"/>
  <c r="AT47" i="9"/>
  <c r="AS48" i="9"/>
  <c r="AT48" i="9"/>
  <c r="AS49" i="9"/>
  <c r="AT49" i="9"/>
  <c r="AS50" i="9"/>
  <c r="AT50" i="9"/>
  <c r="AS51" i="9"/>
  <c r="AT51" i="9"/>
  <c r="AS52" i="9"/>
  <c r="AT52" i="9"/>
  <c r="AS53" i="9"/>
  <c r="AT53" i="9"/>
  <c r="AS54" i="9"/>
  <c r="AT54" i="9"/>
  <c r="AS55" i="9"/>
  <c r="AT55" i="9"/>
  <c r="AS56" i="9"/>
  <c r="AT56" i="9"/>
  <c r="AS57" i="9"/>
  <c r="AT57" i="9"/>
  <c r="AS58" i="9"/>
  <c r="AT58" i="9"/>
  <c r="AS59" i="9"/>
  <c r="AT59" i="9"/>
  <c r="AS60" i="9"/>
  <c r="AT60" i="9"/>
  <c r="AS61" i="9"/>
  <c r="AT61" i="9"/>
  <c r="AS62" i="9"/>
  <c r="AT62" i="9"/>
  <c r="AS63" i="9"/>
  <c r="AT63" i="9"/>
  <c r="AS64" i="9"/>
  <c r="AT64" i="9"/>
  <c r="AS65" i="9"/>
  <c r="AT65" i="9"/>
  <c r="AS66" i="9"/>
  <c r="AT66" i="9"/>
  <c r="AS67" i="9"/>
  <c r="AT67" i="9"/>
  <c r="B13" i="32"/>
  <c r="B12" i="31" s="1"/>
  <c r="B81" i="31" s="1"/>
  <c r="B150" i="31" s="1"/>
  <c r="B219" i="31" s="1"/>
  <c r="B13" i="4"/>
  <c r="T13" i="4" l="1"/>
  <c r="B14" i="32"/>
  <c r="B14" i="4"/>
  <c r="T14" i="4" s="1"/>
  <c r="D44" i="5"/>
  <c r="B15" i="4" l="1"/>
  <c r="B15" i="32"/>
  <c r="B13" i="31"/>
  <c r="B82" i="31" s="1"/>
  <c r="B151" i="31" s="1"/>
  <c r="B220" i="31" s="1"/>
  <c r="AF14" i="9"/>
  <c r="T15" i="4" l="1"/>
  <c r="B16" i="4"/>
  <c r="T16" i="4" s="1"/>
  <c r="B16" i="32"/>
  <c r="M15" i="32"/>
  <c r="B14" i="31"/>
  <c r="B83" i="31" s="1"/>
  <c r="B152" i="31" s="1"/>
  <c r="B221" i="31" s="1"/>
  <c r="AF15" i="9"/>
  <c r="B17" i="4" l="1"/>
  <c r="B17" i="32"/>
  <c r="M16" i="32"/>
  <c r="B15" i="31"/>
  <c r="B84" i="31" s="1"/>
  <c r="B153" i="31" s="1"/>
  <c r="B222" i="31" s="1"/>
  <c r="AF16" i="9"/>
  <c r="T17" i="4" l="1"/>
  <c r="B18" i="4"/>
  <c r="T18" i="4" s="1"/>
  <c r="B18" i="32"/>
  <c r="M17" i="32"/>
  <c r="B16" i="31"/>
  <c r="B85" i="31" s="1"/>
  <c r="B154" i="31" s="1"/>
  <c r="B223" i="31" s="1"/>
  <c r="AF17" i="9"/>
  <c r="B19" i="4" l="1"/>
  <c r="B19" i="32"/>
  <c r="M18" i="32"/>
  <c r="B17" i="31"/>
  <c r="B86" i="31" s="1"/>
  <c r="B155" i="31" s="1"/>
  <c r="B224" i="31" s="1"/>
  <c r="AF18" i="9"/>
  <c r="T19" i="4" l="1"/>
  <c r="B20" i="4"/>
  <c r="T20" i="4" s="1"/>
  <c r="B20" i="32"/>
  <c r="M19" i="32"/>
  <c r="B18" i="31"/>
  <c r="B87" i="31" s="1"/>
  <c r="B156" i="31" s="1"/>
  <c r="B225" i="31" s="1"/>
  <c r="AF19" i="9"/>
  <c r="B21" i="4" l="1"/>
  <c r="B21" i="32"/>
  <c r="M20" i="32"/>
  <c r="B19" i="31"/>
  <c r="B88" i="31" s="1"/>
  <c r="B157" i="31" s="1"/>
  <c r="B226" i="31" s="1"/>
  <c r="AF20" i="9"/>
  <c r="T21" i="4" l="1"/>
  <c r="B22" i="4"/>
  <c r="T22" i="4" s="1"/>
  <c r="B22" i="32"/>
  <c r="M21" i="32"/>
  <c r="B20" i="31"/>
  <c r="B89" i="31" s="1"/>
  <c r="B158" i="31" s="1"/>
  <c r="B227" i="31" s="1"/>
  <c r="AF21" i="9"/>
  <c r="B23" i="4" l="1"/>
  <c r="T23" i="4" s="1"/>
  <c r="B23" i="32"/>
  <c r="M22" i="32"/>
  <c r="B21" i="31"/>
  <c r="B90" i="31" s="1"/>
  <c r="B159" i="31" s="1"/>
  <c r="B228" i="31" s="1"/>
  <c r="AF22" i="9"/>
  <c r="B24" i="4" l="1"/>
  <c r="T24" i="4" s="1"/>
  <c r="B24" i="32"/>
  <c r="M23" i="32"/>
  <c r="B22" i="31"/>
  <c r="B91" i="31" s="1"/>
  <c r="B160" i="31" s="1"/>
  <c r="B229" i="31" s="1"/>
  <c r="AF23" i="9"/>
  <c r="B25" i="4" l="1"/>
  <c r="T25" i="4" s="1"/>
  <c r="B25" i="32"/>
  <c r="M24" i="32"/>
  <c r="B23" i="31"/>
  <c r="B92" i="31" s="1"/>
  <c r="B161" i="31" s="1"/>
  <c r="B230" i="31" s="1"/>
  <c r="AF24" i="9"/>
  <c r="BG2" i="3"/>
  <c r="B26" i="4" l="1"/>
  <c r="T26" i="4" s="1"/>
  <c r="M25" i="32"/>
  <c r="B24" i="31"/>
  <c r="B93" i="31" s="1"/>
  <c r="B162" i="31" s="1"/>
  <c r="B231" i="31" s="1"/>
  <c r="AF25" i="9"/>
  <c r="B26" i="32"/>
  <c r="BF2" i="3"/>
  <c r="B27" i="4" l="1"/>
  <c r="T27" i="4" s="1"/>
  <c r="M26" i="32"/>
  <c r="AF26" i="9"/>
  <c r="B25" i="31"/>
  <c r="B94" i="31" s="1"/>
  <c r="B163" i="31" s="1"/>
  <c r="B232" i="31" s="1"/>
  <c r="B27" i="32"/>
  <c r="BE2" i="3"/>
  <c r="B28" i="4" l="1"/>
  <c r="T28" i="4" s="1"/>
  <c r="M27" i="32"/>
  <c r="B26" i="31"/>
  <c r="B95" i="31" s="1"/>
  <c r="B164" i="31" s="1"/>
  <c r="B233" i="31" s="1"/>
  <c r="AF27" i="9"/>
  <c r="B28" i="32"/>
  <c r="BD2" i="3"/>
  <c r="B29" i="4" l="1"/>
  <c r="T29" i="4" s="1"/>
  <c r="M28" i="32"/>
  <c r="B27" i="31"/>
  <c r="B96" i="31" s="1"/>
  <c r="B165" i="31" s="1"/>
  <c r="B234" i="31" s="1"/>
  <c r="AF28" i="9"/>
  <c r="B29" i="32"/>
  <c r="BC2" i="3"/>
  <c r="B30" i="4" l="1"/>
  <c r="T30" i="4" s="1"/>
  <c r="M29" i="32"/>
  <c r="B28" i="31"/>
  <c r="B97" i="31" s="1"/>
  <c r="B166" i="31" s="1"/>
  <c r="B235" i="31" s="1"/>
  <c r="AF29" i="9"/>
  <c r="B30" i="32"/>
  <c r="BB2" i="3"/>
  <c r="B31" i="4" l="1"/>
  <c r="T31" i="4" s="1"/>
  <c r="M30" i="32"/>
  <c r="AF30" i="9"/>
  <c r="B29" i="31"/>
  <c r="B98" i="31" s="1"/>
  <c r="B167" i="31" s="1"/>
  <c r="B236" i="31" s="1"/>
  <c r="B31" i="32"/>
  <c r="BA2" i="3"/>
  <c r="B32" i="4" l="1"/>
  <c r="T32" i="4" s="1"/>
  <c r="M31" i="32"/>
  <c r="AF31" i="9"/>
  <c r="B30" i="31"/>
  <c r="B99" i="31" s="1"/>
  <c r="B168" i="31" s="1"/>
  <c r="B237" i="31" s="1"/>
  <c r="B32" i="32"/>
  <c r="AZ2" i="3"/>
  <c r="B33" i="4" l="1"/>
  <c r="T33" i="4" s="1"/>
  <c r="M32" i="32"/>
  <c r="B31" i="31"/>
  <c r="B100" i="31" s="1"/>
  <c r="B169" i="31" s="1"/>
  <c r="B238" i="31" s="1"/>
  <c r="AF32" i="9"/>
  <c r="B33" i="32"/>
  <c r="AY2" i="3"/>
  <c r="B34" i="4" l="1"/>
  <c r="T34" i="4" s="1"/>
  <c r="M33" i="32"/>
  <c r="B32" i="31"/>
  <c r="B101" i="31" s="1"/>
  <c r="B170" i="31" s="1"/>
  <c r="B239" i="31" s="1"/>
  <c r="AF33" i="9"/>
  <c r="B34" i="32"/>
  <c r="AX2" i="3"/>
  <c r="B35" i="4" l="1"/>
  <c r="T35" i="4" s="1"/>
  <c r="M34" i="32"/>
  <c r="AF34" i="9"/>
  <c r="B33" i="31"/>
  <c r="B102" i="31" s="1"/>
  <c r="B171" i="31" s="1"/>
  <c r="B240" i="31" s="1"/>
  <c r="B35" i="32"/>
  <c r="AW2" i="3"/>
  <c r="B36" i="4" l="1"/>
  <c r="T36" i="4" s="1"/>
  <c r="M35" i="32"/>
  <c r="AF35" i="9"/>
  <c r="B34" i="31"/>
  <c r="B103" i="31" s="1"/>
  <c r="B172" i="31" s="1"/>
  <c r="B241" i="31" s="1"/>
  <c r="B36" i="32"/>
  <c r="AV2" i="3"/>
  <c r="B37" i="4" l="1"/>
  <c r="T37" i="4" s="1"/>
  <c r="M36" i="32"/>
  <c r="AF36" i="9"/>
  <c r="B35" i="31"/>
  <c r="B104" i="31" s="1"/>
  <c r="B173" i="31" s="1"/>
  <c r="B242" i="31" s="1"/>
  <c r="B37" i="32"/>
  <c r="AU2" i="3"/>
  <c r="B38" i="4" l="1"/>
  <c r="T38" i="4" s="1"/>
  <c r="M37" i="32"/>
  <c r="AF37" i="9"/>
  <c r="B36" i="31"/>
  <c r="B105" i="31" s="1"/>
  <c r="B174" i="31" s="1"/>
  <c r="B243" i="31" s="1"/>
  <c r="B38" i="32"/>
  <c r="AT2" i="3"/>
  <c r="B39" i="4" l="1"/>
  <c r="T39" i="4" s="1"/>
  <c r="M38" i="32"/>
  <c r="AF38" i="9"/>
  <c r="B37" i="31"/>
  <c r="B106" i="31" s="1"/>
  <c r="B175" i="31" s="1"/>
  <c r="B244" i="31" s="1"/>
  <c r="B39" i="32"/>
  <c r="AS2" i="3"/>
  <c r="B40" i="4" l="1"/>
  <c r="T40" i="4" s="1"/>
  <c r="B40" i="32"/>
  <c r="M39" i="32"/>
  <c r="B38" i="31"/>
  <c r="B107" i="31" s="1"/>
  <c r="B176" i="31" s="1"/>
  <c r="B245" i="31" s="1"/>
  <c r="AF39" i="9"/>
  <c r="AR2" i="3"/>
  <c r="B41" i="4" l="1"/>
  <c r="T41" i="4" s="1"/>
  <c r="B41" i="32"/>
  <c r="M40" i="32"/>
  <c r="B39" i="31"/>
  <c r="B108" i="31" s="1"/>
  <c r="B177" i="31" s="1"/>
  <c r="B246" i="31" s="1"/>
  <c r="AF40" i="9"/>
  <c r="AQ2" i="3"/>
  <c r="B42" i="4" l="1"/>
  <c r="T42" i="4" s="1"/>
  <c r="B42" i="32"/>
  <c r="M41" i="32"/>
  <c r="B40" i="31"/>
  <c r="B109" i="31" s="1"/>
  <c r="B178" i="31" s="1"/>
  <c r="B247" i="31" s="1"/>
  <c r="AF41" i="9"/>
  <c r="AP2" i="3"/>
  <c r="B43" i="4" l="1"/>
  <c r="T43" i="4" s="1"/>
  <c r="B43" i="32"/>
  <c r="M42" i="32"/>
  <c r="AF42" i="9"/>
  <c r="B41" i="31"/>
  <c r="B110" i="31" s="1"/>
  <c r="B179" i="31" s="1"/>
  <c r="B248" i="31" s="1"/>
  <c r="AO2" i="3"/>
  <c r="B44" i="4" l="1"/>
  <c r="T44" i="4" s="1"/>
  <c r="B44" i="32"/>
  <c r="M43" i="32"/>
  <c r="AF43" i="9"/>
  <c r="B42" i="31"/>
  <c r="B111" i="31" s="1"/>
  <c r="B180" i="31" s="1"/>
  <c r="B249" i="31" s="1"/>
  <c r="AN2" i="3"/>
  <c r="B45" i="4" l="1"/>
  <c r="T45" i="4" s="1"/>
  <c r="B45" i="32"/>
  <c r="M44" i="32"/>
  <c r="AF44" i="9"/>
  <c r="B43" i="31"/>
  <c r="B112" i="31" s="1"/>
  <c r="B181" i="31" s="1"/>
  <c r="B250" i="31" s="1"/>
  <c r="AM2" i="3"/>
  <c r="C10" i="6"/>
  <c r="AK11" i="9"/>
  <c r="B46" i="4" l="1"/>
  <c r="T46" i="4" s="1"/>
  <c r="B46" i="32"/>
  <c r="M45" i="32"/>
  <c r="AF45" i="9"/>
  <c r="B44" i="31"/>
  <c r="B113" i="31" s="1"/>
  <c r="B182" i="31" s="1"/>
  <c r="B251" i="31" s="1"/>
  <c r="AL2" i="3"/>
  <c r="U2" i="2"/>
  <c r="V2" i="2"/>
  <c r="S2" i="2"/>
  <c r="AO10" i="9"/>
  <c r="AF13" i="9"/>
  <c r="AF12" i="9"/>
  <c r="AN10" i="9"/>
  <c r="H231" i="31"/>
  <c r="M25" i="68" s="1"/>
  <c r="G231" i="31"/>
  <c r="M25" i="67" s="1"/>
  <c r="D231" i="31"/>
  <c r="M25" i="64" s="1"/>
  <c r="E231" i="31"/>
  <c r="M25" i="65" s="1"/>
  <c r="F231" i="31"/>
  <c r="M25" i="66" s="1"/>
  <c r="I231" i="31"/>
  <c r="M25" i="69" s="1"/>
  <c r="J231" i="31"/>
  <c r="M25" i="70" s="1"/>
  <c r="D79" i="31"/>
  <c r="D148" i="31" s="1"/>
  <c r="D217" i="31" s="1"/>
  <c r="E79" i="31"/>
  <c r="E148" i="31" s="1"/>
  <c r="E217" i="31" s="1"/>
  <c r="F79" i="31"/>
  <c r="F148" i="31" s="1"/>
  <c r="F217" i="31" s="1"/>
  <c r="G79" i="31"/>
  <c r="G148" i="31" s="1"/>
  <c r="G217" i="31" s="1"/>
  <c r="H79" i="31"/>
  <c r="H148" i="31" s="1"/>
  <c r="H217" i="31" s="1"/>
  <c r="I79" i="31"/>
  <c r="I148" i="31" s="1"/>
  <c r="I217" i="31" s="1"/>
  <c r="J79" i="31"/>
  <c r="J148" i="31" s="1"/>
  <c r="J217" i="31" s="1"/>
  <c r="C79" i="31"/>
  <c r="C231" i="31"/>
  <c r="C232" i="31" s="1"/>
  <c r="C233" i="31" s="1"/>
  <c r="C234" i="31" s="1"/>
  <c r="C235" i="31" s="1"/>
  <c r="C236" i="31" s="1"/>
  <c r="C237" i="31" s="1"/>
  <c r="C238" i="31" s="1"/>
  <c r="C239" i="31" s="1"/>
  <c r="C240" i="31" s="1"/>
  <c r="C241" i="31" s="1"/>
  <c r="C242" i="31" s="1"/>
  <c r="AG10" i="9"/>
  <c r="AH10" i="9"/>
  <c r="AI10" i="9"/>
  <c r="AJ10" i="9"/>
  <c r="AK10" i="9"/>
  <c r="AL10" i="9"/>
  <c r="AM10" i="9"/>
  <c r="G8" i="127" l="1"/>
  <c r="F8" i="127"/>
  <c r="E8" i="127"/>
  <c r="B47" i="4"/>
  <c r="T47" i="4" s="1"/>
  <c r="C148" i="31"/>
  <c r="D8" i="127"/>
  <c r="C8" i="127"/>
  <c r="B8" i="127" s="1"/>
  <c r="H8" i="127"/>
  <c r="I8" i="127"/>
  <c r="J232" i="31"/>
  <c r="M26" i="70" s="1"/>
  <c r="B47" i="32"/>
  <c r="M46" i="32"/>
  <c r="AF46" i="9"/>
  <c r="B45" i="31"/>
  <c r="B114" i="31" s="1"/>
  <c r="B183" i="31" s="1"/>
  <c r="B252" i="31" s="1"/>
  <c r="I232" i="31"/>
  <c r="M26" i="69" s="1"/>
  <c r="F232" i="31"/>
  <c r="M26" i="66" s="1"/>
  <c r="E232" i="31"/>
  <c r="M26" i="65" s="1"/>
  <c r="D232" i="31"/>
  <c r="M26" i="64" s="1"/>
  <c r="C243" i="31"/>
  <c r="C244" i="31" s="1"/>
  <c r="C245" i="31" s="1"/>
  <c r="C246" i="31" s="1"/>
  <c r="C247" i="31" s="1"/>
  <c r="C248" i="31" s="1"/>
  <c r="C249" i="31" s="1"/>
  <c r="C250" i="31" s="1"/>
  <c r="C251" i="31" s="1"/>
  <c r="C252" i="31" s="1"/>
  <c r="C253" i="31" s="1"/>
  <c r="C254" i="31" s="1"/>
  <c r="C255" i="31" s="1"/>
  <c r="C256" i="31" s="1"/>
  <c r="C257" i="31" s="1"/>
  <c r="C258" i="31" s="1"/>
  <c r="C259" i="31" s="1"/>
  <c r="C260" i="31" s="1"/>
  <c r="C261" i="31" s="1"/>
  <c r="C262" i="31" s="1"/>
  <c r="C263" i="31" s="1"/>
  <c r="C264" i="31" s="1"/>
  <c r="C265" i="31" s="1"/>
  <c r="C266" i="31" s="1"/>
  <c r="C267" i="31" s="1"/>
  <c r="C268" i="31" s="1"/>
  <c r="C269" i="31" s="1"/>
  <c r="C270" i="31" s="1"/>
  <c r="C271" i="31" s="1"/>
  <c r="C272" i="31" s="1"/>
  <c r="C273" i="31" s="1"/>
  <c r="C274" i="31" s="1"/>
  <c r="C275" i="31" s="1"/>
  <c r="C276" i="31" s="1"/>
  <c r="C277" i="31" s="1"/>
  <c r="C278" i="31" s="1"/>
  <c r="C279" i="31" s="1"/>
  <c r="C280" i="31" s="1"/>
  <c r="C281" i="31" s="1"/>
  <c r="C282" i="31" s="1"/>
  <c r="C283" i="31" s="1"/>
  <c r="G232" i="31"/>
  <c r="M26" i="67" s="1"/>
  <c r="H232" i="31"/>
  <c r="M26" i="68" s="1"/>
  <c r="AK2" i="3"/>
  <c r="G9" i="127" l="1"/>
  <c r="F9" i="127"/>
  <c r="E9" i="127"/>
  <c r="B48" i="4"/>
  <c r="T48" i="4" s="1"/>
  <c r="C217" i="31"/>
  <c r="C9" i="127"/>
  <c r="B9" i="127" s="1"/>
  <c r="D9" i="127"/>
  <c r="I9" i="127"/>
  <c r="H9" i="127"/>
  <c r="D233" i="31"/>
  <c r="M27" i="64" s="1"/>
  <c r="B48" i="32"/>
  <c r="M47" i="32"/>
  <c r="AF47" i="9"/>
  <c r="B46" i="31"/>
  <c r="B115" i="31" s="1"/>
  <c r="B184" i="31" s="1"/>
  <c r="B253" i="31" s="1"/>
  <c r="E233" i="31"/>
  <c r="M27" i="65" s="1"/>
  <c r="H233" i="31"/>
  <c r="M27" i="68" s="1"/>
  <c r="J233" i="31"/>
  <c r="M27" i="70" s="1"/>
  <c r="G233" i="31"/>
  <c r="M27" i="67" s="1"/>
  <c r="F233" i="31"/>
  <c r="M27" i="66" s="1"/>
  <c r="I233" i="31"/>
  <c r="M27" i="69" s="1"/>
  <c r="AJ2" i="3"/>
  <c r="G10" i="127" l="1"/>
  <c r="F10" i="127"/>
  <c r="E10" i="127"/>
  <c r="B49" i="4"/>
  <c r="T49" i="4" s="1"/>
  <c r="C10" i="127"/>
  <c r="B10" i="127" s="1"/>
  <c r="D10" i="127"/>
  <c r="I10" i="127"/>
  <c r="H10" i="127"/>
  <c r="F234" i="31"/>
  <c r="M28" i="66" s="1"/>
  <c r="B49" i="32"/>
  <c r="M48" i="32"/>
  <c r="AF48" i="9"/>
  <c r="B47" i="31"/>
  <c r="B116" i="31" s="1"/>
  <c r="B185" i="31" s="1"/>
  <c r="B254" i="31" s="1"/>
  <c r="J234" i="31"/>
  <c r="M28" i="70" s="1"/>
  <c r="D234" i="31"/>
  <c r="M28" i="64" s="1"/>
  <c r="I234" i="31"/>
  <c r="M28" i="69" s="1"/>
  <c r="H234" i="31"/>
  <c r="M28" i="68" s="1"/>
  <c r="E234" i="31"/>
  <c r="M28" i="65" s="1"/>
  <c r="G234" i="31"/>
  <c r="M28" i="67" s="1"/>
  <c r="AI2" i="3"/>
  <c r="B50" i="4" l="1"/>
  <c r="T50" i="4" s="1"/>
  <c r="I235" i="31"/>
  <c r="M29" i="69" s="1"/>
  <c r="F235" i="31"/>
  <c r="M29" i="66" s="1"/>
  <c r="D235" i="31"/>
  <c r="M29" i="64" s="1"/>
  <c r="E235" i="31"/>
  <c r="M29" i="65" s="1"/>
  <c r="J235" i="31"/>
  <c r="M29" i="70" s="1"/>
  <c r="H235" i="31"/>
  <c r="M29" i="68" s="1"/>
  <c r="B50" i="32"/>
  <c r="M49" i="32"/>
  <c r="AF49" i="9"/>
  <c r="B48" i="31"/>
  <c r="B117" i="31" s="1"/>
  <c r="B186" i="31" s="1"/>
  <c r="B255" i="31" s="1"/>
  <c r="G235" i="31"/>
  <c r="M29" i="67" s="1"/>
  <c r="AH2" i="3"/>
  <c r="B51" i="4" l="1"/>
  <c r="T51" i="4" s="1"/>
  <c r="J236" i="31"/>
  <c r="M30" i="70" s="1"/>
  <c r="B51" i="32"/>
  <c r="M50" i="32"/>
  <c r="AF50" i="9"/>
  <c r="B49" i="31"/>
  <c r="B118" i="31" s="1"/>
  <c r="B187" i="31" s="1"/>
  <c r="B256" i="31" s="1"/>
  <c r="E236" i="31"/>
  <c r="M30" i="65" s="1"/>
  <c r="I236" i="31"/>
  <c r="M30" i="69" s="1"/>
  <c r="G236" i="31"/>
  <c r="M30" i="67" s="1"/>
  <c r="H236" i="31"/>
  <c r="M30" i="68" s="1"/>
  <c r="D236" i="31"/>
  <c r="M30" i="64" s="1"/>
  <c r="F236" i="31"/>
  <c r="M30" i="66" s="1"/>
  <c r="AG2" i="3"/>
  <c r="B52" i="4" l="1"/>
  <c r="T52" i="4" s="1"/>
  <c r="G237" i="31"/>
  <c r="M31" i="67" s="1"/>
  <c r="D237" i="31"/>
  <c r="M31" i="64" s="1"/>
  <c r="I237" i="31"/>
  <c r="M31" i="69" s="1"/>
  <c r="J237" i="31"/>
  <c r="M31" i="70" s="1"/>
  <c r="B52" i="32"/>
  <c r="M51" i="32"/>
  <c r="B50" i="31"/>
  <c r="B119" i="31" s="1"/>
  <c r="B188" i="31" s="1"/>
  <c r="B257" i="31" s="1"/>
  <c r="AF51" i="9"/>
  <c r="E237" i="31"/>
  <c r="M31" i="65" s="1"/>
  <c r="H237" i="31"/>
  <c r="M31" i="68" s="1"/>
  <c r="F237" i="31"/>
  <c r="M31" i="66" s="1"/>
  <c r="AF2" i="3"/>
  <c r="B53" i="4" l="1"/>
  <c r="T53" i="4" s="1"/>
  <c r="B53" i="32"/>
  <c r="M52" i="32"/>
  <c r="B51" i="31"/>
  <c r="B120" i="31" s="1"/>
  <c r="B189" i="31" s="1"/>
  <c r="B258" i="31" s="1"/>
  <c r="AF52" i="9"/>
  <c r="G238" i="31"/>
  <c r="M32" i="67" s="1"/>
  <c r="H238" i="31"/>
  <c r="M32" i="68" s="1"/>
  <c r="J238" i="31"/>
  <c r="M32" i="70" s="1"/>
  <c r="D238" i="31"/>
  <c r="M32" i="64" s="1"/>
  <c r="E238" i="31"/>
  <c r="M32" i="65" s="1"/>
  <c r="I238" i="31"/>
  <c r="M32" i="69" s="1"/>
  <c r="F238" i="31"/>
  <c r="M32" i="66" s="1"/>
  <c r="AE2" i="3"/>
  <c r="B54" i="4" l="1"/>
  <c r="T54" i="4" s="1"/>
  <c r="D239" i="31"/>
  <c r="M33" i="64" s="1"/>
  <c r="J239" i="31"/>
  <c r="M33" i="70" s="1"/>
  <c r="B54" i="32"/>
  <c r="M53" i="32"/>
  <c r="B52" i="31"/>
  <c r="B121" i="31" s="1"/>
  <c r="B190" i="31" s="1"/>
  <c r="B259" i="31" s="1"/>
  <c r="AF53" i="9"/>
  <c r="H239" i="31"/>
  <c r="M33" i="68" s="1"/>
  <c r="I239" i="31"/>
  <c r="M33" i="69" s="1"/>
  <c r="F239" i="31"/>
  <c r="M33" i="66" s="1"/>
  <c r="G239" i="31"/>
  <c r="M33" i="67" s="1"/>
  <c r="E239" i="31"/>
  <c r="M33" i="65" s="1"/>
  <c r="AD2" i="3"/>
  <c r="B55" i="4" l="1"/>
  <c r="T55" i="4" s="1"/>
  <c r="B55" i="32"/>
  <c r="M54" i="32"/>
  <c r="B53" i="31"/>
  <c r="B122" i="31" s="1"/>
  <c r="B191" i="31" s="1"/>
  <c r="B260" i="31" s="1"/>
  <c r="AF54" i="9"/>
  <c r="E240" i="31"/>
  <c r="M34" i="65" s="1"/>
  <c r="J240" i="31"/>
  <c r="M34" i="70" s="1"/>
  <c r="H240" i="31"/>
  <c r="M34" i="68" s="1"/>
  <c r="D240" i="31"/>
  <c r="M34" i="64" s="1"/>
  <c r="G240" i="31"/>
  <c r="M34" i="67" s="1"/>
  <c r="F240" i="31"/>
  <c r="M34" i="66" s="1"/>
  <c r="I240" i="31"/>
  <c r="M34" i="69" s="1"/>
  <c r="AC2" i="3"/>
  <c r="B56" i="4" l="1"/>
  <c r="T56" i="4" s="1"/>
  <c r="I241" i="31"/>
  <c r="M35" i="69" s="1"/>
  <c r="D241" i="31"/>
  <c r="M35" i="64" s="1"/>
  <c r="F241" i="31"/>
  <c r="M35" i="66" s="1"/>
  <c r="H241" i="31"/>
  <c r="M35" i="68" s="1"/>
  <c r="B56" i="32"/>
  <c r="M55" i="32"/>
  <c r="B54" i="31"/>
  <c r="B123" i="31" s="1"/>
  <c r="B192" i="31" s="1"/>
  <c r="B261" i="31" s="1"/>
  <c r="AF55" i="9"/>
  <c r="J241" i="31"/>
  <c r="M35" i="70" s="1"/>
  <c r="G241" i="31"/>
  <c r="M35" i="67" s="1"/>
  <c r="E241" i="31"/>
  <c r="M35" i="65" s="1"/>
  <c r="AB2" i="3"/>
  <c r="B57" i="4" l="1"/>
  <c r="T57" i="4" s="1"/>
  <c r="D242" i="31"/>
  <c r="M36" i="64" s="1"/>
  <c r="E242" i="31"/>
  <c r="M36" i="65" s="1"/>
  <c r="G242" i="31"/>
  <c r="M36" i="67" s="1"/>
  <c r="I242" i="31"/>
  <c r="M36" i="69" s="1"/>
  <c r="B57" i="32"/>
  <c r="M56" i="32"/>
  <c r="AF56" i="9"/>
  <c r="B55" i="31"/>
  <c r="B124" i="31" s="1"/>
  <c r="B193" i="31" s="1"/>
  <c r="B262" i="31" s="1"/>
  <c r="J242" i="31"/>
  <c r="M36" i="70" s="1"/>
  <c r="H242" i="31"/>
  <c r="M36" i="68" s="1"/>
  <c r="F242" i="31"/>
  <c r="M36" i="66" s="1"/>
  <c r="AA2" i="3"/>
  <c r="B58" i="4" l="1"/>
  <c r="T58" i="4" s="1"/>
  <c r="F243" i="31"/>
  <c r="M37" i="66" s="1"/>
  <c r="D243" i="31"/>
  <c r="M37" i="64" s="1"/>
  <c r="B58" i="32"/>
  <c r="M57" i="32"/>
  <c r="B56" i="31"/>
  <c r="B125" i="31" s="1"/>
  <c r="B194" i="31" s="1"/>
  <c r="B263" i="31" s="1"/>
  <c r="AF57" i="9"/>
  <c r="E243" i="31"/>
  <c r="M37" i="65" s="1"/>
  <c r="H243" i="31"/>
  <c r="M37" i="68" s="1"/>
  <c r="I243" i="31"/>
  <c r="M37" i="69" s="1"/>
  <c r="J243" i="31"/>
  <c r="M37" i="70" s="1"/>
  <c r="G243" i="31"/>
  <c r="M37" i="67" s="1"/>
  <c r="Z2" i="3"/>
  <c r="B59" i="4" l="1"/>
  <c r="T59" i="4" s="1"/>
  <c r="H244" i="31"/>
  <c r="M38" i="68" s="1"/>
  <c r="B59" i="32"/>
  <c r="M58" i="32"/>
  <c r="B57" i="31"/>
  <c r="B126" i="31" s="1"/>
  <c r="B195" i="31" s="1"/>
  <c r="B264" i="31" s="1"/>
  <c r="AF58" i="9"/>
  <c r="G244" i="31"/>
  <c r="M38" i="67" s="1"/>
  <c r="I244" i="31"/>
  <c r="M38" i="69" s="1"/>
  <c r="F244" i="31"/>
  <c r="M38" i="66" s="1"/>
  <c r="D244" i="31"/>
  <c r="M38" i="64" s="1"/>
  <c r="J244" i="31"/>
  <c r="M38" i="70" s="1"/>
  <c r="E244" i="31"/>
  <c r="M38" i="65" s="1"/>
  <c r="Y2" i="3"/>
  <c r="B60" i="4" l="1"/>
  <c r="T60" i="4" s="1"/>
  <c r="H245" i="31"/>
  <c r="M39" i="68" s="1"/>
  <c r="E245" i="31"/>
  <c r="M39" i="65" s="1"/>
  <c r="G245" i="31"/>
  <c r="M39" i="67" s="1"/>
  <c r="J245" i="31"/>
  <c r="M39" i="70" s="1"/>
  <c r="D245" i="31"/>
  <c r="M39" i="64" s="1"/>
  <c r="I245" i="31"/>
  <c r="M39" i="69" s="1"/>
  <c r="F245" i="31"/>
  <c r="M39" i="66" s="1"/>
  <c r="B60" i="32"/>
  <c r="M59" i="32"/>
  <c r="B58" i="31"/>
  <c r="B127" i="31" s="1"/>
  <c r="B196" i="31" s="1"/>
  <c r="B265" i="31" s="1"/>
  <c r="AF59" i="9"/>
  <c r="X2" i="3"/>
  <c r="B61" i="4" l="1"/>
  <c r="T61" i="4" s="1"/>
  <c r="E246" i="31"/>
  <c r="M40" i="65" s="1"/>
  <c r="H246" i="31"/>
  <c r="M40" i="68" s="1"/>
  <c r="F246" i="31"/>
  <c r="M40" i="66" s="1"/>
  <c r="I246" i="31"/>
  <c r="M40" i="69" s="1"/>
  <c r="B61" i="32"/>
  <c r="M60" i="32"/>
  <c r="AF60" i="9"/>
  <c r="B59" i="31"/>
  <c r="B128" i="31" s="1"/>
  <c r="B197" i="31" s="1"/>
  <c r="B266" i="31" s="1"/>
  <c r="D246" i="31"/>
  <c r="M40" i="64" s="1"/>
  <c r="J246" i="31"/>
  <c r="M40" i="70" s="1"/>
  <c r="G246" i="31"/>
  <c r="M40" i="67" s="1"/>
  <c r="W2" i="3"/>
  <c r="B62" i="4" l="1"/>
  <c r="T62" i="4" s="1"/>
  <c r="E247" i="31"/>
  <c r="M41" i="65" s="1"/>
  <c r="J247" i="31"/>
  <c r="M41" i="70" s="1"/>
  <c r="M61" i="32"/>
  <c r="AF61" i="9"/>
  <c r="B60" i="31"/>
  <c r="B129" i="31" s="1"/>
  <c r="B198" i="31" s="1"/>
  <c r="B267" i="31" s="1"/>
  <c r="B62" i="32"/>
  <c r="H247" i="31"/>
  <c r="M41" i="68" s="1"/>
  <c r="D247" i="31"/>
  <c r="M41" i="64" s="1"/>
  <c r="I247" i="31"/>
  <c r="M41" i="69" s="1"/>
  <c r="F247" i="31"/>
  <c r="M41" i="66" s="1"/>
  <c r="G247" i="31"/>
  <c r="M41" i="67" s="1"/>
  <c r="V2" i="3"/>
  <c r="B63" i="4" l="1"/>
  <c r="T63" i="4" s="1"/>
  <c r="G248" i="31"/>
  <c r="M42" i="67" s="1"/>
  <c r="M62" i="32"/>
  <c r="B61" i="31"/>
  <c r="B130" i="31" s="1"/>
  <c r="B199" i="31" s="1"/>
  <c r="B268" i="31" s="1"/>
  <c r="AF62" i="9"/>
  <c r="B63" i="32"/>
  <c r="E248" i="31"/>
  <c r="M42" i="65" s="1"/>
  <c r="F248" i="31"/>
  <c r="M42" i="66" s="1"/>
  <c r="H248" i="31"/>
  <c r="M42" i="68" s="1"/>
  <c r="I248" i="31"/>
  <c r="M42" i="69" s="1"/>
  <c r="D248" i="31"/>
  <c r="M42" i="64" s="1"/>
  <c r="J248" i="31"/>
  <c r="M42" i="70" s="1"/>
  <c r="U2" i="3"/>
  <c r="B64" i="4" l="1"/>
  <c r="T64" i="4" s="1"/>
  <c r="D249" i="31"/>
  <c r="M43" i="64" s="1"/>
  <c r="G249" i="31"/>
  <c r="M43" i="67" s="1"/>
  <c r="H249" i="31"/>
  <c r="M43" i="68" s="1"/>
  <c r="I249" i="31"/>
  <c r="M43" i="69" s="1"/>
  <c r="F249" i="31"/>
  <c r="M43" i="66" s="1"/>
  <c r="E249" i="31"/>
  <c r="M43" i="65" s="1"/>
  <c r="J249" i="31"/>
  <c r="M43" i="70" s="1"/>
  <c r="M63" i="32"/>
  <c r="B62" i="31"/>
  <c r="B131" i="31" s="1"/>
  <c r="B200" i="31" s="1"/>
  <c r="B269" i="31" s="1"/>
  <c r="AF63" i="9"/>
  <c r="B64" i="32"/>
  <c r="T2" i="3"/>
  <c r="B65" i="4" l="1"/>
  <c r="T65" i="4" s="1"/>
  <c r="J250" i="31"/>
  <c r="M44" i="70" s="1"/>
  <c r="H250" i="31"/>
  <c r="M44" i="68" s="1"/>
  <c r="D250" i="31"/>
  <c r="M44" i="64" s="1"/>
  <c r="E250" i="31"/>
  <c r="M44" i="65" s="1"/>
  <c r="G250" i="31"/>
  <c r="M44" i="67" s="1"/>
  <c r="F250" i="31"/>
  <c r="M44" i="66" s="1"/>
  <c r="M64" i="32"/>
  <c r="B63" i="31"/>
  <c r="B132" i="31" s="1"/>
  <c r="B201" i="31" s="1"/>
  <c r="B270" i="31" s="1"/>
  <c r="AF64" i="9"/>
  <c r="B65" i="32"/>
  <c r="I250" i="31"/>
  <c r="M44" i="69" s="1"/>
  <c r="S2" i="3"/>
  <c r="B66" i="4" l="1"/>
  <c r="T66" i="4" s="1"/>
  <c r="M65" i="32"/>
  <c r="AF65" i="9"/>
  <c r="B64" i="31"/>
  <c r="B133" i="31" s="1"/>
  <c r="B202" i="31" s="1"/>
  <c r="B271" i="31" s="1"/>
  <c r="B66" i="32"/>
  <c r="G251" i="31"/>
  <c r="M45" i="67" s="1"/>
  <c r="J251" i="31"/>
  <c r="M45" i="70" s="1"/>
  <c r="D251" i="31"/>
  <c r="M45" i="64" s="1"/>
  <c r="E251" i="31"/>
  <c r="M45" i="65" s="1"/>
  <c r="F251" i="31"/>
  <c r="M45" i="66" s="1"/>
  <c r="I251" i="31"/>
  <c r="M45" i="69" s="1"/>
  <c r="H251" i="31"/>
  <c r="M45" i="68" s="1"/>
  <c r="R2" i="3"/>
  <c r="B67" i="4" l="1"/>
  <c r="G252" i="31"/>
  <c r="M46" i="67" s="1"/>
  <c r="M66" i="32"/>
  <c r="AF66" i="9"/>
  <c r="B65" i="31"/>
  <c r="B134" i="31" s="1"/>
  <c r="B203" i="31" s="1"/>
  <c r="B272" i="31" s="1"/>
  <c r="B67" i="32"/>
  <c r="I252" i="31"/>
  <c r="M46" i="69" s="1"/>
  <c r="D252" i="31"/>
  <c r="M46" i="64" s="1"/>
  <c r="F252" i="31"/>
  <c r="M46" i="66" s="1"/>
  <c r="J252" i="31"/>
  <c r="M46" i="70" s="1"/>
  <c r="H252" i="31"/>
  <c r="M46" i="68" s="1"/>
  <c r="E252" i="31"/>
  <c r="M46" i="65" s="1"/>
  <c r="Q2" i="3"/>
  <c r="T67" i="4" l="1"/>
  <c r="G253" i="31"/>
  <c r="M47" i="67" s="1"/>
  <c r="D253" i="31"/>
  <c r="M47" i="64" s="1"/>
  <c r="M67" i="32"/>
  <c r="AF67" i="9"/>
  <c r="B66" i="31"/>
  <c r="B135" i="31" s="1"/>
  <c r="B204" i="31" s="1"/>
  <c r="B273" i="31" s="1"/>
  <c r="B68" i="32"/>
  <c r="E253" i="31"/>
  <c r="M47" i="65" s="1"/>
  <c r="H253" i="31"/>
  <c r="M47" i="68" s="1"/>
  <c r="J253" i="31"/>
  <c r="M47" i="70" s="1"/>
  <c r="F253" i="31"/>
  <c r="M47" i="66" s="1"/>
  <c r="I253" i="31"/>
  <c r="M47" i="69" s="1"/>
  <c r="P2" i="3"/>
  <c r="D254" i="31" l="1"/>
  <c r="M48" i="64" s="1"/>
  <c r="G254" i="31"/>
  <c r="M48" i="67" s="1"/>
  <c r="I254" i="31"/>
  <c r="M48" i="69" s="1"/>
  <c r="F254" i="31"/>
  <c r="M48" i="66" s="1"/>
  <c r="E254" i="31"/>
  <c r="M48" i="65" s="1"/>
  <c r="H254" i="31"/>
  <c r="M48" i="68" s="1"/>
  <c r="M68" i="32"/>
  <c r="B67" i="31"/>
  <c r="B136" i="31" s="1"/>
  <c r="B205" i="31" s="1"/>
  <c r="B274" i="31" s="1"/>
  <c r="B69" i="32"/>
  <c r="J254" i="31"/>
  <c r="M48" i="70" s="1"/>
  <c r="O2" i="3"/>
  <c r="E255" i="31" l="1"/>
  <c r="M49" i="65" s="1"/>
  <c r="G255" i="31"/>
  <c r="M49" i="67" s="1"/>
  <c r="J255" i="31"/>
  <c r="M49" i="70" s="1"/>
  <c r="M69" i="32"/>
  <c r="B68" i="31"/>
  <c r="B137" i="31" s="1"/>
  <c r="B206" i="31" s="1"/>
  <c r="B275" i="31" s="1"/>
  <c r="B70" i="32"/>
  <c r="F255" i="31"/>
  <c r="M49" i="66" s="1"/>
  <c r="D255" i="31"/>
  <c r="M49" i="64" s="1"/>
  <c r="H255" i="31"/>
  <c r="M49" i="68" s="1"/>
  <c r="I255" i="31"/>
  <c r="M49" i="69" s="1"/>
  <c r="N2" i="3"/>
  <c r="H256" i="31" l="1"/>
  <c r="M50" i="68" s="1"/>
  <c r="G256" i="31"/>
  <c r="M50" i="67" s="1"/>
  <c r="D256" i="31"/>
  <c r="M50" i="64" s="1"/>
  <c r="E256" i="31"/>
  <c r="M50" i="65" s="1"/>
  <c r="J256" i="31"/>
  <c r="M50" i="70" s="1"/>
  <c r="F256" i="31"/>
  <c r="M50" i="66" s="1"/>
  <c r="I256" i="31"/>
  <c r="M50" i="69" s="1"/>
  <c r="M70" i="32"/>
  <c r="B69" i="31"/>
  <c r="B138" i="31" s="1"/>
  <c r="B207" i="31" s="1"/>
  <c r="B276" i="31" s="1"/>
  <c r="B71" i="32"/>
  <c r="M2" i="3"/>
  <c r="G257" i="31" l="1"/>
  <c r="M51" i="67" s="1"/>
  <c r="F257" i="31"/>
  <c r="M51" i="66" s="1"/>
  <c r="J257" i="31"/>
  <c r="M51" i="70" s="1"/>
  <c r="H257" i="31"/>
  <c r="M51" i="68" s="1"/>
  <c r="I257" i="31"/>
  <c r="M51" i="69" s="1"/>
  <c r="M71" i="32"/>
  <c r="B70" i="31"/>
  <c r="B139" i="31" s="1"/>
  <c r="B208" i="31" s="1"/>
  <c r="B277" i="31" s="1"/>
  <c r="B72" i="32"/>
  <c r="E257" i="31"/>
  <c r="M51" i="65" s="1"/>
  <c r="D257" i="31"/>
  <c r="M51" i="64" s="1"/>
  <c r="L2" i="3"/>
  <c r="D258" i="31" l="1"/>
  <c r="M52" i="64" s="1"/>
  <c r="I258" i="31"/>
  <c r="M52" i="69" s="1"/>
  <c r="E258" i="31"/>
  <c r="M52" i="65" s="1"/>
  <c r="H258" i="31"/>
  <c r="M52" i="68" s="1"/>
  <c r="M72" i="32"/>
  <c r="B71" i="31"/>
  <c r="B140" i="31" s="1"/>
  <c r="B209" i="31" s="1"/>
  <c r="B278" i="31" s="1"/>
  <c r="B73" i="32"/>
  <c r="J258" i="31"/>
  <c r="M52" i="70" s="1"/>
  <c r="F258" i="31"/>
  <c r="M52" i="66" s="1"/>
  <c r="G258" i="31"/>
  <c r="M52" i="67" s="1"/>
  <c r="K2" i="3"/>
  <c r="I259" i="31" l="1"/>
  <c r="M53" i="69" s="1"/>
  <c r="J259" i="31"/>
  <c r="M53" i="70" s="1"/>
  <c r="M73" i="32"/>
  <c r="B72" i="31"/>
  <c r="B141" i="31" s="1"/>
  <c r="B210" i="31" s="1"/>
  <c r="B279" i="31" s="1"/>
  <c r="B74" i="32"/>
  <c r="D259" i="31"/>
  <c r="M53" i="64" s="1"/>
  <c r="G259" i="31"/>
  <c r="M53" i="67" s="1"/>
  <c r="H259" i="31"/>
  <c r="M53" i="68" s="1"/>
  <c r="F259" i="31"/>
  <c r="M53" i="66" s="1"/>
  <c r="E259" i="31"/>
  <c r="M53" i="65" s="1"/>
  <c r="J2" i="3"/>
  <c r="H260" i="31" l="1"/>
  <c r="M54" i="68" s="1"/>
  <c r="J260" i="31"/>
  <c r="M54" i="70" s="1"/>
  <c r="G260" i="31"/>
  <c r="M54" i="67" s="1"/>
  <c r="I260" i="31"/>
  <c r="M54" i="69" s="1"/>
  <c r="E260" i="31"/>
  <c r="M54" i="65" s="1"/>
  <c r="D260" i="31"/>
  <c r="M54" i="64" s="1"/>
  <c r="F260" i="31"/>
  <c r="M54" i="66" s="1"/>
  <c r="M74" i="32"/>
  <c r="B73" i="31"/>
  <c r="B142" i="31" s="1"/>
  <c r="B211" i="31" s="1"/>
  <c r="B280" i="31" s="1"/>
  <c r="B75" i="32"/>
  <c r="I2" i="3"/>
  <c r="D261" i="31" l="1"/>
  <c r="M55" i="64" s="1"/>
  <c r="F261" i="31"/>
  <c r="M55" i="66" s="1"/>
  <c r="M75" i="32"/>
  <c r="B74" i="31"/>
  <c r="B143" i="31" s="1"/>
  <c r="B212" i="31" s="1"/>
  <c r="B281" i="31" s="1"/>
  <c r="B76" i="32"/>
  <c r="I261" i="31"/>
  <c r="M55" i="69" s="1"/>
  <c r="G261" i="31"/>
  <c r="M55" i="67" s="1"/>
  <c r="J261" i="31"/>
  <c r="M55" i="70" s="1"/>
  <c r="H261" i="31"/>
  <c r="M55" i="68" s="1"/>
  <c r="E261" i="31"/>
  <c r="M55" i="65" s="1"/>
  <c r="H2" i="3"/>
  <c r="E262" i="31" l="1"/>
  <c r="M56" i="65" s="1"/>
  <c r="M76" i="32"/>
  <c r="B75" i="31"/>
  <c r="B144" i="31" s="1"/>
  <c r="B213" i="31" s="1"/>
  <c r="B282" i="31" s="1"/>
  <c r="B77" i="32"/>
  <c r="D262" i="31"/>
  <c r="M56" i="64" s="1"/>
  <c r="F262" i="31"/>
  <c r="M56" i="66" s="1"/>
  <c r="J262" i="31"/>
  <c r="M56" i="70" s="1"/>
  <c r="H262" i="31"/>
  <c r="M56" i="68" s="1"/>
  <c r="G262" i="31"/>
  <c r="M56" i="67" s="1"/>
  <c r="I262" i="31"/>
  <c r="M56" i="69" s="1"/>
  <c r="G2" i="3"/>
  <c r="J263" i="31" l="1"/>
  <c r="M57" i="70" s="1"/>
  <c r="E263" i="31"/>
  <c r="M57" i="65" s="1"/>
  <c r="F263" i="31"/>
  <c r="M57" i="66" s="1"/>
  <c r="I263" i="31"/>
  <c r="M57" i="69" s="1"/>
  <c r="D263" i="31"/>
  <c r="M57" i="64" s="1"/>
  <c r="M77" i="32"/>
  <c r="B76" i="31"/>
  <c r="B145" i="31" s="1"/>
  <c r="B214" i="31" s="1"/>
  <c r="B283" i="31" s="1"/>
  <c r="M14" i="32"/>
  <c r="M12" i="32"/>
  <c r="M13" i="32"/>
  <c r="G263" i="31"/>
  <c r="M57" i="67" s="1"/>
  <c r="H263" i="31"/>
  <c r="M57" i="68" s="1"/>
  <c r="F2" i="3"/>
  <c r="D264" i="31" l="1"/>
  <c r="M58" i="64" s="1"/>
  <c r="G264" i="31"/>
  <c r="M58" i="67" s="1"/>
  <c r="I264" i="31"/>
  <c r="M58" i="69" s="1"/>
  <c r="F264" i="31"/>
  <c r="M58" i="66" s="1"/>
  <c r="E264" i="31"/>
  <c r="M58" i="65" s="1"/>
  <c r="J264" i="31"/>
  <c r="M58" i="70" s="1"/>
  <c r="H264" i="31"/>
  <c r="M58" i="68" s="1"/>
  <c r="E265" i="31" l="1"/>
  <c r="M59" i="65" s="1"/>
  <c r="I265" i="31"/>
  <c r="M59" i="69" s="1"/>
  <c r="F265" i="31"/>
  <c r="M59" i="66" s="1"/>
  <c r="H265" i="31"/>
  <c r="M59" i="68" s="1"/>
  <c r="G265" i="31"/>
  <c r="M59" i="67" s="1"/>
  <c r="D265" i="31"/>
  <c r="M59" i="64" s="1"/>
  <c r="J265" i="31"/>
  <c r="M59" i="70" s="1"/>
  <c r="H266" i="31" l="1"/>
  <c r="M60" i="68" s="1"/>
  <c r="D266" i="31"/>
  <c r="M60" i="64" s="1"/>
  <c r="F266" i="31"/>
  <c r="M60" i="66" s="1"/>
  <c r="I266" i="31"/>
  <c r="M60" i="69" s="1"/>
  <c r="G266" i="31"/>
  <c r="M60" i="67" s="1"/>
  <c r="E266" i="31"/>
  <c r="M60" i="65" s="1"/>
  <c r="J266" i="31"/>
  <c r="M60" i="70" s="1"/>
  <c r="G7" i="9"/>
  <c r="G6" i="9"/>
  <c r="G4" i="9"/>
  <c r="I267" i="31" l="1"/>
  <c r="M61" i="69" s="1"/>
  <c r="J267" i="31"/>
  <c r="M61" i="70" s="1"/>
  <c r="F267" i="31"/>
  <c r="M61" i="66" s="1"/>
  <c r="D267" i="31"/>
  <c r="M61" i="64" s="1"/>
  <c r="G267" i="31"/>
  <c r="M61" i="67" s="1"/>
  <c r="E267" i="31"/>
  <c r="M61" i="65" s="1"/>
  <c r="H267" i="31"/>
  <c r="M61" i="68" s="1"/>
  <c r="T2" i="2"/>
  <c r="R2" i="2"/>
  <c r="P2" i="2"/>
  <c r="Q2" i="2"/>
  <c r="J268" i="31" l="1"/>
  <c r="M62" i="70" s="1"/>
  <c r="D268" i="31"/>
  <c r="M62" i="64" s="1"/>
  <c r="G268" i="31"/>
  <c r="M62" i="67" s="1"/>
  <c r="H268" i="31"/>
  <c r="M62" i="68" s="1"/>
  <c r="F268" i="31"/>
  <c r="M62" i="66" s="1"/>
  <c r="E268" i="31"/>
  <c r="M62" i="65" s="1"/>
  <c r="I268" i="31"/>
  <c r="M62" i="69" s="1"/>
  <c r="P12" i="2"/>
  <c r="P8" i="2"/>
  <c r="P11" i="2"/>
  <c r="P13" i="2"/>
  <c r="P10" i="2"/>
  <c r="P14" i="2"/>
  <c r="P9" i="2"/>
  <c r="P15" i="2"/>
  <c r="H269" i="31" l="1"/>
  <c r="M63" i="68" s="1"/>
  <c r="J269" i="31"/>
  <c r="M63" i="70" s="1"/>
  <c r="E269" i="31"/>
  <c r="M63" i="65" s="1"/>
  <c r="G269" i="31"/>
  <c r="M63" i="67" s="1"/>
  <c r="D269" i="31"/>
  <c r="M63" i="64" s="1"/>
  <c r="I269" i="31"/>
  <c r="M63" i="69" s="1"/>
  <c r="F269" i="31"/>
  <c r="M63" i="66" s="1"/>
  <c r="CA77" i="25"/>
  <c r="CA76" i="25"/>
  <c r="CA75" i="25"/>
  <c r="CA74" i="25"/>
  <c r="CA73" i="25"/>
  <c r="CA72" i="25"/>
  <c r="CA71" i="25"/>
  <c r="CA70" i="25"/>
  <c r="CA69" i="25"/>
  <c r="CA68" i="25"/>
  <c r="CA67" i="25"/>
  <c r="CA66" i="25"/>
  <c r="CA65" i="25"/>
  <c r="CA64" i="25"/>
  <c r="CA63" i="25"/>
  <c r="CA62" i="25"/>
  <c r="CA61" i="25"/>
  <c r="CA60" i="25"/>
  <c r="CA59" i="25"/>
  <c r="CA58" i="25"/>
  <c r="CA57" i="25"/>
  <c r="CA56" i="25"/>
  <c r="CA55" i="25"/>
  <c r="CA54" i="25"/>
  <c r="CA53" i="25"/>
  <c r="CA52" i="25"/>
  <c r="CA51" i="25"/>
  <c r="CA50" i="25"/>
  <c r="CA49" i="25"/>
  <c r="CA48" i="25"/>
  <c r="CA47" i="25"/>
  <c r="CA46" i="25"/>
  <c r="CA45" i="25"/>
  <c r="CA44" i="25"/>
  <c r="CA43" i="25"/>
  <c r="CA42" i="25"/>
  <c r="CA41" i="25"/>
  <c r="CA40" i="25"/>
  <c r="CA39" i="25"/>
  <c r="CA38" i="25"/>
  <c r="CA37" i="25"/>
  <c r="CA36" i="25"/>
  <c r="CA35" i="25"/>
  <c r="CA34" i="25"/>
  <c r="CA33" i="25"/>
  <c r="CA32" i="25"/>
  <c r="CA31" i="25"/>
  <c r="CA30" i="25"/>
  <c r="CA29" i="25"/>
  <c r="CA28" i="25"/>
  <c r="CA27" i="25"/>
  <c r="CA26" i="25"/>
  <c r="CA25" i="25"/>
  <c r="CA24" i="25"/>
  <c r="CA23" i="25"/>
  <c r="CA22" i="25"/>
  <c r="CA21" i="25"/>
  <c r="CA20" i="25"/>
  <c r="CA19" i="25"/>
  <c r="CA18" i="25"/>
  <c r="CA17" i="25"/>
  <c r="CA16" i="25"/>
  <c r="CA15" i="25"/>
  <c r="CA14" i="25"/>
  <c r="CA13" i="25"/>
  <c r="CA12" i="25"/>
  <c r="B3" i="25"/>
  <c r="B13" i="25"/>
  <c r="B14" i="25" s="1"/>
  <c r="B15" i="25" s="1"/>
  <c r="B16" i="25" s="1"/>
  <c r="B17" i="25" s="1"/>
  <c r="B18" i="25" s="1"/>
  <c r="B19" i="25" s="1"/>
  <c r="B20" i="25" s="1"/>
  <c r="B21" i="25" s="1"/>
  <c r="B22" i="25" s="1"/>
  <c r="B23" i="25" s="1"/>
  <c r="B24" i="25" s="1"/>
  <c r="B25" i="25" s="1"/>
  <c r="B26" i="25" s="1"/>
  <c r="B27" i="25" s="1"/>
  <c r="B28" i="25" s="1"/>
  <c r="B29" i="25" s="1"/>
  <c r="B30" i="25" s="1"/>
  <c r="B31" i="25" s="1"/>
  <c r="B32" i="25" s="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D11" i="25"/>
  <c r="I270" i="31" l="1"/>
  <c r="M64" i="69" s="1"/>
  <c r="E270" i="31"/>
  <c r="M64" i="65" s="1"/>
  <c r="E11" i="25"/>
  <c r="J270" i="31"/>
  <c r="M64" i="70" s="1"/>
  <c r="H270" i="31"/>
  <c r="M64" i="68" s="1"/>
  <c r="D270" i="31"/>
  <c r="M64" i="64" s="1"/>
  <c r="G270" i="31"/>
  <c r="M64" i="67" s="1"/>
  <c r="F270" i="31"/>
  <c r="M64" i="66" s="1"/>
  <c r="F271" i="31" l="1"/>
  <c r="M65" i="66" s="1"/>
  <c r="G271" i="31"/>
  <c r="M65" i="67" s="1"/>
  <c r="E271" i="31"/>
  <c r="M65" i="65" s="1"/>
  <c r="H271" i="31"/>
  <c r="M65" i="68" s="1"/>
  <c r="J271" i="31"/>
  <c r="M65" i="70" s="1"/>
  <c r="F11" i="25"/>
  <c r="I271" i="31"/>
  <c r="M65" i="69" s="1"/>
  <c r="D271" i="31"/>
  <c r="M65" i="64" s="1"/>
  <c r="F17" i="127" l="1"/>
  <c r="F18" i="127" s="1"/>
  <c r="G272" i="31"/>
  <c r="M66" i="67" s="1"/>
  <c r="F272" i="31"/>
  <c r="M66" i="66" s="1"/>
  <c r="I272" i="31"/>
  <c r="M66" i="69" s="1"/>
  <c r="E272" i="31"/>
  <c r="M66" i="65" s="1"/>
  <c r="G11" i="25"/>
  <c r="H272" i="31"/>
  <c r="M66" i="68" s="1"/>
  <c r="D272" i="31"/>
  <c r="M66" i="64" s="1"/>
  <c r="J272" i="31"/>
  <c r="M66" i="70" s="1"/>
  <c r="H273" i="31" l="1"/>
  <c r="M67" i="68" s="1"/>
  <c r="I273" i="31"/>
  <c r="M67" i="69" s="1"/>
  <c r="J273" i="31"/>
  <c r="M67" i="70" s="1"/>
  <c r="F273" i="31"/>
  <c r="M67" i="66" s="1"/>
  <c r="D273" i="31"/>
  <c r="M67" i="64" s="1"/>
  <c r="H11" i="25"/>
  <c r="G273" i="31"/>
  <c r="M67" i="67" s="1"/>
  <c r="E273" i="31"/>
  <c r="M67" i="65" s="1"/>
  <c r="I11" i="25" l="1"/>
  <c r="D274" i="31"/>
  <c r="J274" i="31"/>
  <c r="F274" i="31"/>
  <c r="I274" i="31"/>
  <c r="E274" i="31"/>
  <c r="H274" i="31"/>
  <c r="G274" i="31"/>
  <c r="G275" i="31" l="1"/>
  <c r="J275" i="31"/>
  <c r="H275" i="31"/>
  <c r="F275" i="31"/>
  <c r="D275" i="31"/>
  <c r="E275" i="31"/>
  <c r="I275" i="31"/>
  <c r="J11" i="25"/>
  <c r="F276" i="31" l="1"/>
  <c r="H276" i="31"/>
  <c r="I276" i="31"/>
  <c r="D276" i="31"/>
  <c r="J276" i="31"/>
  <c r="G276" i="31"/>
  <c r="K11" i="25"/>
  <c r="E276" i="31"/>
  <c r="G277" i="31" l="1"/>
  <c r="J277" i="31"/>
  <c r="F277" i="31"/>
  <c r="L11" i="25"/>
  <c r="D277" i="31"/>
  <c r="I277" i="31"/>
  <c r="E277" i="31"/>
  <c r="H277" i="31"/>
  <c r="H278" i="31" l="1"/>
  <c r="E278" i="31"/>
  <c r="F278" i="31"/>
  <c r="I278" i="31"/>
  <c r="J278" i="31"/>
  <c r="M11" i="25"/>
  <c r="D278" i="31"/>
  <c r="G278" i="31"/>
  <c r="F279" i="31" l="1"/>
  <c r="G279" i="31"/>
  <c r="D279" i="31"/>
  <c r="J279" i="31"/>
  <c r="E279" i="31"/>
  <c r="N11" i="25"/>
  <c r="I279" i="31"/>
  <c r="H279" i="31"/>
  <c r="O11" i="25" l="1"/>
  <c r="F280" i="31"/>
  <c r="E280" i="31"/>
  <c r="J280" i="31"/>
  <c r="H280" i="31"/>
  <c r="I280" i="31"/>
  <c r="D280" i="31"/>
  <c r="G280" i="31"/>
  <c r="G281" i="31" l="1"/>
  <c r="J281" i="31"/>
  <c r="P11" i="25"/>
  <c r="F281" i="31"/>
  <c r="H281" i="31"/>
  <c r="D281" i="31"/>
  <c r="I281" i="31"/>
  <c r="E281" i="31"/>
  <c r="E282" i="31" l="1"/>
  <c r="F282" i="31"/>
  <c r="Q11" i="25"/>
  <c r="I282" i="31"/>
  <c r="D282" i="31"/>
  <c r="J282" i="31"/>
  <c r="H282" i="31"/>
  <c r="G282" i="31"/>
  <c r="B13" i="18"/>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D11" i="18"/>
  <c r="E11" i="18" s="1"/>
  <c r="F11" i="18" s="1"/>
  <c r="G11" i="18" s="1"/>
  <c r="H11" i="18" s="1"/>
  <c r="I11" i="18" s="1"/>
  <c r="J11" i="18" s="1"/>
  <c r="K11" i="18" s="1"/>
  <c r="L11" i="18" s="1"/>
  <c r="M11" i="18" s="1"/>
  <c r="N11" i="18" s="1"/>
  <c r="O11" i="18" s="1"/>
  <c r="P11" i="18" s="1"/>
  <c r="Q11" i="18" s="1"/>
  <c r="R11" i="18" s="1"/>
  <c r="S11" i="18" s="1"/>
  <c r="T11" i="18" s="1"/>
  <c r="U11" i="18" s="1"/>
  <c r="V11" i="18" s="1"/>
  <c r="W11" i="18" s="1"/>
  <c r="X11" i="18" s="1"/>
  <c r="Y11" i="18" s="1"/>
  <c r="Z11" i="18" s="1"/>
  <c r="AA11" i="18" s="1"/>
  <c r="AB11" i="18" s="1"/>
  <c r="AC11" i="18" s="1"/>
  <c r="AD11" i="18" s="1"/>
  <c r="AE11" i="18" s="1"/>
  <c r="AF11" i="18" s="1"/>
  <c r="AG11" i="18" s="1"/>
  <c r="AH11" i="18" s="1"/>
  <c r="AI11" i="18" s="1"/>
  <c r="AJ11" i="18" s="1"/>
  <c r="AK11" i="18" s="1"/>
  <c r="AL11" i="18" s="1"/>
  <c r="AM11" i="18" s="1"/>
  <c r="AN11" i="18" s="1"/>
  <c r="AO11" i="18" s="1"/>
  <c r="AP11" i="18" s="1"/>
  <c r="AQ11" i="18" s="1"/>
  <c r="AR11" i="18" s="1"/>
  <c r="AS11" i="18" s="1"/>
  <c r="AT11" i="18" s="1"/>
  <c r="AU11" i="18" s="1"/>
  <c r="AV11" i="18" s="1"/>
  <c r="AW11" i="18" s="1"/>
  <c r="AX11" i="18" s="1"/>
  <c r="AY11" i="18" s="1"/>
  <c r="AZ11" i="18" s="1"/>
  <c r="BA11" i="18" s="1"/>
  <c r="BB11" i="18" s="1"/>
  <c r="BC11" i="18" s="1"/>
  <c r="BD11" i="18" s="1"/>
  <c r="BE11" i="18" s="1"/>
  <c r="BF11" i="18" s="1"/>
  <c r="BG11" i="18" s="1"/>
  <c r="BH11" i="18" s="1"/>
  <c r="BI11" i="18" s="1"/>
  <c r="BJ11" i="18" s="1"/>
  <c r="BK11" i="18" s="1"/>
  <c r="BL11" i="18" s="1"/>
  <c r="BM11" i="18" s="1"/>
  <c r="BN11" i="18" s="1"/>
  <c r="BO11" i="18" s="1"/>
  <c r="BP11" i="18" s="1"/>
  <c r="BQ11" i="18" s="1"/>
  <c r="BR11" i="18" s="1"/>
  <c r="BS11" i="18" s="1"/>
  <c r="BT11" i="18" s="1"/>
  <c r="BU11" i="18" s="1"/>
  <c r="BV11" i="18" s="1"/>
  <c r="BW11" i="18" s="1"/>
  <c r="BX11" i="18" s="1"/>
  <c r="BY11" i="18" s="1"/>
  <c r="B13" i="17"/>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B59" i="17" s="1"/>
  <c r="B60" i="17" s="1"/>
  <c r="B61" i="17" s="1"/>
  <c r="B62" i="17" s="1"/>
  <c r="B63" i="17" s="1"/>
  <c r="B64" i="17" s="1"/>
  <c r="B65" i="17" s="1"/>
  <c r="B66" i="17" s="1"/>
  <c r="B67" i="17" s="1"/>
  <c r="B68" i="17" s="1"/>
  <c r="B69" i="17" s="1"/>
  <c r="B70" i="17" s="1"/>
  <c r="B71" i="17" s="1"/>
  <c r="B72" i="17" s="1"/>
  <c r="B73" i="17" s="1"/>
  <c r="B74" i="17" s="1"/>
  <c r="B75" i="17" s="1"/>
  <c r="B76" i="17" s="1"/>
  <c r="B77" i="17" s="1"/>
  <c r="D11" i="17"/>
  <c r="E11" i="17" s="1"/>
  <c r="F11" i="17" s="1"/>
  <c r="G11" i="17" s="1"/>
  <c r="H11" i="17" s="1"/>
  <c r="I11" i="17" s="1"/>
  <c r="J11" i="17" s="1"/>
  <c r="K11" i="17" s="1"/>
  <c r="L11" i="17" s="1"/>
  <c r="M11" i="17" s="1"/>
  <c r="N11" i="17" s="1"/>
  <c r="O11" i="17" s="1"/>
  <c r="P11" i="17" s="1"/>
  <c r="Q11" i="17" s="1"/>
  <c r="R11" i="17" s="1"/>
  <c r="S11" i="17" s="1"/>
  <c r="T11" i="17" s="1"/>
  <c r="U11" i="17" s="1"/>
  <c r="V11" i="17" s="1"/>
  <c r="W11" i="17" s="1"/>
  <c r="X11" i="17" s="1"/>
  <c r="Y11" i="17" s="1"/>
  <c r="Z11" i="17" s="1"/>
  <c r="AA11" i="17" s="1"/>
  <c r="AB11" i="17" s="1"/>
  <c r="AC11" i="17" s="1"/>
  <c r="AD11" i="17" s="1"/>
  <c r="AE11" i="17" s="1"/>
  <c r="AF11" i="17" s="1"/>
  <c r="AG11" i="17" s="1"/>
  <c r="AH11" i="17" s="1"/>
  <c r="AI11" i="17" s="1"/>
  <c r="AJ11" i="17" s="1"/>
  <c r="AK11" i="17" s="1"/>
  <c r="AL11" i="17" s="1"/>
  <c r="AM11" i="17" s="1"/>
  <c r="AN11" i="17" s="1"/>
  <c r="AO11" i="17" s="1"/>
  <c r="AP11" i="17" s="1"/>
  <c r="AQ11" i="17" s="1"/>
  <c r="AR11" i="17" s="1"/>
  <c r="AS11" i="17" s="1"/>
  <c r="AT11" i="17" s="1"/>
  <c r="AU11" i="17" s="1"/>
  <c r="AV11" i="17" s="1"/>
  <c r="AW11" i="17" s="1"/>
  <c r="AX11" i="17" s="1"/>
  <c r="AY11" i="17" s="1"/>
  <c r="AZ11" i="17" s="1"/>
  <c r="BA11" i="17" s="1"/>
  <c r="BB11" i="17" s="1"/>
  <c r="BC11" i="17" s="1"/>
  <c r="BD11" i="17" s="1"/>
  <c r="BE11" i="17" s="1"/>
  <c r="BF11" i="17" s="1"/>
  <c r="BG11" i="17" s="1"/>
  <c r="BH11" i="17" s="1"/>
  <c r="BI11" i="17" s="1"/>
  <c r="BJ11" i="17" s="1"/>
  <c r="BK11" i="17" s="1"/>
  <c r="BL11" i="17" s="1"/>
  <c r="BM11" i="17" s="1"/>
  <c r="BN11" i="17" s="1"/>
  <c r="BO11" i="17" s="1"/>
  <c r="BP11" i="17" s="1"/>
  <c r="BQ11" i="17" s="1"/>
  <c r="BR11" i="17" s="1"/>
  <c r="BS11" i="17" s="1"/>
  <c r="BT11" i="17" s="1"/>
  <c r="BU11" i="17" s="1"/>
  <c r="BV11" i="17" s="1"/>
  <c r="BW11" i="17" s="1"/>
  <c r="BX11" i="17" s="1"/>
  <c r="BY11" i="17" s="1"/>
  <c r="C10" i="17"/>
  <c r="D10" i="17" s="1"/>
  <c r="E10" i="17" s="1"/>
  <c r="F10" i="17" s="1"/>
  <c r="G10" i="17" s="1"/>
  <c r="H10" i="17" s="1"/>
  <c r="I10" i="17" s="1"/>
  <c r="J10" i="17" s="1"/>
  <c r="K10" i="17" s="1"/>
  <c r="L10" i="17" s="1"/>
  <c r="M10" i="17" s="1"/>
  <c r="N10" i="17" s="1"/>
  <c r="O10" i="17" s="1"/>
  <c r="P10" i="17" s="1"/>
  <c r="Q10" i="17" s="1"/>
  <c r="R10" i="17" s="1"/>
  <c r="S10" i="17" s="1"/>
  <c r="T10" i="17" s="1"/>
  <c r="U10" i="17" s="1"/>
  <c r="V10" i="17" s="1"/>
  <c r="W10" i="17" s="1"/>
  <c r="X10" i="17" s="1"/>
  <c r="Y10" i="17" s="1"/>
  <c r="Z10" i="17" s="1"/>
  <c r="AA10" i="17" s="1"/>
  <c r="AB10" i="17" s="1"/>
  <c r="AC10" i="17" s="1"/>
  <c r="AD10" i="17" s="1"/>
  <c r="AE10" i="17" s="1"/>
  <c r="AF10" i="17" s="1"/>
  <c r="AG10" i="17" s="1"/>
  <c r="AH10" i="17" s="1"/>
  <c r="AI10" i="17" s="1"/>
  <c r="AJ10" i="17" s="1"/>
  <c r="AK10" i="17" s="1"/>
  <c r="AL10" i="17" s="1"/>
  <c r="AM10" i="17" s="1"/>
  <c r="AN10" i="17" s="1"/>
  <c r="AO10" i="17" s="1"/>
  <c r="AP10" i="17" s="1"/>
  <c r="AQ10" i="17" s="1"/>
  <c r="AR10" i="17" s="1"/>
  <c r="AS10" i="17" s="1"/>
  <c r="AT10" i="17" s="1"/>
  <c r="AU10" i="17" s="1"/>
  <c r="AV10" i="17" s="1"/>
  <c r="AW10" i="17" s="1"/>
  <c r="AX10" i="17" s="1"/>
  <c r="AY10" i="17" s="1"/>
  <c r="AZ10" i="17" s="1"/>
  <c r="BA10" i="17" s="1"/>
  <c r="BB10" i="17" s="1"/>
  <c r="BC10" i="17" s="1"/>
  <c r="BD10" i="17" s="1"/>
  <c r="BE10" i="17" s="1"/>
  <c r="BF10" i="17" s="1"/>
  <c r="BG10" i="17" s="1"/>
  <c r="BH10" i="17" s="1"/>
  <c r="BI10" i="17" s="1"/>
  <c r="BJ10" i="17" s="1"/>
  <c r="BK10" i="17" s="1"/>
  <c r="BL10" i="17" s="1"/>
  <c r="BM10" i="17" s="1"/>
  <c r="BN10" i="17" s="1"/>
  <c r="BO10" i="17" s="1"/>
  <c r="BP10" i="17" s="1"/>
  <c r="BQ10" i="17" s="1"/>
  <c r="BR10" i="17" s="1"/>
  <c r="BS10" i="17" s="1"/>
  <c r="BT10" i="17" s="1"/>
  <c r="BU10" i="17" s="1"/>
  <c r="BV10" i="17" s="1"/>
  <c r="BW10" i="17" s="1"/>
  <c r="BX10" i="17" s="1"/>
  <c r="BY10" i="17" s="1"/>
  <c r="BZ10" i="17" s="1"/>
  <c r="F283" i="31" l="1"/>
  <c r="E283" i="31"/>
  <c r="G283" i="31"/>
  <c r="H283" i="31"/>
  <c r="D283" i="31"/>
  <c r="I283" i="31"/>
  <c r="R11" i="25"/>
  <c r="J283" i="31"/>
  <c r="S11" i="25" l="1"/>
  <c r="T11" i="25" l="1"/>
  <c r="U11" i="25" l="1"/>
  <c r="V11" i="25" l="1"/>
  <c r="W11" i="25" l="1"/>
  <c r="X11" i="25" l="1"/>
  <c r="Y11" i="25" l="1"/>
  <c r="Z11" i="25" l="1"/>
  <c r="AA11" i="25" l="1"/>
  <c r="AB11" i="25" l="1"/>
  <c r="AC11" i="25" l="1"/>
  <c r="AD11" i="25" l="1"/>
  <c r="AE11" i="25" l="1"/>
  <c r="AF11" i="25" l="1"/>
  <c r="AG11" i="25" l="1"/>
  <c r="AH11" i="25" l="1"/>
  <c r="BP13" i="3"/>
  <c r="BP12" i="3"/>
  <c r="BL7" i="3"/>
  <c r="BL8" i="3"/>
  <c r="BL9" i="3"/>
  <c r="BL10" i="3"/>
  <c r="BL11" i="3"/>
  <c r="BL6" i="3"/>
  <c r="BN7" i="3"/>
  <c r="BO7" i="3" s="1"/>
  <c r="BN8" i="3"/>
  <c r="BO8" i="3" s="1"/>
  <c r="BN9" i="3"/>
  <c r="BO9" i="3" s="1"/>
  <c r="BN10" i="3"/>
  <c r="BO10" i="3" s="1"/>
  <c r="BN11" i="3"/>
  <c r="BO11" i="3" s="1"/>
  <c r="BN12" i="3"/>
  <c r="BO12" i="3" s="1"/>
  <c r="BN13" i="3"/>
  <c r="BO13" i="3" s="1"/>
  <c r="BN6" i="3"/>
  <c r="BO6" i="3" s="1"/>
  <c r="AI11" i="25" l="1"/>
  <c r="L4" i="3"/>
  <c r="AJ11" i="25" l="1"/>
  <c r="AK11" i="25" l="1"/>
  <c r="B13" i="7"/>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D11" i="7"/>
  <c r="E11" i="7" s="1"/>
  <c r="F11" i="7" s="1"/>
  <c r="G11" i="7" s="1"/>
  <c r="B13" i="6"/>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D11" i="6"/>
  <c r="D10" i="6" s="1"/>
  <c r="D2" i="4"/>
  <c r="AL11" i="25" l="1"/>
  <c r="C8" i="4"/>
  <c r="H8" i="4" s="1"/>
  <c r="C7" i="4"/>
  <c r="C6" i="4"/>
  <c r="C5" i="4"/>
  <c r="H5" i="4" s="1"/>
  <c r="M65" i="4"/>
  <c r="G64" i="4"/>
  <c r="M61" i="4"/>
  <c r="G60" i="4"/>
  <c r="M57" i="4"/>
  <c r="G56" i="4"/>
  <c r="M53" i="4"/>
  <c r="G52" i="4"/>
  <c r="M49" i="4"/>
  <c r="G48" i="4"/>
  <c r="M45" i="4"/>
  <c r="G44" i="4"/>
  <c r="M41" i="4"/>
  <c r="G40" i="4"/>
  <c r="M37" i="4"/>
  <c r="G36" i="4"/>
  <c r="M33" i="4"/>
  <c r="G32" i="4"/>
  <c r="M29" i="4"/>
  <c r="G28" i="4"/>
  <c r="M25" i="4"/>
  <c r="G24" i="4"/>
  <c r="M21" i="4"/>
  <c r="G20" i="4"/>
  <c r="M17" i="4"/>
  <c r="G16" i="4"/>
  <c r="L37" i="4"/>
  <c r="J26" i="4"/>
  <c r="L21" i="4"/>
  <c r="J18" i="4"/>
  <c r="L17" i="4"/>
  <c r="J14" i="4"/>
  <c r="G25" i="4"/>
  <c r="M22" i="4"/>
  <c r="J66" i="4"/>
  <c r="L65" i="4"/>
  <c r="J62" i="4"/>
  <c r="L61" i="4"/>
  <c r="J58" i="4"/>
  <c r="L57" i="4"/>
  <c r="J54" i="4"/>
  <c r="L53" i="4"/>
  <c r="J50" i="4"/>
  <c r="L49" i="4"/>
  <c r="J46" i="4"/>
  <c r="L45" i="4"/>
  <c r="J42" i="4"/>
  <c r="L41" i="4"/>
  <c r="J38" i="4"/>
  <c r="J34" i="4"/>
  <c r="J30" i="4"/>
  <c r="L29" i="4"/>
  <c r="J22" i="4"/>
  <c r="G61" i="4"/>
  <c r="G57" i="4"/>
  <c r="M54" i="4"/>
  <c r="G49" i="4"/>
  <c r="G41" i="4"/>
  <c r="G33" i="4"/>
  <c r="G67" i="4"/>
  <c r="M64" i="4"/>
  <c r="G63" i="4"/>
  <c r="M60" i="4"/>
  <c r="G59" i="4"/>
  <c r="M56" i="4"/>
  <c r="G55" i="4"/>
  <c r="M52" i="4"/>
  <c r="G51" i="4"/>
  <c r="M48" i="4"/>
  <c r="G47" i="4"/>
  <c r="M44" i="4"/>
  <c r="G43" i="4"/>
  <c r="M40" i="4"/>
  <c r="G39" i="4"/>
  <c r="M36" i="4"/>
  <c r="G35" i="4"/>
  <c r="M32" i="4"/>
  <c r="G31" i="4"/>
  <c r="M28" i="4"/>
  <c r="G27" i="4"/>
  <c r="M24" i="4"/>
  <c r="G23" i="4"/>
  <c r="M20" i="4"/>
  <c r="G19" i="4"/>
  <c r="M16" i="4"/>
  <c r="G15" i="4"/>
  <c r="L28" i="4"/>
  <c r="J25" i="4"/>
  <c r="L24" i="4"/>
  <c r="J17" i="4"/>
  <c r="L16" i="4"/>
  <c r="M62" i="4"/>
  <c r="M50" i="4"/>
  <c r="G45" i="4"/>
  <c r="M26" i="4"/>
  <c r="G21" i="4"/>
  <c r="J65" i="4"/>
  <c r="L64" i="4"/>
  <c r="J61" i="4"/>
  <c r="L60" i="4"/>
  <c r="J57" i="4"/>
  <c r="L56" i="4"/>
  <c r="J53" i="4"/>
  <c r="L52" i="4"/>
  <c r="J49" i="4"/>
  <c r="L48" i="4"/>
  <c r="J45" i="4"/>
  <c r="L44" i="4"/>
  <c r="J41" i="4"/>
  <c r="L40" i="4"/>
  <c r="J37" i="4"/>
  <c r="L36" i="4"/>
  <c r="J33" i="4"/>
  <c r="L32" i="4"/>
  <c r="J29" i="4"/>
  <c r="J21" i="4"/>
  <c r="L20" i="4"/>
  <c r="G53" i="4"/>
  <c r="M42" i="4"/>
  <c r="G37" i="4"/>
  <c r="M34" i="4"/>
  <c r="M14" i="4"/>
  <c r="M67" i="4"/>
  <c r="G66" i="4"/>
  <c r="M63" i="4"/>
  <c r="G62" i="4"/>
  <c r="M59" i="4"/>
  <c r="G58" i="4"/>
  <c r="M55" i="4"/>
  <c r="G54" i="4"/>
  <c r="M51" i="4"/>
  <c r="G50" i="4"/>
  <c r="M47" i="4"/>
  <c r="G46" i="4"/>
  <c r="M43" i="4"/>
  <c r="G42" i="4"/>
  <c r="M39" i="4"/>
  <c r="G38" i="4"/>
  <c r="M35" i="4"/>
  <c r="G34" i="4"/>
  <c r="M31" i="4"/>
  <c r="G30" i="4"/>
  <c r="M27" i="4"/>
  <c r="G26" i="4"/>
  <c r="M23" i="4"/>
  <c r="G22" i="4"/>
  <c r="M19" i="4"/>
  <c r="G18" i="4"/>
  <c r="M15" i="4"/>
  <c r="G14" i="4"/>
  <c r="J24" i="4"/>
  <c r="J16" i="4"/>
  <c r="L15" i="4"/>
  <c r="G65" i="4"/>
  <c r="M58" i="4"/>
  <c r="M38" i="4"/>
  <c r="G29" i="4"/>
  <c r="L67" i="4"/>
  <c r="J64" i="4"/>
  <c r="L63" i="4"/>
  <c r="J60" i="4"/>
  <c r="L59" i="4"/>
  <c r="J56" i="4"/>
  <c r="L55" i="4"/>
  <c r="J52" i="4"/>
  <c r="L51" i="4"/>
  <c r="J48" i="4"/>
  <c r="L47" i="4"/>
  <c r="J44" i="4"/>
  <c r="L43" i="4"/>
  <c r="J40" i="4"/>
  <c r="L39" i="4"/>
  <c r="J36" i="4"/>
  <c r="L35" i="4"/>
  <c r="J32" i="4"/>
  <c r="L31" i="4"/>
  <c r="J28" i="4"/>
  <c r="L27" i="4"/>
  <c r="L23" i="4"/>
  <c r="J20" i="4"/>
  <c r="L19" i="4"/>
  <c r="M66" i="4"/>
  <c r="M46" i="4"/>
  <c r="M18" i="4"/>
  <c r="J67" i="4"/>
  <c r="L66" i="4"/>
  <c r="J63" i="4"/>
  <c r="L62" i="4"/>
  <c r="J59" i="4"/>
  <c r="L58" i="4"/>
  <c r="J55" i="4"/>
  <c r="L54" i="4"/>
  <c r="J51" i="4"/>
  <c r="L50" i="4"/>
  <c r="J47" i="4"/>
  <c r="L46" i="4"/>
  <c r="J43" i="4"/>
  <c r="L42" i="4"/>
  <c r="J39" i="4"/>
  <c r="L38" i="4"/>
  <c r="J35" i="4"/>
  <c r="L34" i="4"/>
  <c r="J31" i="4"/>
  <c r="L30" i="4"/>
  <c r="J27" i="4"/>
  <c r="L26" i="4"/>
  <c r="J23" i="4"/>
  <c r="L22" i="4"/>
  <c r="J19" i="4"/>
  <c r="L18" i="4"/>
  <c r="J15" i="4"/>
  <c r="L14" i="4"/>
  <c r="L33" i="4"/>
  <c r="L25" i="4"/>
  <c r="M30" i="4"/>
  <c r="G17" i="4"/>
  <c r="M13" i="4"/>
  <c r="L13" i="4"/>
  <c r="L12" i="4"/>
  <c r="M12" i="4"/>
  <c r="J12" i="4"/>
  <c r="J13" i="4"/>
  <c r="G12" i="4"/>
  <c r="G13" i="4"/>
  <c r="H11" i="7"/>
  <c r="I11" i="7" s="1"/>
  <c r="J11" i="7" s="1"/>
  <c r="K11" i="7" s="1"/>
  <c r="L11" i="7" s="1"/>
  <c r="M11" i="7" s="1"/>
  <c r="N11" i="7" s="1"/>
  <c r="O11" i="7" s="1"/>
  <c r="P11" i="7" s="1"/>
  <c r="Q11" i="7" s="1"/>
  <c r="R11" i="7" s="1"/>
  <c r="S11" i="7" s="1"/>
  <c r="T11" i="7" s="1"/>
  <c r="U11" i="7" s="1"/>
  <c r="V11" i="7" s="1"/>
  <c r="W11" i="7" s="1"/>
  <c r="X11" i="7" s="1"/>
  <c r="Y11" i="7" s="1"/>
  <c r="Z11" i="7" s="1"/>
  <c r="AA11" i="7" s="1"/>
  <c r="AB11" i="7" s="1"/>
  <c r="AC11" i="7" s="1"/>
  <c r="AD11" i="7" s="1"/>
  <c r="AE11" i="7" s="1"/>
  <c r="AF11" i="7" s="1"/>
  <c r="AG11" i="7" s="1"/>
  <c r="AH11" i="7" s="1"/>
  <c r="AI11" i="7" s="1"/>
  <c r="AJ11" i="7" s="1"/>
  <c r="AK11" i="7" s="1"/>
  <c r="AL11" i="7" s="1"/>
  <c r="AM11" i="7" s="1"/>
  <c r="AN11" i="7" s="1"/>
  <c r="AO11" i="7" s="1"/>
  <c r="AP11" i="7" s="1"/>
  <c r="AQ11" i="7" s="1"/>
  <c r="AR11" i="7" s="1"/>
  <c r="AS11" i="7" s="1"/>
  <c r="AT11" i="7" s="1"/>
  <c r="AU11" i="7" s="1"/>
  <c r="AV11" i="7" s="1"/>
  <c r="AW11" i="7" s="1"/>
  <c r="AX11" i="7" s="1"/>
  <c r="AY11" i="7" s="1"/>
  <c r="AZ11" i="7" s="1"/>
  <c r="BA11" i="7" s="1"/>
  <c r="BB11" i="7" s="1"/>
  <c r="BC11" i="7" s="1"/>
  <c r="BD11" i="7" s="1"/>
  <c r="BE11" i="7" s="1"/>
  <c r="BF11" i="7" s="1"/>
  <c r="BG11" i="7" s="1"/>
  <c r="BH11" i="7" s="1"/>
  <c r="BI11" i="7" s="1"/>
  <c r="BJ11" i="7" s="1"/>
  <c r="BK11" i="7" s="1"/>
  <c r="BL11" i="7" s="1"/>
  <c r="BM11" i="7" s="1"/>
  <c r="BN11" i="7" s="1"/>
  <c r="BO11" i="7" s="1"/>
  <c r="BP11" i="7" s="1"/>
  <c r="BQ11" i="7" s="1"/>
  <c r="BR11" i="7" s="1"/>
  <c r="BS11" i="7" s="1"/>
  <c r="BT11" i="7" s="1"/>
  <c r="BU11" i="7" s="1"/>
  <c r="BV11" i="7" s="1"/>
  <c r="BW11" i="7" s="1"/>
  <c r="BX11" i="7" s="1"/>
  <c r="BY11" i="7" s="1"/>
  <c r="E11" i="6"/>
  <c r="E10" i="6" s="1"/>
  <c r="AM11" i="25" l="1"/>
  <c r="H6" i="4"/>
  <c r="H7" i="4"/>
  <c r="F11" i="6"/>
  <c r="F10" i="6" s="1"/>
  <c r="B5" i="3"/>
  <c r="C5" i="3"/>
  <c r="D5" i="3"/>
  <c r="E5" i="3"/>
  <c r="AN11" i="25" l="1"/>
  <c r="G11" i="6"/>
  <c r="G10" i="6" s="1"/>
  <c r="G5" i="3"/>
  <c r="AO11" i="25" l="1"/>
  <c r="H11" i="6"/>
  <c r="H10" i="6" s="1"/>
  <c r="H5" i="3"/>
  <c r="AP11" i="25" l="1"/>
  <c r="AQ11" i="25" l="1"/>
  <c r="I11" i="6"/>
  <c r="I10" i="6" s="1"/>
  <c r="I5" i="3"/>
  <c r="AR11" i="25" l="1"/>
  <c r="J11" i="6"/>
  <c r="J10" i="6" s="1"/>
  <c r="J5" i="3"/>
  <c r="AS11" i="25" l="1"/>
  <c r="K11" i="6"/>
  <c r="K10" i="6" s="1"/>
  <c r="K5" i="3"/>
  <c r="AT11" i="25" l="1"/>
  <c r="L11" i="6"/>
  <c r="L10" i="6" s="1"/>
  <c r="L5" i="3"/>
  <c r="AU11" i="25" l="1"/>
  <c r="M11" i="6"/>
  <c r="M10" i="6" s="1"/>
  <c r="M5" i="3"/>
  <c r="AV11" i="25" l="1"/>
  <c r="N11" i="6"/>
  <c r="N5" i="3"/>
  <c r="O11" i="6" l="1"/>
  <c r="N10" i="6"/>
  <c r="AW11" i="25"/>
  <c r="O5" i="3"/>
  <c r="AX11" i="25" l="1"/>
  <c r="P11" i="6"/>
  <c r="O10" i="6"/>
  <c r="P5" i="3"/>
  <c r="Q11" i="6" l="1"/>
  <c r="P10" i="6"/>
  <c r="AY11" i="25"/>
  <c r="Q5" i="3"/>
  <c r="AZ11" i="25" l="1"/>
  <c r="R11" i="6"/>
  <c r="Q10" i="6"/>
  <c r="R5" i="3"/>
  <c r="S11" i="6" l="1"/>
  <c r="R10" i="6"/>
  <c r="BA11" i="25"/>
  <c r="S5" i="3"/>
  <c r="BB11" i="25" l="1"/>
  <c r="T11" i="6"/>
  <c r="S10" i="6"/>
  <c r="T5" i="3"/>
  <c r="BC11" i="25" l="1"/>
  <c r="U11" i="6"/>
  <c r="T10" i="6"/>
  <c r="U5" i="3"/>
  <c r="BD11" i="25" l="1"/>
  <c r="V11" i="6"/>
  <c r="U10" i="6"/>
  <c r="V5" i="3"/>
  <c r="L10" i="3"/>
  <c r="AJ10" i="3"/>
  <c r="BJ8" i="3"/>
  <c r="AL14" i="9"/>
  <c r="AE15" i="3"/>
  <c r="C49" i="4"/>
  <c r="M7" i="3"/>
  <c r="AL51" i="9"/>
  <c r="X9" i="3"/>
  <c r="AS13" i="3"/>
  <c r="AL10" i="3"/>
  <c r="AD11" i="3"/>
  <c r="C66" i="4"/>
  <c r="AK14" i="3"/>
  <c r="F48" i="4"/>
  <c r="F10" i="3"/>
  <c r="W14" i="3"/>
  <c r="G7" i="2"/>
  <c r="N13" i="3"/>
  <c r="N10" i="3"/>
  <c r="AY14" i="3"/>
  <c r="Q47" i="4"/>
  <c r="R14" i="3"/>
  <c r="AR10" i="3"/>
  <c r="AX14" i="3"/>
  <c r="G9" i="3"/>
  <c r="P13" i="3"/>
  <c r="AQ13" i="3"/>
  <c r="BI13" i="3"/>
  <c r="AJ11" i="3"/>
  <c r="BA7" i="3"/>
  <c r="I8" i="3"/>
  <c r="F12" i="3"/>
  <c r="Q58" i="4"/>
  <c r="BC11" i="3"/>
  <c r="AI12" i="3"/>
  <c r="F41" i="4"/>
  <c r="AY11" i="3"/>
  <c r="P15" i="3"/>
  <c r="AY10" i="3"/>
  <c r="AT10" i="3"/>
  <c r="AV14" i="3"/>
  <c r="BF8" i="3"/>
  <c r="AB12" i="3"/>
  <c r="C39" i="4"/>
  <c r="F67" i="4"/>
  <c r="AI11" i="3"/>
  <c r="H15" i="3"/>
  <c r="F47" i="4"/>
  <c r="C17" i="4"/>
  <c r="Y7" i="3"/>
  <c r="O11" i="3"/>
  <c r="BF11" i="3"/>
  <c r="BH6" i="3"/>
  <c r="F9" i="3"/>
  <c r="AT11" i="3"/>
  <c r="K6" i="3"/>
  <c r="W13" i="3"/>
  <c r="F18" i="4"/>
  <c r="BE10" i="3"/>
  <c r="BE7" i="3"/>
  <c r="AF9" i="3"/>
  <c r="R8" i="3"/>
  <c r="N8" i="3"/>
  <c r="L15" i="3"/>
  <c r="Q13" i="3"/>
  <c r="N9" i="3"/>
  <c r="U12" i="3"/>
  <c r="AB11" i="3"/>
  <c r="F32" i="4"/>
  <c r="Q32" i="4"/>
  <c r="X10" i="3"/>
  <c r="G11" i="3"/>
  <c r="Q22" i="4"/>
  <c r="O14" i="3"/>
  <c r="F56" i="4"/>
  <c r="AR15" i="3"/>
  <c r="AU7" i="3"/>
  <c r="AZ7" i="3"/>
  <c r="BH14" i="3"/>
  <c r="BA13" i="3"/>
  <c r="AV10" i="3"/>
  <c r="AL44" i="9"/>
  <c r="AA13" i="3"/>
  <c r="C63" i="4"/>
  <c r="AB7" i="3"/>
  <c r="C20" i="4"/>
  <c r="AU10" i="3"/>
  <c r="AM11" i="3"/>
  <c r="AB10" i="3"/>
  <c r="C31" i="4"/>
  <c r="AQ6" i="3"/>
  <c r="N15" i="3"/>
  <c r="U9" i="3"/>
  <c r="P7" i="2"/>
  <c r="AB8" i="3"/>
  <c r="C54" i="4"/>
  <c r="AG54" i="9" s="1"/>
  <c r="AL30" i="9"/>
  <c r="BG9" i="3"/>
  <c r="AH11" i="3"/>
  <c r="F20" i="4"/>
  <c r="AG13" i="3"/>
  <c r="AL17" i="9"/>
  <c r="Q54" i="4"/>
  <c r="BH15" i="3"/>
  <c r="AE12" i="3"/>
  <c r="BI8" i="3"/>
  <c r="BB12" i="3"/>
  <c r="N11" i="3"/>
  <c r="AT13" i="3"/>
  <c r="AL13" i="3"/>
  <c r="Q28" i="4"/>
  <c r="C48" i="4"/>
  <c r="AG48" i="9" s="1"/>
  <c r="Q45" i="4"/>
  <c r="AM14" i="3"/>
  <c r="AW12" i="3"/>
  <c r="AR9" i="3"/>
  <c r="AC11" i="3"/>
  <c r="AD15" i="3"/>
  <c r="M10" i="3"/>
  <c r="C41" i="4"/>
  <c r="AT8" i="3"/>
  <c r="AL34" i="9"/>
  <c r="AW11" i="3"/>
  <c r="AU15" i="3"/>
  <c r="AA10" i="3"/>
  <c r="H9" i="3"/>
  <c r="F28" i="4"/>
  <c r="BI14" i="3"/>
  <c r="AV8" i="3"/>
  <c r="G13" i="3"/>
  <c r="J10" i="3"/>
  <c r="C46" i="4"/>
  <c r="AE9" i="3"/>
  <c r="AJ15" i="3"/>
  <c r="BA11" i="3"/>
  <c r="T9" i="3"/>
  <c r="X13" i="3"/>
  <c r="AV7" i="3"/>
  <c r="H13" i="3"/>
  <c r="AL20" i="9"/>
  <c r="Q52" i="4"/>
  <c r="AG66" i="9"/>
  <c r="BG15" i="3"/>
  <c r="AN9" i="3"/>
  <c r="V8" i="3"/>
  <c r="F45" i="4"/>
  <c r="AD14" i="3"/>
  <c r="C51" i="4"/>
  <c r="AG51" i="9" s="1"/>
  <c r="Q64" i="4"/>
  <c r="C26" i="4"/>
  <c r="F46" i="4"/>
  <c r="AK13" i="3"/>
  <c r="R13" i="3"/>
  <c r="AV13" i="3"/>
  <c r="AL45" i="9"/>
  <c r="P14" i="3"/>
  <c r="BF15" i="3"/>
  <c r="AA9" i="3"/>
  <c r="J13" i="3"/>
  <c r="C61" i="4"/>
  <c r="BC6" i="3" s="1"/>
  <c r="BF9" i="3"/>
  <c r="AJ9" i="3"/>
  <c r="N7" i="3"/>
  <c r="AI13" i="3"/>
  <c r="U13" i="3"/>
  <c r="AH7" i="3"/>
  <c r="AL64" i="9"/>
  <c r="AJ14" i="3"/>
  <c r="AO8" i="3"/>
  <c r="AL32" i="9"/>
  <c r="G10" i="3"/>
  <c r="AL41" i="9"/>
  <c r="BF12" i="3"/>
  <c r="Q35" i="4"/>
  <c r="BB13" i="3"/>
  <c r="Q46" i="4"/>
  <c r="Q12" i="3"/>
  <c r="V7" i="3"/>
  <c r="F22" i="4"/>
  <c r="AO15" i="3"/>
  <c r="AH8" i="3"/>
  <c r="AA15" i="3"/>
  <c r="F30" i="4"/>
  <c r="Q26" i="4"/>
  <c r="BJ12" i="3"/>
  <c r="Q44" i="4"/>
  <c r="AQ15" i="3"/>
  <c r="AX8" i="3"/>
  <c r="AA7" i="3"/>
  <c r="F40" i="4"/>
  <c r="Q20" i="4"/>
  <c r="AS10" i="3"/>
  <c r="AR8" i="3"/>
  <c r="AL11" i="3"/>
  <c r="AL54" i="9"/>
  <c r="C30" i="4"/>
  <c r="AS11" i="3"/>
  <c r="H11" i="3"/>
  <c r="AZ14" i="3"/>
  <c r="C45" i="4"/>
  <c r="S9" i="3"/>
  <c r="AY9" i="3"/>
  <c r="J11" i="3"/>
  <c r="R11" i="3"/>
  <c r="F58" i="4"/>
  <c r="BC12" i="3"/>
  <c r="BE8" i="3"/>
  <c r="I10" i="3"/>
  <c r="AI10" i="3"/>
  <c r="AL60" i="9"/>
  <c r="C40" i="4"/>
  <c r="C59" i="4"/>
  <c r="V12" i="3"/>
  <c r="C57" i="4"/>
  <c r="Q38" i="4"/>
  <c r="C67" i="4"/>
  <c r="Q16" i="4"/>
  <c r="AM13" i="3"/>
  <c r="F31" i="4"/>
  <c r="F62" i="4"/>
  <c r="BI7" i="3"/>
  <c r="Z7" i="3"/>
  <c r="AU11" i="3"/>
  <c r="AD7" i="3"/>
  <c r="BJ10" i="3"/>
  <c r="BB9" i="3"/>
  <c r="C50" i="4"/>
  <c r="X8" i="3"/>
  <c r="AR14" i="3"/>
  <c r="Q43" i="4"/>
  <c r="Q56" i="4"/>
  <c r="Z14" i="3"/>
  <c r="AS7" i="3"/>
  <c r="AQ10" i="3"/>
  <c r="BG12" i="3"/>
  <c r="BD8" i="3"/>
  <c r="N12" i="3"/>
  <c r="AN15" i="3"/>
  <c r="AQ12" i="3"/>
  <c r="AF11" i="3"/>
  <c r="AL13" i="9"/>
  <c r="Q59" i="4"/>
  <c r="BF7" i="3"/>
  <c r="K11" i="3"/>
  <c r="AK8" i="3"/>
  <c r="AD10" i="3"/>
  <c r="AJ7" i="3"/>
  <c r="F54" i="4"/>
  <c r="P9" i="3"/>
  <c r="AL36" i="9"/>
  <c r="AJ13" i="3"/>
  <c r="Q18" i="4"/>
  <c r="AP9" i="3"/>
  <c r="I11" i="3"/>
  <c r="AL58" i="9"/>
  <c r="C42" i="4"/>
  <c r="BE9" i="3"/>
  <c r="Q65" i="4"/>
  <c r="G7" i="3"/>
  <c r="AH9" i="3"/>
  <c r="F19" i="4"/>
  <c r="C43" i="4"/>
  <c r="F59" i="4"/>
  <c r="S15" i="3"/>
  <c r="AU13" i="3"/>
  <c r="T7" i="3"/>
  <c r="Z12" i="3"/>
  <c r="C64" i="4"/>
  <c r="AC10" i="3"/>
  <c r="Q10" i="3"/>
  <c r="F27" i="4"/>
  <c r="L13" i="3"/>
  <c r="AW9" i="3"/>
  <c r="AL35" i="9"/>
  <c r="AL56" i="9"/>
  <c r="AE13" i="3"/>
  <c r="C12" i="4"/>
  <c r="AN6" i="3"/>
  <c r="AK15" i="3"/>
  <c r="AH12" i="3"/>
  <c r="BH9" i="3"/>
  <c r="V14" i="3"/>
  <c r="K13" i="3"/>
  <c r="F43" i="4"/>
  <c r="C28" i="4"/>
  <c r="BJ15" i="3"/>
  <c r="AG42" i="9"/>
  <c r="AG28" i="9"/>
  <c r="P10" i="3"/>
  <c r="AH6" i="3"/>
  <c r="H12" i="3"/>
  <c r="L8" i="3"/>
  <c r="AS9" i="3"/>
  <c r="H14" i="3"/>
  <c r="Q34" i="4"/>
  <c r="F14" i="4"/>
  <c r="AT15" i="3"/>
  <c r="BB15" i="3"/>
  <c r="G15" i="3"/>
  <c r="AN10" i="3"/>
  <c r="BC10" i="3"/>
  <c r="AW10" i="3"/>
  <c r="AM6" i="3"/>
  <c r="P8" i="3"/>
  <c r="K8" i="3"/>
  <c r="AU12" i="3"/>
  <c r="H7" i="3"/>
  <c r="AQ7" i="3"/>
  <c r="O8" i="3"/>
  <c r="AX12" i="3"/>
  <c r="AT14" i="3"/>
  <c r="AO14" i="3"/>
  <c r="R10" i="3"/>
  <c r="Q51" i="4"/>
  <c r="AM10" i="3"/>
  <c r="BH7" i="3"/>
  <c r="O12" i="3"/>
  <c r="Q21" i="4"/>
  <c r="BH13" i="3"/>
  <c r="AJ8" i="3"/>
  <c r="AG11" i="3"/>
  <c r="AH14" i="3"/>
  <c r="F14" i="3"/>
  <c r="Q41" i="4"/>
  <c r="O15" i="3"/>
  <c r="AN14" i="3"/>
  <c r="V9" i="3"/>
  <c r="AW13" i="3"/>
  <c r="AU9" i="3"/>
  <c r="AZ12" i="3"/>
  <c r="S10" i="3"/>
  <c r="AN7" i="3"/>
  <c r="AF8" i="3"/>
  <c r="T14" i="3"/>
  <c r="BC15" i="3"/>
  <c r="C62" i="4"/>
  <c r="BD6" i="3" s="1"/>
  <c r="BJ13" i="3"/>
  <c r="F60" i="4"/>
  <c r="C38" i="4"/>
  <c r="I7" i="3"/>
  <c r="J12" i="3"/>
  <c r="C52" i="4"/>
  <c r="F26" i="4"/>
  <c r="AG10" i="3"/>
  <c r="AX13" i="3"/>
  <c r="C65" i="4"/>
  <c r="Y10" i="3"/>
  <c r="AO7" i="3"/>
  <c r="AG59" i="9"/>
  <c r="AL39" i="9"/>
  <c r="J14" i="3"/>
  <c r="AY8" i="3"/>
  <c r="AL52" i="9"/>
  <c r="AL21" i="9"/>
  <c r="AY7" i="3"/>
  <c r="AY13" i="3"/>
  <c r="L11" i="3"/>
  <c r="BD10" i="3"/>
  <c r="AL43" i="9"/>
  <c r="Q27" i="4"/>
  <c r="Q55" i="4"/>
  <c r="Y14" i="3"/>
  <c r="Z9" i="3"/>
  <c r="AE7" i="3"/>
  <c r="AL27" i="9"/>
  <c r="C29" i="4"/>
  <c r="W6" i="3"/>
  <c r="AY15" i="3"/>
  <c r="AA11" i="3"/>
  <c r="AO9" i="3"/>
  <c r="Y9" i="3"/>
  <c r="Y12" i="3"/>
  <c r="AL24" i="9"/>
  <c r="BD15" i="3"/>
  <c r="AG8" i="3"/>
  <c r="AR13" i="3"/>
  <c r="AI8" i="3"/>
  <c r="BD12" i="3"/>
  <c r="C15" i="4"/>
  <c r="AG15" i="9" s="1"/>
  <c r="G8" i="3"/>
  <c r="AP14" i="3"/>
  <c r="O10" i="3"/>
  <c r="I6" i="3"/>
  <c r="AZ8" i="3"/>
  <c r="AG40" i="9"/>
  <c r="AL66" i="9"/>
  <c r="N14" i="3"/>
  <c r="C36" i="4"/>
  <c r="AG36" i="9" s="1"/>
  <c r="AG49" i="9"/>
  <c r="AL63" i="9"/>
  <c r="AO12" i="3"/>
  <c r="AG20" i="9"/>
  <c r="AG64" i="9"/>
  <c r="F15" i="4"/>
  <c r="AG12" i="9"/>
  <c r="Q23" i="4"/>
  <c r="BE15" i="3"/>
  <c r="AM8" i="3"/>
  <c r="U11" i="3"/>
  <c r="AC15" i="3"/>
  <c r="AS14" i="3"/>
  <c r="M13" i="3"/>
  <c r="Q24" i="4"/>
  <c r="F55" i="4"/>
  <c r="BB7" i="3"/>
  <c r="AL8" i="3"/>
  <c r="M14" i="3"/>
  <c r="F64" i="4"/>
  <c r="U10" i="3"/>
  <c r="C14" i="4"/>
  <c r="BB11" i="3"/>
  <c r="AL12" i="3"/>
  <c r="AO10" i="3"/>
  <c r="Y15" i="3"/>
  <c r="AD13" i="3"/>
  <c r="F23" i="4"/>
  <c r="AT12" i="3"/>
  <c r="BI11" i="3"/>
  <c r="AL14" i="3"/>
  <c r="AP11" i="3"/>
  <c r="Q42" i="4"/>
  <c r="M11" i="3"/>
  <c r="AG14" i="3"/>
  <c r="AI14" i="3"/>
  <c r="AW8" i="3"/>
  <c r="Z11" i="3"/>
  <c r="BH12" i="3"/>
  <c r="BA12" i="3"/>
  <c r="BI12" i="3"/>
  <c r="AK10" i="3"/>
  <c r="AG15" i="3"/>
  <c r="BG7" i="3"/>
  <c r="I12" i="3"/>
  <c r="AS8" i="3"/>
  <c r="F66" i="4"/>
  <c r="AL40" i="9"/>
  <c r="AL15" i="3"/>
  <c r="F61" i="4"/>
  <c r="X14" i="3"/>
  <c r="AH13" i="3"/>
  <c r="C22" i="4"/>
  <c r="G14" i="3"/>
  <c r="Q49" i="4"/>
  <c r="Q48" i="4"/>
  <c r="AL7" i="3"/>
  <c r="BA15" i="3"/>
  <c r="Q33" i="4"/>
  <c r="BF13" i="3"/>
  <c r="M8" i="3"/>
  <c r="S12" i="3"/>
  <c r="AC13" i="3"/>
  <c r="BA8" i="3"/>
  <c r="H8" i="3"/>
  <c r="F15" i="3"/>
  <c r="K15" i="3"/>
  <c r="AB13" i="3"/>
  <c r="AO13" i="3"/>
  <c r="AL12" i="9"/>
  <c r="AL65" i="9"/>
  <c r="F65" i="4"/>
  <c r="U8" i="3"/>
  <c r="L9" i="3"/>
  <c r="F63" i="4"/>
  <c r="V11" i="3"/>
  <c r="F52" i="4"/>
  <c r="K10" i="3"/>
  <c r="AQ11" i="3"/>
  <c r="F34" i="4"/>
  <c r="C16" i="4"/>
  <c r="T13" i="3"/>
  <c r="Q37" i="4"/>
  <c r="BG11" i="3"/>
  <c r="W9" i="3"/>
  <c r="Q17" i="4"/>
  <c r="O7" i="3"/>
  <c r="AY12" i="3"/>
  <c r="Q60" i="4"/>
  <c r="AT9" i="3"/>
  <c r="Q13" i="4"/>
  <c r="BD7" i="3"/>
  <c r="V13" i="3"/>
  <c r="AY6" i="3"/>
  <c r="Q62" i="4"/>
  <c r="Q31" i="4"/>
  <c r="AG46" i="9"/>
  <c r="AG61" i="9"/>
  <c r="AP15" i="3"/>
  <c r="AN13" i="3"/>
  <c r="Q39" i="4"/>
  <c r="Y13" i="3"/>
  <c r="C25" i="4"/>
  <c r="AG25" i="9" s="1"/>
  <c r="AE11" i="3"/>
  <c r="J9" i="3"/>
  <c r="AZ13" i="3"/>
  <c r="AF15" i="3"/>
  <c r="BG14" i="3"/>
  <c r="W7" i="3"/>
  <c r="J8" i="3"/>
  <c r="F44" i="4"/>
  <c r="AX9" i="3"/>
  <c r="F8" i="3"/>
  <c r="C58" i="4"/>
  <c r="AZ6" i="3" s="1"/>
  <c r="Z8" i="3"/>
  <c r="C21" i="4"/>
  <c r="Q15" i="4"/>
  <c r="S14" i="3"/>
  <c r="R12" i="3"/>
  <c r="W12" i="3"/>
  <c r="AS12" i="3"/>
  <c r="BA14" i="3"/>
  <c r="X11" i="3"/>
  <c r="P7" i="3"/>
  <c r="AP8" i="3"/>
  <c r="AW7" i="3"/>
  <c r="Q8" i="3"/>
  <c r="AN11" i="3"/>
  <c r="U15" i="3"/>
  <c r="Q12" i="4"/>
  <c r="AL9" i="3"/>
  <c r="C18" i="4"/>
  <c r="W15" i="3"/>
  <c r="F39" i="4"/>
  <c r="AX7" i="3"/>
  <c r="AI15" i="3"/>
  <c r="AL46" i="9"/>
  <c r="BE12" i="3"/>
  <c r="AH10" i="3"/>
  <c r="F24" i="4"/>
  <c r="AK12" i="3"/>
  <c r="BG10" i="3"/>
  <c r="AZ11" i="3"/>
  <c r="C13" i="4"/>
  <c r="AD8" i="3"/>
  <c r="C47" i="4"/>
  <c r="W8" i="3"/>
  <c r="AX15" i="3"/>
  <c r="AN12" i="3"/>
  <c r="C19" i="4"/>
  <c r="AL55" i="9"/>
  <c r="AV9" i="3"/>
  <c r="C33" i="4"/>
  <c r="AG33" i="9" s="1"/>
  <c r="AL49" i="9"/>
  <c r="AF7" i="3"/>
  <c r="F49" i="4"/>
  <c r="F21" i="4"/>
  <c r="AP7" i="3"/>
  <c r="I9" i="3"/>
  <c r="AL61" i="9"/>
  <c r="F57" i="4"/>
  <c r="BJ7" i="3"/>
  <c r="Q9" i="3"/>
  <c r="AI9" i="3"/>
  <c r="AD12" i="3"/>
  <c r="AM9" i="3"/>
  <c r="AL48" i="9"/>
  <c r="X15" i="3"/>
  <c r="Q61" i="4"/>
  <c r="AP12" i="3"/>
  <c r="AL62" i="9"/>
  <c r="G12" i="3"/>
  <c r="AO11" i="3"/>
  <c r="AA8" i="3"/>
  <c r="Q15" i="3"/>
  <c r="AB15" i="3"/>
  <c r="AA12" i="3"/>
  <c r="Y11" i="3"/>
  <c r="AI7" i="3"/>
  <c r="L12" i="3"/>
  <c r="J6" i="3"/>
  <c r="AG6" i="3"/>
  <c r="Q7" i="3"/>
  <c r="F38" i="4"/>
  <c r="C53" i="4"/>
  <c r="BF14" i="3"/>
  <c r="T8" i="3"/>
  <c r="G6" i="3"/>
  <c r="Z10" i="3"/>
  <c r="AF10" i="3"/>
  <c r="Q57" i="4"/>
  <c r="M6" i="3"/>
  <c r="AG58" i="9"/>
  <c r="T11" i="3"/>
  <c r="AG43" i="9"/>
  <c r="AG26" i="9"/>
  <c r="AB9" i="3"/>
  <c r="Q25" i="4"/>
  <c r="AG63" i="9"/>
  <c r="AG57" i="9"/>
  <c r="T10" i="3"/>
  <c r="AU8" i="3"/>
  <c r="Q63" i="4"/>
  <c r="AL53" i="9"/>
  <c r="AA14" i="3"/>
  <c r="AJ12" i="3"/>
  <c r="AL26" i="9"/>
  <c r="F13" i="3"/>
  <c r="R15" i="3"/>
  <c r="F53" i="4"/>
  <c r="AQ9" i="3"/>
  <c r="W11" i="3"/>
  <c r="Q11" i="3"/>
  <c r="AF12" i="3"/>
  <c r="C32" i="4"/>
  <c r="AL25" i="9"/>
  <c r="BH11" i="3"/>
  <c r="C55" i="4"/>
  <c r="AK7" i="3"/>
  <c r="BD13" i="3"/>
  <c r="AW14" i="3"/>
  <c r="AR12" i="3"/>
  <c r="AG12" i="3"/>
  <c r="R9" i="3"/>
  <c r="C35" i="4"/>
  <c r="BC14" i="3"/>
  <c r="F12" i="4"/>
  <c r="AL57" i="9"/>
  <c r="F16" i="4"/>
  <c r="AL47" i="9"/>
  <c r="Q50" i="4"/>
  <c r="AL19" i="9"/>
  <c r="AX10" i="3"/>
  <c r="Q66" i="4"/>
  <c r="S13" i="3"/>
  <c r="Q40" i="4"/>
  <c r="C34" i="4"/>
  <c r="F42" i="4"/>
  <c r="AD9" i="3"/>
  <c r="F35" i="4"/>
  <c r="AP6" i="3"/>
  <c r="F36" i="4"/>
  <c r="BD14" i="3"/>
  <c r="AU14" i="3"/>
  <c r="BB8" i="3"/>
  <c r="AL67" i="9"/>
  <c r="AZ9" i="3"/>
  <c r="J7" i="3"/>
  <c r="BE14" i="3"/>
  <c r="AV6" i="3"/>
  <c r="C24" i="4"/>
  <c r="AG24" i="9" s="1"/>
  <c r="AF14" i="3"/>
  <c r="AG52" i="9"/>
  <c r="BG13" i="3"/>
  <c r="AZ10" i="3"/>
  <c r="P12" i="3"/>
  <c r="AC7" i="3"/>
  <c r="AV12" i="3"/>
  <c r="U14" i="3"/>
  <c r="AN8" i="3"/>
  <c r="Z13" i="3"/>
  <c r="AB14" i="3"/>
  <c r="BC7" i="3"/>
  <c r="V15" i="3"/>
  <c r="I15" i="3"/>
  <c r="AF13" i="3"/>
  <c r="F13" i="4"/>
  <c r="AV15" i="3"/>
  <c r="BI10" i="3"/>
  <c r="AX11" i="3"/>
  <c r="Q19" i="4"/>
  <c r="K7" i="3"/>
  <c r="T6" i="3"/>
  <c r="AL22" i="9"/>
  <c r="C44" i="4"/>
  <c r="AG44" i="9" s="1"/>
  <c r="BE11" i="3"/>
  <c r="F50" i="4"/>
  <c r="C60" i="4"/>
  <c r="K9" i="3"/>
  <c r="AE10" i="3"/>
  <c r="AG41" i="9"/>
  <c r="AJ6" i="3"/>
  <c r="AK11" i="3"/>
  <c r="AG62" i="9"/>
  <c r="AL15" i="9"/>
  <c r="F6" i="3"/>
  <c r="T12" i="3"/>
  <c r="J15" i="3"/>
  <c r="AL37" i="9"/>
  <c r="M9" i="3"/>
  <c r="BI9" i="3"/>
  <c r="AO6" i="3"/>
  <c r="V10" i="3"/>
  <c r="AA6" i="3"/>
  <c r="AL23" i="9"/>
  <c r="BJ14" i="3"/>
  <c r="BD11" i="3"/>
  <c r="BC13" i="3"/>
  <c r="P11" i="3"/>
  <c r="Y8" i="3"/>
  <c r="X7" i="3"/>
  <c r="BE13" i="3"/>
  <c r="AK9" i="3"/>
  <c r="AS15" i="3"/>
  <c r="M12" i="3"/>
  <c r="AG9" i="3"/>
  <c r="BJ9" i="3"/>
  <c r="Q29" i="4"/>
  <c r="AG7" i="3"/>
  <c r="F11" i="3"/>
  <c r="AT7" i="3"/>
  <c r="C27" i="4"/>
  <c r="O9" i="3"/>
  <c r="X12" i="3"/>
  <c r="BC9" i="3"/>
  <c r="K14" i="3"/>
  <c r="AW15" i="3"/>
  <c r="S7" i="3"/>
  <c r="BH10" i="3"/>
  <c r="C56" i="4"/>
  <c r="AX6" i="3" s="1"/>
  <c r="F25" i="4"/>
  <c r="AQ8" i="3"/>
  <c r="BA9" i="3"/>
  <c r="I14" i="3"/>
  <c r="AL29" i="9"/>
  <c r="BA10" i="3"/>
  <c r="BB10" i="3"/>
  <c r="C37" i="4"/>
  <c r="AL50" i="9"/>
  <c r="AL28" i="9"/>
  <c r="AR7" i="3"/>
  <c r="AE14" i="3"/>
  <c r="AL16" i="9"/>
  <c r="AC12" i="3"/>
  <c r="H10" i="3"/>
  <c r="AG45" i="9"/>
  <c r="AL38" i="9"/>
  <c r="M15" i="3"/>
  <c r="S11" i="3"/>
  <c r="AM7" i="3"/>
  <c r="AM15" i="3"/>
  <c r="U7" i="3"/>
  <c r="S8" i="3"/>
  <c r="L7" i="3"/>
  <c r="W10" i="3"/>
  <c r="Q67" i="4"/>
  <c r="AL42" i="9"/>
  <c r="F17" i="4"/>
  <c r="BG8" i="3"/>
  <c r="F29" i="4"/>
  <c r="Q30" i="4"/>
  <c r="AG67" i="9"/>
  <c r="AC14" i="3"/>
  <c r="AP13" i="3"/>
  <c r="AZ15" i="3"/>
  <c r="AM12" i="3"/>
  <c r="Q36" i="4"/>
  <c r="BF10" i="3"/>
  <c r="O13" i="3"/>
  <c r="AL31" i="9"/>
  <c r="AC9" i="3"/>
  <c r="AV11" i="3"/>
  <c r="BJ11" i="3"/>
  <c r="AL18" i="9"/>
  <c r="AG56" i="9"/>
  <c r="AH15" i="3"/>
  <c r="BD9" i="3"/>
  <c r="BI15" i="3"/>
  <c r="F51" i="4"/>
  <c r="F33" i="4"/>
  <c r="I13" i="3"/>
  <c r="T15" i="3"/>
  <c r="BC8" i="3"/>
  <c r="BH8" i="3"/>
  <c r="L14" i="3"/>
  <c r="Q14" i="4"/>
  <c r="F37" i="4"/>
  <c r="BF6" i="3"/>
  <c r="AR11" i="3"/>
  <c r="R7" i="3"/>
  <c r="K12" i="3"/>
  <c r="AQ14" i="3"/>
  <c r="C23" i="4"/>
  <c r="BI6" i="3"/>
  <c r="AC8" i="3"/>
  <c r="AE8" i="3"/>
  <c r="BB14" i="3"/>
  <c r="F7" i="3"/>
  <c r="AL33" i="9"/>
  <c r="Q53" i="4"/>
  <c r="AP10" i="3"/>
  <c r="BA6" i="3"/>
  <c r="AL59" i="9"/>
  <c r="S6" i="3"/>
  <c r="Z15" i="3"/>
  <c r="AI6" i="3"/>
  <c r="AG31" i="9"/>
  <c r="Q14" i="3"/>
  <c r="AG30" i="9"/>
  <c r="X6" i="3"/>
  <c r="AR6" i="3"/>
  <c r="AG50" i="9"/>
  <c r="AF6" i="3"/>
  <c r="BG6" i="3"/>
  <c r="AG65" i="9"/>
  <c r="AG14" i="9"/>
  <c r="H6" i="3"/>
  <c r="AG22" i="9"/>
  <c r="AG21" i="9"/>
  <c r="O6" i="3"/>
  <c r="L6" i="3"/>
  <c r="AG18" i="9"/>
  <c r="AU6" i="3"/>
  <c r="AG53" i="9"/>
  <c r="AG32" i="9"/>
  <c r="Z6" i="3"/>
  <c r="AW6" i="3"/>
  <c r="AG55" i="9"/>
  <c r="AC6" i="3"/>
  <c r="AG35" i="9"/>
  <c r="AB6" i="3"/>
  <c r="AG34" i="9"/>
  <c r="AG60" i="9"/>
  <c r="BB6" i="3"/>
  <c r="AG27" i="9"/>
  <c r="U6" i="3"/>
  <c r="AE6" i="3"/>
  <c r="AG37" i="9"/>
  <c r="Q6" i="3"/>
  <c r="R25" i="4" l="1"/>
  <c r="R23" i="4"/>
  <c r="R31" i="4"/>
  <c r="E43" i="4"/>
  <c r="H43" i="4"/>
  <c r="K43" i="4" s="1"/>
  <c r="N43" i="4" s="1"/>
  <c r="O43" i="4" s="1"/>
  <c r="S43" i="4" s="1"/>
  <c r="R44" i="4"/>
  <c r="R53" i="4"/>
  <c r="R26" i="4"/>
  <c r="H15" i="4"/>
  <c r="K15" i="4" s="1"/>
  <c r="N15" i="4" s="1"/>
  <c r="O15" i="4" s="1"/>
  <c r="S15" i="4" s="1"/>
  <c r="E15" i="4"/>
  <c r="H30" i="4"/>
  <c r="K30" i="4" s="1"/>
  <c r="N30" i="4" s="1"/>
  <c r="O30" i="4" s="1"/>
  <c r="S30" i="4" s="1"/>
  <c r="E30" i="4"/>
  <c r="R57" i="4"/>
  <c r="R68" i="4"/>
  <c r="R62" i="4"/>
  <c r="H22" i="4"/>
  <c r="K22" i="4" s="1"/>
  <c r="N22" i="4" s="1"/>
  <c r="O22" i="4" s="1"/>
  <c r="S22" i="4" s="1"/>
  <c r="E22" i="4"/>
  <c r="R13" i="4"/>
  <c r="R46" i="4"/>
  <c r="E38" i="4"/>
  <c r="H38" i="4"/>
  <c r="K38" i="4" s="1"/>
  <c r="N38" i="4" s="1"/>
  <c r="O38" i="4" s="1"/>
  <c r="S38" i="4" s="1"/>
  <c r="E37" i="4"/>
  <c r="H37" i="4"/>
  <c r="K37" i="4" s="1"/>
  <c r="N37" i="4" s="1"/>
  <c r="O37" i="4" s="1"/>
  <c r="S37" i="4" s="1"/>
  <c r="R60" i="4"/>
  <c r="R35" i="4"/>
  <c r="H56" i="4"/>
  <c r="K56" i="4" s="1"/>
  <c r="N56" i="4" s="1"/>
  <c r="O56" i="4" s="1"/>
  <c r="S56" i="4" s="1"/>
  <c r="E56" i="4"/>
  <c r="R14" i="4"/>
  <c r="E50" i="4"/>
  <c r="H50" i="4"/>
  <c r="K50" i="4" s="1"/>
  <c r="N50" i="4" s="1"/>
  <c r="O50" i="4" s="1"/>
  <c r="S50" i="4" s="1"/>
  <c r="E27" i="4"/>
  <c r="F70" i="4"/>
  <c r="F71" i="4" s="1"/>
  <c r="H27" i="4"/>
  <c r="K27" i="4" s="1"/>
  <c r="N27" i="4" s="1"/>
  <c r="O27" i="4" s="1"/>
  <c r="S27" i="4" s="1"/>
  <c r="F68" i="4"/>
  <c r="F69" i="4" s="1"/>
  <c r="R22" i="4"/>
  <c r="R17" i="4"/>
  <c r="E33" i="4"/>
  <c r="H33" i="4"/>
  <c r="K33" i="4" s="1"/>
  <c r="N33" i="4" s="1"/>
  <c r="O33" i="4" s="1"/>
  <c r="S33" i="4" s="1"/>
  <c r="R19" i="4"/>
  <c r="E51" i="4"/>
  <c r="H51" i="4"/>
  <c r="K51" i="4" s="1"/>
  <c r="N51" i="4" s="1"/>
  <c r="O51" i="4" s="1"/>
  <c r="S51" i="4" s="1"/>
  <c r="R37" i="4"/>
  <c r="R32" i="4"/>
  <c r="E59" i="4"/>
  <c r="H59" i="4"/>
  <c r="K59" i="4" s="1"/>
  <c r="N59" i="4" s="1"/>
  <c r="O59" i="4" s="1"/>
  <c r="S59" i="4" s="1"/>
  <c r="E34" i="4"/>
  <c r="H34" i="4"/>
  <c r="K34" i="4" s="1"/>
  <c r="N34" i="4" s="1"/>
  <c r="O34" i="4" s="1"/>
  <c r="S34" i="4" s="1"/>
  <c r="E13" i="4"/>
  <c r="H13" i="4"/>
  <c r="K13" i="4" s="1"/>
  <c r="N13" i="4" s="1"/>
  <c r="O13" i="4" s="1"/>
  <c r="S13" i="4" s="1"/>
  <c r="E32" i="4"/>
  <c r="H32" i="4"/>
  <c r="K32" i="4" s="1"/>
  <c r="N32" i="4" s="1"/>
  <c r="O32" i="4" s="1"/>
  <c r="S32" i="4" s="1"/>
  <c r="E19" i="4"/>
  <c r="H19" i="4"/>
  <c r="K19" i="4" s="1"/>
  <c r="N19" i="4" s="1"/>
  <c r="O19" i="4" s="1"/>
  <c r="S19" i="4" s="1"/>
  <c r="R61" i="4"/>
  <c r="E52" i="4"/>
  <c r="H52" i="4"/>
  <c r="K52" i="4" s="1"/>
  <c r="N52" i="4" s="1"/>
  <c r="O52" i="4" s="1"/>
  <c r="S52" i="4" s="1"/>
  <c r="R55" i="4"/>
  <c r="R65" i="4"/>
  <c r="E63" i="4"/>
  <c r="H63" i="4"/>
  <c r="K63" i="4" s="1"/>
  <c r="N63" i="4" s="1"/>
  <c r="O63" i="4" s="1"/>
  <c r="S63" i="4" s="1"/>
  <c r="R27" i="4"/>
  <c r="E65" i="4"/>
  <c r="H65" i="4"/>
  <c r="K65" i="4" s="1"/>
  <c r="N65" i="4" s="1"/>
  <c r="O65" i="4" s="1"/>
  <c r="S65" i="4" s="1"/>
  <c r="R36" i="4"/>
  <c r="E57" i="4"/>
  <c r="H57" i="4"/>
  <c r="K57" i="4" s="1"/>
  <c r="N57" i="4" s="1"/>
  <c r="O57" i="4" s="1"/>
  <c r="S57" i="4" s="1"/>
  <c r="R18" i="4"/>
  <c r="E46" i="4"/>
  <c r="H46" i="4"/>
  <c r="K46" i="4" s="1"/>
  <c r="N46" i="4" s="1"/>
  <c r="O46" i="4" s="1"/>
  <c r="S46" i="4" s="1"/>
  <c r="E18" i="4"/>
  <c r="H18" i="4"/>
  <c r="K18" i="4" s="1"/>
  <c r="N18" i="4" s="1"/>
  <c r="O18" i="4" s="1"/>
  <c r="S18" i="4" s="1"/>
  <c r="R64" i="4"/>
  <c r="E21" i="4"/>
  <c r="H21" i="4"/>
  <c r="K21" i="4" s="1"/>
  <c r="N21" i="4" s="1"/>
  <c r="O21" i="4" s="1"/>
  <c r="S21" i="4" s="1"/>
  <c r="E54" i="4"/>
  <c r="H54" i="4"/>
  <c r="K54" i="4" s="1"/>
  <c r="N54" i="4" s="1"/>
  <c r="O54" i="4" s="1"/>
  <c r="S54" i="4" s="1"/>
  <c r="R30" i="4"/>
  <c r="H49" i="4"/>
  <c r="K49" i="4" s="1"/>
  <c r="N49" i="4" s="1"/>
  <c r="O49" i="4" s="1"/>
  <c r="S49" i="4" s="1"/>
  <c r="E49" i="4"/>
  <c r="E29" i="4"/>
  <c r="H29" i="4"/>
  <c r="K29" i="4" s="1"/>
  <c r="N29" i="4" s="1"/>
  <c r="O29" i="4" s="1"/>
  <c r="S29" i="4" s="1"/>
  <c r="E45" i="4"/>
  <c r="H45" i="4"/>
  <c r="K45" i="4" s="1"/>
  <c r="N45" i="4" s="1"/>
  <c r="O45" i="4" s="1"/>
  <c r="S45" i="4" s="1"/>
  <c r="E17" i="4"/>
  <c r="H17" i="4"/>
  <c r="K17" i="4" s="1"/>
  <c r="N17" i="4" s="1"/>
  <c r="O17" i="4" s="1"/>
  <c r="S17" i="4" s="1"/>
  <c r="R59" i="4"/>
  <c r="R67" i="4"/>
  <c r="R33" i="4"/>
  <c r="E26" i="4"/>
  <c r="H26" i="4"/>
  <c r="K26" i="4" s="1"/>
  <c r="N26" i="4" s="1"/>
  <c r="O26" i="4" s="1"/>
  <c r="S26" i="4" s="1"/>
  <c r="R52" i="4"/>
  <c r="H47" i="4"/>
  <c r="K47" i="4" s="1"/>
  <c r="N47" i="4" s="1"/>
  <c r="O47" i="4" s="1"/>
  <c r="S47" i="4" s="1"/>
  <c r="E47" i="4"/>
  <c r="R48" i="4"/>
  <c r="R49" i="4"/>
  <c r="H60" i="4"/>
  <c r="K60" i="4" s="1"/>
  <c r="N60" i="4" s="1"/>
  <c r="O60" i="4" s="1"/>
  <c r="S60" i="4" s="1"/>
  <c r="E60" i="4"/>
  <c r="H36" i="4"/>
  <c r="K36" i="4" s="1"/>
  <c r="N36" i="4" s="1"/>
  <c r="O36" i="4" s="1"/>
  <c r="S36" i="4" s="1"/>
  <c r="E36" i="4"/>
  <c r="H67" i="4"/>
  <c r="K67" i="4" s="1"/>
  <c r="N67" i="4" s="1"/>
  <c r="O67" i="4" s="1"/>
  <c r="S67" i="4" s="1"/>
  <c r="E67" i="4"/>
  <c r="H35" i="4"/>
  <c r="K35" i="4" s="1"/>
  <c r="N35" i="4" s="1"/>
  <c r="O35" i="4" s="1"/>
  <c r="S35" i="4" s="1"/>
  <c r="E35" i="4"/>
  <c r="H61" i="4"/>
  <c r="K61" i="4" s="1"/>
  <c r="N61" i="4" s="1"/>
  <c r="O61" i="4" s="1"/>
  <c r="S61" i="4" s="1"/>
  <c r="E61" i="4"/>
  <c r="R56" i="4"/>
  <c r="E42" i="4"/>
  <c r="H42" i="4"/>
  <c r="K42" i="4" s="1"/>
  <c r="N42" i="4" s="1"/>
  <c r="O42" i="4" s="1"/>
  <c r="S42" i="4" s="1"/>
  <c r="R43" i="4"/>
  <c r="R40" i="4"/>
  <c r="H24" i="4"/>
  <c r="K24" i="4" s="1"/>
  <c r="N24" i="4" s="1"/>
  <c r="O24" i="4" s="1"/>
  <c r="S24" i="4" s="1"/>
  <c r="E24" i="4"/>
  <c r="E66" i="4"/>
  <c r="H66" i="4"/>
  <c r="K66" i="4" s="1"/>
  <c r="N66" i="4" s="1"/>
  <c r="O66" i="4" s="1"/>
  <c r="S66" i="4" s="1"/>
  <c r="R66" i="4"/>
  <c r="H28" i="4"/>
  <c r="K28" i="4" s="1"/>
  <c r="N28" i="4" s="1"/>
  <c r="O28" i="4" s="1"/>
  <c r="S28" i="4" s="1"/>
  <c r="E28" i="4"/>
  <c r="H41" i="4"/>
  <c r="K41" i="4" s="1"/>
  <c r="N41" i="4" s="1"/>
  <c r="O41" i="4" s="1"/>
  <c r="S41" i="4" s="1"/>
  <c r="E41" i="4"/>
  <c r="R50" i="4"/>
  <c r="E39" i="4"/>
  <c r="H39" i="4"/>
  <c r="K39" i="4" s="1"/>
  <c r="N39" i="4" s="1"/>
  <c r="O39" i="4" s="1"/>
  <c r="S39" i="4" s="1"/>
  <c r="E16" i="4"/>
  <c r="H16" i="4"/>
  <c r="K16" i="4" s="1"/>
  <c r="N16" i="4" s="1"/>
  <c r="O16" i="4" s="1"/>
  <c r="S16" i="4" s="1"/>
  <c r="R41" i="4"/>
  <c r="R58" i="4"/>
  <c r="R70" i="4"/>
  <c r="E62" i="4"/>
  <c r="H62" i="4"/>
  <c r="K62" i="4" s="1"/>
  <c r="N62" i="4" s="1"/>
  <c r="O62" i="4" s="1"/>
  <c r="S62" i="4" s="1"/>
  <c r="H31" i="4"/>
  <c r="K31" i="4" s="1"/>
  <c r="N31" i="4" s="1"/>
  <c r="O31" i="4" s="1"/>
  <c r="S31" i="4" s="1"/>
  <c r="E31" i="4"/>
  <c r="H12" i="4"/>
  <c r="K12" i="4" s="1"/>
  <c r="N12" i="4" s="1"/>
  <c r="O12" i="4" s="1"/>
  <c r="S12" i="4" s="1"/>
  <c r="E12" i="4"/>
  <c r="R16" i="4"/>
  <c r="H25" i="4"/>
  <c r="K25" i="4" s="1"/>
  <c r="N25" i="4" s="1"/>
  <c r="O25" i="4" s="1"/>
  <c r="S25" i="4" s="1"/>
  <c r="E25" i="4"/>
  <c r="R21" i="4"/>
  <c r="R38" i="4"/>
  <c r="R42" i="4"/>
  <c r="R51" i="4"/>
  <c r="R45" i="4"/>
  <c r="R47" i="4"/>
  <c r="E23" i="4"/>
  <c r="H23" i="4"/>
  <c r="K23" i="4" s="1"/>
  <c r="N23" i="4" s="1"/>
  <c r="O23" i="4" s="1"/>
  <c r="S23" i="4" s="1"/>
  <c r="R28" i="4"/>
  <c r="C68" i="4"/>
  <c r="R15" i="4"/>
  <c r="G17" i="127"/>
  <c r="G18" i="127" s="1"/>
  <c r="H58" i="4"/>
  <c r="K58" i="4" s="1"/>
  <c r="N58" i="4" s="1"/>
  <c r="O58" i="4" s="1"/>
  <c r="S58" i="4" s="1"/>
  <c r="E58" i="4"/>
  <c r="R29" i="4"/>
  <c r="C70" i="4"/>
  <c r="E70" i="4" s="1"/>
  <c r="H48" i="4"/>
  <c r="K48" i="4" s="1"/>
  <c r="N48" i="4" s="1"/>
  <c r="O48" i="4" s="1"/>
  <c r="S48" i="4" s="1"/>
  <c r="E48" i="4"/>
  <c r="E64" i="4"/>
  <c r="H64" i="4"/>
  <c r="K64" i="4" s="1"/>
  <c r="N64" i="4" s="1"/>
  <c r="O64" i="4" s="1"/>
  <c r="S64" i="4" s="1"/>
  <c r="E44" i="4"/>
  <c r="H44" i="4"/>
  <c r="K44" i="4" s="1"/>
  <c r="N44" i="4" s="1"/>
  <c r="O44" i="4" s="1"/>
  <c r="S44" i="4" s="1"/>
  <c r="R54" i="4"/>
  <c r="E53" i="4"/>
  <c r="H53" i="4"/>
  <c r="K53" i="4" s="1"/>
  <c r="N53" i="4" s="1"/>
  <c r="O53" i="4" s="1"/>
  <c r="S53" i="4" s="1"/>
  <c r="H55" i="4"/>
  <c r="K55" i="4" s="1"/>
  <c r="N55" i="4" s="1"/>
  <c r="O55" i="4" s="1"/>
  <c r="S55" i="4" s="1"/>
  <c r="E55" i="4"/>
  <c r="R24" i="4"/>
  <c r="E20" i="4"/>
  <c r="H20" i="4"/>
  <c r="K20" i="4" s="1"/>
  <c r="N20" i="4" s="1"/>
  <c r="O20" i="4" s="1"/>
  <c r="S20" i="4" s="1"/>
  <c r="H14" i="4"/>
  <c r="K14" i="4" s="1"/>
  <c r="N14" i="4" s="1"/>
  <c r="O14" i="4" s="1"/>
  <c r="S14" i="4" s="1"/>
  <c r="E14" i="4"/>
  <c r="R34" i="4"/>
  <c r="R20" i="4"/>
  <c r="R63" i="4"/>
  <c r="H40" i="4"/>
  <c r="K40" i="4" s="1"/>
  <c r="N40" i="4" s="1"/>
  <c r="O40" i="4" s="1"/>
  <c r="S40" i="4" s="1"/>
  <c r="E40" i="4"/>
  <c r="R39" i="4"/>
  <c r="BE11" i="25"/>
  <c r="W11" i="6"/>
  <c r="V10" i="6"/>
  <c r="W5" i="3"/>
  <c r="AG23" i="9"/>
  <c r="Y6" i="3"/>
  <c r="AG39" i="9"/>
  <c r="G6" i="2"/>
  <c r="AG13" i="9"/>
  <c r="AT6" i="3"/>
  <c r="T6" i="2"/>
  <c r="S6" i="2"/>
  <c r="AG19" i="9"/>
  <c r="BE6" i="3"/>
  <c r="P6" i="2"/>
  <c r="K6" i="2"/>
  <c r="AG47" i="9"/>
  <c r="AG17" i="9"/>
  <c r="AL6" i="3"/>
  <c r="AG16" i="9"/>
  <c r="V6" i="3"/>
  <c r="N6" i="3"/>
  <c r="BJ6" i="3"/>
  <c r="P6" i="3"/>
  <c r="AG29" i="9"/>
  <c r="AD6" i="3"/>
  <c r="AG38" i="9"/>
  <c r="R6" i="3"/>
  <c r="AK6" i="3"/>
  <c r="AS6" i="3"/>
  <c r="N68" i="4" l="1"/>
  <c r="N69" i="4" s="1"/>
  <c r="H70" i="4"/>
  <c r="G70" i="4" s="1"/>
  <c r="K68" i="4"/>
  <c r="K69" i="4" s="1"/>
  <c r="O68" i="4"/>
  <c r="S70" i="4"/>
  <c r="N70" i="4"/>
  <c r="N71" i="4" s="1"/>
  <c r="S68" i="4"/>
  <c r="S69" i="4" s="1"/>
  <c r="P7" i="9"/>
  <c r="H17" i="127"/>
  <c r="H18" i="127" s="1"/>
  <c r="I17" i="127"/>
  <c r="J18" i="127" s="1"/>
  <c r="C71" i="4"/>
  <c r="K70" i="4"/>
  <c r="K71" i="4" s="1"/>
  <c r="C69" i="4"/>
  <c r="H68" i="4"/>
  <c r="G68" i="4" s="1"/>
  <c r="O70" i="4"/>
  <c r="O71" i="4" s="1"/>
  <c r="E68" i="4"/>
  <c r="H71" i="4"/>
  <c r="BF11" i="25"/>
  <c r="X11" i="6"/>
  <c r="W10" i="6"/>
  <c r="X5" i="3"/>
  <c r="V6" i="2"/>
  <c r="J6" i="2"/>
  <c r="Q6" i="2"/>
  <c r="O6" i="2"/>
  <c r="R6" i="2"/>
  <c r="H6" i="2"/>
  <c r="I6" i="2"/>
  <c r="M6" i="2"/>
  <c r="J17" i="127" l="1"/>
  <c r="I18" i="127"/>
  <c r="S71" i="4"/>
  <c r="O69" i="4"/>
  <c r="Q68" i="4"/>
  <c r="Q70" i="4"/>
  <c r="H69" i="4"/>
  <c r="J70" i="4"/>
  <c r="J68" i="4"/>
  <c r="BG11" i="25"/>
  <c r="Y11" i="6"/>
  <c r="X10" i="6"/>
  <c r="Y5" i="3"/>
  <c r="W6" i="2"/>
  <c r="U6" i="2"/>
  <c r="X6" i="2"/>
  <c r="L6" i="2"/>
  <c r="N6" i="2"/>
  <c r="BH11" i="25" l="1"/>
  <c r="Z11" i="6"/>
  <c r="Y10" i="6"/>
  <c r="Z5" i="3"/>
  <c r="AA11" i="6" l="1"/>
  <c r="Z10" i="6"/>
  <c r="BI11" i="25"/>
  <c r="AA5" i="3"/>
  <c r="AB11" i="6" l="1"/>
  <c r="AA10" i="6"/>
  <c r="BJ11" i="25"/>
  <c r="AB5" i="3"/>
  <c r="BK11" i="25" l="1"/>
  <c r="AC11" i="6"/>
  <c r="AB10" i="6"/>
  <c r="AC5" i="3"/>
  <c r="BL11" i="25" l="1"/>
  <c r="AD11" i="6"/>
  <c r="AC10" i="6"/>
  <c r="AD5" i="3"/>
  <c r="AE11" i="6" l="1"/>
  <c r="AD10" i="6"/>
  <c r="BM11" i="25"/>
  <c r="AE5" i="3"/>
  <c r="BN11" i="25" l="1"/>
  <c r="AF11" i="6"/>
  <c r="AE10" i="6"/>
  <c r="AF5" i="3"/>
  <c r="AG11" i="6" l="1"/>
  <c r="AF10" i="6"/>
  <c r="BO11" i="25"/>
  <c r="AG5" i="3"/>
  <c r="BP11" i="25" l="1"/>
  <c r="AH11" i="6"/>
  <c r="AG10" i="6"/>
  <c r="AH5" i="3"/>
  <c r="AI11" i="6" l="1"/>
  <c r="AH10" i="6"/>
  <c r="BQ11" i="25"/>
  <c r="AI5" i="3"/>
  <c r="BR11" i="25" l="1"/>
  <c r="AJ11" i="6"/>
  <c r="AI10" i="6"/>
  <c r="AJ5" i="3"/>
  <c r="AK11" i="6" l="1"/>
  <c r="AJ10" i="6"/>
  <c r="BS11" i="25"/>
  <c r="AK5" i="3"/>
  <c r="BT11" i="25" l="1"/>
  <c r="AL11" i="6"/>
  <c r="AK10" i="6"/>
  <c r="AL5" i="3"/>
  <c r="AM11" i="6" l="1"/>
  <c r="AL10" i="6"/>
  <c r="BU11" i="25"/>
  <c r="AM5" i="3"/>
  <c r="BV11" i="25" l="1"/>
  <c r="AN11" i="6"/>
  <c r="AM10" i="6"/>
  <c r="AN5" i="3"/>
  <c r="AO11" i="6" l="1"/>
  <c r="AN10" i="6"/>
  <c r="BW11" i="25"/>
  <c r="AO5" i="3"/>
  <c r="BX11" i="25" l="1"/>
  <c r="AP11" i="6"/>
  <c r="AO10" i="6"/>
  <c r="AP5" i="3"/>
  <c r="AQ11" i="6" l="1"/>
  <c r="AP10" i="6"/>
  <c r="BY11" i="25"/>
  <c r="AQ5" i="3"/>
  <c r="CB30" i="25" l="1"/>
  <c r="CB60" i="25"/>
  <c r="CB42" i="25"/>
  <c r="CB44" i="25"/>
  <c r="CB62" i="25"/>
  <c r="CB77" i="25"/>
  <c r="CB53" i="25"/>
  <c r="CB74" i="25"/>
  <c r="CB24" i="25"/>
  <c r="CB50" i="25"/>
  <c r="CB36" i="25"/>
  <c r="CB25" i="25"/>
  <c r="CB20" i="25"/>
  <c r="CB48" i="25"/>
  <c r="CB28" i="25"/>
  <c r="CB17" i="25"/>
  <c r="CB21" i="25"/>
  <c r="CB37" i="25"/>
  <c r="CB13" i="25"/>
  <c r="CB57" i="25"/>
  <c r="CB76" i="25"/>
  <c r="CB34" i="25"/>
  <c r="CB43" i="25"/>
  <c r="CB18" i="25"/>
  <c r="CB58" i="25"/>
  <c r="CB54" i="25"/>
  <c r="CB46" i="25"/>
  <c r="CB64" i="25"/>
  <c r="CB69" i="25"/>
  <c r="CB32" i="25"/>
  <c r="CB41" i="25"/>
  <c r="CB26" i="25"/>
  <c r="CB12" i="25"/>
  <c r="CB72" i="25"/>
  <c r="CB61" i="25"/>
  <c r="CB71" i="25"/>
  <c r="CB35" i="25"/>
  <c r="CB40" i="25"/>
  <c r="CB75" i="25"/>
  <c r="CB56" i="25"/>
  <c r="CB33" i="25"/>
  <c r="CB19" i="25"/>
  <c r="CB52" i="25"/>
  <c r="CB51" i="25"/>
  <c r="CB31" i="25"/>
  <c r="CB39" i="25"/>
  <c r="CB15" i="25"/>
  <c r="CB65" i="25"/>
  <c r="CB45" i="25"/>
  <c r="CB22" i="25"/>
  <c r="CB59" i="25"/>
  <c r="CB27" i="25"/>
  <c r="CB49" i="25"/>
  <c r="CB47" i="25"/>
  <c r="CB38" i="25"/>
  <c r="CB55" i="25"/>
  <c r="CB68" i="25"/>
  <c r="CB70" i="25"/>
  <c r="CB16" i="25"/>
  <c r="CB63" i="25"/>
  <c r="CB66" i="25"/>
  <c r="CB73" i="25"/>
  <c r="CB67" i="25"/>
  <c r="CB29" i="25"/>
  <c r="CB23" i="25"/>
  <c r="CB14" i="25"/>
  <c r="AR11" i="6"/>
  <c r="AQ10" i="6"/>
  <c r="AR5" i="3"/>
  <c r="AS11" i="6" l="1"/>
  <c r="AR10" i="6"/>
  <c r="AS5" i="3"/>
  <c r="AT11" i="6" l="1"/>
  <c r="AS10" i="6"/>
  <c r="AT5" i="3"/>
  <c r="AU11" i="6" l="1"/>
  <c r="AT10" i="6"/>
  <c r="AU5" i="3"/>
  <c r="AV11" i="6" l="1"/>
  <c r="AU10" i="6"/>
  <c r="AV5" i="3"/>
  <c r="AW11" i="6" l="1"/>
  <c r="AV10" i="6"/>
  <c r="AW5" i="3"/>
  <c r="AX5" i="3" s="1"/>
  <c r="AY5" i="3" s="1"/>
  <c r="AX11" i="6" l="1"/>
  <c r="AW10" i="6"/>
  <c r="AZ5" i="3"/>
  <c r="BA5" i="3" s="1"/>
  <c r="BB5" i="3" s="1"/>
  <c r="BC5" i="3" s="1"/>
  <c r="BD5" i="3" s="1"/>
  <c r="BE5" i="3" s="1"/>
  <c r="BF5" i="3" s="1"/>
  <c r="BG5" i="3" s="1"/>
  <c r="BH5" i="3" s="1"/>
  <c r="BI5" i="3" s="1"/>
  <c r="AY11" i="6" l="1"/>
  <c r="AX10" i="6"/>
  <c r="AZ11" i="6" l="1"/>
  <c r="AY10" i="6"/>
  <c r="BA11" i="6" l="1"/>
  <c r="AZ10" i="6"/>
  <c r="BB11" i="6" l="1"/>
  <c r="BA10" i="6"/>
  <c r="BC11" i="6" l="1"/>
  <c r="BB10" i="6"/>
  <c r="BD11" i="6" l="1"/>
  <c r="BC10" i="6"/>
  <c r="BE11" i="6" l="1"/>
  <c r="BD10" i="6"/>
  <c r="BF11" i="6" l="1"/>
  <c r="BE10" i="6"/>
  <c r="BG11" i="6" l="1"/>
  <c r="BF10" i="6"/>
  <c r="BH11" i="6" l="1"/>
  <c r="BG10" i="6"/>
  <c r="BI11" i="6" l="1"/>
  <c r="BH10" i="6"/>
  <c r="BJ11" i="6" l="1"/>
  <c r="BI10" i="6"/>
  <c r="BK11" i="6" l="1"/>
  <c r="BJ10" i="6"/>
  <c r="BL11" i="6" l="1"/>
  <c r="BK10" i="6"/>
  <c r="BM11" i="6" l="1"/>
  <c r="BL10" i="6"/>
  <c r="BN11" i="6" l="1"/>
  <c r="BM10" i="6"/>
  <c r="BO11" i="6" l="1"/>
  <c r="BN10" i="6"/>
  <c r="BP11" i="6" l="1"/>
  <c r="BO10" i="6"/>
  <c r="BQ11" i="6" l="1"/>
  <c r="BP10" i="6"/>
  <c r="BR11" i="6" l="1"/>
  <c r="BQ10" i="6"/>
  <c r="BS11" i="6" l="1"/>
  <c r="BR10" i="6"/>
  <c r="BT11" i="6" l="1"/>
  <c r="BS10" i="6"/>
  <c r="BU11" i="6" l="1"/>
  <c r="BT10" i="6"/>
  <c r="BV11" i="6" l="1"/>
  <c r="BU10" i="6"/>
  <c r="BW11" i="6" l="1"/>
  <c r="BV10" i="6"/>
  <c r="BX11" i="6" l="1"/>
  <c r="BW10" i="6"/>
  <c r="BY11" i="6" l="1"/>
  <c r="BY10" i="6" s="1"/>
  <c r="BX10" i="6"/>
  <c r="I13" i="4"/>
  <c r="I31" i="4"/>
  <c r="I52" i="4"/>
  <c r="I35" i="4"/>
  <c r="I48" i="4"/>
  <c r="I19" i="4"/>
  <c r="I21" i="4"/>
  <c r="I49" i="4"/>
  <c r="I58" i="4"/>
  <c r="I59" i="4"/>
  <c r="I12" i="4"/>
  <c r="I47" i="4"/>
  <c r="I18" i="4"/>
  <c r="I22" i="4"/>
  <c r="I24" i="4"/>
  <c r="I54" i="4"/>
  <c r="I32" i="4"/>
  <c r="I37" i="4"/>
  <c r="I55" i="4"/>
  <c r="I42" i="4"/>
  <c r="I40" i="4"/>
  <c r="I33" i="4"/>
  <c r="I34" i="4"/>
  <c r="I61" i="4"/>
  <c r="I44" i="4"/>
  <c r="I17" i="4"/>
  <c r="I60" i="4"/>
  <c r="I41" i="4"/>
  <c r="I26" i="4"/>
  <c r="I20" i="4"/>
  <c r="I38" i="4"/>
  <c r="I51" i="4"/>
  <c r="I67" i="4"/>
  <c r="I56" i="4"/>
  <c r="I53" i="4"/>
  <c r="I29" i="4"/>
  <c r="I43" i="4"/>
  <c r="I65" i="4"/>
  <c r="I16" i="4"/>
  <c r="I64" i="4"/>
  <c r="I30" i="4"/>
  <c r="I45" i="4"/>
  <c r="I62" i="4"/>
  <c r="I15" i="4"/>
  <c r="I36" i="4"/>
  <c r="I28" i="4"/>
  <c r="I25" i="4"/>
  <c r="I46" i="4"/>
  <c r="I23" i="4"/>
  <c r="I57" i="4"/>
  <c r="I39" i="4"/>
  <c r="I27" i="4"/>
  <c r="I14" i="4"/>
  <c r="I63" i="4"/>
  <c r="I66" i="4"/>
  <c r="I50" i="4"/>
  <c r="T7" i="9" l="1"/>
  <c r="S7" i="9"/>
  <c r="W7" i="9" l="1"/>
  <c r="Q7" i="9" l="1"/>
  <c r="R7" i="9" l="1"/>
  <c r="V7" i="9" l="1"/>
  <c r="U7" i="9" l="1"/>
  <c r="X7" i="9"/>
  <c r="I36" i="127" l="1"/>
  <c r="H36" i="127"/>
  <c r="H55" i="127" l="1"/>
  <c r="I55" i="127"/>
  <c r="J37" i="127"/>
  <c r="I37" i="127"/>
  <c r="J36" i="127"/>
  <c r="I56" i="127" l="1"/>
  <c r="J56" i="127"/>
  <c r="J55" i="127"/>
  <c r="D19" i="4"/>
  <c r="I26" i="66"/>
  <c r="F43" i="71"/>
  <c r="Q32" i="70"/>
  <c r="Q51" i="70"/>
  <c r="AN37" i="9"/>
  <c r="D49" i="70"/>
  <c r="F19" i="70"/>
  <c r="D16" i="68"/>
  <c r="Q59" i="65"/>
  <c r="Q37" i="72"/>
  <c r="F31" i="69"/>
  <c r="D67" i="70"/>
  <c r="F51" i="71"/>
  <c r="D45" i="64"/>
  <c r="Q66" i="68"/>
  <c r="I48" i="64"/>
  <c r="F30" i="67"/>
  <c r="F15" i="70"/>
  <c r="AJ31" i="9"/>
  <c r="F53" i="71"/>
  <c r="F58" i="67"/>
  <c r="AM12" i="9"/>
  <c r="I61" i="64"/>
  <c r="Q14" i="64"/>
  <c r="D22" i="4"/>
  <c r="Q34" i="68"/>
  <c r="D50" i="66"/>
  <c r="AI41" i="9"/>
  <c r="F46" i="68"/>
  <c r="Q58" i="69"/>
  <c r="AK43" i="9"/>
  <c r="D29" i="67"/>
  <c r="D19" i="68"/>
  <c r="I43" i="65"/>
  <c r="Q24" i="69"/>
  <c r="F53" i="66"/>
  <c r="I34" i="65"/>
  <c r="D42" i="65"/>
  <c r="Q61" i="71"/>
  <c r="D15" i="67"/>
  <c r="F55" i="67"/>
  <c r="D45" i="65"/>
  <c r="Q14" i="72"/>
  <c r="F17" i="70"/>
  <c r="F43" i="64"/>
  <c r="D50" i="70"/>
  <c r="F62" i="64"/>
  <c r="F47" i="70"/>
  <c r="I52" i="71"/>
  <c r="AM25" i="9"/>
  <c r="I42" i="71"/>
  <c r="AM45" i="9"/>
  <c r="I19" i="66"/>
  <c r="Q12" i="68"/>
  <c r="I32" i="66"/>
  <c r="D37" i="68"/>
  <c r="Q28" i="72"/>
  <c r="Q38" i="72"/>
  <c r="I50" i="71"/>
  <c r="D29" i="72"/>
  <c r="Q40" i="72"/>
  <c r="F43" i="66"/>
  <c r="F29" i="72"/>
  <c r="D25" i="70"/>
  <c r="I37" i="69"/>
  <c r="F38" i="66"/>
  <c r="Q23" i="69"/>
  <c r="D63" i="67"/>
  <c r="F20" i="69"/>
  <c r="I14" i="67"/>
  <c r="I40" i="67"/>
  <c r="F36" i="72"/>
  <c r="F62" i="70"/>
  <c r="F45" i="66"/>
  <c r="I36" i="68"/>
  <c r="Q65" i="66"/>
  <c r="Q43" i="71"/>
  <c r="Q50" i="69"/>
  <c r="F60" i="71"/>
  <c r="AO15" i="9"/>
  <c r="AM42" i="9"/>
  <c r="D15" i="71"/>
  <c r="AM24" i="9"/>
  <c r="F23" i="71"/>
  <c r="F38" i="70"/>
  <c r="F33" i="64"/>
  <c r="F21" i="66"/>
  <c r="AI18" i="9"/>
  <c r="Q28" i="69"/>
  <c r="Q65" i="67"/>
  <c r="AN30" i="9"/>
  <c r="F44" i="64"/>
  <c r="I12" i="65"/>
  <c r="D18" i="72"/>
  <c r="I22" i="66"/>
  <c r="Q15" i="67"/>
  <c r="D39" i="66"/>
  <c r="I20" i="68"/>
  <c r="F44" i="66"/>
  <c r="F36" i="65"/>
  <c r="I66" i="64"/>
  <c r="D44" i="72"/>
  <c r="F12" i="70"/>
  <c r="I52" i="70"/>
  <c r="Q20" i="68"/>
  <c r="Q58" i="65"/>
  <c r="Q18" i="65"/>
  <c r="I36" i="64"/>
  <c r="I67" i="67"/>
  <c r="F14" i="72"/>
  <c r="I47" i="69"/>
  <c r="D34" i="71"/>
  <c r="D51" i="68"/>
  <c r="F58" i="69"/>
  <c r="F65" i="70"/>
  <c r="AI33" i="9"/>
  <c r="AM47" i="9"/>
  <c r="Q45" i="72"/>
  <c r="D28" i="70"/>
  <c r="AI17" i="9"/>
  <c r="AI39" i="9"/>
  <c r="F30" i="72"/>
  <c r="Q21" i="72"/>
  <c r="D27" i="66"/>
  <c r="Q13" i="68"/>
  <c r="Q30" i="66"/>
  <c r="F30" i="64"/>
  <c r="F67" i="64"/>
  <c r="F15" i="71"/>
  <c r="AJ40" i="9"/>
  <c r="F12" i="67"/>
  <c r="I15" i="70"/>
  <c r="F52" i="70"/>
  <c r="D15" i="4"/>
  <c r="Q28" i="70"/>
  <c r="D66" i="4"/>
  <c r="F20" i="72"/>
  <c r="D42" i="67"/>
  <c r="I47" i="71"/>
  <c r="I59" i="67"/>
  <c r="D56" i="69"/>
  <c r="I61" i="71"/>
  <c r="D59" i="69"/>
  <c r="I16" i="64"/>
  <c r="F42" i="64"/>
  <c r="D67" i="64"/>
  <c r="I47" i="64"/>
  <c r="I64" i="71"/>
  <c r="Q53" i="67"/>
  <c r="I13" i="64"/>
  <c r="F44" i="71"/>
  <c r="D25" i="71"/>
  <c r="I25" i="67"/>
  <c r="I21" i="66"/>
  <c r="F32" i="71"/>
  <c r="I57" i="65"/>
  <c r="AO25" i="9"/>
  <c r="F14" i="64"/>
  <c r="Q45" i="70"/>
  <c r="F29" i="67"/>
  <c r="Q64" i="66"/>
  <c r="F18" i="65"/>
  <c r="F12" i="69"/>
  <c r="I57" i="69"/>
  <c r="F50" i="66"/>
  <c r="F43" i="72"/>
  <c r="Q38" i="64"/>
  <c r="I13" i="68"/>
  <c r="D51" i="71"/>
  <c r="F67" i="72"/>
  <c r="Q36" i="71"/>
  <c r="Q45" i="67"/>
  <c r="I31" i="67"/>
  <c r="D12" i="67"/>
  <c r="Q65" i="68"/>
  <c r="Q20" i="65"/>
  <c r="F66" i="71"/>
  <c r="I67" i="64"/>
  <c r="AK28" i="9"/>
  <c r="Q49" i="64"/>
  <c r="I15" i="68"/>
  <c r="Q13" i="69"/>
  <c r="I45" i="67"/>
  <c r="D56" i="67"/>
  <c r="Q47" i="69"/>
  <c r="Q40" i="66"/>
  <c r="F28" i="67"/>
  <c r="AN58" i="9"/>
  <c r="D30" i="68"/>
  <c r="AO22" i="9"/>
  <c r="D53" i="4"/>
  <c r="I13" i="70"/>
  <c r="F28" i="70"/>
  <c r="I23" i="67"/>
  <c r="Q29" i="65"/>
  <c r="I67" i="65"/>
  <c r="I39" i="69"/>
  <c r="F48" i="68"/>
  <c r="Q18" i="71"/>
  <c r="I42" i="68"/>
  <c r="D57" i="68"/>
  <c r="AI65" i="9"/>
  <c r="D64" i="4"/>
  <c r="F24" i="67"/>
  <c r="Q15" i="65"/>
  <c r="I41" i="72"/>
  <c r="I61" i="65"/>
  <c r="F32" i="68"/>
  <c r="D65" i="72"/>
  <c r="I28" i="64"/>
  <c r="AM16" i="9"/>
  <c r="AM62" i="9"/>
  <c r="AJ42" i="9"/>
  <c r="I39" i="66"/>
  <c r="AK58" i="9"/>
  <c r="D40" i="66"/>
  <c r="D19" i="70"/>
  <c r="Q66" i="69"/>
  <c r="Q41" i="65"/>
  <c r="D25" i="72"/>
  <c r="F67" i="67"/>
  <c r="I53" i="72"/>
  <c r="D61" i="71"/>
  <c r="I20" i="65"/>
  <c r="F28" i="64"/>
  <c r="D59" i="64"/>
  <c r="I22" i="68"/>
  <c r="AJ26" i="9"/>
  <c r="I47" i="70"/>
  <c r="F26" i="67"/>
  <c r="D21" i="64"/>
  <c r="AN23" i="9"/>
  <c r="Q38" i="67"/>
  <c r="F13" i="65"/>
  <c r="D14" i="64"/>
  <c r="F66" i="68"/>
  <c r="D53" i="67"/>
  <c r="AK63" i="9"/>
  <c r="AO67" i="9"/>
  <c r="I63" i="68"/>
  <c r="I56" i="71"/>
  <c r="D30" i="72"/>
  <c r="AJ27" i="9"/>
  <c r="D18" i="71"/>
  <c r="Q25" i="66"/>
  <c r="F32" i="64"/>
  <c r="Q18" i="68"/>
  <c r="I57" i="72"/>
  <c r="D59" i="66"/>
  <c r="Q26" i="65"/>
  <c r="Q11" i="2"/>
  <c r="I40" i="64"/>
  <c r="D28" i="4"/>
  <c r="Q54" i="69"/>
  <c r="Q53" i="72"/>
  <c r="I53" i="69"/>
  <c r="I12" i="72"/>
  <c r="Q63" i="69"/>
  <c r="I36" i="71"/>
  <c r="I35" i="68"/>
  <c r="D47" i="70"/>
  <c r="D44" i="67"/>
  <c r="F36" i="67"/>
  <c r="I23" i="64"/>
  <c r="D33" i="69"/>
  <c r="D21" i="67"/>
  <c r="F43" i="67"/>
  <c r="Q47" i="71"/>
  <c r="D41" i="64"/>
  <c r="F16" i="70"/>
  <c r="I51" i="66"/>
  <c r="I27" i="68"/>
  <c r="I24" i="66"/>
  <c r="AN36" i="9"/>
  <c r="D47" i="4"/>
  <c r="AH47" i="9" s="1"/>
  <c r="Q19" i="67"/>
  <c r="D42" i="66"/>
  <c r="D46" i="72"/>
  <c r="I55" i="64"/>
  <c r="D49" i="69"/>
  <c r="D21" i="4"/>
  <c r="Q60" i="71"/>
  <c r="Q34" i="69"/>
  <c r="Q51" i="72"/>
  <c r="I58" i="64"/>
  <c r="D52" i="69"/>
  <c r="AK50" i="9"/>
  <c r="I57" i="64"/>
  <c r="F65" i="65"/>
  <c r="D15" i="66"/>
  <c r="Q55" i="65"/>
  <c r="F38" i="67"/>
  <c r="F39" i="72"/>
  <c r="Q39" i="68"/>
  <c r="Q55" i="64"/>
  <c r="D60" i="68"/>
  <c r="Q29" i="64"/>
  <c r="F15" i="69"/>
  <c r="I22" i="69"/>
  <c r="D38" i="72"/>
  <c r="D60" i="69"/>
  <c r="F48" i="66"/>
  <c r="F50" i="71"/>
  <c r="I43" i="64"/>
  <c r="F55" i="65"/>
  <c r="F19" i="69"/>
  <c r="AN13" i="9"/>
  <c r="F31" i="67"/>
  <c r="F45" i="68"/>
  <c r="F17" i="67"/>
  <c r="D18" i="64"/>
  <c r="I48" i="67"/>
  <c r="I29" i="72"/>
  <c r="Q53" i="71"/>
  <c r="Q38" i="70"/>
  <c r="AO18" i="9"/>
  <c r="Q66" i="64"/>
  <c r="Q17" i="67"/>
  <c r="F42" i="72"/>
  <c r="D29" i="71"/>
  <c r="D14" i="67"/>
  <c r="Q16" i="65"/>
  <c r="Q66" i="65"/>
  <c r="Q60" i="70"/>
  <c r="Q35" i="66"/>
  <c r="AJ51" i="9"/>
  <c r="Q30" i="70"/>
  <c r="F58" i="68"/>
  <c r="Q32" i="66"/>
  <c r="Q41" i="64"/>
  <c r="D49" i="4"/>
  <c r="D45" i="71"/>
  <c r="Q45" i="66"/>
  <c r="D24" i="68"/>
  <c r="Q27" i="64"/>
  <c r="I16" i="67"/>
  <c r="Q15" i="69"/>
  <c r="D58" i="65"/>
  <c r="F49" i="69"/>
  <c r="F66" i="70"/>
  <c r="F65" i="69"/>
  <c r="I44" i="66"/>
  <c r="F56" i="72"/>
  <c r="D35" i="72"/>
  <c r="F40" i="64"/>
  <c r="D47" i="64"/>
  <c r="I32" i="72"/>
  <c r="F57" i="67"/>
  <c r="Q63" i="72"/>
  <c r="F59" i="65"/>
  <c r="I63" i="66"/>
  <c r="F18" i="64"/>
  <c r="F45" i="67"/>
  <c r="Q24" i="66"/>
  <c r="Q48" i="70"/>
  <c r="I43" i="70"/>
  <c r="AM26" i="9"/>
  <c r="F65" i="67"/>
  <c r="D18" i="4"/>
  <c r="F67" i="68"/>
  <c r="F49" i="66"/>
  <c r="D42" i="69"/>
  <c r="Q59" i="69"/>
  <c r="D41" i="66"/>
  <c r="Q48" i="66"/>
  <c r="AN49" i="9"/>
  <c r="D37" i="64"/>
  <c r="AN19" i="9"/>
  <c r="F59" i="72"/>
  <c r="I17" i="70"/>
  <c r="D50" i="69"/>
  <c r="F66" i="67"/>
  <c r="I56" i="64"/>
  <c r="Q62" i="64"/>
  <c r="Q16" i="67"/>
  <c r="I64" i="68"/>
  <c r="F52" i="71"/>
  <c r="Q39" i="70"/>
  <c r="F67" i="70"/>
  <c r="D37" i="66"/>
  <c r="D21" i="69"/>
  <c r="D42" i="64"/>
  <c r="I15" i="72"/>
  <c r="D16" i="69"/>
  <c r="I15" i="65"/>
  <c r="Q19" i="68"/>
  <c r="AI48" i="9"/>
  <c r="Q59" i="70"/>
  <c r="Q48" i="68"/>
  <c r="Q14" i="66"/>
  <c r="Q67" i="72"/>
  <c r="I17" i="72"/>
  <c r="D54" i="4"/>
  <c r="D48" i="72"/>
  <c r="AI28" i="9"/>
  <c r="I51" i="71"/>
  <c r="I46" i="64"/>
  <c r="D25" i="64"/>
  <c r="AJ61" i="9"/>
  <c r="I45" i="64"/>
  <c r="I65" i="65"/>
  <c r="D46" i="68"/>
  <c r="AK56" i="9"/>
  <c r="D20" i="68"/>
  <c r="D29" i="4"/>
  <c r="F19" i="68"/>
  <c r="F45" i="70"/>
  <c r="Q58" i="68"/>
  <c r="I55" i="71"/>
  <c r="I60" i="65"/>
  <c r="F27" i="68"/>
  <c r="F19" i="66"/>
  <c r="F21" i="64"/>
  <c r="D64" i="72"/>
  <c r="I38" i="69"/>
  <c r="Q29" i="66"/>
  <c r="I33" i="64"/>
  <c r="I28" i="72"/>
  <c r="D55" i="66"/>
  <c r="I62" i="64"/>
  <c r="Q32" i="67"/>
  <c r="Q38" i="68"/>
  <c r="I31" i="70"/>
  <c r="Q49" i="65"/>
  <c r="D51" i="70"/>
  <c r="F41" i="66"/>
  <c r="I63" i="70"/>
  <c r="I15" i="66"/>
  <c r="D50" i="67"/>
  <c r="Q12" i="67"/>
  <c r="Q52" i="66"/>
  <c r="Q16" i="72"/>
  <c r="AK67" i="9"/>
  <c r="F33" i="70"/>
  <c r="D38" i="67"/>
  <c r="Q33" i="69"/>
  <c r="I50" i="70"/>
  <c r="F12" i="66"/>
  <c r="F49" i="68"/>
  <c r="I46" i="68"/>
  <c r="Q48" i="71"/>
  <c r="AO55" i="9"/>
  <c r="D43" i="67"/>
  <c r="Q14" i="69"/>
  <c r="I66" i="70"/>
  <c r="Q61" i="68"/>
  <c r="D64" i="70"/>
  <c r="D60" i="66"/>
  <c r="Q54" i="71"/>
  <c r="F56" i="68"/>
  <c r="I16" i="72"/>
  <c r="Q27" i="69"/>
  <c r="Q43" i="67"/>
  <c r="AJ13" i="9"/>
  <c r="I58" i="65"/>
  <c r="I38" i="67"/>
  <c r="F23" i="65"/>
  <c r="D37" i="72"/>
  <c r="D21" i="68"/>
  <c r="Q56" i="68"/>
  <c r="F25" i="67"/>
  <c r="AM40" i="9"/>
  <c r="AN32" i="9"/>
  <c r="Q19" i="64"/>
  <c r="F41" i="69"/>
  <c r="Q34" i="66"/>
  <c r="I29" i="68"/>
  <c r="Q26" i="72"/>
  <c r="Q17" i="64"/>
  <c r="Q57" i="67"/>
  <c r="F26" i="64"/>
  <c r="F21" i="68"/>
  <c r="I17" i="67"/>
  <c r="AJ22" i="9"/>
  <c r="Q66" i="67"/>
  <c r="D46" i="65"/>
  <c r="AM36" i="9"/>
  <c r="F49" i="72"/>
  <c r="D31" i="71"/>
  <c r="I57" i="71"/>
  <c r="I19" i="67"/>
  <c r="F41" i="67"/>
  <c r="I46" i="71"/>
  <c r="F35" i="68"/>
  <c r="I28" i="68"/>
  <c r="Q64" i="69"/>
  <c r="I29" i="65"/>
  <c r="D49" i="67"/>
  <c r="Q54" i="70"/>
  <c r="Q25" i="71"/>
  <c r="F54" i="65"/>
  <c r="I64" i="69"/>
  <c r="D62" i="67"/>
  <c r="D50" i="64"/>
  <c r="I16" i="70"/>
  <c r="Q34" i="72"/>
  <c r="D44" i="70"/>
  <c r="F60" i="66"/>
  <c r="I20" i="67"/>
  <c r="F66" i="64"/>
  <c r="F61" i="64"/>
  <c r="AN51" i="9"/>
  <c r="Q50" i="68"/>
  <c r="Q37" i="67"/>
  <c r="F32" i="69"/>
  <c r="F63" i="66"/>
  <c r="I12" i="64"/>
  <c r="D33" i="72"/>
  <c r="F42" i="71"/>
  <c r="Q65" i="70"/>
  <c r="Q57" i="69"/>
  <c r="AK17" i="9"/>
  <c r="I39" i="67"/>
  <c r="F39" i="64"/>
  <c r="Q16" i="68"/>
  <c r="I29" i="70"/>
  <c r="F44" i="72"/>
  <c r="I48" i="69"/>
  <c r="Q30" i="72"/>
  <c r="F57" i="70"/>
  <c r="D28" i="68"/>
  <c r="F60" i="67"/>
  <c r="D61" i="4"/>
  <c r="I35" i="70"/>
  <c r="I18" i="70"/>
  <c r="F40" i="65"/>
  <c r="Q16" i="69"/>
  <c r="Q46" i="65"/>
  <c r="Q41" i="70"/>
  <c r="AO50" i="9"/>
  <c r="D20" i="67"/>
  <c r="F47" i="67"/>
  <c r="Q22" i="70"/>
  <c r="D46" i="66"/>
  <c r="F22" i="72"/>
  <c r="Q58" i="72"/>
  <c r="Q52" i="68"/>
  <c r="I18" i="72"/>
  <c r="F39" i="70"/>
  <c r="D40" i="4"/>
  <c r="I62" i="72"/>
  <c r="F14" i="70"/>
  <c r="F52" i="72"/>
  <c r="I55" i="67"/>
  <c r="I61" i="70"/>
  <c r="Q25" i="69"/>
  <c r="D43" i="68"/>
  <c r="F16" i="72"/>
  <c r="I24" i="67"/>
  <c r="I29" i="69"/>
  <c r="I28" i="65"/>
  <c r="AI29" i="9"/>
  <c r="AK47" i="9"/>
  <c r="AJ49" i="9"/>
  <c r="I50" i="64"/>
  <c r="D43" i="72"/>
  <c r="I29" i="67"/>
  <c r="Q54" i="72"/>
  <c r="Q48" i="72"/>
  <c r="AM13" i="9"/>
  <c r="F54" i="72"/>
  <c r="F23" i="66"/>
  <c r="F41" i="68"/>
  <c r="D50" i="4"/>
  <c r="F45" i="69"/>
  <c r="Q46" i="68"/>
  <c r="D44" i="4"/>
  <c r="I59" i="69"/>
  <c r="F34" i="66"/>
  <c r="I25" i="65"/>
  <c r="Q18" i="69"/>
  <c r="I30" i="70"/>
  <c r="Q51" i="65"/>
  <c r="AO26" i="9"/>
  <c r="F27" i="67"/>
  <c r="Q46" i="72"/>
  <c r="F18" i="69"/>
  <c r="I18" i="65"/>
  <c r="I59" i="65"/>
  <c r="D42" i="4"/>
  <c r="Q54" i="66"/>
  <c r="F64" i="70"/>
  <c r="F48" i="72"/>
  <c r="Q36" i="65"/>
  <c r="I60" i="66"/>
  <c r="I38" i="72"/>
  <c r="AN60" i="9"/>
  <c r="AK44" i="9"/>
  <c r="I44" i="69"/>
  <c r="D50" i="68"/>
  <c r="F50" i="68"/>
  <c r="Q28" i="66"/>
  <c r="Q39" i="71"/>
  <c r="D63" i="64"/>
  <c r="I24" i="68"/>
  <c r="Q26" i="71"/>
  <c r="I40" i="68"/>
  <c r="AM56" i="9"/>
  <c r="I33" i="66"/>
  <c r="F58" i="66"/>
  <c r="F65" i="64"/>
  <c r="I19" i="68"/>
  <c r="F16" i="65"/>
  <c r="I54" i="72"/>
  <c r="D64" i="64"/>
  <c r="I30" i="65"/>
  <c r="Q21" i="68"/>
  <c r="I33" i="65"/>
  <c r="Q66" i="72"/>
  <c r="D64" i="65"/>
  <c r="F61" i="70"/>
  <c r="Q33" i="72"/>
  <c r="AK59" i="9"/>
  <c r="F51" i="69"/>
  <c r="F59" i="67"/>
  <c r="D48" i="65"/>
  <c r="F54" i="68"/>
  <c r="F53" i="65"/>
  <c r="D49" i="65"/>
  <c r="F18" i="68"/>
  <c r="F38" i="65"/>
  <c r="F25" i="68"/>
  <c r="Q63" i="64"/>
  <c r="I38" i="68"/>
  <c r="F41" i="64"/>
  <c r="Q42" i="64"/>
  <c r="I51" i="69"/>
  <c r="I20" i="70"/>
  <c r="I58" i="69"/>
  <c r="D39" i="4"/>
  <c r="D16" i="66"/>
  <c r="Q12" i="70"/>
  <c r="Q29" i="67"/>
  <c r="Q43" i="65"/>
  <c r="F22" i="69"/>
  <c r="D64" i="69"/>
  <c r="D36" i="67"/>
  <c r="F25" i="70"/>
  <c r="I17" i="69"/>
  <c r="D64" i="71"/>
  <c r="I43" i="66"/>
  <c r="I38" i="65"/>
  <c r="D55" i="72"/>
  <c r="F37" i="72"/>
  <c r="I48" i="65"/>
  <c r="I46" i="65"/>
  <c r="F36" i="71"/>
  <c r="I33" i="68"/>
  <c r="I42" i="70"/>
  <c r="I62" i="71"/>
  <c r="F15" i="65"/>
  <c r="F15" i="67"/>
  <c r="AO54" i="9"/>
  <c r="I64" i="65"/>
  <c r="F23" i="64"/>
  <c r="F19" i="67"/>
  <c r="Q20" i="72"/>
  <c r="D45" i="69"/>
  <c r="F61" i="65"/>
  <c r="D53" i="72"/>
  <c r="F51" i="64"/>
  <c r="Q22" i="64"/>
  <c r="I66" i="69"/>
  <c r="D30" i="67"/>
  <c r="F28" i="68"/>
  <c r="I58" i="71"/>
  <c r="F44" i="67"/>
  <c r="F54" i="70"/>
  <c r="I56" i="66"/>
  <c r="Q48" i="69"/>
  <c r="D39" i="64"/>
  <c r="D57" i="71"/>
  <c r="I29" i="64"/>
  <c r="F59" i="68"/>
  <c r="D25" i="4"/>
  <c r="D44" i="68"/>
  <c r="I44" i="65"/>
  <c r="D32" i="67"/>
  <c r="D59" i="68"/>
  <c r="F61" i="67"/>
  <c r="AN55" i="9"/>
  <c r="I15" i="64"/>
  <c r="F32" i="72"/>
  <c r="Q65" i="72"/>
  <c r="I59" i="64"/>
  <c r="F26" i="72"/>
  <c r="D22" i="72"/>
  <c r="Q56" i="66"/>
  <c r="Q58" i="67"/>
  <c r="F42" i="65"/>
  <c r="D28" i="71"/>
  <c r="D13" i="4"/>
  <c r="Q56" i="72"/>
  <c r="Q25" i="64"/>
  <c r="I59" i="70"/>
  <c r="Q59" i="67"/>
  <c r="I65" i="68"/>
  <c r="Q28" i="65"/>
  <c r="AH29" i="9"/>
  <c r="D36" i="64"/>
  <c r="D40" i="70"/>
  <c r="D35" i="66"/>
  <c r="Q38" i="65"/>
  <c r="D47" i="67"/>
  <c r="Q44" i="70"/>
  <c r="I15" i="71"/>
  <c r="I37" i="68"/>
  <c r="AI24" i="9"/>
  <c r="F15" i="66"/>
  <c r="Q35" i="64"/>
  <c r="D15" i="72"/>
  <c r="F46" i="64"/>
  <c r="D65" i="65"/>
  <c r="I40" i="72"/>
  <c r="F17" i="64"/>
  <c r="I61" i="67"/>
  <c r="AJ57" i="9"/>
  <c r="Q34" i="71"/>
  <c r="D66" i="72"/>
  <c r="AJ15" i="9"/>
  <c r="I41" i="68"/>
  <c r="D23" i="68"/>
  <c r="I46" i="69"/>
  <c r="F22" i="71"/>
  <c r="D34" i="66"/>
  <c r="Q50" i="67"/>
  <c r="D19" i="67"/>
  <c r="D54" i="72"/>
  <c r="AM44" i="9"/>
  <c r="F40" i="67"/>
  <c r="D56" i="4"/>
  <c r="S14" i="2"/>
  <c r="F27" i="65"/>
  <c r="D58" i="4"/>
  <c r="I54" i="66"/>
  <c r="I21" i="70"/>
  <c r="Q41" i="69"/>
  <c r="D26" i="65"/>
  <c r="F62" i="69"/>
  <c r="AN52" i="9"/>
  <c r="Q22" i="65"/>
  <c r="F12" i="72"/>
  <c r="I63" i="65"/>
  <c r="I21" i="72"/>
  <c r="Q30" i="68"/>
  <c r="D32" i="69"/>
  <c r="Q43" i="68"/>
  <c r="Q29" i="69"/>
  <c r="D17" i="72"/>
  <c r="I39" i="65"/>
  <c r="D59" i="67"/>
  <c r="D49" i="72"/>
  <c r="F12" i="64"/>
  <c r="I61" i="66"/>
  <c r="Q35" i="71"/>
  <c r="I55" i="66"/>
  <c r="D55" i="64"/>
  <c r="D20" i="66"/>
  <c r="F52" i="69"/>
  <c r="D34" i="4"/>
  <c r="I27" i="72"/>
  <c r="I41" i="70"/>
  <c r="I25" i="68"/>
  <c r="F33" i="67"/>
  <c r="I48" i="68"/>
  <c r="Q60" i="69"/>
  <c r="D66" i="69"/>
  <c r="I49" i="65"/>
  <c r="I67" i="71"/>
  <c r="F36" i="64"/>
  <c r="D14" i="68"/>
  <c r="I47" i="65"/>
  <c r="D24" i="4"/>
  <c r="I32" i="65"/>
  <c r="Q23" i="70"/>
  <c r="F63" i="67"/>
  <c r="F48" i="71"/>
  <c r="AI20" i="9"/>
  <c r="D37" i="4"/>
  <c r="Q43" i="69"/>
  <c r="Q20" i="71"/>
  <c r="Q50" i="64"/>
  <c r="Q48" i="65"/>
  <c r="I28" i="70"/>
  <c r="I43" i="68"/>
  <c r="I36" i="67"/>
  <c r="F48" i="69"/>
  <c r="D22" i="69"/>
  <c r="F47" i="64"/>
  <c r="F39" i="68"/>
  <c r="F65" i="66"/>
  <c r="F50" i="65"/>
  <c r="Q40" i="67"/>
  <c r="D33" i="4"/>
  <c r="F39" i="67"/>
  <c r="Q49" i="67"/>
  <c r="D52" i="64"/>
  <c r="Q52" i="72"/>
  <c r="D35" i="64"/>
  <c r="F34" i="69"/>
  <c r="I19" i="64"/>
  <c r="F41" i="65"/>
  <c r="Q28" i="67"/>
  <c r="AK33" i="9"/>
  <c r="Q15" i="66"/>
  <c r="I64" i="67"/>
  <c r="Q18" i="64"/>
  <c r="D62" i="69"/>
  <c r="F35" i="70"/>
  <c r="D43" i="70"/>
  <c r="Q43" i="64"/>
  <c r="I25" i="66"/>
  <c r="I36" i="72"/>
  <c r="Q61" i="67"/>
  <c r="Q24" i="68"/>
  <c r="AM18" i="9"/>
  <c r="F22" i="70"/>
  <c r="Q45" i="69"/>
  <c r="F51" i="66"/>
  <c r="Q35" i="69"/>
  <c r="F67" i="69"/>
  <c r="D46" i="71"/>
  <c r="Q62" i="65"/>
  <c r="AM52" i="9"/>
  <c r="I25" i="72"/>
  <c r="D38" i="66"/>
  <c r="I52" i="67"/>
  <c r="D58" i="71"/>
  <c r="Q67" i="71"/>
  <c r="F26" i="70"/>
  <c r="Q30" i="64"/>
  <c r="F64" i="68"/>
  <c r="D55" i="70"/>
  <c r="AN35" i="9"/>
  <c r="AM39" i="9"/>
  <c r="D40" i="69"/>
  <c r="F55" i="64"/>
  <c r="I23" i="66"/>
  <c r="D62" i="4"/>
  <c r="F24" i="72"/>
  <c r="D23" i="70"/>
  <c r="Q41" i="68"/>
  <c r="D23" i="4"/>
  <c r="AN50" i="9"/>
  <c r="F66" i="72"/>
  <c r="D47" i="66"/>
  <c r="Q46" i="66"/>
  <c r="Q54" i="68"/>
  <c r="F67" i="66"/>
  <c r="I56" i="65"/>
  <c r="F33" i="69"/>
  <c r="AJ16" i="9"/>
  <c r="Q62" i="67"/>
  <c r="AK64" i="9"/>
  <c r="I50" i="67"/>
  <c r="I36" i="65"/>
  <c r="Q44" i="69"/>
  <c r="I51" i="72"/>
  <c r="F21" i="72"/>
  <c r="I39" i="64"/>
  <c r="F38" i="72"/>
  <c r="I19" i="65"/>
  <c r="Q38" i="69"/>
  <c r="F65" i="68"/>
  <c r="Q55" i="72"/>
  <c r="Q67" i="66"/>
  <c r="I61" i="72"/>
  <c r="I31" i="64"/>
  <c r="F54" i="69"/>
  <c r="I22" i="72"/>
  <c r="Q58" i="64"/>
  <c r="F58" i="71"/>
  <c r="AI21" i="9"/>
  <c r="I26" i="69"/>
  <c r="F13" i="70"/>
  <c r="AO30" i="9"/>
  <c r="AK21" i="9"/>
  <c r="Q19" i="69"/>
  <c r="AK37" i="9"/>
  <c r="D38" i="64"/>
  <c r="Q30" i="65"/>
  <c r="F39" i="71"/>
  <c r="Q30" i="67"/>
  <c r="Q25" i="65"/>
  <c r="F17" i="68"/>
  <c r="D67" i="4"/>
  <c r="AH67" i="9" s="1"/>
  <c r="Q24" i="67"/>
  <c r="Q36" i="66"/>
  <c r="D63" i="4"/>
  <c r="I60" i="70"/>
  <c r="D29" i="66"/>
  <c r="I66" i="71"/>
  <c r="Q49" i="70"/>
  <c r="F63" i="72"/>
  <c r="D32" i="4"/>
  <c r="F25" i="69"/>
  <c r="Q57" i="66"/>
  <c r="Q26" i="68"/>
  <c r="F23" i="67"/>
  <c r="F65" i="72"/>
  <c r="Q47" i="70"/>
  <c r="D12" i="4"/>
  <c r="D48" i="68"/>
  <c r="Q18" i="67"/>
  <c r="F44" i="69"/>
  <c r="Q55" i="68"/>
  <c r="AO46" i="9"/>
  <c r="F60" i="68"/>
  <c r="D26" i="64"/>
  <c r="I45" i="70"/>
  <c r="Q39" i="66"/>
  <c r="F23" i="69"/>
  <c r="D63" i="68"/>
  <c r="I39" i="68"/>
  <c r="F14" i="68"/>
  <c r="F31" i="65"/>
  <c r="D62" i="65"/>
  <c r="I52" i="64"/>
  <c r="Q42" i="72"/>
  <c r="F44" i="68"/>
  <c r="F49" i="67"/>
  <c r="I38" i="70"/>
  <c r="I62" i="69"/>
  <c r="I31" i="68"/>
  <c r="Q57" i="65"/>
  <c r="D53" i="65"/>
  <c r="D61" i="65"/>
  <c r="Q41" i="72"/>
  <c r="I66" i="72"/>
  <c r="I67" i="68"/>
  <c r="D30" i="64"/>
  <c r="I19" i="69"/>
  <c r="D63" i="66"/>
  <c r="I32" i="69"/>
  <c r="I38" i="64"/>
  <c r="Q26" i="67"/>
  <c r="Q57" i="70"/>
  <c r="F13" i="71"/>
  <c r="D48" i="4"/>
  <c r="Q31" i="64"/>
  <c r="D21" i="65"/>
  <c r="I50" i="65"/>
  <c r="F54" i="66"/>
  <c r="Q52" i="70"/>
  <c r="D27" i="65"/>
  <c r="I42" i="64"/>
  <c r="AN31" i="9"/>
  <c r="D43" i="4"/>
  <c r="I12" i="71"/>
  <c r="F31" i="71"/>
  <c r="I34" i="72"/>
  <c r="D31" i="72"/>
  <c r="Q19" i="70"/>
  <c r="I17" i="66"/>
  <c r="D58" i="67"/>
  <c r="AJ54" i="9"/>
  <c r="I34" i="64"/>
  <c r="F33" i="72"/>
  <c r="D46" i="4"/>
  <c r="Q23" i="64"/>
  <c r="Q57" i="72"/>
  <c r="I37" i="71"/>
  <c r="D43" i="66"/>
  <c r="D53" i="68"/>
  <c r="F42" i="67"/>
  <c r="F20" i="64"/>
  <c r="D54" i="70"/>
  <c r="D20" i="65"/>
  <c r="I42" i="67"/>
  <c r="Q67" i="64"/>
  <c r="I33" i="71"/>
  <c r="Q37" i="64"/>
  <c r="I65" i="72"/>
  <c r="D33" i="65"/>
  <c r="D26" i="4"/>
  <c r="D21" i="72"/>
  <c r="F28" i="69"/>
  <c r="I49" i="70"/>
  <c r="D28" i="65"/>
  <c r="D53" i="71"/>
  <c r="F63" i="71"/>
  <c r="D51" i="67"/>
  <c r="Q46" i="70"/>
  <c r="F63" i="68"/>
  <c r="F20" i="67"/>
  <c r="Q19" i="72"/>
  <c r="Q22" i="71"/>
  <c r="F17" i="72"/>
  <c r="I16" i="71"/>
  <c r="I26" i="67"/>
  <c r="F61" i="68"/>
  <c r="F15" i="68"/>
  <c r="I27" i="71"/>
  <c r="D67" i="66"/>
  <c r="F57" i="68"/>
  <c r="Q17" i="66"/>
  <c r="AH33" i="9"/>
  <c r="I31" i="71"/>
  <c r="D37" i="67"/>
  <c r="D20" i="72"/>
  <c r="Q55" i="66"/>
  <c r="AK55" i="9"/>
  <c r="AO34" i="9"/>
  <c r="Q44" i="67"/>
  <c r="D60" i="65"/>
  <c r="I38" i="66"/>
  <c r="F58" i="65"/>
  <c r="F33" i="66"/>
  <c r="F25" i="72"/>
  <c r="F61" i="66"/>
  <c r="I46" i="67"/>
  <c r="D46" i="67"/>
  <c r="D12" i="71"/>
  <c r="Q42" i="71"/>
  <c r="AJ65" i="9"/>
  <c r="D56" i="64"/>
  <c r="D25" i="67"/>
  <c r="D65" i="69"/>
  <c r="I51" i="70"/>
  <c r="D63" i="69"/>
  <c r="Q22" i="68"/>
  <c r="Q33" i="71"/>
  <c r="D67" i="67"/>
  <c r="I47" i="72"/>
  <c r="F49" i="70"/>
  <c r="Q31" i="65"/>
  <c r="AI45" i="9"/>
  <c r="AM65" i="9"/>
  <c r="D67" i="69"/>
  <c r="AI63" i="9"/>
  <c r="AK26" i="9"/>
  <c r="Q13" i="70"/>
  <c r="I60" i="67"/>
  <c r="D61" i="72"/>
  <c r="I40" i="70"/>
  <c r="F29" i="64"/>
  <c r="F51" i="65"/>
  <c r="I44" i="70"/>
  <c r="D66" i="66"/>
  <c r="D31" i="68"/>
  <c r="D64" i="68"/>
  <c r="Q12" i="72"/>
  <c r="I66" i="68"/>
  <c r="Q27" i="70"/>
  <c r="Q59" i="64"/>
  <c r="F25" i="66"/>
  <c r="AJ17" i="9"/>
  <c r="F26" i="65"/>
  <c r="F55" i="71"/>
  <c r="D12" i="69"/>
  <c r="AM66" i="9"/>
  <c r="D61" i="64"/>
  <c r="D32" i="71"/>
  <c r="Q19" i="66"/>
  <c r="I55" i="65"/>
  <c r="Q20" i="66"/>
  <c r="AM30" i="9"/>
  <c r="Q12" i="66"/>
  <c r="F13" i="72"/>
  <c r="D43" i="69"/>
  <c r="I49" i="67"/>
  <c r="AN66" i="9"/>
  <c r="D31" i="67"/>
  <c r="AJ52" i="9"/>
  <c r="I59" i="71"/>
  <c r="D41" i="65"/>
  <c r="D62" i="70"/>
  <c r="I27" i="65"/>
  <c r="F13" i="66"/>
  <c r="I56" i="68"/>
  <c r="D13" i="71"/>
  <c r="F14" i="67"/>
  <c r="F31" i="70"/>
  <c r="D58" i="64"/>
  <c r="D45" i="4"/>
  <c r="Q45" i="71"/>
  <c r="I36" i="69"/>
  <c r="I22" i="70"/>
  <c r="AJ24" i="9"/>
  <c r="Q37" i="66"/>
  <c r="I31" i="65"/>
  <c r="AN44" i="9"/>
  <c r="AN61" i="9"/>
  <c r="F47" i="66"/>
  <c r="Q29" i="68"/>
  <c r="F43" i="70"/>
  <c r="I37" i="64"/>
  <c r="D13" i="68"/>
  <c r="D47" i="65"/>
  <c r="D45" i="68"/>
  <c r="Q33" i="67"/>
  <c r="I30" i="66"/>
  <c r="F29" i="65"/>
  <c r="AN28" i="9"/>
  <c r="D57" i="64"/>
  <c r="D35" i="67"/>
  <c r="D22" i="65"/>
  <c r="D21" i="71"/>
  <c r="AH40" i="9"/>
  <c r="D27" i="70"/>
  <c r="F26" i="68"/>
  <c r="AO63" i="9"/>
  <c r="Q33" i="64"/>
  <c r="D17" i="4"/>
  <c r="AK34" i="9"/>
  <c r="Q15" i="70"/>
  <c r="D65" i="64"/>
  <c r="D36" i="69"/>
  <c r="F58" i="64"/>
  <c r="Q50" i="70"/>
  <c r="F12" i="71"/>
  <c r="D17" i="64"/>
  <c r="I36" i="66"/>
  <c r="Q35" i="68"/>
  <c r="I21" i="64"/>
  <c r="I22" i="67"/>
  <c r="AO14" i="9"/>
  <c r="Q53" i="64"/>
  <c r="R14" i="2"/>
  <c r="AN12" i="9"/>
  <c r="I24" i="69"/>
  <c r="F34" i="65"/>
  <c r="Q61" i="65"/>
  <c r="AI26" i="9"/>
  <c r="F37" i="71"/>
  <c r="D28" i="69"/>
  <c r="F33" i="65"/>
  <c r="F43" i="68"/>
  <c r="Q19" i="71"/>
  <c r="D54" i="64"/>
  <c r="AM38" i="9"/>
  <c r="AO42" i="9"/>
  <c r="I20" i="71"/>
  <c r="D62" i="66"/>
  <c r="D52" i="67"/>
  <c r="F38" i="71"/>
  <c r="AJ48" i="9"/>
  <c r="D53" i="64"/>
  <c r="F57" i="65"/>
  <c r="Q61" i="66"/>
  <c r="Q61" i="64"/>
  <c r="AK23" i="9"/>
  <c r="I36" i="70"/>
  <c r="D32" i="66"/>
  <c r="D63" i="72"/>
  <c r="F38" i="69"/>
  <c r="Q42" i="70"/>
  <c r="I60" i="72"/>
  <c r="Q60" i="72"/>
  <c r="F29" i="69"/>
  <c r="D38" i="4"/>
  <c r="F19" i="72"/>
  <c r="Q13" i="72"/>
  <c r="AO59" i="9"/>
  <c r="D18" i="65"/>
  <c r="I61" i="69"/>
  <c r="Q20" i="70"/>
  <c r="D62" i="72"/>
  <c r="D30" i="66"/>
  <c r="F24" i="69"/>
  <c r="F31" i="64"/>
  <c r="AO39" i="9"/>
  <c r="Q15" i="2"/>
  <c r="AJ34" i="9"/>
  <c r="D24" i="66"/>
  <c r="I58" i="68"/>
  <c r="F54" i="64"/>
  <c r="F34" i="64"/>
  <c r="AI40" i="9"/>
  <c r="D51" i="4"/>
  <c r="F22" i="65"/>
  <c r="R13" i="2"/>
  <c r="D52" i="4"/>
  <c r="D54" i="71"/>
  <c r="Q34" i="70"/>
  <c r="F66" i="69"/>
  <c r="I13" i="67"/>
  <c r="F64" i="71"/>
  <c r="Q67" i="69"/>
  <c r="I42" i="72"/>
  <c r="I45" i="72"/>
  <c r="F35" i="71"/>
  <c r="D14" i="72"/>
  <c r="I50" i="66"/>
  <c r="D26" i="67"/>
  <c r="AO19" i="9"/>
  <c r="AN64" i="9"/>
  <c r="I28" i="66"/>
  <c r="D20" i="71"/>
  <c r="AH24" i="9"/>
  <c r="I54" i="65"/>
  <c r="AI56" i="9"/>
  <c r="F46" i="67"/>
  <c r="Q42" i="67"/>
  <c r="F40" i="66"/>
  <c r="I52" i="72"/>
  <c r="I35" i="67"/>
  <c r="AN29" i="9"/>
  <c r="D38" i="71"/>
  <c r="D55" i="71"/>
  <c r="I66" i="65"/>
  <c r="F42" i="70"/>
  <c r="AM29" i="9"/>
  <c r="I58" i="67"/>
  <c r="I14" i="71"/>
  <c r="D22" i="71"/>
  <c r="Q35" i="67"/>
  <c r="AN24" i="9"/>
  <c r="AJ46" i="9"/>
  <c r="F46" i="66"/>
  <c r="I14" i="70"/>
  <c r="Q57" i="64"/>
  <c r="F18" i="70"/>
  <c r="Q62" i="72"/>
  <c r="Q27" i="67"/>
  <c r="Q36" i="67"/>
  <c r="F52" i="67"/>
  <c r="D20" i="69"/>
  <c r="F26" i="71"/>
  <c r="F65" i="71"/>
  <c r="F53" i="67"/>
  <c r="D66" i="70"/>
  <c r="D65" i="71"/>
  <c r="AK62" i="9"/>
  <c r="D32" i="64"/>
  <c r="D60" i="67"/>
  <c r="Q62" i="68"/>
  <c r="F63" i="69"/>
  <c r="D37" i="65"/>
  <c r="F46" i="69"/>
  <c r="I15" i="69"/>
  <c r="AI57" i="9"/>
  <c r="AJ60" i="9"/>
  <c r="Q40" i="64"/>
  <c r="F55" i="68"/>
  <c r="AH12" i="9"/>
  <c r="Q39" i="65"/>
  <c r="I21" i="69"/>
  <c r="AH22" i="9"/>
  <c r="D57" i="4"/>
  <c r="D23" i="66"/>
  <c r="Q14" i="68"/>
  <c r="D44" i="69"/>
  <c r="D30" i="69"/>
  <c r="D43" i="71"/>
  <c r="F50" i="64"/>
  <c r="D25" i="68"/>
  <c r="AN38" i="9"/>
  <c r="Q51" i="67"/>
  <c r="D25" i="69"/>
  <c r="AO16" i="9"/>
  <c r="D12" i="68"/>
  <c r="D24" i="64"/>
  <c r="I45" i="66"/>
  <c r="F21" i="71"/>
  <c r="F48" i="65"/>
  <c r="F59" i="71"/>
  <c r="F31" i="72"/>
  <c r="AK49" i="9"/>
  <c r="F25" i="71"/>
  <c r="AH66" i="9"/>
  <c r="I23" i="71"/>
  <c r="Q50" i="66"/>
  <c r="AJ33" i="9"/>
  <c r="F15" i="64"/>
  <c r="Q18" i="72"/>
  <c r="D48" i="70"/>
  <c r="F66" i="66"/>
  <c r="D35" i="68"/>
  <c r="D46" i="70"/>
  <c r="Q32" i="69"/>
  <c r="I41" i="65"/>
  <c r="Q42" i="68"/>
  <c r="D66" i="71"/>
  <c r="Q66" i="70"/>
  <c r="Q28" i="71"/>
  <c r="I49" i="72"/>
  <c r="I67" i="66"/>
  <c r="D13" i="72"/>
  <c r="Q36" i="70"/>
  <c r="F53" i="68"/>
  <c r="F59" i="70"/>
  <c r="F24" i="65"/>
  <c r="D12" i="70"/>
  <c r="F47" i="72"/>
  <c r="AI12" i="9"/>
  <c r="AM31" i="9"/>
  <c r="AN41" i="9"/>
  <c r="D59" i="71"/>
  <c r="D61" i="70"/>
  <c r="F40" i="68"/>
  <c r="F17" i="71"/>
  <c r="AH37" i="9"/>
  <c r="D57" i="70"/>
  <c r="I12" i="70"/>
  <c r="I14" i="72"/>
  <c r="F19" i="65"/>
  <c r="I65" i="64"/>
  <c r="AI37" i="9"/>
  <c r="Q16" i="70"/>
  <c r="Q29" i="71"/>
  <c r="Q31" i="71"/>
  <c r="Q24" i="64"/>
  <c r="I35" i="64"/>
  <c r="D67" i="71"/>
  <c r="F14" i="66"/>
  <c r="Q55" i="70"/>
  <c r="F37" i="65"/>
  <c r="I65" i="69"/>
  <c r="AO58" i="9"/>
  <c r="Q63" i="68"/>
  <c r="I35" i="72"/>
  <c r="I48" i="66"/>
  <c r="D56" i="70"/>
  <c r="F60" i="70"/>
  <c r="AJ59" i="9"/>
  <c r="I17" i="64"/>
  <c r="F26" i="66"/>
  <c r="I65" i="66"/>
  <c r="D56" i="72"/>
  <c r="F16" i="68"/>
  <c r="D14" i="69"/>
  <c r="Q24" i="65"/>
  <c r="I58" i="70"/>
  <c r="D62" i="71"/>
  <c r="Q64" i="70"/>
  <c r="F55" i="72"/>
  <c r="F32" i="65"/>
  <c r="F62" i="72"/>
  <c r="F63" i="70"/>
  <c r="I54" i="69"/>
  <c r="AI14" i="9"/>
  <c r="I61" i="68"/>
  <c r="I59" i="66"/>
  <c r="Q56" i="70"/>
  <c r="D55" i="4"/>
  <c r="D60" i="4"/>
  <c r="I56" i="72"/>
  <c r="D43" i="65"/>
  <c r="AN22" i="9"/>
  <c r="I53" i="70"/>
  <c r="I51" i="67"/>
  <c r="Q42" i="66"/>
  <c r="Q45" i="64"/>
  <c r="AJ63" i="9"/>
  <c r="Q60" i="68"/>
  <c r="D36" i="70"/>
  <c r="Q56" i="65"/>
  <c r="D13" i="65"/>
  <c r="Q55" i="67"/>
  <c r="D18" i="69"/>
  <c r="Q44" i="71"/>
  <c r="I23" i="68"/>
  <c r="F47" i="71"/>
  <c r="D27" i="67"/>
  <c r="AI47" i="9"/>
  <c r="D32" i="68"/>
  <c r="F56" i="70"/>
  <c r="AI59" i="9"/>
  <c r="D36" i="65"/>
  <c r="I14" i="64"/>
  <c r="D51" i="72"/>
  <c r="Q13" i="66"/>
  <c r="I23" i="70"/>
  <c r="AK31" i="9"/>
  <c r="D31" i="4"/>
  <c r="AJ38" i="9"/>
  <c r="Q56" i="71"/>
  <c r="F13" i="68"/>
  <c r="AN53" i="9"/>
  <c r="F57" i="71"/>
  <c r="D43" i="64"/>
  <c r="I22" i="71"/>
  <c r="F18" i="72"/>
  <c r="Q53" i="66"/>
  <c r="AI25" i="9"/>
  <c r="Q49" i="66"/>
  <c r="Q20" i="69"/>
  <c r="D29" i="68"/>
  <c r="F19" i="71"/>
  <c r="I67" i="69"/>
  <c r="AO40" i="9"/>
  <c r="D24" i="69"/>
  <c r="Q64" i="65"/>
  <c r="D19" i="72"/>
  <c r="D61" i="66"/>
  <c r="D55" i="69"/>
  <c r="Q19" i="65"/>
  <c r="D47" i="72"/>
  <c r="I19" i="70"/>
  <c r="D39" i="70"/>
  <c r="F25" i="65"/>
  <c r="Q49" i="69"/>
  <c r="F46" i="72"/>
  <c r="I57" i="70"/>
  <c r="Q17" i="71"/>
  <c r="F33" i="68"/>
  <c r="Q42" i="65"/>
  <c r="AM33" i="9"/>
  <c r="Q12" i="2"/>
  <c r="AM58" i="9"/>
  <c r="Q14" i="70"/>
  <c r="I34" i="71"/>
  <c r="Q23" i="67"/>
  <c r="F35" i="64"/>
  <c r="D65" i="70"/>
  <c r="Q66" i="71"/>
  <c r="I29" i="66"/>
  <c r="F45" i="71"/>
  <c r="Q40" i="71"/>
  <c r="F31" i="66"/>
  <c r="I42" i="69"/>
  <c r="D40" i="68"/>
  <c r="D56" i="71"/>
  <c r="I37" i="67"/>
  <c r="F14" i="65"/>
  <c r="I49" i="64"/>
  <c r="D48" i="71"/>
  <c r="I37" i="70"/>
  <c r="F46" i="65"/>
  <c r="Q50" i="72"/>
  <c r="I63" i="72"/>
  <c r="Q27" i="72"/>
  <c r="Q57" i="68"/>
  <c r="Q67" i="67"/>
  <c r="Q26" i="70"/>
  <c r="F47" i="69"/>
  <c r="F57" i="69"/>
  <c r="I30" i="64"/>
  <c r="Q44" i="66"/>
  <c r="Q55" i="69"/>
  <c r="I45" i="65"/>
  <c r="F63" i="64"/>
  <c r="AK48" i="9"/>
  <c r="AJ28" i="9"/>
  <c r="Q21" i="69"/>
  <c r="AM21" i="9"/>
  <c r="D44" i="65"/>
  <c r="F49" i="71"/>
  <c r="F23" i="70"/>
  <c r="F50" i="72"/>
  <c r="D41" i="4"/>
  <c r="D24" i="67"/>
  <c r="D17" i="66"/>
  <c r="W11" i="2"/>
  <c r="Q22" i="67"/>
  <c r="D61" i="68"/>
  <c r="I21" i="68"/>
  <c r="I23" i="65"/>
  <c r="AJ30" i="9"/>
  <c r="I53" i="71"/>
  <c r="Q64" i="64"/>
  <c r="AM19" i="9"/>
  <c r="I40" i="69"/>
  <c r="Q63" i="67"/>
  <c r="D39" i="67"/>
  <c r="D27" i="68"/>
  <c r="D18" i="68"/>
  <c r="D18" i="67"/>
  <c r="D18" i="66"/>
  <c r="D13" i="64"/>
  <c r="F29" i="66"/>
  <c r="Q63" i="71"/>
  <c r="F28" i="66"/>
  <c r="AM50" i="9"/>
  <c r="F34" i="71"/>
  <c r="D40" i="64"/>
  <c r="Q21" i="65"/>
  <c r="D19" i="64"/>
  <c r="D36" i="72"/>
  <c r="Q37" i="69"/>
  <c r="D45" i="72"/>
  <c r="Q40" i="69"/>
  <c r="D32" i="70"/>
  <c r="Q13" i="67"/>
  <c r="Q24" i="72"/>
  <c r="I48" i="71"/>
  <c r="D58" i="69"/>
  <c r="Q36" i="72"/>
  <c r="D51" i="64"/>
  <c r="I17" i="65"/>
  <c r="D34" i="72"/>
  <c r="AK12" i="9"/>
  <c r="Q59" i="71"/>
  <c r="I25" i="69"/>
  <c r="AO32" i="9"/>
  <c r="Q58" i="70"/>
  <c r="I16" i="66"/>
  <c r="AI32" i="9"/>
  <c r="Q39" i="69"/>
  <c r="D29" i="64"/>
  <c r="F51" i="68"/>
  <c r="F38" i="68"/>
  <c r="F67" i="71"/>
  <c r="AJ58" i="9"/>
  <c r="D23" i="71"/>
  <c r="Q30" i="71"/>
  <c r="I37" i="65"/>
  <c r="Q46" i="67"/>
  <c r="F36" i="66"/>
  <c r="F62" i="71"/>
  <c r="Q31" i="69"/>
  <c r="I41" i="67"/>
  <c r="Q17" i="68"/>
  <c r="Q39" i="72"/>
  <c r="AK35" i="9"/>
  <c r="F36" i="69"/>
  <c r="D66" i="64"/>
  <c r="I32" i="64"/>
  <c r="I57" i="67"/>
  <c r="D58" i="66"/>
  <c r="D14" i="4"/>
  <c r="F18" i="66"/>
  <c r="D51" i="66"/>
  <c r="I39" i="70"/>
  <c r="D50" i="65"/>
  <c r="D55" i="65"/>
  <c r="D22" i="67"/>
  <c r="Q63" i="65"/>
  <c r="AM27" i="9"/>
  <c r="F35" i="72"/>
  <c r="I64" i="64"/>
  <c r="I14" i="69"/>
  <c r="F33" i="71"/>
  <c r="F13" i="67"/>
  <c r="D54" i="65"/>
  <c r="D36" i="66"/>
  <c r="I22" i="64"/>
  <c r="AJ64" i="9"/>
  <c r="F43" i="69"/>
  <c r="AJ20" i="9"/>
  <c r="Q22" i="72"/>
  <c r="I55" i="72"/>
  <c r="D27" i="72"/>
  <c r="F37" i="68"/>
  <c r="D14" i="70"/>
  <c r="D66" i="67"/>
  <c r="I64" i="70"/>
  <c r="AJ53" i="9"/>
  <c r="D16" i="4"/>
  <c r="F45" i="64"/>
  <c r="I57" i="68"/>
  <c r="F17" i="66"/>
  <c r="I14" i="66"/>
  <c r="I23" i="72"/>
  <c r="I19" i="71"/>
  <c r="D31" i="70"/>
  <c r="I26" i="68"/>
  <c r="F16" i="66"/>
  <c r="F64" i="72"/>
  <c r="AK40" i="9"/>
  <c r="F34" i="68"/>
  <c r="I31" i="66"/>
  <c r="Q33" i="68"/>
  <c r="D60" i="72"/>
  <c r="R15" i="2"/>
  <c r="Q53" i="68"/>
  <c r="F22" i="67"/>
  <c r="F56" i="71"/>
  <c r="AI58" i="9"/>
  <c r="AM15" i="9"/>
  <c r="I27" i="66"/>
  <c r="AI22" i="9"/>
  <c r="F47" i="68"/>
  <c r="AO48" i="9"/>
  <c r="F53" i="72"/>
  <c r="D15" i="64"/>
  <c r="D20" i="70"/>
  <c r="F31" i="68"/>
  <c r="I24" i="70"/>
  <c r="F35" i="69"/>
  <c r="D25" i="65"/>
  <c r="I58" i="66"/>
  <c r="I35" i="69"/>
  <c r="Q44" i="64"/>
  <c r="D42" i="68"/>
  <c r="Q47" i="66"/>
  <c r="AN26" i="9"/>
  <c r="AN45" i="9"/>
  <c r="D53" i="69"/>
  <c r="I67" i="70"/>
  <c r="F40" i="72"/>
  <c r="I26" i="70"/>
  <c r="D23" i="72"/>
  <c r="Q13" i="2"/>
  <c r="AJ18" i="9"/>
  <c r="I30" i="71"/>
  <c r="I33" i="67"/>
  <c r="Q23" i="65"/>
  <c r="AJ47" i="9"/>
  <c r="F15" i="72"/>
  <c r="AH52" i="9"/>
  <c r="D34" i="64"/>
  <c r="AJ29" i="9"/>
  <c r="AH46" i="9"/>
  <c r="Q22" i="69"/>
  <c r="AN39" i="9"/>
  <c r="F42" i="69"/>
  <c r="AO27" i="9"/>
  <c r="D25" i="66"/>
  <c r="Q49" i="68"/>
  <c r="D27" i="69"/>
  <c r="F41" i="71"/>
  <c r="D30" i="65"/>
  <c r="Q50" i="65"/>
  <c r="F22" i="66"/>
  <c r="F61" i="69"/>
  <c r="F55" i="69"/>
  <c r="I27" i="70"/>
  <c r="I18" i="71"/>
  <c r="D35" i="70"/>
  <c r="I21" i="67"/>
  <c r="AK29" i="9"/>
  <c r="AK66" i="9"/>
  <c r="AO56" i="9"/>
  <c r="AJ39" i="9"/>
  <c r="AK45" i="9"/>
  <c r="D26" i="72"/>
  <c r="AM35" i="9"/>
  <c r="AI13" i="9"/>
  <c r="I12" i="68"/>
  <c r="D51" i="69"/>
  <c r="AJ21" i="9"/>
  <c r="D16" i="64"/>
  <c r="F27" i="72"/>
  <c r="I57" i="66"/>
  <c r="F28" i="72"/>
  <c r="Q20" i="67"/>
  <c r="I24" i="71"/>
  <c r="F43" i="65"/>
  <c r="F50" i="69"/>
  <c r="F54" i="71"/>
  <c r="Q52" i="64"/>
  <c r="D20" i="4"/>
  <c r="D39" i="68"/>
  <c r="AK38" i="9"/>
  <c r="F20" i="66"/>
  <c r="Q21" i="71"/>
  <c r="Q36" i="64"/>
  <c r="F35" i="66"/>
  <c r="I54" i="64"/>
  <c r="F41" i="72"/>
  <c r="AI67" i="9"/>
  <c r="Q46" i="69"/>
  <c r="D59" i="4"/>
  <c r="AJ14" i="9"/>
  <c r="Q22" i="66"/>
  <c r="D41" i="72"/>
  <c r="AI35" i="9"/>
  <c r="D17" i="71"/>
  <c r="R12" i="2"/>
  <c r="D19" i="66"/>
  <c r="F30" i="66"/>
  <c r="I20" i="72"/>
  <c r="Q23" i="72"/>
  <c r="AM20" i="9"/>
  <c r="AM53" i="9"/>
  <c r="F30" i="70"/>
  <c r="Q51" i="66"/>
  <c r="Q61" i="72"/>
  <c r="F62" i="65"/>
  <c r="Q62" i="66"/>
  <c r="I56" i="67"/>
  <c r="D63" i="65"/>
  <c r="I64" i="66"/>
  <c r="D40" i="67"/>
  <c r="I34" i="69"/>
  <c r="I43" i="72"/>
  <c r="AK22" i="9"/>
  <c r="Q21" i="70"/>
  <c r="I23" i="69"/>
  <c r="I46" i="70"/>
  <c r="D21" i="66"/>
  <c r="D28" i="67"/>
  <c r="I26" i="65"/>
  <c r="I26" i="64"/>
  <c r="AK61" i="9"/>
  <c r="AO33" i="9"/>
  <c r="Q24" i="71"/>
  <c r="Q58" i="71"/>
  <c r="D23" i="67"/>
  <c r="W15" i="2"/>
  <c r="D28" i="64"/>
  <c r="D45" i="67"/>
  <c r="F58" i="72"/>
  <c r="AH14" i="9"/>
  <c r="D35" i="71"/>
  <c r="Q31" i="67"/>
  <c r="Q37" i="65"/>
  <c r="I54" i="71"/>
  <c r="D42" i="72"/>
  <c r="AI49" i="9"/>
  <c r="Q23" i="71"/>
  <c r="D12" i="72"/>
  <c r="D56" i="65"/>
  <c r="F26" i="69"/>
  <c r="AI34" i="9"/>
  <c r="AO20" i="9"/>
  <c r="Q56" i="69"/>
  <c r="D46" i="64"/>
  <c r="D55" i="67"/>
  <c r="Q48" i="67"/>
  <c r="AM61" i="9"/>
  <c r="Q39" i="64"/>
  <c r="I55" i="68"/>
  <c r="AK46" i="9"/>
  <c r="AO57" i="9"/>
  <c r="AK19" i="9"/>
  <c r="D26" i="71"/>
  <c r="F45" i="65"/>
  <c r="AH50" i="9"/>
  <c r="D65" i="66"/>
  <c r="Q17" i="69"/>
  <c r="F29" i="70"/>
  <c r="D33" i="66"/>
  <c r="D48" i="64"/>
  <c r="F62" i="68"/>
  <c r="AN14" i="9"/>
  <c r="Q31" i="66"/>
  <c r="I58" i="72"/>
  <c r="Q49" i="72"/>
  <c r="AM64" i="9"/>
  <c r="I40" i="66"/>
  <c r="D24" i="70"/>
  <c r="Q45" i="68"/>
  <c r="AO51" i="9"/>
  <c r="I45" i="69"/>
  <c r="AO43" i="9"/>
  <c r="F60" i="64"/>
  <c r="I56" i="69"/>
  <c r="I47" i="68"/>
  <c r="D30" i="4"/>
  <c r="F63" i="65"/>
  <c r="AM57" i="9"/>
  <c r="AN46" i="9"/>
  <c r="F61" i="71"/>
  <c r="D14" i="65"/>
  <c r="Q12" i="64"/>
  <c r="F42" i="68"/>
  <c r="I51" i="65"/>
  <c r="AO13" i="9"/>
  <c r="D23" i="64"/>
  <c r="D59" i="70"/>
  <c r="D12" i="65"/>
  <c r="F36" i="68"/>
  <c r="Q15" i="68"/>
  <c r="AK57" i="9"/>
  <c r="D36" i="68"/>
  <c r="F14" i="69"/>
  <c r="Q41" i="66"/>
  <c r="Q23" i="66"/>
  <c r="D57" i="66"/>
  <c r="F56" i="66"/>
  <c r="F27" i="70"/>
  <c r="F59" i="69"/>
  <c r="I62" i="67"/>
  <c r="D55" i="68"/>
  <c r="AM54" i="9"/>
  <c r="F40" i="70"/>
  <c r="F34" i="72"/>
  <c r="D29" i="69"/>
  <c r="AI36" i="9"/>
  <c r="Q32" i="71"/>
  <c r="F59" i="66"/>
  <c r="AK13" i="9"/>
  <c r="I53" i="68"/>
  <c r="AN40" i="9"/>
  <c r="Q25" i="72"/>
  <c r="F30" i="68"/>
  <c r="AO60" i="9"/>
  <c r="Q29" i="70"/>
  <c r="AI43" i="9"/>
  <c r="AO61" i="9"/>
  <c r="I13" i="66"/>
  <c r="Q67" i="68"/>
  <c r="Q46" i="64"/>
  <c r="F61" i="72"/>
  <c r="Q21" i="64"/>
  <c r="D40" i="71"/>
  <c r="I28" i="71"/>
  <c r="D46" i="69"/>
  <c r="F37" i="64"/>
  <c r="Q51" i="69"/>
  <c r="F67" i="65"/>
  <c r="Q65" i="71"/>
  <c r="D39" i="71"/>
  <c r="Q17" i="65"/>
  <c r="F40" i="71"/>
  <c r="AI19" i="9"/>
  <c r="AJ32" i="9"/>
  <c r="Q15" i="64"/>
  <c r="I45" i="71"/>
  <c r="I22" i="65"/>
  <c r="F17" i="69"/>
  <c r="Q20" i="64"/>
  <c r="I44" i="71"/>
  <c r="I30" i="67"/>
  <c r="D67" i="68"/>
  <c r="F52" i="68"/>
  <c r="D27" i="64"/>
  <c r="AI44" i="9"/>
  <c r="D63" i="71"/>
  <c r="D61" i="67"/>
  <c r="F25" i="64"/>
  <c r="I51" i="64"/>
  <c r="Q65" i="69"/>
  <c r="Q43" i="66"/>
  <c r="I13" i="65"/>
  <c r="AJ66" i="9"/>
  <c r="AH38" i="9"/>
  <c r="Q28" i="64"/>
  <c r="I35" i="66"/>
  <c r="I32" i="68"/>
  <c r="Q34" i="67"/>
  <c r="AK39" i="9"/>
  <c r="Q17" i="72"/>
  <c r="I37" i="72"/>
  <c r="F24" i="71"/>
  <c r="D15" i="69"/>
  <c r="F59" i="64"/>
  <c r="AO35" i="9"/>
  <c r="AK52" i="9"/>
  <c r="I62" i="66"/>
  <c r="D34" i="69"/>
  <c r="AK53" i="9"/>
  <c r="I32" i="70"/>
  <c r="Q66" i="66"/>
  <c r="F54" i="67"/>
  <c r="Q62" i="70"/>
  <c r="AM14" i="9"/>
  <c r="F20" i="68"/>
  <c r="AN42" i="9"/>
  <c r="D60" i="71"/>
  <c r="F52" i="66"/>
  <c r="AH49" i="9"/>
  <c r="Q52" i="71"/>
  <c r="AJ19" i="9"/>
  <c r="D65" i="67"/>
  <c r="I62" i="70"/>
  <c r="F51" i="72"/>
  <c r="I65" i="67"/>
  <c r="Q25" i="68"/>
  <c r="D27" i="71"/>
  <c r="Q18" i="66"/>
  <c r="I51" i="68"/>
  <c r="AH15" i="9"/>
  <c r="Q34" i="65"/>
  <c r="AM60" i="9"/>
  <c r="D48" i="69"/>
  <c r="D50" i="72"/>
  <c r="AN33" i="9"/>
  <c r="Q49" i="71"/>
  <c r="I67" i="72"/>
  <c r="Q14" i="2"/>
  <c r="D15" i="65"/>
  <c r="F27" i="69"/>
  <c r="AK30" i="9"/>
  <c r="Q27" i="68"/>
  <c r="AK24" i="9"/>
  <c r="D42" i="71"/>
  <c r="F62" i="66"/>
  <c r="F39" i="69"/>
  <c r="AI53" i="9"/>
  <c r="Q65" i="65"/>
  <c r="Q24" i="70"/>
  <c r="I12" i="69"/>
  <c r="Q52" i="65"/>
  <c r="Q21" i="67"/>
  <c r="D35" i="69"/>
  <c r="AO31" i="9"/>
  <c r="I15" i="67"/>
  <c r="D52" i="68"/>
  <c r="D31" i="66"/>
  <c r="AN67" i="9"/>
  <c r="I43" i="69"/>
  <c r="D63" i="70"/>
  <c r="Q34" i="64"/>
  <c r="Q61" i="70"/>
  <c r="D49" i="71"/>
  <c r="D26" i="70"/>
  <c r="AM17" i="9"/>
  <c r="D41" i="71"/>
  <c r="AN34" i="9"/>
  <c r="AN63" i="9"/>
  <c r="D16" i="72"/>
  <c r="F40" i="69"/>
  <c r="D29" i="70"/>
  <c r="D40" i="65"/>
  <c r="F48" i="70"/>
  <c r="I41" i="66"/>
  <c r="D52" i="70"/>
  <c r="D27" i="4"/>
  <c r="F24" i="68"/>
  <c r="I56" i="70"/>
  <c r="D52" i="66"/>
  <c r="I59" i="68"/>
  <c r="I39" i="72"/>
  <c r="Q64" i="68"/>
  <c r="Q41" i="71"/>
  <c r="AM63" i="9"/>
  <c r="I64" i="72"/>
  <c r="D54" i="67"/>
  <c r="Q35" i="70"/>
  <c r="D17" i="69"/>
  <c r="AJ50" i="9"/>
  <c r="AI52" i="9"/>
  <c r="D41" i="69"/>
  <c r="F36" i="70"/>
  <c r="D16" i="71"/>
  <c r="I20" i="69"/>
  <c r="AO66" i="9"/>
  <c r="AN62" i="9"/>
  <c r="AJ45" i="9"/>
  <c r="I45" i="68"/>
  <c r="D37" i="69"/>
  <c r="D49" i="64"/>
  <c r="F34" i="67"/>
  <c r="I66" i="67"/>
  <c r="D44" i="66"/>
  <c r="Q63" i="70"/>
  <c r="F44" i="70"/>
  <c r="AH61" i="9"/>
  <c r="Q43" i="72"/>
  <c r="D14" i="71"/>
  <c r="AK60" i="9"/>
  <c r="D31" i="65"/>
  <c r="AM49" i="9"/>
  <c r="D13" i="70"/>
  <c r="Q67" i="70"/>
  <c r="Q16" i="64"/>
  <c r="F32" i="67"/>
  <c r="AH43" i="9"/>
  <c r="D52" i="71"/>
  <c r="I14" i="68"/>
  <c r="I21" i="71"/>
  <c r="D44" i="64"/>
  <c r="AN15" i="9"/>
  <c r="Q26" i="69"/>
  <c r="D13" i="69"/>
  <c r="I49" i="66"/>
  <c r="AI64" i="9"/>
  <c r="D33" i="64"/>
  <c r="I34" i="66"/>
  <c r="F66" i="65"/>
  <c r="F24" i="70"/>
  <c r="F41" i="70"/>
  <c r="I44" i="72"/>
  <c r="AM23" i="9"/>
  <c r="AN57" i="9"/>
  <c r="F20" i="71"/>
  <c r="F56" i="64"/>
  <c r="I43" i="67"/>
  <c r="AH26" i="9"/>
  <c r="AJ62" i="9"/>
  <c r="Q26" i="64"/>
  <c r="I34" i="67"/>
  <c r="I41" i="71"/>
  <c r="F16" i="67"/>
  <c r="I30" i="72"/>
  <c r="I44" i="64"/>
  <c r="D28" i="66"/>
  <c r="F57" i="64"/>
  <c r="Q62" i="71"/>
  <c r="F12" i="65"/>
  <c r="D45" i="66"/>
  <c r="D57" i="67"/>
  <c r="I63" i="71"/>
  <c r="AO53" i="9"/>
  <c r="AH28" i="9"/>
  <c r="D41" i="67"/>
  <c r="Q52" i="69"/>
  <c r="I60" i="69"/>
  <c r="I13" i="71"/>
  <c r="Q14" i="65"/>
  <c r="Q65" i="64"/>
  <c r="AM48" i="9"/>
  <c r="I35" i="65"/>
  <c r="I40" i="71"/>
  <c r="AK20" i="9"/>
  <c r="Q33" i="66"/>
  <c r="Q55" i="71"/>
  <c r="F53" i="64"/>
  <c r="F51" i="67"/>
  <c r="I54" i="67"/>
  <c r="F19" i="64"/>
  <c r="Q44" i="65"/>
  <c r="F29" i="68"/>
  <c r="F28" i="71"/>
  <c r="AK42" i="9"/>
  <c r="I53" i="64"/>
  <c r="D13" i="67"/>
  <c r="D32" i="72"/>
  <c r="S15" i="2"/>
  <c r="D16" i="67"/>
  <c r="AK27" i="9"/>
  <c r="AO23" i="9"/>
  <c r="Q62" i="69"/>
  <c r="AJ35" i="9"/>
  <c r="Q57" i="71"/>
  <c r="I63" i="67"/>
  <c r="F57" i="72"/>
  <c r="Q30" i="69"/>
  <c r="Q53" i="65"/>
  <c r="AO29" i="9"/>
  <c r="I17" i="68"/>
  <c r="F13" i="64"/>
  <c r="Q18" i="70"/>
  <c r="F16" i="69"/>
  <c r="S13" i="2"/>
  <c r="I41" i="69"/>
  <c r="I25" i="70"/>
  <c r="AH34" i="9"/>
  <c r="F17" i="65"/>
  <c r="Q37" i="68"/>
  <c r="D42" i="70"/>
  <c r="D41" i="68"/>
  <c r="AO52" i="9"/>
  <c r="AJ43" i="9"/>
  <c r="D36" i="71"/>
  <c r="I38" i="71"/>
  <c r="D62" i="64"/>
  <c r="D56" i="66"/>
  <c r="Q13" i="64"/>
  <c r="W14" i="2"/>
  <c r="AM67" i="9"/>
  <c r="AK51" i="9"/>
  <c r="D16" i="65"/>
  <c r="D56" i="68"/>
  <c r="D45" i="70"/>
  <c r="I63" i="64"/>
  <c r="D58" i="72"/>
  <c r="Q32" i="72"/>
  <c r="Q25" i="70"/>
  <c r="D47" i="68"/>
  <c r="I12" i="67"/>
  <c r="AH60" i="9"/>
  <c r="AM28" i="9"/>
  <c r="I49" i="71"/>
  <c r="I13" i="69"/>
  <c r="AH57" i="9"/>
  <c r="AN43" i="9"/>
  <c r="AH17" i="9"/>
  <c r="I52" i="66"/>
  <c r="D34" i="68"/>
  <c r="Q25" i="67"/>
  <c r="Q64" i="71"/>
  <c r="AN16" i="9"/>
  <c r="R11" i="2"/>
  <c r="D26" i="68"/>
  <c r="F55" i="70"/>
  <c r="AN18" i="9"/>
  <c r="D20" i="64"/>
  <c r="AH44" i="9"/>
  <c r="F64" i="67"/>
  <c r="I32" i="71"/>
  <c r="Q47" i="67"/>
  <c r="I55" i="69"/>
  <c r="Q32" i="65"/>
  <c r="Q15" i="72"/>
  <c r="I28" i="67"/>
  <c r="I31" i="69"/>
  <c r="F42" i="66"/>
  <c r="AJ67" i="9"/>
  <c r="AH25" i="9"/>
  <c r="F24" i="64"/>
  <c r="Q48" i="64"/>
  <c r="F56" i="69"/>
  <c r="D13" i="66"/>
  <c r="AJ56" i="9"/>
  <c r="AK15" i="9"/>
  <c r="F55" i="66"/>
  <c r="F35" i="67"/>
  <c r="I27" i="69"/>
  <c r="I48" i="72"/>
  <c r="S12" i="2"/>
  <c r="Q32" i="64"/>
  <c r="Q60" i="64"/>
  <c r="I31" i="72"/>
  <c r="I34" i="68"/>
  <c r="AN59" i="9"/>
  <c r="I59" i="72"/>
  <c r="AK65" i="9"/>
  <c r="D22" i="68"/>
  <c r="I44" i="68"/>
  <c r="AO38" i="9"/>
  <c r="F64" i="69"/>
  <c r="D23" i="65"/>
  <c r="I63" i="69"/>
  <c r="Q14" i="67"/>
  <c r="D53" i="66"/>
  <c r="Q35" i="72"/>
  <c r="D57" i="72"/>
  <c r="D35" i="65"/>
  <c r="F45" i="72"/>
  <c r="I46" i="72"/>
  <c r="F44" i="65"/>
  <c r="D22" i="64"/>
  <c r="I33" i="70"/>
  <c r="I41" i="64"/>
  <c r="D48" i="66"/>
  <c r="Q37" i="70"/>
  <c r="AI46" i="9"/>
  <c r="I18" i="69"/>
  <c r="D19" i="71"/>
  <c r="F64" i="64"/>
  <c r="AJ44" i="9"/>
  <c r="D32" i="65"/>
  <c r="AH21" i="9"/>
  <c r="F51" i="70"/>
  <c r="Q16" i="66"/>
  <c r="D33" i="71"/>
  <c r="Q33" i="70"/>
  <c r="AH41" i="9"/>
  <c r="Q47" i="72"/>
  <c r="AM43" i="9"/>
  <c r="D36" i="4"/>
  <c r="AH36" i="9" s="1"/>
  <c r="F27" i="66"/>
  <c r="AO36" i="9"/>
  <c r="Q31" i="70"/>
  <c r="I16" i="68"/>
  <c r="I16" i="65"/>
  <c r="Q54" i="67"/>
  <c r="F48" i="64"/>
  <c r="I35" i="71"/>
  <c r="Q46" i="71"/>
  <c r="D31" i="64"/>
  <c r="D34" i="67"/>
  <c r="F18" i="67"/>
  <c r="D26" i="69"/>
  <c r="D38" i="65"/>
  <c r="AH42" i="9"/>
  <c r="I65" i="70"/>
  <c r="Q13" i="71"/>
  <c r="AM55" i="9"/>
  <c r="AO47" i="9"/>
  <c r="F28" i="65"/>
  <c r="AJ41" i="9"/>
  <c r="Q27" i="65"/>
  <c r="F39" i="65"/>
  <c r="S11" i="2"/>
  <c r="Q12" i="69"/>
  <c r="Q42" i="69"/>
  <c r="D59" i="72"/>
  <c r="F18" i="71"/>
  <c r="Q12" i="71"/>
  <c r="Q37" i="71"/>
  <c r="D30" i="71"/>
  <c r="Q50" i="71"/>
  <c r="D24" i="65"/>
  <c r="D62" i="68"/>
  <c r="F38" i="64"/>
  <c r="AM34" i="9"/>
  <c r="D39" i="65"/>
  <c r="D34" i="65"/>
  <c r="Q45" i="65"/>
  <c r="D34" i="70"/>
  <c r="Q51" i="68"/>
  <c r="AI27" i="9"/>
  <c r="D52" i="65"/>
  <c r="AK25" i="9"/>
  <c r="F21" i="70"/>
  <c r="D37" i="71"/>
  <c r="I25" i="64"/>
  <c r="D54" i="68"/>
  <c r="Q32" i="68"/>
  <c r="AO37" i="9"/>
  <c r="D21" i="70"/>
  <c r="AO41" i="9"/>
  <c r="D66" i="68"/>
  <c r="D24" i="71"/>
  <c r="Q21" i="66"/>
  <c r="D31" i="69"/>
  <c r="D66" i="65"/>
  <c r="F53" i="69"/>
  <c r="AH23" i="9"/>
  <c r="D15" i="68"/>
  <c r="D47" i="71"/>
  <c r="I16" i="69"/>
  <c r="I53" i="65"/>
  <c r="F60" i="65"/>
  <c r="Q60" i="67"/>
  <c r="F14" i="71"/>
  <c r="D48" i="67"/>
  <c r="D17" i="67"/>
  <c r="Q53" i="69"/>
  <c r="I52" i="68"/>
  <c r="D52" i="72"/>
  <c r="D38" i="69"/>
  <c r="Q43" i="70"/>
  <c r="F21" i="69"/>
  <c r="I14" i="65"/>
  <c r="Q47" i="65"/>
  <c r="D35" i="4"/>
  <c r="AH35" i="9" s="1"/>
  <c r="Q31" i="72"/>
  <c r="D64" i="67"/>
  <c r="I26" i="71"/>
  <c r="F64" i="66"/>
  <c r="AO21" i="9"/>
  <c r="Q44" i="72"/>
  <c r="AK32" i="9"/>
  <c r="AJ12" i="9"/>
  <c r="I50" i="68"/>
  <c r="Q13" i="65"/>
  <c r="D61" i="69"/>
  <c r="F56" i="65"/>
  <c r="I33" i="69"/>
  <c r="I43" i="71"/>
  <c r="AO62" i="9"/>
  <c r="Q35" i="65"/>
  <c r="I18" i="66"/>
  <c r="W13" i="2"/>
  <c r="I52" i="65"/>
  <c r="D65" i="68"/>
  <c r="D59" i="65"/>
  <c r="I50" i="72"/>
  <c r="AM22" i="9"/>
  <c r="Q40" i="70"/>
  <c r="I40" i="65"/>
  <c r="I53" i="66"/>
  <c r="AM46" i="9"/>
  <c r="F22" i="64"/>
  <c r="D23" i="69"/>
  <c r="AO64" i="9"/>
  <c r="I66" i="66"/>
  <c r="Q12" i="65"/>
  <c r="I55" i="70"/>
  <c r="D12" i="64"/>
  <c r="AH53" i="9"/>
  <c r="AI61" i="9"/>
  <c r="D54" i="69"/>
  <c r="I65" i="71"/>
  <c r="I18" i="68"/>
  <c r="AJ25" i="9"/>
  <c r="D64" i="66"/>
  <c r="I42" i="65"/>
  <c r="F52" i="65"/>
  <c r="Q53" i="70"/>
  <c r="AN21" i="9"/>
  <c r="F27" i="64"/>
  <c r="F46" i="70"/>
  <c r="AI38" i="9"/>
  <c r="AK41" i="9"/>
  <c r="D22" i="66"/>
  <c r="AM51" i="9"/>
  <c r="F32" i="70"/>
  <c r="Q52" i="67"/>
  <c r="AI23" i="9"/>
  <c r="I30" i="69"/>
  <c r="AH32" i="9"/>
  <c r="D65" i="4"/>
  <c r="AI15" i="9"/>
  <c r="D41" i="70"/>
  <c r="I42" i="66"/>
  <c r="F37" i="66"/>
  <c r="AN27" i="9"/>
  <c r="I20" i="64"/>
  <c r="I24" i="64"/>
  <c r="F29" i="71"/>
  <c r="F16" i="64"/>
  <c r="Q33" i="65"/>
  <c r="AO44" i="9"/>
  <c r="F50" i="67"/>
  <c r="I33" i="72"/>
  <c r="AN17" i="9"/>
  <c r="I62" i="68"/>
  <c r="AM32" i="9"/>
  <c r="Q56" i="67"/>
  <c r="Q16" i="71"/>
  <c r="I54" i="68"/>
  <c r="F27" i="71"/>
  <c r="I46" i="66"/>
  <c r="Q27" i="66"/>
  <c r="F16" i="71"/>
  <c r="F56" i="67"/>
  <c r="F30" i="71"/>
  <c r="D37" i="70"/>
  <c r="I39" i="71"/>
  <c r="D12" i="66"/>
  <c r="Q39" i="67"/>
  <c r="Q59" i="68"/>
  <c r="I13" i="72"/>
  <c r="AH13" i="9"/>
  <c r="AK18" i="9"/>
  <c r="Q61" i="69"/>
  <c r="D54" i="66"/>
  <c r="D38" i="70"/>
  <c r="AH64" i="9"/>
  <c r="I27" i="64"/>
  <c r="AJ37" i="9"/>
  <c r="AI51" i="9"/>
  <c r="D17" i="70"/>
  <c r="Q41" i="67"/>
  <c r="Q63" i="66"/>
  <c r="AO65" i="9"/>
  <c r="Q60" i="66"/>
  <c r="AH56" i="9"/>
  <c r="F39" i="66"/>
  <c r="AM41" i="9"/>
  <c r="D49" i="68"/>
  <c r="AO17" i="9"/>
  <c r="AO28" i="9"/>
  <c r="F50" i="70"/>
  <c r="I29" i="71"/>
  <c r="AH20" i="9"/>
  <c r="F49" i="65"/>
  <c r="D38" i="68"/>
  <c r="I18" i="67"/>
  <c r="I32" i="67"/>
  <c r="D50" i="71"/>
  <c r="D17" i="68"/>
  <c r="AI62" i="9"/>
  <c r="AO49" i="9"/>
  <c r="Q51" i="64"/>
  <c r="AH31" i="9"/>
  <c r="F37" i="69"/>
  <c r="F20" i="70"/>
  <c r="D19" i="69"/>
  <c r="AH19" i="9"/>
  <c r="I62" i="65"/>
  <c r="D19" i="65"/>
  <c r="F57" i="66"/>
  <c r="AK36" i="9"/>
  <c r="AJ36" i="9"/>
  <c r="D33" i="68"/>
  <c r="I21" i="65"/>
  <c r="W12" i="2"/>
  <c r="AK14" i="9"/>
  <c r="I52" i="69"/>
  <c r="F30" i="69"/>
  <c r="AH30" i="9"/>
  <c r="I53" i="67"/>
  <c r="F58" i="70"/>
  <c r="Q47" i="68"/>
  <c r="F47" i="65"/>
  <c r="I60" i="71"/>
  <c r="F23" i="72"/>
  <c r="D24" i="72"/>
  <c r="D51" i="65"/>
  <c r="Q38" i="66"/>
  <c r="AK54" i="9"/>
  <c r="D60" i="70"/>
  <c r="Q59" i="72"/>
  <c r="F37" i="70"/>
  <c r="Q64" i="72"/>
  <c r="AN56" i="9"/>
  <c r="Q54" i="64"/>
  <c r="F24" i="66"/>
  <c r="I47" i="66"/>
  <c r="F21" i="67"/>
  <c r="Q28" i="68"/>
  <c r="AI54" i="9"/>
  <c r="AH54" i="9"/>
  <c r="Q54" i="65"/>
  <c r="AH63" i="9"/>
  <c r="AH62" i="9"/>
  <c r="Q58" i="66"/>
  <c r="AH45" i="9"/>
  <c r="AI55" i="9"/>
  <c r="AH51" i="9"/>
  <c r="Q36" i="68"/>
  <c r="D16" i="70"/>
  <c r="I49" i="69"/>
  <c r="Q15" i="71"/>
  <c r="AH48" i="9"/>
  <c r="I12" i="66"/>
  <c r="I47" i="67"/>
  <c r="I60" i="64"/>
  <c r="I19" i="72"/>
  <c r="I34" i="70"/>
  <c r="Q38" i="71"/>
  <c r="I18" i="64"/>
  <c r="D57" i="65"/>
  <c r="I24" i="65"/>
  <c r="Q67" i="65"/>
  <c r="I26" i="72"/>
  <c r="D30" i="70"/>
  <c r="D49" i="66"/>
  <c r="D14" i="66"/>
  <c r="F32" i="66"/>
  <c r="AI66" i="9"/>
  <c r="I25" i="71"/>
  <c r="AJ23" i="9"/>
  <c r="Q59" i="66"/>
  <c r="F52" i="64"/>
  <c r="D26" i="66"/>
  <c r="Q36" i="69"/>
  <c r="AN47" i="9"/>
  <c r="D28" i="72"/>
  <c r="I44" i="67"/>
  <c r="D39" i="69"/>
  <c r="F20" i="65"/>
  <c r="D60" i="64"/>
  <c r="F35" i="65"/>
  <c r="F64" i="65"/>
  <c r="D67" i="72"/>
  <c r="AI31" i="9"/>
  <c r="D47" i="69"/>
  <c r="F37" i="67"/>
  <c r="AN65" i="9"/>
  <c r="D44" i="71"/>
  <c r="D67" i="65"/>
  <c r="I50" i="69"/>
  <c r="AN54" i="9"/>
  <c r="F60" i="69"/>
  <c r="I30" i="68"/>
  <c r="D15" i="70"/>
  <c r="Q51" i="71"/>
  <c r="I48" i="70"/>
  <c r="F22" i="68"/>
  <c r="AI60" i="9"/>
  <c r="Q56" i="64"/>
  <c r="AJ55" i="9"/>
  <c r="I17" i="71"/>
  <c r="Q44" i="68"/>
  <c r="I49" i="68"/>
  <c r="Q26" i="66"/>
  <c r="D17" i="65"/>
  <c r="I20" i="66"/>
  <c r="AH18" i="9"/>
  <c r="AO24" i="9"/>
  <c r="D58" i="70"/>
  <c r="F21" i="65"/>
  <c r="D18" i="70"/>
  <c r="AI50" i="9"/>
  <c r="Q29" i="72"/>
  <c r="Q40" i="68"/>
  <c r="Q60" i="65"/>
  <c r="AH59" i="9"/>
  <c r="Q31" i="68"/>
  <c r="I54" i="70"/>
  <c r="F53" i="70"/>
  <c r="F60" i="72"/>
  <c r="F48" i="67"/>
  <c r="Q14" i="71"/>
  <c r="F13" i="69"/>
  <c r="I27" i="67"/>
  <c r="F23" i="68"/>
  <c r="AM37" i="9"/>
  <c r="I37" i="66"/>
  <c r="F46" i="71"/>
  <c r="F62" i="67"/>
  <c r="AO45" i="9"/>
  <c r="D57" i="69"/>
  <c r="Q27" i="71"/>
  <c r="AN20" i="9"/>
  <c r="D29" i="65"/>
  <c r="D33" i="67"/>
  <c r="D58" i="68"/>
  <c r="D33" i="70"/>
  <c r="AK16" i="9"/>
  <c r="Q47" i="64"/>
  <c r="I28" i="69"/>
  <c r="F30" i="65"/>
  <c r="F34" i="70"/>
  <c r="D40" i="72"/>
  <c r="AI16" i="9"/>
  <c r="Q17" i="70"/>
  <c r="AN48" i="9"/>
  <c r="I24" i="72"/>
  <c r="Q64" i="67"/>
  <c r="F12" i="68"/>
  <c r="F49" i="64"/>
  <c r="Q40" i="65"/>
  <c r="AN25" i="9"/>
  <c r="D53" i="70"/>
  <c r="D39" i="72"/>
  <c r="AM59" i="9"/>
  <c r="AI42" i="9"/>
  <c r="D22" i="70"/>
  <c r="Q23" i="68"/>
  <c r="I60" i="68"/>
  <c r="AI30" i="9"/>
  <c r="AH27" i="9"/>
  <c r="AH39" i="9"/>
  <c r="AH58" i="9"/>
  <c r="AH55" i="9"/>
  <c r="AR55" i="9" l="1"/>
  <c r="AR58" i="9"/>
  <c r="AR39" i="9"/>
  <c r="AR27" i="9"/>
  <c r="R23" i="68"/>
  <c r="R40" i="65"/>
  <c r="E49" i="64"/>
  <c r="H49" i="64"/>
  <c r="K49" i="64" s="1"/>
  <c r="N49" i="64" s="1"/>
  <c r="O49" i="64" s="1"/>
  <c r="S49" i="64" s="1"/>
  <c r="E12" i="68"/>
  <c r="H12" i="68"/>
  <c r="R64" i="67"/>
  <c r="R17" i="70"/>
  <c r="H34" i="70"/>
  <c r="K34" i="70" s="1"/>
  <c r="N34" i="70" s="1"/>
  <c r="O34" i="70" s="1"/>
  <c r="S34" i="70" s="1"/>
  <c r="E34" i="70"/>
  <c r="H30" i="65"/>
  <c r="K30" i="65" s="1"/>
  <c r="N30" i="65" s="1"/>
  <c r="O30" i="65" s="1"/>
  <c r="S30" i="65" s="1"/>
  <c r="E30" i="65"/>
  <c r="R47" i="64"/>
  <c r="R27" i="71"/>
  <c r="E62" i="67"/>
  <c r="H62" i="67"/>
  <c r="K62" i="67" s="1"/>
  <c r="N62" i="67" s="1"/>
  <c r="O62" i="67" s="1"/>
  <c r="S62" i="67" s="1"/>
  <c r="E46" i="71"/>
  <c r="H46" i="71"/>
  <c r="K46" i="71" s="1"/>
  <c r="N46" i="71" s="1"/>
  <c r="O46" i="71" s="1"/>
  <c r="S46" i="71" s="1"/>
  <c r="H23" i="68"/>
  <c r="K23" i="68" s="1"/>
  <c r="N23" i="68" s="1"/>
  <c r="O23" i="68" s="1"/>
  <c r="S23" i="68" s="1"/>
  <c r="E23" i="68"/>
  <c r="H13" i="69"/>
  <c r="K13" i="69" s="1"/>
  <c r="N13" i="69" s="1"/>
  <c r="O13" i="69" s="1"/>
  <c r="S13" i="69" s="1"/>
  <c r="E13" i="69"/>
  <c r="R14" i="71"/>
  <c r="E48" i="67"/>
  <c r="H48" i="67"/>
  <c r="K48" i="67" s="1"/>
  <c r="N48" i="67" s="1"/>
  <c r="O48" i="67" s="1"/>
  <c r="S48" i="67" s="1"/>
  <c r="E60" i="72"/>
  <c r="H60" i="72"/>
  <c r="K60" i="72" s="1"/>
  <c r="N60" i="72" s="1"/>
  <c r="O60" i="72" s="1"/>
  <c r="S60" i="72" s="1"/>
  <c r="H53" i="70"/>
  <c r="K53" i="70" s="1"/>
  <c r="N53" i="70" s="1"/>
  <c r="O53" i="70" s="1"/>
  <c r="S53" i="70" s="1"/>
  <c r="E53" i="70"/>
  <c r="R31" i="68"/>
  <c r="AR59" i="9"/>
  <c r="R60" i="65"/>
  <c r="R40" i="68"/>
  <c r="R29" i="72"/>
  <c r="E21" i="65"/>
  <c r="H21" i="65"/>
  <c r="K21" i="65" s="1"/>
  <c r="N21" i="65" s="1"/>
  <c r="O21" i="65" s="1"/>
  <c r="S21" i="65" s="1"/>
  <c r="AR18" i="9"/>
  <c r="AS18" i="9"/>
  <c r="R26" i="66"/>
  <c r="R44" i="68"/>
  <c r="R56" i="64"/>
  <c r="H22" i="68"/>
  <c r="K22" i="68" s="1"/>
  <c r="N22" i="68" s="1"/>
  <c r="O22" i="68" s="1"/>
  <c r="S22" i="68" s="1"/>
  <c r="E22" i="68"/>
  <c r="R51" i="71"/>
  <c r="H60" i="69"/>
  <c r="K60" i="69" s="1"/>
  <c r="N60" i="69" s="1"/>
  <c r="O60" i="69" s="1"/>
  <c r="S60" i="69" s="1"/>
  <c r="E60" i="69"/>
  <c r="H37" i="67"/>
  <c r="K37" i="67" s="1"/>
  <c r="N37" i="67" s="1"/>
  <c r="O37" i="67" s="1"/>
  <c r="S37" i="67" s="1"/>
  <c r="E37" i="67"/>
  <c r="H64" i="65"/>
  <c r="K64" i="65" s="1"/>
  <c r="N64" i="65" s="1"/>
  <c r="O64" i="65" s="1"/>
  <c r="S64" i="65" s="1"/>
  <c r="E64" i="65"/>
  <c r="E35" i="65"/>
  <c r="H35" i="65"/>
  <c r="K35" i="65" s="1"/>
  <c r="N35" i="65" s="1"/>
  <c r="O35" i="65" s="1"/>
  <c r="S35" i="65" s="1"/>
  <c r="H20" i="65"/>
  <c r="K20" i="65" s="1"/>
  <c r="N20" i="65" s="1"/>
  <c r="O20" i="65" s="1"/>
  <c r="S20" i="65" s="1"/>
  <c r="E20" i="65"/>
  <c r="R36" i="69"/>
  <c r="E52" i="64"/>
  <c r="H52" i="64"/>
  <c r="K52" i="64" s="1"/>
  <c r="N52" i="64" s="1"/>
  <c r="O52" i="64" s="1"/>
  <c r="S52" i="64" s="1"/>
  <c r="R59" i="66"/>
  <c r="AT23" i="9"/>
  <c r="H32" i="66"/>
  <c r="K32" i="66" s="1"/>
  <c r="N32" i="66" s="1"/>
  <c r="O32" i="66" s="1"/>
  <c r="S32" i="66" s="1"/>
  <c r="E32" i="66"/>
  <c r="R67" i="65"/>
  <c r="R38" i="71"/>
  <c r="AR48" i="9"/>
  <c r="R15" i="71"/>
  <c r="R36" i="68"/>
  <c r="AR51" i="9"/>
  <c r="AR45" i="9"/>
  <c r="Q70" i="66"/>
  <c r="S70" i="66"/>
  <c r="S71" i="66"/>
  <c r="R58" i="66"/>
  <c r="R70" i="66"/>
  <c r="AR62" i="9"/>
  <c r="AR63" i="9"/>
  <c r="R54" i="65"/>
  <c r="AR54" i="9"/>
  <c r="R28" i="68"/>
  <c r="H21" i="67"/>
  <c r="K21" i="67" s="1"/>
  <c r="N21" i="67" s="1"/>
  <c r="O21" i="67" s="1"/>
  <c r="S21" i="67" s="1"/>
  <c r="E21" i="67"/>
  <c r="H24" i="66"/>
  <c r="K24" i="66" s="1"/>
  <c r="N24" i="66" s="1"/>
  <c r="O24" i="66" s="1"/>
  <c r="S24" i="66" s="1"/>
  <c r="E24" i="66"/>
  <c r="R54" i="64"/>
  <c r="R64" i="72"/>
  <c r="E37" i="70"/>
  <c r="H37" i="70"/>
  <c r="K37" i="70" s="1"/>
  <c r="N37" i="70" s="1"/>
  <c r="O37" i="70" s="1"/>
  <c r="S37" i="70" s="1"/>
  <c r="R59" i="72"/>
  <c r="R38" i="66"/>
  <c r="E23" i="72"/>
  <c r="H23" i="72"/>
  <c r="K23" i="72" s="1"/>
  <c r="N23" i="72" s="1"/>
  <c r="O23" i="72" s="1"/>
  <c r="S23" i="72" s="1"/>
  <c r="E47" i="65"/>
  <c r="H47" i="65"/>
  <c r="K47" i="65" s="1"/>
  <c r="N47" i="65" s="1"/>
  <c r="O47" i="65" s="1"/>
  <c r="S47" i="65" s="1"/>
  <c r="R47" i="68"/>
  <c r="H58" i="70"/>
  <c r="K58" i="70" s="1"/>
  <c r="N58" i="70" s="1"/>
  <c r="O58" i="70" s="1"/>
  <c r="S58" i="70" s="1"/>
  <c r="E58" i="70"/>
  <c r="AR30" i="9"/>
  <c r="H30" i="69"/>
  <c r="K30" i="69" s="1"/>
  <c r="N30" i="69" s="1"/>
  <c r="O30" i="69" s="1"/>
  <c r="S30" i="69" s="1"/>
  <c r="E30" i="69"/>
  <c r="H57" i="66"/>
  <c r="K57" i="66" s="1"/>
  <c r="N57" i="66" s="1"/>
  <c r="O57" i="66" s="1"/>
  <c r="S57" i="66" s="1"/>
  <c r="E57" i="66"/>
  <c r="AS19" i="9"/>
  <c r="AR19" i="9"/>
  <c r="H20" i="70"/>
  <c r="K20" i="70" s="1"/>
  <c r="N20" i="70" s="1"/>
  <c r="O20" i="70" s="1"/>
  <c r="S20" i="70" s="1"/>
  <c r="E20" i="70"/>
  <c r="H37" i="69"/>
  <c r="K37" i="69" s="1"/>
  <c r="N37" i="69" s="1"/>
  <c r="O37" i="69" s="1"/>
  <c r="S37" i="69" s="1"/>
  <c r="E37" i="69"/>
  <c r="AR31" i="9"/>
  <c r="R51" i="64"/>
  <c r="H49" i="65"/>
  <c r="K49" i="65" s="1"/>
  <c r="N49" i="65" s="1"/>
  <c r="O49" i="65" s="1"/>
  <c r="S49" i="65" s="1"/>
  <c r="E49" i="65"/>
  <c r="AR20" i="9"/>
  <c r="AS20" i="9"/>
  <c r="E50" i="70"/>
  <c r="H50" i="70"/>
  <c r="K50" i="70" s="1"/>
  <c r="N50" i="70" s="1"/>
  <c r="O50" i="70" s="1"/>
  <c r="S50" i="70" s="1"/>
  <c r="H39" i="66"/>
  <c r="K39" i="66" s="1"/>
  <c r="N39" i="66" s="1"/>
  <c r="O39" i="66" s="1"/>
  <c r="S39" i="66" s="1"/>
  <c r="E39" i="66"/>
  <c r="AR56" i="9"/>
  <c r="R60" i="66"/>
  <c r="R63" i="66"/>
  <c r="R41" i="67"/>
  <c r="AR64" i="9"/>
  <c r="R61" i="69"/>
  <c r="AS13" i="9"/>
  <c r="AR13" i="9"/>
  <c r="R59" i="68"/>
  <c r="R39" i="67"/>
  <c r="H30" i="71"/>
  <c r="K30" i="71" s="1"/>
  <c r="N30" i="71" s="1"/>
  <c r="O30" i="71" s="1"/>
  <c r="S30" i="71" s="1"/>
  <c r="E30" i="71"/>
  <c r="E56" i="67"/>
  <c r="H56" i="67"/>
  <c r="K56" i="67" s="1"/>
  <c r="N56" i="67" s="1"/>
  <c r="O56" i="67" s="1"/>
  <c r="S56" i="67" s="1"/>
  <c r="E16" i="71"/>
  <c r="H16" i="71"/>
  <c r="K16" i="71" s="1"/>
  <c r="N16" i="71" s="1"/>
  <c r="O16" i="71" s="1"/>
  <c r="S16" i="71" s="1"/>
  <c r="R27" i="66"/>
  <c r="F68" i="71"/>
  <c r="E68" i="71" s="1"/>
  <c r="H27" i="71"/>
  <c r="E27" i="71"/>
  <c r="F70" i="71"/>
  <c r="G70" i="71" s="1"/>
  <c r="R16" i="71"/>
  <c r="R56" i="67"/>
  <c r="E50" i="67"/>
  <c r="H50" i="67"/>
  <c r="K50" i="67" s="1"/>
  <c r="N50" i="67" s="1"/>
  <c r="O50" i="67" s="1"/>
  <c r="S50" i="67" s="1"/>
  <c r="R33" i="65"/>
  <c r="H16" i="64"/>
  <c r="K16" i="64" s="1"/>
  <c r="N16" i="64" s="1"/>
  <c r="O16" i="64" s="1"/>
  <c r="S16" i="64" s="1"/>
  <c r="E16" i="64"/>
  <c r="H29" i="71"/>
  <c r="K29" i="71" s="1"/>
  <c r="N29" i="71" s="1"/>
  <c r="O29" i="71" s="1"/>
  <c r="S29" i="71" s="1"/>
  <c r="E29" i="71"/>
  <c r="E37" i="66"/>
  <c r="H37" i="66"/>
  <c r="K37" i="66" s="1"/>
  <c r="N37" i="66" s="1"/>
  <c r="O37" i="66" s="1"/>
  <c r="S37" i="66" s="1"/>
  <c r="AR32" i="9"/>
  <c r="R52" i="67"/>
  <c r="H32" i="70"/>
  <c r="K32" i="70" s="1"/>
  <c r="N32" i="70" s="1"/>
  <c r="O32" i="70" s="1"/>
  <c r="S32" i="70" s="1"/>
  <c r="E32" i="70"/>
  <c r="H46" i="70"/>
  <c r="K46" i="70" s="1"/>
  <c r="N46" i="70" s="1"/>
  <c r="O46" i="70" s="1"/>
  <c r="S46" i="70" s="1"/>
  <c r="E46" i="70"/>
  <c r="H27" i="64"/>
  <c r="E27" i="64"/>
  <c r="F70" i="64"/>
  <c r="E70" i="64" s="1"/>
  <c r="F68" i="64"/>
  <c r="E68" i="64" s="1"/>
  <c r="R53" i="70"/>
  <c r="H52" i="65"/>
  <c r="K52" i="65" s="1"/>
  <c r="N52" i="65" s="1"/>
  <c r="O52" i="65" s="1"/>
  <c r="S52" i="65" s="1"/>
  <c r="E52" i="65"/>
  <c r="AT25" i="9"/>
  <c r="AR53" i="9"/>
  <c r="H22" i="64"/>
  <c r="K22" i="64" s="1"/>
  <c r="N22" i="64" s="1"/>
  <c r="O22" i="64" s="1"/>
  <c r="S22" i="64" s="1"/>
  <c r="E22" i="64"/>
  <c r="R40" i="70"/>
  <c r="R35" i="65"/>
  <c r="H56" i="65"/>
  <c r="K56" i="65" s="1"/>
  <c r="N56" i="65" s="1"/>
  <c r="O56" i="65" s="1"/>
  <c r="S56" i="65" s="1"/>
  <c r="E56" i="65"/>
  <c r="R13" i="65"/>
  <c r="AT12" i="9"/>
  <c r="R44" i="72"/>
  <c r="H64" i="66"/>
  <c r="K64" i="66" s="1"/>
  <c r="N64" i="66" s="1"/>
  <c r="O64" i="66" s="1"/>
  <c r="S64" i="66" s="1"/>
  <c r="E64" i="66"/>
  <c r="R31" i="72"/>
  <c r="AR35" i="9"/>
  <c r="R47" i="65"/>
  <c r="H21" i="69"/>
  <c r="K21" i="69" s="1"/>
  <c r="N21" i="69" s="1"/>
  <c r="O21" i="69" s="1"/>
  <c r="S21" i="69" s="1"/>
  <c r="E21" i="69"/>
  <c r="R43" i="70"/>
  <c r="R53" i="69"/>
  <c r="H14" i="71"/>
  <c r="K14" i="71" s="1"/>
  <c r="N14" i="71" s="1"/>
  <c r="O14" i="71" s="1"/>
  <c r="S14" i="71" s="1"/>
  <c r="E14" i="71"/>
  <c r="R60" i="67"/>
  <c r="E60" i="65"/>
  <c r="H60" i="65"/>
  <c r="K60" i="65" s="1"/>
  <c r="N60" i="65" s="1"/>
  <c r="O60" i="65" s="1"/>
  <c r="S60" i="65" s="1"/>
  <c r="AR23" i="9"/>
  <c r="AS23" i="9"/>
  <c r="H53" i="69"/>
  <c r="K53" i="69" s="1"/>
  <c r="N53" i="69" s="1"/>
  <c r="O53" i="69" s="1"/>
  <c r="S53" i="69" s="1"/>
  <c r="E53" i="69"/>
  <c r="R21" i="66"/>
  <c r="R32" i="68"/>
  <c r="E21" i="70"/>
  <c r="H21" i="70"/>
  <c r="K21" i="70" s="1"/>
  <c r="N21" i="70" s="1"/>
  <c r="O21" i="70" s="1"/>
  <c r="S21" i="70" s="1"/>
  <c r="R51" i="68"/>
  <c r="R45" i="65"/>
  <c r="H38" i="64"/>
  <c r="K38" i="64" s="1"/>
  <c r="N38" i="64" s="1"/>
  <c r="O38" i="64" s="1"/>
  <c r="S38" i="64" s="1"/>
  <c r="E38" i="64"/>
  <c r="R50" i="71"/>
  <c r="R37" i="71"/>
  <c r="H18" i="71"/>
  <c r="K18" i="71" s="1"/>
  <c r="N18" i="71" s="1"/>
  <c r="O18" i="71" s="1"/>
  <c r="S18" i="71" s="1"/>
  <c r="E18" i="71"/>
  <c r="R42" i="69"/>
  <c r="H39" i="65"/>
  <c r="K39" i="65" s="1"/>
  <c r="N39" i="65" s="1"/>
  <c r="O39" i="65" s="1"/>
  <c r="S39" i="65" s="1"/>
  <c r="E39" i="65"/>
  <c r="R27" i="65"/>
  <c r="H28" i="65"/>
  <c r="K28" i="65" s="1"/>
  <c r="N28" i="65" s="1"/>
  <c r="O28" i="65" s="1"/>
  <c r="S28" i="65" s="1"/>
  <c r="E28" i="65"/>
  <c r="R13" i="71"/>
  <c r="AR42" i="9"/>
  <c r="E18" i="67"/>
  <c r="H18" i="67"/>
  <c r="K18" i="67" s="1"/>
  <c r="N18" i="67" s="1"/>
  <c r="O18" i="67" s="1"/>
  <c r="S18" i="67" s="1"/>
  <c r="R46" i="71"/>
  <c r="H48" i="64"/>
  <c r="K48" i="64" s="1"/>
  <c r="N48" i="64" s="1"/>
  <c r="O48" i="64" s="1"/>
  <c r="S48" i="64" s="1"/>
  <c r="E48" i="64"/>
  <c r="R54" i="67"/>
  <c r="R31" i="70"/>
  <c r="F70" i="66"/>
  <c r="E70" i="66" s="1"/>
  <c r="E27" i="66"/>
  <c r="F68" i="66"/>
  <c r="E68" i="66" s="1"/>
  <c r="H27" i="66"/>
  <c r="AR36" i="9"/>
  <c r="R47" i="72"/>
  <c r="AR41" i="9"/>
  <c r="R33" i="70"/>
  <c r="R16" i="66"/>
  <c r="H51" i="70"/>
  <c r="K51" i="70" s="1"/>
  <c r="N51" i="70" s="1"/>
  <c r="O51" i="70" s="1"/>
  <c r="S51" i="70" s="1"/>
  <c r="E51" i="70"/>
  <c r="AS21" i="9"/>
  <c r="AR21" i="9"/>
  <c r="E64" i="64"/>
  <c r="H64" i="64"/>
  <c r="K64" i="64" s="1"/>
  <c r="N64" i="64" s="1"/>
  <c r="O64" i="64" s="1"/>
  <c r="S64" i="64" s="1"/>
  <c r="R37" i="70"/>
  <c r="H44" i="65"/>
  <c r="K44" i="65" s="1"/>
  <c r="N44" i="65" s="1"/>
  <c r="O44" i="65" s="1"/>
  <c r="S44" i="65" s="1"/>
  <c r="E44" i="65"/>
  <c r="E45" i="72"/>
  <c r="H45" i="72"/>
  <c r="K45" i="72" s="1"/>
  <c r="N45" i="72" s="1"/>
  <c r="O45" i="72" s="1"/>
  <c r="S45" i="72" s="1"/>
  <c r="R35" i="72"/>
  <c r="R14" i="67"/>
  <c r="H64" i="69"/>
  <c r="K64" i="69" s="1"/>
  <c r="N64" i="69" s="1"/>
  <c r="O64" i="69" s="1"/>
  <c r="S64" i="69" s="1"/>
  <c r="E64" i="69"/>
  <c r="R60" i="64"/>
  <c r="R32" i="64"/>
  <c r="E35" i="67"/>
  <c r="H35" i="67"/>
  <c r="K35" i="67" s="1"/>
  <c r="N35" i="67" s="1"/>
  <c r="O35" i="67" s="1"/>
  <c r="S35" i="67" s="1"/>
  <c r="E55" i="66"/>
  <c r="H55" i="66"/>
  <c r="K55" i="66" s="1"/>
  <c r="N55" i="66" s="1"/>
  <c r="O55" i="66" s="1"/>
  <c r="S55" i="66" s="1"/>
  <c r="H56" i="69"/>
  <c r="K56" i="69" s="1"/>
  <c r="N56" i="69" s="1"/>
  <c r="O56" i="69" s="1"/>
  <c r="S56" i="69" s="1"/>
  <c r="E56" i="69"/>
  <c r="R48" i="64"/>
  <c r="H24" i="64"/>
  <c r="K24" i="64" s="1"/>
  <c r="N24" i="64" s="1"/>
  <c r="O24" i="64" s="1"/>
  <c r="S24" i="64" s="1"/>
  <c r="E24" i="64"/>
  <c r="AS25" i="9"/>
  <c r="AR25" i="9"/>
  <c r="H42" i="66"/>
  <c r="K42" i="66" s="1"/>
  <c r="N42" i="66" s="1"/>
  <c r="O42" i="66" s="1"/>
  <c r="S42" i="66" s="1"/>
  <c r="E42" i="66"/>
  <c r="R15" i="72"/>
  <c r="R32" i="65"/>
  <c r="R47" i="67"/>
  <c r="E64" i="67"/>
  <c r="H64" i="67"/>
  <c r="K64" i="67" s="1"/>
  <c r="N64" i="67" s="1"/>
  <c r="O64" i="67" s="1"/>
  <c r="S64" i="67" s="1"/>
  <c r="AR44" i="9"/>
  <c r="E55" i="70"/>
  <c r="H55" i="70"/>
  <c r="K55" i="70" s="1"/>
  <c r="N55" i="70" s="1"/>
  <c r="O55" i="70" s="1"/>
  <c r="S55" i="70" s="1"/>
  <c r="R64" i="71"/>
  <c r="R25" i="67"/>
  <c r="AR17" i="9"/>
  <c r="AS17" i="9"/>
  <c r="AR57" i="9"/>
  <c r="AR60" i="9"/>
  <c r="R25" i="70"/>
  <c r="R32" i="72"/>
  <c r="R13" i="64"/>
  <c r="R37" i="68"/>
  <c r="E17" i="65"/>
  <c r="H17" i="65"/>
  <c r="K17" i="65" s="1"/>
  <c r="N17" i="65" s="1"/>
  <c r="O17" i="65" s="1"/>
  <c r="S17" i="65" s="1"/>
  <c r="AR34" i="9"/>
  <c r="H16" i="69"/>
  <c r="K16" i="69" s="1"/>
  <c r="N16" i="69" s="1"/>
  <c r="O16" i="69" s="1"/>
  <c r="S16" i="69" s="1"/>
  <c r="E16" i="69"/>
  <c r="R18" i="70"/>
  <c r="H13" i="64"/>
  <c r="K13" i="64" s="1"/>
  <c r="N13" i="64" s="1"/>
  <c r="O13" i="64" s="1"/>
  <c r="S13" i="64" s="1"/>
  <c r="E13" i="64"/>
  <c r="R53" i="65"/>
  <c r="R30" i="69"/>
  <c r="H57" i="72"/>
  <c r="K57" i="72" s="1"/>
  <c r="N57" i="72" s="1"/>
  <c r="O57" i="72" s="1"/>
  <c r="S57" i="72" s="1"/>
  <c r="E57" i="72"/>
  <c r="R68" i="71"/>
  <c r="R57" i="71"/>
  <c r="R62" i="69"/>
  <c r="H28" i="71"/>
  <c r="K28" i="71" s="1"/>
  <c r="N28" i="71" s="1"/>
  <c r="O28" i="71" s="1"/>
  <c r="S28" i="71" s="1"/>
  <c r="E28" i="71"/>
  <c r="E29" i="68"/>
  <c r="H29" i="68"/>
  <c r="K29" i="68" s="1"/>
  <c r="N29" i="68" s="1"/>
  <c r="O29" i="68" s="1"/>
  <c r="S29" i="68" s="1"/>
  <c r="R44" i="65"/>
  <c r="H19" i="64"/>
  <c r="K19" i="64" s="1"/>
  <c r="N19" i="64" s="1"/>
  <c r="O19" i="64" s="1"/>
  <c r="S19" i="64" s="1"/>
  <c r="E19" i="64"/>
  <c r="E51" i="67"/>
  <c r="H51" i="67"/>
  <c r="K51" i="67" s="1"/>
  <c r="N51" i="67" s="1"/>
  <c r="O51" i="67" s="1"/>
  <c r="S51" i="67" s="1"/>
  <c r="H53" i="64"/>
  <c r="K53" i="64" s="1"/>
  <c r="N53" i="64" s="1"/>
  <c r="O53" i="64" s="1"/>
  <c r="S53" i="64" s="1"/>
  <c r="E53" i="64"/>
  <c r="R55" i="71"/>
  <c r="R33" i="66"/>
  <c r="R65" i="64"/>
  <c r="R14" i="65"/>
  <c r="R52" i="69"/>
  <c r="AR28" i="9"/>
  <c r="E12" i="65"/>
  <c r="H12" i="65"/>
  <c r="R62" i="71"/>
  <c r="H57" i="64"/>
  <c r="K57" i="64" s="1"/>
  <c r="N57" i="64" s="1"/>
  <c r="O57" i="64" s="1"/>
  <c r="S57" i="64" s="1"/>
  <c r="E57" i="64"/>
  <c r="H16" i="67"/>
  <c r="K16" i="67" s="1"/>
  <c r="N16" i="67" s="1"/>
  <c r="O16" i="67" s="1"/>
  <c r="S16" i="67" s="1"/>
  <c r="E16" i="67"/>
  <c r="R26" i="64"/>
  <c r="AR26" i="9"/>
  <c r="E56" i="64"/>
  <c r="H56" i="64"/>
  <c r="K56" i="64" s="1"/>
  <c r="N56" i="64" s="1"/>
  <c r="O56" i="64" s="1"/>
  <c r="S56" i="64" s="1"/>
  <c r="E20" i="71"/>
  <c r="H20" i="71"/>
  <c r="K20" i="71" s="1"/>
  <c r="N20" i="71" s="1"/>
  <c r="O20" i="71" s="1"/>
  <c r="S20" i="71" s="1"/>
  <c r="E41" i="70"/>
  <c r="H41" i="70"/>
  <c r="K41" i="70" s="1"/>
  <c r="N41" i="70" s="1"/>
  <c r="O41" i="70" s="1"/>
  <c r="S41" i="70" s="1"/>
  <c r="E24" i="70"/>
  <c r="H24" i="70"/>
  <c r="K24" i="70" s="1"/>
  <c r="N24" i="70" s="1"/>
  <c r="O24" i="70" s="1"/>
  <c r="S24" i="70" s="1"/>
  <c r="H66" i="65"/>
  <c r="K66" i="65" s="1"/>
  <c r="N66" i="65" s="1"/>
  <c r="O66" i="65" s="1"/>
  <c r="S66" i="65" s="1"/>
  <c r="E66" i="65"/>
  <c r="R26" i="69"/>
  <c r="AR43" i="9"/>
  <c r="H32" i="67"/>
  <c r="K32" i="67" s="1"/>
  <c r="N32" i="67" s="1"/>
  <c r="O32" i="67" s="1"/>
  <c r="S32" i="67" s="1"/>
  <c r="E32" i="67"/>
  <c r="R16" i="64"/>
  <c r="R67" i="70"/>
  <c r="R43" i="72"/>
  <c r="AR61" i="9"/>
  <c r="H44" i="70"/>
  <c r="K44" i="70" s="1"/>
  <c r="N44" i="70" s="1"/>
  <c r="O44" i="70" s="1"/>
  <c r="S44" i="70" s="1"/>
  <c r="E44" i="70"/>
  <c r="R63" i="70"/>
  <c r="E34" i="67"/>
  <c r="H34" i="67"/>
  <c r="K34" i="67" s="1"/>
  <c r="N34" i="67" s="1"/>
  <c r="O34" i="67" s="1"/>
  <c r="S34" i="67" s="1"/>
  <c r="H36" i="70"/>
  <c r="K36" i="70" s="1"/>
  <c r="N36" i="70" s="1"/>
  <c r="O36" i="70" s="1"/>
  <c r="S36" i="70" s="1"/>
  <c r="E36" i="70"/>
  <c r="R35" i="70"/>
  <c r="R41" i="71"/>
  <c r="R64" i="68"/>
  <c r="H24" i="68"/>
  <c r="K24" i="68" s="1"/>
  <c r="N24" i="68" s="1"/>
  <c r="O24" i="68" s="1"/>
  <c r="S24" i="68" s="1"/>
  <c r="E24" i="68"/>
  <c r="E48" i="70"/>
  <c r="H48" i="70"/>
  <c r="K48" i="70" s="1"/>
  <c r="N48" i="70" s="1"/>
  <c r="O48" i="70" s="1"/>
  <c r="S48" i="70" s="1"/>
  <c r="E40" i="69"/>
  <c r="H40" i="69"/>
  <c r="K40" i="69" s="1"/>
  <c r="N40" i="69" s="1"/>
  <c r="O40" i="69" s="1"/>
  <c r="S40" i="69" s="1"/>
  <c r="R61" i="70"/>
  <c r="R34" i="64"/>
  <c r="R21" i="67"/>
  <c r="R52" i="65"/>
  <c r="R24" i="70"/>
  <c r="R65" i="65"/>
  <c r="H39" i="69"/>
  <c r="K39" i="69" s="1"/>
  <c r="N39" i="69" s="1"/>
  <c r="O39" i="69" s="1"/>
  <c r="S39" i="69" s="1"/>
  <c r="E39" i="69"/>
  <c r="H62" i="66"/>
  <c r="K62" i="66" s="1"/>
  <c r="N62" i="66" s="1"/>
  <c r="O62" i="66" s="1"/>
  <c r="S62" i="66" s="1"/>
  <c r="E62" i="66"/>
  <c r="R27" i="68"/>
  <c r="F70" i="69"/>
  <c r="G70" i="69" s="1"/>
  <c r="H27" i="69"/>
  <c r="F68" i="69"/>
  <c r="E68" i="69" s="1"/>
  <c r="E27" i="69"/>
  <c r="R49" i="71"/>
  <c r="R34" i="65"/>
  <c r="AR15" i="9"/>
  <c r="AS15" i="9"/>
  <c r="R18" i="66"/>
  <c r="R25" i="68"/>
  <c r="H51" i="72"/>
  <c r="K51" i="72" s="1"/>
  <c r="N51" i="72" s="1"/>
  <c r="O51" i="72" s="1"/>
  <c r="S51" i="72" s="1"/>
  <c r="E51" i="72"/>
  <c r="AT19" i="9"/>
  <c r="R52" i="71"/>
  <c r="AR49" i="9"/>
  <c r="H52" i="66"/>
  <c r="K52" i="66" s="1"/>
  <c r="N52" i="66" s="1"/>
  <c r="O52" i="66" s="1"/>
  <c r="S52" i="66" s="1"/>
  <c r="E52" i="66"/>
  <c r="E20" i="68"/>
  <c r="H20" i="68"/>
  <c r="K20" i="68" s="1"/>
  <c r="N20" i="68" s="1"/>
  <c r="O20" i="68" s="1"/>
  <c r="S20" i="68" s="1"/>
  <c r="R62" i="70"/>
  <c r="H54" i="67"/>
  <c r="K54" i="67" s="1"/>
  <c r="N54" i="67" s="1"/>
  <c r="O54" i="67" s="1"/>
  <c r="S54" i="67" s="1"/>
  <c r="E54" i="67"/>
  <c r="R66" i="66"/>
  <c r="H59" i="64"/>
  <c r="K59" i="64" s="1"/>
  <c r="N59" i="64" s="1"/>
  <c r="O59" i="64" s="1"/>
  <c r="S59" i="64" s="1"/>
  <c r="E59" i="64"/>
  <c r="H24" i="71"/>
  <c r="K24" i="71" s="1"/>
  <c r="N24" i="71" s="1"/>
  <c r="O24" i="71" s="1"/>
  <c r="S24" i="71" s="1"/>
  <c r="E24" i="71"/>
  <c r="R17" i="72"/>
  <c r="R34" i="67"/>
  <c r="R28" i="64"/>
  <c r="AR38" i="9"/>
  <c r="R43" i="66"/>
  <c r="R65" i="69"/>
  <c r="E25" i="64"/>
  <c r="H25" i="64"/>
  <c r="K25" i="64" s="1"/>
  <c r="N25" i="64" s="1"/>
  <c r="O25" i="64" s="1"/>
  <c r="S25" i="64" s="1"/>
  <c r="H52" i="68"/>
  <c r="K52" i="68" s="1"/>
  <c r="N52" i="68" s="1"/>
  <c r="O52" i="68" s="1"/>
  <c r="S52" i="68" s="1"/>
  <c r="E52" i="68"/>
  <c r="R20" i="64"/>
  <c r="H17" i="69"/>
  <c r="K17" i="69" s="1"/>
  <c r="N17" i="69" s="1"/>
  <c r="O17" i="69" s="1"/>
  <c r="S17" i="69" s="1"/>
  <c r="E17" i="69"/>
  <c r="R15" i="64"/>
  <c r="H40" i="71"/>
  <c r="K40" i="71" s="1"/>
  <c r="N40" i="71" s="1"/>
  <c r="O40" i="71" s="1"/>
  <c r="S40" i="71" s="1"/>
  <c r="E40" i="71"/>
  <c r="R17" i="65"/>
  <c r="R65" i="71"/>
  <c r="H67" i="65"/>
  <c r="K67" i="65" s="1"/>
  <c r="N67" i="65" s="1"/>
  <c r="O67" i="65" s="1"/>
  <c r="S67" i="65" s="1"/>
  <c r="E67" i="65"/>
  <c r="R51" i="69"/>
  <c r="H37" i="64"/>
  <c r="K37" i="64" s="1"/>
  <c r="N37" i="64" s="1"/>
  <c r="O37" i="64" s="1"/>
  <c r="S37" i="64" s="1"/>
  <c r="E37" i="64"/>
  <c r="R21" i="64"/>
  <c r="H61" i="72"/>
  <c r="K61" i="72" s="1"/>
  <c r="N61" i="72" s="1"/>
  <c r="O61" i="72" s="1"/>
  <c r="S61" i="72" s="1"/>
  <c r="E61" i="72"/>
  <c r="R46" i="64"/>
  <c r="R67" i="68"/>
  <c r="R29" i="70"/>
  <c r="H30" i="68"/>
  <c r="K30" i="68" s="1"/>
  <c r="N30" i="68" s="1"/>
  <c r="O30" i="68" s="1"/>
  <c r="S30" i="68" s="1"/>
  <c r="E30" i="68"/>
  <c r="R25" i="72"/>
  <c r="H59" i="66"/>
  <c r="K59" i="66" s="1"/>
  <c r="N59" i="66" s="1"/>
  <c r="O59" i="66" s="1"/>
  <c r="S59" i="66" s="1"/>
  <c r="E59" i="66"/>
  <c r="R32" i="71"/>
  <c r="H34" i="72"/>
  <c r="K34" i="72" s="1"/>
  <c r="N34" i="72" s="1"/>
  <c r="O34" i="72" s="1"/>
  <c r="S34" i="72" s="1"/>
  <c r="E34" i="72"/>
  <c r="H40" i="70"/>
  <c r="K40" i="70" s="1"/>
  <c r="N40" i="70" s="1"/>
  <c r="O40" i="70" s="1"/>
  <c r="S40" i="70" s="1"/>
  <c r="E40" i="70"/>
  <c r="E59" i="69"/>
  <c r="H59" i="69"/>
  <c r="K59" i="69" s="1"/>
  <c r="N59" i="69" s="1"/>
  <c r="O59" i="69" s="1"/>
  <c r="S59" i="69" s="1"/>
  <c r="F68" i="70"/>
  <c r="E68" i="70" s="1"/>
  <c r="F70" i="70"/>
  <c r="G70" i="70" s="1"/>
  <c r="H27" i="70"/>
  <c r="E27" i="70"/>
  <c r="H56" i="66"/>
  <c r="K56" i="66" s="1"/>
  <c r="N56" i="66" s="1"/>
  <c r="O56" i="66" s="1"/>
  <c r="S56" i="66" s="1"/>
  <c r="E56" i="66"/>
  <c r="R23" i="66"/>
  <c r="R41" i="66"/>
  <c r="H14" i="69"/>
  <c r="K14" i="69" s="1"/>
  <c r="N14" i="69" s="1"/>
  <c r="O14" i="69" s="1"/>
  <c r="S14" i="69" s="1"/>
  <c r="E14" i="69"/>
  <c r="R15" i="68"/>
  <c r="E36" i="68"/>
  <c r="H36" i="68"/>
  <c r="K36" i="68" s="1"/>
  <c r="N36" i="68" s="1"/>
  <c r="O36" i="68" s="1"/>
  <c r="S36" i="68" s="1"/>
  <c r="H42" i="68"/>
  <c r="K42" i="68" s="1"/>
  <c r="N42" i="68" s="1"/>
  <c r="O42" i="68" s="1"/>
  <c r="S42" i="68" s="1"/>
  <c r="E42" i="68"/>
  <c r="E61" i="71"/>
  <c r="H61" i="71"/>
  <c r="K61" i="71" s="1"/>
  <c r="N61" i="71" s="1"/>
  <c r="O61" i="71" s="1"/>
  <c r="S61" i="71" s="1"/>
  <c r="H63" i="65"/>
  <c r="K63" i="65" s="1"/>
  <c r="N63" i="65" s="1"/>
  <c r="O63" i="65" s="1"/>
  <c r="S63" i="65" s="1"/>
  <c r="E63" i="65"/>
  <c r="E60" i="64"/>
  <c r="H60" i="64"/>
  <c r="K60" i="64" s="1"/>
  <c r="N60" i="64" s="1"/>
  <c r="O60" i="64" s="1"/>
  <c r="S60" i="64" s="1"/>
  <c r="R45" i="68"/>
  <c r="R49" i="72"/>
  <c r="R31" i="66"/>
  <c r="E62" i="68"/>
  <c r="H62" i="68"/>
  <c r="K62" i="68" s="1"/>
  <c r="N62" i="68" s="1"/>
  <c r="O62" i="68" s="1"/>
  <c r="S62" i="68" s="1"/>
  <c r="H29" i="70"/>
  <c r="K29" i="70" s="1"/>
  <c r="N29" i="70" s="1"/>
  <c r="O29" i="70" s="1"/>
  <c r="S29" i="70" s="1"/>
  <c r="E29" i="70"/>
  <c r="R17" i="69"/>
  <c r="AR50" i="9"/>
  <c r="H45" i="65"/>
  <c r="K45" i="65" s="1"/>
  <c r="N45" i="65" s="1"/>
  <c r="O45" i="65" s="1"/>
  <c r="S45" i="65" s="1"/>
  <c r="E45" i="65"/>
  <c r="R39" i="64"/>
  <c r="R48" i="67"/>
  <c r="R56" i="69"/>
  <c r="E26" i="69"/>
  <c r="H26" i="69"/>
  <c r="K26" i="69" s="1"/>
  <c r="N26" i="69" s="1"/>
  <c r="O26" i="69" s="1"/>
  <c r="S26" i="69" s="1"/>
  <c r="R23" i="71"/>
  <c r="R37" i="65"/>
  <c r="R31" i="67"/>
  <c r="AR14" i="9"/>
  <c r="AS14" i="9"/>
  <c r="H58" i="72"/>
  <c r="K58" i="72" s="1"/>
  <c r="N58" i="72" s="1"/>
  <c r="O58" i="72" s="1"/>
  <c r="S58" i="72" s="1"/>
  <c r="E58" i="72"/>
  <c r="R58" i="71"/>
  <c r="S71" i="71"/>
  <c r="Q70" i="71"/>
  <c r="S70" i="71"/>
  <c r="R70" i="71"/>
  <c r="R24" i="71"/>
  <c r="R21" i="70"/>
  <c r="R62" i="66"/>
  <c r="H62" i="65"/>
  <c r="K62" i="65" s="1"/>
  <c r="N62" i="65" s="1"/>
  <c r="O62" i="65" s="1"/>
  <c r="S62" i="65" s="1"/>
  <c r="E62" i="65"/>
  <c r="R61" i="72"/>
  <c r="R51" i="66"/>
  <c r="E30" i="70"/>
  <c r="H30" i="70"/>
  <c r="K30" i="70" s="1"/>
  <c r="N30" i="70" s="1"/>
  <c r="O30" i="70" s="1"/>
  <c r="S30" i="70" s="1"/>
  <c r="R23" i="72"/>
  <c r="H30" i="66"/>
  <c r="K30" i="66" s="1"/>
  <c r="N30" i="66" s="1"/>
  <c r="O30" i="66" s="1"/>
  <c r="S30" i="66" s="1"/>
  <c r="E30" i="66"/>
  <c r="R22" i="66"/>
  <c r="AT14" i="9"/>
  <c r="R46" i="69"/>
  <c r="E41" i="72"/>
  <c r="H41" i="72"/>
  <c r="K41" i="72" s="1"/>
  <c r="N41" i="72" s="1"/>
  <c r="O41" i="72" s="1"/>
  <c r="S41" i="72" s="1"/>
  <c r="E35" i="66"/>
  <c r="H35" i="66"/>
  <c r="K35" i="66" s="1"/>
  <c r="N35" i="66" s="1"/>
  <c r="O35" i="66" s="1"/>
  <c r="S35" i="66" s="1"/>
  <c r="R36" i="64"/>
  <c r="R21" i="71"/>
  <c r="H20" i="66"/>
  <c r="K20" i="66" s="1"/>
  <c r="N20" i="66" s="1"/>
  <c r="O20" i="66" s="1"/>
  <c r="S20" i="66" s="1"/>
  <c r="E20" i="66"/>
  <c r="R52" i="64"/>
  <c r="H54" i="71"/>
  <c r="K54" i="71" s="1"/>
  <c r="N54" i="71" s="1"/>
  <c r="O54" i="71" s="1"/>
  <c r="S54" i="71" s="1"/>
  <c r="E54" i="71"/>
  <c r="E50" i="69"/>
  <c r="H50" i="69"/>
  <c r="K50" i="69" s="1"/>
  <c r="N50" i="69" s="1"/>
  <c r="O50" i="69" s="1"/>
  <c r="S50" i="69" s="1"/>
  <c r="E43" i="65"/>
  <c r="H43" i="65"/>
  <c r="K43" i="65" s="1"/>
  <c r="N43" i="65" s="1"/>
  <c r="O43" i="65" s="1"/>
  <c r="S43" i="65" s="1"/>
  <c r="R20" i="67"/>
  <c r="H28" i="72"/>
  <c r="K28" i="72" s="1"/>
  <c r="N28" i="72" s="1"/>
  <c r="O28" i="72" s="1"/>
  <c r="S28" i="72" s="1"/>
  <c r="E28" i="72"/>
  <c r="F68" i="72"/>
  <c r="E68" i="72" s="1"/>
  <c r="H27" i="72"/>
  <c r="F70" i="72"/>
  <c r="G70" i="72" s="1"/>
  <c r="E27" i="72"/>
  <c r="AT21" i="9"/>
  <c r="H55" i="69"/>
  <c r="K55" i="69" s="1"/>
  <c r="N55" i="69" s="1"/>
  <c r="O55" i="69" s="1"/>
  <c r="S55" i="69" s="1"/>
  <c r="E55" i="69"/>
  <c r="H61" i="69"/>
  <c r="K61" i="69" s="1"/>
  <c r="N61" i="69" s="1"/>
  <c r="O61" i="69" s="1"/>
  <c r="S61" i="69" s="1"/>
  <c r="E61" i="69"/>
  <c r="H22" i="66"/>
  <c r="K22" i="66" s="1"/>
  <c r="N22" i="66" s="1"/>
  <c r="O22" i="66" s="1"/>
  <c r="S22" i="66" s="1"/>
  <c r="E22" i="66"/>
  <c r="R50" i="65"/>
  <c r="E41" i="71"/>
  <c r="H41" i="71"/>
  <c r="K41" i="71" s="1"/>
  <c r="N41" i="71" s="1"/>
  <c r="O41" i="71" s="1"/>
  <c r="S41" i="71" s="1"/>
  <c r="R49" i="68"/>
  <c r="E42" i="69"/>
  <c r="H42" i="69"/>
  <c r="K42" i="69" s="1"/>
  <c r="N42" i="69" s="1"/>
  <c r="O42" i="69" s="1"/>
  <c r="S42" i="69" s="1"/>
  <c r="R22" i="69"/>
  <c r="AR46" i="9"/>
  <c r="AR52" i="9"/>
  <c r="H15" i="72"/>
  <c r="K15" i="72" s="1"/>
  <c r="N15" i="72" s="1"/>
  <c r="O15" i="72" s="1"/>
  <c r="S15" i="72" s="1"/>
  <c r="E15" i="72"/>
  <c r="R23" i="65"/>
  <c r="AT18" i="9"/>
  <c r="H40" i="72"/>
  <c r="K40" i="72" s="1"/>
  <c r="N40" i="72" s="1"/>
  <c r="O40" i="72" s="1"/>
  <c r="S40" i="72" s="1"/>
  <c r="E40" i="72"/>
  <c r="R47" i="66"/>
  <c r="R44" i="64"/>
  <c r="E35" i="69"/>
  <c r="H35" i="69"/>
  <c r="K35" i="69" s="1"/>
  <c r="N35" i="69" s="1"/>
  <c r="O35" i="69" s="1"/>
  <c r="S35" i="69" s="1"/>
  <c r="E31" i="68"/>
  <c r="H31" i="68"/>
  <c r="K31" i="68" s="1"/>
  <c r="N31" i="68" s="1"/>
  <c r="O31" i="68" s="1"/>
  <c r="S31" i="68" s="1"/>
  <c r="H53" i="72"/>
  <c r="K53" i="72" s="1"/>
  <c r="N53" i="72" s="1"/>
  <c r="O53" i="72" s="1"/>
  <c r="S53" i="72" s="1"/>
  <c r="E53" i="72"/>
  <c r="E47" i="68"/>
  <c r="H47" i="68"/>
  <c r="K47" i="68" s="1"/>
  <c r="N47" i="68" s="1"/>
  <c r="O47" i="68" s="1"/>
  <c r="S47" i="68" s="1"/>
  <c r="H56" i="71"/>
  <c r="K56" i="71" s="1"/>
  <c r="N56" i="71" s="1"/>
  <c r="O56" i="71" s="1"/>
  <c r="S56" i="71" s="1"/>
  <c r="E56" i="71"/>
  <c r="E22" i="67"/>
  <c r="H22" i="67"/>
  <c r="K22" i="67" s="1"/>
  <c r="N22" i="67" s="1"/>
  <c r="O22" i="67" s="1"/>
  <c r="S22" i="67" s="1"/>
  <c r="R53" i="68"/>
  <c r="R33" i="68"/>
  <c r="H34" i="68"/>
  <c r="K34" i="68" s="1"/>
  <c r="N34" i="68" s="1"/>
  <c r="O34" i="68" s="1"/>
  <c r="S34" i="68" s="1"/>
  <c r="E34" i="68"/>
  <c r="E64" i="72"/>
  <c r="H64" i="72"/>
  <c r="K64" i="72" s="1"/>
  <c r="N64" i="72" s="1"/>
  <c r="O64" i="72" s="1"/>
  <c r="S64" i="72" s="1"/>
  <c r="H16" i="66"/>
  <c r="K16" i="66" s="1"/>
  <c r="N16" i="66" s="1"/>
  <c r="O16" i="66" s="1"/>
  <c r="S16" i="66" s="1"/>
  <c r="E16" i="66"/>
  <c r="H17" i="66"/>
  <c r="K17" i="66" s="1"/>
  <c r="N17" i="66" s="1"/>
  <c r="O17" i="66" s="1"/>
  <c r="S17" i="66" s="1"/>
  <c r="E17" i="66"/>
  <c r="H45" i="64"/>
  <c r="K45" i="64" s="1"/>
  <c r="N45" i="64" s="1"/>
  <c r="O45" i="64" s="1"/>
  <c r="S45" i="64" s="1"/>
  <c r="E45" i="64"/>
  <c r="H37" i="68"/>
  <c r="K37" i="68" s="1"/>
  <c r="N37" i="68" s="1"/>
  <c r="O37" i="68" s="1"/>
  <c r="S37" i="68" s="1"/>
  <c r="E37" i="68"/>
  <c r="R22" i="72"/>
  <c r="AT20" i="9"/>
  <c r="H43" i="69"/>
  <c r="K43" i="69" s="1"/>
  <c r="N43" i="69" s="1"/>
  <c r="O43" i="69" s="1"/>
  <c r="S43" i="69" s="1"/>
  <c r="E43" i="69"/>
  <c r="E13" i="67"/>
  <c r="H13" i="67"/>
  <c r="K13" i="67" s="1"/>
  <c r="N13" i="67" s="1"/>
  <c r="O13" i="67" s="1"/>
  <c r="S13" i="67" s="1"/>
  <c r="H33" i="71"/>
  <c r="K33" i="71" s="1"/>
  <c r="N33" i="71" s="1"/>
  <c r="O33" i="71" s="1"/>
  <c r="S33" i="71" s="1"/>
  <c r="E33" i="71"/>
  <c r="H35" i="72"/>
  <c r="K35" i="72" s="1"/>
  <c r="N35" i="72" s="1"/>
  <c r="O35" i="72" s="1"/>
  <c r="S35" i="72" s="1"/>
  <c r="E35" i="72"/>
  <c r="R63" i="65"/>
  <c r="E18" i="66"/>
  <c r="H18" i="66"/>
  <c r="K18" i="66" s="1"/>
  <c r="N18" i="66" s="1"/>
  <c r="O18" i="66" s="1"/>
  <c r="S18" i="66" s="1"/>
  <c r="H36" i="69"/>
  <c r="K36" i="69" s="1"/>
  <c r="N36" i="69" s="1"/>
  <c r="O36" i="69" s="1"/>
  <c r="S36" i="69" s="1"/>
  <c r="E36" i="69"/>
  <c r="R39" i="72"/>
  <c r="R17" i="68"/>
  <c r="R31" i="69"/>
  <c r="E62" i="71"/>
  <c r="H62" i="71"/>
  <c r="K62" i="71" s="1"/>
  <c r="N62" i="71" s="1"/>
  <c r="O62" i="71" s="1"/>
  <c r="S62" i="71" s="1"/>
  <c r="H36" i="66"/>
  <c r="K36" i="66" s="1"/>
  <c r="N36" i="66" s="1"/>
  <c r="O36" i="66" s="1"/>
  <c r="S36" i="66" s="1"/>
  <c r="E36" i="66"/>
  <c r="R46" i="67"/>
  <c r="R30" i="71"/>
  <c r="E67" i="71"/>
  <c r="H67" i="71"/>
  <c r="K67" i="71" s="1"/>
  <c r="N67" i="71" s="1"/>
  <c r="O67" i="71" s="1"/>
  <c r="S67" i="71" s="1"/>
  <c r="H38" i="68"/>
  <c r="K38" i="68" s="1"/>
  <c r="N38" i="68" s="1"/>
  <c r="O38" i="68" s="1"/>
  <c r="S38" i="68" s="1"/>
  <c r="E38" i="68"/>
  <c r="E51" i="68"/>
  <c r="H51" i="68"/>
  <c r="K51" i="68" s="1"/>
  <c r="N51" i="68" s="1"/>
  <c r="O51" i="68" s="1"/>
  <c r="S51" i="68" s="1"/>
  <c r="R39" i="69"/>
  <c r="Q70" i="70"/>
  <c r="R70" i="70"/>
  <c r="S70" i="70"/>
  <c r="R58" i="70"/>
  <c r="S71" i="70"/>
  <c r="R59" i="71"/>
  <c r="R36" i="72"/>
  <c r="R24" i="72"/>
  <c r="R13" i="67"/>
  <c r="R40" i="69"/>
  <c r="R37" i="69"/>
  <c r="R21" i="65"/>
  <c r="H34" i="71"/>
  <c r="K34" i="71" s="1"/>
  <c r="N34" i="71" s="1"/>
  <c r="O34" i="71" s="1"/>
  <c r="S34" i="71" s="1"/>
  <c r="E34" i="71"/>
  <c r="E28" i="66"/>
  <c r="H28" i="66"/>
  <c r="K28" i="66" s="1"/>
  <c r="N28" i="66" s="1"/>
  <c r="O28" i="66" s="1"/>
  <c r="S28" i="66" s="1"/>
  <c r="R63" i="71"/>
  <c r="E29" i="66"/>
  <c r="H29" i="66"/>
  <c r="K29" i="66" s="1"/>
  <c r="N29" i="66" s="1"/>
  <c r="O29" i="66" s="1"/>
  <c r="S29" i="66" s="1"/>
  <c r="R63" i="67"/>
  <c r="R64" i="64"/>
  <c r="R22" i="67"/>
  <c r="H50" i="72"/>
  <c r="K50" i="72" s="1"/>
  <c r="N50" i="72" s="1"/>
  <c r="O50" i="72" s="1"/>
  <c r="S50" i="72" s="1"/>
  <c r="E50" i="72"/>
  <c r="E23" i="70"/>
  <c r="H23" i="70"/>
  <c r="K23" i="70" s="1"/>
  <c r="N23" i="70" s="1"/>
  <c r="O23" i="70" s="1"/>
  <c r="S23" i="70" s="1"/>
  <c r="E49" i="71"/>
  <c r="H49" i="71"/>
  <c r="K49" i="71" s="1"/>
  <c r="N49" i="71" s="1"/>
  <c r="O49" i="71" s="1"/>
  <c r="S49" i="71" s="1"/>
  <c r="R21" i="69"/>
  <c r="E63" i="64"/>
  <c r="H63" i="64"/>
  <c r="K63" i="64" s="1"/>
  <c r="N63" i="64" s="1"/>
  <c r="O63" i="64" s="1"/>
  <c r="S63" i="64" s="1"/>
  <c r="R55" i="69"/>
  <c r="R44" i="66"/>
  <c r="H57" i="69"/>
  <c r="K57" i="69" s="1"/>
  <c r="N57" i="69" s="1"/>
  <c r="O57" i="69" s="1"/>
  <c r="S57" i="69" s="1"/>
  <c r="E57" i="69"/>
  <c r="H47" i="69"/>
  <c r="K47" i="69" s="1"/>
  <c r="N47" i="69" s="1"/>
  <c r="O47" i="69" s="1"/>
  <c r="S47" i="69" s="1"/>
  <c r="E47" i="69"/>
  <c r="R26" i="70"/>
  <c r="R67" i="67"/>
  <c r="R57" i="68"/>
  <c r="R68" i="68"/>
  <c r="R27" i="72"/>
  <c r="R50" i="72"/>
  <c r="E46" i="65"/>
  <c r="H46" i="65"/>
  <c r="K46" i="65" s="1"/>
  <c r="N46" i="65" s="1"/>
  <c r="O46" i="65" s="1"/>
  <c r="S46" i="65" s="1"/>
  <c r="H14" i="65"/>
  <c r="K14" i="65" s="1"/>
  <c r="N14" i="65" s="1"/>
  <c r="O14" i="65" s="1"/>
  <c r="S14" i="65" s="1"/>
  <c r="E14" i="65"/>
  <c r="H31" i="66"/>
  <c r="K31" i="66" s="1"/>
  <c r="N31" i="66" s="1"/>
  <c r="O31" i="66" s="1"/>
  <c r="S31" i="66" s="1"/>
  <c r="E31" i="66"/>
  <c r="R40" i="71"/>
  <c r="H45" i="71"/>
  <c r="K45" i="71" s="1"/>
  <c r="N45" i="71" s="1"/>
  <c r="O45" i="71" s="1"/>
  <c r="S45" i="71" s="1"/>
  <c r="E45" i="71"/>
  <c r="R66" i="71"/>
  <c r="E35" i="64"/>
  <c r="H35" i="64"/>
  <c r="K35" i="64" s="1"/>
  <c r="N35" i="64" s="1"/>
  <c r="O35" i="64" s="1"/>
  <c r="S35" i="64" s="1"/>
  <c r="R23" i="67"/>
  <c r="R14" i="70"/>
  <c r="R42" i="65"/>
  <c r="E33" i="68"/>
  <c r="H33" i="68"/>
  <c r="K33" i="68" s="1"/>
  <c r="N33" i="68" s="1"/>
  <c r="O33" i="68" s="1"/>
  <c r="S33" i="68" s="1"/>
  <c r="R17" i="71"/>
  <c r="E46" i="72"/>
  <c r="H46" i="72"/>
  <c r="K46" i="72" s="1"/>
  <c r="N46" i="72" s="1"/>
  <c r="O46" i="72" s="1"/>
  <c r="S46" i="72" s="1"/>
  <c r="R49" i="69"/>
  <c r="H25" i="65"/>
  <c r="K25" i="65" s="1"/>
  <c r="N25" i="65" s="1"/>
  <c r="O25" i="65" s="1"/>
  <c r="S25" i="65" s="1"/>
  <c r="E25" i="65"/>
  <c r="R19" i="65"/>
  <c r="R64" i="65"/>
  <c r="E19" i="71"/>
  <c r="H19" i="71"/>
  <c r="K19" i="71" s="1"/>
  <c r="N19" i="71" s="1"/>
  <c r="O19" i="71" s="1"/>
  <c r="S19" i="71" s="1"/>
  <c r="R20" i="69"/>
  <c r="R49" i="66"/>
  <c r="R53" i="66"/>
  <c r="H18" i="72"/>
  <c r="K18" i="72" s="1"/>
  <c r="N18" i="72" s="1"/>
  <c r="O18" i="72" s="1"/>
  <c r="S18" i="72" s="1"/>
  <c r="E18" i="72"/>
  <c r="E57" i="71"/>
  <c r="H57" i="71"/>
  <c r="K57" i="71" s="1"/>
  <c r="N57" i="71" s="1"/>
  <c r="O57" i="71" s="1"/>
  <c r="S57" i="71" s="1"/>
  <c r="H13" i="68"/>
  <c r="K13" i="68" s="1"/>
  <c r="N13" i="68" s="1"/>
  <c r="O13" i="68" s="1"/>
  <c r="S13" i="68" s="1"/>
  <c r="E13" i="68"/>
  <c r="R56" i="71"/>
  <c r="R13" i="66"/>
  <c r="H56" i="70"/>
  <c r="K56" i="70" s="1"/>
  <c r="N56" i="70" s="1"/>
  <c r="O56" i="70" s="1"/>
  <c r="S56" i="70" s="1"/>
  <c r="E56" i="70"/>
  <c r="H47" i="71"/>
  <c r="K47" i="71" s="1"/>
  <c r="N47" i="71" s="1"/>
  <c r="O47" i="71" s="1"/>
  <c r="S47" i="71" s="1"/>
  <c r="E47" i="71"/>
  <c r="R44" i="71"/>
  <c r="R55" i="67"/>
  <c r="R56" i="65"/>
  <c r="R60" i="68"/>
  <c r="R45" i="64"/>
  <c r="R42" i="66"/>
  <c r="R56" i="70"/>
  <c r="H63" i="70"/>
  <c r="K63" i="70" s="1"/>
  <c r="N63" i="70" s="1"/>
  <c r="O63" i="70" s="1"/>
  <c r="S63" i="70" s="1"/>
  <c r="E63" i="70"/>
  <c r="H62" i="72"/>
  <c r="K62" i="72" s="1"/>
  <c r="N62" i="72" s="1"/>
  <c r="O62" i="72" s="1"/>
  <c r="S62" i="72" s="1"/>
  <c r="E62" i="72"/>
  <c r="E32" i="65"/>
  <c r="H32" i="65"/>
  <c r="K32" i="65" s="1"/>
  <c r="N32" i="65" s="1"/>
  <c r="O32" i="65" s="1"/>
  <c r="S32" i="65" s="1"/>
  <c r="H55" i="72"/>
  <c r="K55" i="72" s="1"/>
  <c r="N55" i="72" s="1"/>
  <c r="O55" i="72" s="1"/>
  <c r="S55" i="72" s="1"/>
  <c r="E55" i="72"/>
  <c r="R64" i="70"/>
  <c r="R24" i="65"/>
  <c r="H16" i="68"/>
  <c r="K16" i="68" s="1"/>
  <c r="N16" i="68" s="1"/>
  <c r="O16" i="68" s="1"/>
  <c r="S16" i="68" s="1"/>
  <c r="E16" i="68"/>
  <c r="E26" i="66"/>
  <c r="H26" i="66"/>
  <c r="K26" i="66" s="1"/>
  <c r="N26" i="66" s="1"/>
  <c r="O26" i="66" s="1"/>
  <c r="S26" i="66" s="1"/>
  <c r="E60" i="70"/>
  <c r="H60" i="70"/>
  <c r="K60" i="70" s="1"/>
  <c r="N60" i="70" s="1"/>
  <c r="O60" i="70" s="1"/>
  <c r="S60" i="70" s="1"/>
  <c r="R63" i="68"/>
  <c r="E37" i="65"/>
  <c r="H37" i="65"/>
  <c r="K37" i="65" s="1"/>
  <c r="N37" i="65" s="1"/>
  <c r="O37" i="65" s="1"/>
  <c r="S37" i="65" s="1"/>
  <c r="R55" i="70"/>
  <c r="H14" i="66"/>
  <c r="K14" i="66" s="1"/>
  <c r="N14" i="66" s="1"/>
  <c r="O14" i="66" s="1"/>
  <c r="S14" i="66" s="1"/>
  <c r="E14" i="66"/>
  <c r="R24" i="64"/>
  <c r="R31" i="71"/>
  <c r="R29" i="71"/>
  <c r="R16" i="70"/>
  <c r="H19" i="65"/>
  <c r="K19" i="65" s="1"/>
  <c r="N19" i="65" s="1"/>
  <c r="O19" i="65" s="1"/>
  <c r="S19" i="65" s="1"/>
  <c r="E19" i="65"/>
  <c r="AR37" i="9"/>
  <c r="H17" i="71"/>
  <c r="K17" i="71" s="1"/>
  <c r="N17" i="71" s="1"/>
  <c r="O17" i="71" s="1"/>
  <c r="S17" i="71" s="1"/>
  <c r="E17" i="71"/>
  <c r="H40" i="68"/>
  <c r="K40" i="68" s="1"/>
  <c r="N40" i="68" s="1"/>
  <c r="O40" i="68" s="1"/>
  <c r="S40" i="68" s="1"/>
  <c r="E40" i="68"/>
  <c r="H47" i="72"/>
  <c r="K47" i="72" s="1"/>
  <c r="N47" i="72" s="1"/>
  <c r="O47" i="72" s="1"/>
  <c r="S47" i="72" s="1"/>
  <c r="E47" i="72"/>
  <c r="E24" i="65"/>
  <c r="H24" i="65"/>
  <c r="K24" i="65" s="1"/>
  <c r="N24" i="65" s="1"/>
  <c r="O24" i="65" s="1"/>
  <c r="S24" i="65" s="1"/>
  <c r="H59" i="70"/>
  <c r="K59" i="70" s="1"/>
  <c r="N59" i="70" s="1"/>
  <c r="O59" i="70" s="1"/>
  <c r="S59" i="70" s="1"/>
  <c r="E59" i="70"/>
  <c r="E53" i="68"/>
  <c r="H53" i="68"/>
  <c r="K53" i="68" s="1"/>
  <c r="N53" i="68" s="1"/>
  <c r="O53" i="68" s="1"/>
  <c r="S53" i="68" s="1"/>
  <c r="R36" i="70"/>
  <c r="R28" i="71"/>
  <c r="R66" i="70"/>
  <c r="R42" i="68"/>
  <c r="R32" i="69"/>
  <c r="H66" i="66"/>
  <c r="K66" i="66" s="1"/>
  <c r="N66" i="66" s="1"/>
  <c r="O66" i="66" s="1"/>
  <c r="S66" i="66" s="1"/>
  <c r="E66" i="66"/>
  <c r="R18" i="72"/>
  <c r="E15" i="64"/>
  <c r="H15" i="64"/>
  <c r="K15" i="64" s="1"/>
  <c r="N15" i="64" s="1"/>
  <c r="O15" i="64" s="1"/>
  <c r="S15" i="64" s="1"/>
  <c r="R50" i="66"/>
  <c r="AR66" i="9"/>
  <c r="E25" i="71"/>
  <c r="H25" i="71"/>
  <c r="K25" i="71" s="1"/>
  <c r="N25" i="71" s="1"/>
  <c r="O25" i="71" s="1"/>
  <c r="S25" i="71" s="1"/>
  <c r="H31" i="72"/>
  <c r="K31" i="72" s="1"/>
  <c r="N31" i="72" s="1"/>
  <c r="O31" i="72" s="1"/>
  <c r="S31" i="72" s="1"/>
  <c r="E31" i="72"/>
  <c r="E59" i="71"/>
  <c r="H59" i="71"/>
  <c r="K59" i="71" s="1"/>
  <c r="N59" i="71" s="1"/>
  <c r="O59" i="71" s="1"/>
  <c r="S59" i="71" s="1"/>
  <c r="H48" i="65"/>
  <c r="K48" i="65" s="1"/>
  <c r="N48" i="65" s="1"/>
  <c r="O48" i="65" s="1"/>
  <c r="S48" i="65" s="1"/>
  <c r="E48" i="65"/>
  <c r="H21" i="71"/>
  <c r="K21" i="71" s="1"/>
  <c r="N21" i="71" s="1"/>
  <c r="O21" i="71" s="1"/>
  <c r="S21" i="71" s="1"/>
  <c r="E21" i="71"/>
  <c r="R51" i="67"/>
  <c r="E50" i="64"/>
  <c r="H50" i="64"/>
  <c r="K50" i="64" s="1"/>
  <c r="N50" i="64" s="1"/>
  <c r="O50" i="64" s="1"/>
  <c r="S50" i="64" s="1"/>
  <c r="R14" i="68"/>
  <c r="AS22" i="9"/>
  <c r="AR22" i="9"/>
  <c r="R39" i="65"/>
  <c r="AS12" i="9"/>
  <c r="AR12" i="9"/>
  <c r="E55" i="68"/>
  <c r="H55" i="68"/>
  <c r="K55" i="68" s="1"/>
  <c r="N55" i="68" s="1"/>
  <c r="O55" i="68" s="1"/>
  <c r="S55" i="68" s="1"/>
  <c r="R40" i="64"/>
  <c r="H46" i="69"/>
  <c r="K46" i="69" s="1"/>
  <c r="N46" i="69" s="1"/>
  <c r="O46" i="69" s="1"/>
  <c r="S46" i="69" s="1"/>
  <c r="E46" i="69"/>
  <c r="E63" i="69"/>
  <c r="H63" i="69"/>
  <c r="K63" i="69" s="1"/>
  <c r="N63" i="69" s="1"/>
  <c r="O63" i="69" s="1"/>
  <c r="S63" i="69" s="1"/>
  <c r="R62" i="68"/>
  <c r="E53" i="67"/>
  <c r="H53" i="67"/>
  <c r="K53" i="67" s="1"/>
  <c r="N53" i="67" s="1"/>
  <c r="O53" i="67" s="1"/>
  <c r="S53" i="67" s="1"/>
  <c r="H65" i="71"/>
  <c r="K65" i="71" s="1"/>
  <c r="N65" i="71" s="1"/>
  <c r="O65" i="71" s="1"/>
  <c r="S65" i="71" s="1"/>
  <c r="E65" i="71"/>
  <c r="E26" i="71"/>
  <c r="H26" i="71"/>
  <c r="K26" i="71" s="1"/>
  <c r="N26" i="71" s="1"/>
  <c r="O26" i="71" s="1"/>
  <c r="S26" i="71" s="1"/>
  <c r="E52" i="67"/>
  <c r="H52" i="67"/>
  <c r="K52" i="67" s="1"/>
  <c r="N52" i="67" s="1"/>
  <c r="O52" i="67" s="1"/>
  <c r="S52" i="67" s="1"/>
  <c r="R36" i="67"/>
  <c r="R27" i="67"/>
  <c r="R62" i="72"/>
  <c r="H18" i="70"/>
  <c r="K18" i="70" s="1"/>
  <c r="N18" i="70" s="1"/>
  <c r="O18" i="70" s="1"/>
  <c r="S18" i="70" s="1"/>
  <c r="E18" i="70"/>
  <c r="R57" i="64"/>
  <c r="R68" i="64"/>
  <c r="H46" i="66"/>
  <c r="K46" i="66" s="1"/>
  <c r="N46" i="66" s="1"/>
  <c r="O46" i="66" s="1"/>
  <c r="S46" i="66" s="1"/>
  <c r="E46" i="66"/>
  <c r="R35" i="67"/>
  <c r="E42" i="70"/>
  <c r="H42" i="70"/>
  <c r="K42" i="70" s="1"/>
  <c r="N42" i="70" s="1"/>
  <c r="O42" i="70" s="1"/>
  <c r="S42" i="70" s="1"/>
  <c r="E40" i="66"/>
  <c r="H40" i="66"/>
  <c r="K40" i="66" s="1"/>
  <c r="N40" i="66" s="1"/>
  <c r="O40" i="66" s="1"/>
  <c r="S40" i="66" s="1"/>
  <c r="R42" i="67"/>
  <c r="H46" i="67"/>
  <c r="K46" i="67" s="1"/>
  <c r="N46" i="67" s="1"/>
  <c r="O46" i="67" s="1"/>
  <c r="S46" i="67" s="1"/>
  <c r="E46" i="67"/>
  <c r="AR24" i="9"/>
  <c r="AS24" i="9"/>
  <c r="H35" i="71"/>
  <c r="K35" i="71" s="1"/>
  <c r="N35" i="71" s="1"/>
  <c r="O35" i="71" s="1"/>
  <c r="S35" i="71" s="1"/>
  <c r="E35" i="71"/>
  <c r="R67" i="69"/>
  <c r="E64" i="71"/>
  <c r="H64" i="71"/>
  <c r="K64" i="71" s="1"/>
  <c r="N64" i="71" s="1"/>
  <c r="O64" i="71" s="1"/>
  <c r="S64" i="71" s="1"/>
  <c r="E66" i="69"/>
  <c r="H66" i="69"/>
  <c r="K66" i="69" s="1"/>
  <c r="N66" i="69" s="1"/>
  <c r="O66" i="69" s="1"/>
  <c r="S66" i="69" s="1"/>
  <c r="R34" i="70"/>
  <c r="H22" i="65"/>
  <c r="K22" i="65" s="1"/>
  <c r="N22" i="65" s="1"/>
  <c r="O22" i="65" s="1"/>
  <c r="S22" i="65" s="1"/>
  <c r="E22" i="65"/>
  <c r="E34" i="64"/>
  <c r="H34" i="64"/>
  <c r="K34" i="64" s="1"/>
  <c r="N34" i="64" s="1"/>
  <c r="O34" i="64" s="1"/>
  <c r="S34" i="64" s="1"/>
  <c r="E54" i="64"/>
  <c r="H54" i="64"/>
  <c r="K54" i="64" s="1"/>
  <c r="N54" i="64" s="1"/>
  <c r="O54" i="64" s="1"/>
  <c r="S54" i="64" s="1"/>
  <c r="E31" i="64"/>
  <c r="H31" i="64"/>
  <c r="K31" i="64" s="1"/>
  <c r="N31" i="64" s="1"/>
  <c r="O31" i="64" s="1"/>
  <c r="S31" i="64" s="1"/>
  <c r="H24" i="69"/>
  <c r="K24" i="69" s="1"/>
  <c r="N24" i="69" s="1"/>
  <c r="O24" i="69" s="1"/>
  <c r="S24" i="69" s="1"/>
  <c r="E24" i="69"/>
  <c r="R20" i="70"/>
  <c r="R13" i="72"/>
  <c r="H19" i="72"/>
  <c r="K19" i="72" s="1"/>
  <c r="N19" i="72" s="1"/>
  <c r="O19" i="72" s="1"/>
  <c r="S19" i="72" s="1"/>
  <c r="E19" i="72"/>
  <c r="H29" i="69"/>
  <c r="K29" i="69" s="1"/>
  <c r="N29" i="69" s="1"/>
  <c r="O29" i="69" s="1"/>
  <c r="S29" i="69" s="1"/>
  <c r="E29" i="69"/>
  <c r="R60" i="72"/>
  <c r="R42" i="70"/>
  <c r="H38" i="69"/>
  <c r="K38" i="69" s="1"/>
  <c r="N38" i="69" s="1"/>
  <c r="O38" i="69" s="1"/>
  <c r="S38" i="69" s="1"/>
  <c r="E38" i="69"/>
  <c r="R61" i="64"/>
  <c r="R61" i="66"/>
  <c r="H57" i="65"/>
  <c r="K57" i="65" s="1"/>
  <c r="N57" i="65" s="1"/>
  <c r="O57" i="65" s="1"/>
  <c r="S57" i="65" s="1"/>
  <c r="E57" i="65"/>
  <c r="H38" i="71"/>
  <c r="K38" i="71" s="1"/>
  <c r="N38" i="71" s="1"/>
  <c r="O38" i="71" s="1"/>
  <c r="S38" i="71" s="1"/>
  <c r="E38" i="71"/>
  <c r="R19" i="71"/>
  <c r="H43" i="68"/>
  <c r="K43" i="68" s="1"/>
  <c r="N43" i="68" s="1"/>
  <c r="O43" i="68" s="1"/>
  <c r="S43" i="68" s="1"/>
  <c r="E43" i="68"/>
  <c r="H33" i="65"/>
  <c r="K33" i="65" s="1"/>
  <c r="N33" i="65" s="1"/>
  <c r="O33" i="65" s="1"/>
  <c r="S33" i="65" s="1"/>
  <c r="E33" i="65"/>
  <c r="H37" i="71"/>
  <c r="K37" i="71" s="1"/>
  <c r="N37" i="71" s="1"/>
  <c r="O37" i="71" s="1"/>
  <c r="S37" i="71" s="1"/>
  <c r="E37" i="71"/>
  <c r="R61" i="65"/>
  <c r="E34" i="65"/>
  <c r="H34" i="65"/>
  <c r="K34" i="65" s="1"/>
  <c r="N34" i="65" s="1"/>
  <c r="O34" i="65" s="1"/>
  <c r="S34" i="65" s="1"/>
  <c r="R53" i="64"/>
  <c r="R35" i="68"/>
  <c r="E12" i="71"/>
  <c r="F69" i="71"/>
  <c r="H12" i="71"/>
  <c r="F71" i="71"/>
  <c r="R50" i="70"/>
  <c r="H58" i="64"/>
  <c r="K58" i="64" s="1"/>
  <c r="N58" i="64" s="1"/>
  <c r="O58" i="64" s="1"/>
  <c r="S58" i="64" s="1"/>
  <c r="E58" i="64"/>
  <c r="R15" i="70"/>
  <c r="R33" i="64"/>
  <c r="E26" i="68"/>
  <c r="H26" i="68"/>
  <c r="K26" i="68" s="1"/>
  <c r="N26" i="68" s="1"/>
  <c r="O26" i="68" s="1"/>
  <c r="S26" i="68" s="1"/>
  <c r="AR40" i="9"/>
  <c r="E29" i="65"/>
  <c r="H29" i="65"/>
  <c r="K29" i="65" s="1"/>
  <c r="N29" i="65" s="1"/>
  <c r="O29" i="65" s="1"/>
  <c r="S29" i="65" s="1"/>
  <c r="R33" i="67"/>
  <c r="H43" i="70"/>
  <c r="K43" i="70" s="1"/>
  <c r="N43" i="70" s="1"/>
  <c r="O43" i="70" s="1"/>
  <c r="S43" i="70" s="1"/>
  <c r="E43" i="70"/>
  <c r="R29" i="68"/>
  <c r="H47" i="66"/>
  <c r="K47" i="66" s="1"/>
  <c r="N47" i="66" s="1"/>
  <c r="O47" i="66" s="1"/>
  <c r="S47" i="66" s="1"/>
  <c r="E47" i="66"/>
  <c r="R37" i="66"/>
  <c r="AT24" i="9"/>
  <c r="R45" i="71"/>
  <c r="H31" i="70"/>
  <c r="K31" i="70" s="1"/>
  <c r="N31" i="70" s="1"/>
  <c r="O31" i="70" s="1"/>
  <c r="S31" i="70" s="1"/>
  <c r="E31" i="70"/>
  <c r="E14" i="67"/>
  <c r="H14" i="67"/>
  <c r="K14" i="67" s="1"/>
  <c r="N14" i="67" s="1"/>
  <c r="O14" i="67" s="1"/>
  <c r="S14" i="67" s="1"/>
  <c r="E13" i="66"/>
  <c r="H13" i="66"/>
  <c r="K13" i="66" s="1"/>
  <c r="N13" i="66" s="1"/>
  <c r="O13" i="66" s="1"/>
  <c r="S13" i="66" s="1"/>
  <c r="H13" i="72"/>
  <c r="K13" i="72" s="1"/>
  <c r="N13" i="72" s="1"/>
  <c r="O13" i="72" s="1"/>
  <c r="S13" i="72" s="1"/>
  <c r="E13" i="72"/>
  <c r="R20" i="66"/>
  <c r="R19" i="66"/>
  <c r="E55" i="71"/>
  <c r="H55" i="71"/>
  <c r="K55" i="71" s="1"/>
  <c r="N55" i="71" s="1"/>
  <c r="O55" i="71" s="1"/>
  <c r="S55" i="71" s="1"/>
  <c r="E26" i="65"/>
  <c r="H26" i="65"/>
  <c r="K26" i="65" s="1"/>
  <c r="N26" i="65" s="1"/>
  <c r="O26" i="65" s="1"/>
  <c r="S26" i="65" s="1"/>
  <c r="AT17" i="9"/>
  <c r="H25" i="66"/>
  <c r="K25" i="66" s="1"/>
  <c r="N25" i="66" s="1"/>
  <c r="O25" i="66" s="1"/>
  <c r="S25" i="66" s="1"/>
  <c r="E25" i="66"/>
  <c r="R59" i="64"/>
  <c r="R27" i="70"/>
  <c r="H51" i="65"/>
  <c r="K51" i="65" s="1"/>
  <c r="N51" i="65" s="1"/>
  <c r="O51" i="65" s="1"/>
  <c r="S51" i="65" s="1"/>
  <c r="E51" i="65"/>
  <c r="E29" i="64"/>
  <c r="H29" i="64"/>
  <c r="K29" i="64" s="1"/>
  <c r="N29" i="64" s="1"/>
  <c r="O29" i="64" s="1"/>
  <c r="S29" i="64" s="1"/>
  <c r="R13" i="70"/>
  <c r="R31" i="65"/>
  <c r="H49" i="70"/>
  <c r="K49" i="70" s="1"/>
  <c r="N49" i="70" s="1"/>
  <c r="O49" i="70" s="1"/>
  <c r="S49" i="70" s="1"/>
  <c r="E49" i="70"/>
  <c r="R33" i="71"/>
  <c r="R22" i="68"/>
  <c r="R42" i="71"/>
  <c r="E61" i="66"/>
  <c r="H61" i="66"/>
  <c r="K61" i="66" s="1"/>
  <c r="N61" i="66" s="1"/>
  <c r="O61" i="66" s="1"/>
  <c r="S61" i="66" s="1"/>
  <c r="H25" i="72"/>
  <c r="K25" i="72" s="1"/>
  <c r="N25" i="72" s="1"/>
  <c r="O25" i="72" s="1"/>
  <c r="S25" i="72" s="1"/>
  <c r="E25" i="72"/>
  <c r="E33" i="66"/>
  <c r="H33" i="66"/>
  <c r="K33" i="66" s="1"/>
  <c r="N33" i="66" s="1"/>
  <c r="O33" i="66" s="1"/>
  <c r="S33" i="66" s="1"/>
  <c r="E58" i="65"/>
  <c r="H58" i="65"/>
  <c r="K58" i="65" s="1"/>
  <c r="N58" i="65" s="1"/>
  <c r="O58" i="65" s="1"/>
  <c r="S58" i="65" s="1"/>
  <c r="R44" i="67"/>
  <c r="R55" i="66"/>
  <c r="AR33" i="9"/>
  <c r="R17" i="66"/>
  <c r="E57" i="68"/>
  <c r="H57" i="68"/>
  <c r="K57" i="68" s="1"/>
  <c r="N57" i="68" s="1"/>
  <c r="O57" i="68" s="1"/>
  <c r="S57" i="68" s="1"/>
  <c r="E15" i="68"/>
  <c r="H15" i="68"/>
  <c r="K15" i="68" s="1"/>
  <c r="N15" i="68" s="1"/>
  <c r="O15" i="68" s="1"/>
  <c r="S15" i="68" s="1"/>
  <c r="E61" i="68"/>
  <c r="H61" i="68"/>
  <c r="K61" i="68" s="1"/>
  <c r="N61" i="68" s="1"/>
  <c r="O61" i="68" s="1"/>
  <c r="S61" i="68" s="1"/>
  <c r="H17" i="72"/>
  <c r="K17" i="72" s="1"/>
  <c r="N17" i="72" s="1"/>
  <c r="O17" i="72" s="1"/>
  <c r="S17" i="72" s="1"/>
  <c r="E17" i="72"/>
  <c r="R22" i="71"/>
  <c r="R19" i="72"/>
  <c r="H20" i="67"/>
  <c r="K20" i="67" s="1"/>
  <c r="N20" i="67" s="1"/>
  <c r="O20" i="67" s="1"/>
  <c r="S20" i="67" s="1"/>
  <c r="E20" i="67"/>
  <c r="E63" i="68"/>
  <c r="H63" i="68"/>
  <c r="K63" i="68" s="1"/>
  <c r="N63" i="68" s="1"/>
  <c r="O63" i="68" s="1"/>
  <c r="S63" i="68" s="1"/>
  <c r="R46" i="70"/>
  <c r="E63" i="71"/>
  <c r="H63" i="71"/>
  <c r="K63" i="71" s="1"/>
  <c r="N63" i="71" s="1"/>
  <c r="O63" i="71" s="1"/>
  <c r="S63" i="71" s="1"/>
  <c r="E28" i="69"/>
  <c r="H28" i="69"/>
  <c r="K28" i="69" s="1"/>
  <c r="N28" i="69" s="1"/>
  <c r="O28" i="69" s="1"/>
  <c r="S28" i="69" s="1"/>
  <c r="R37" i="64"/>
  <c r="R67" i="64"/>
  <c r="E20" i="64"/>
  <c r="H20" i="64"/>
  <c r="K20" i="64" s="1"/>
  <c r="N20" i="64" s="1"/>
  <c r="O20" i="64" s="1"/>
  <c r="S20" i="64" s="1"/>
  <c r="H42" i="67"/>
  <c r="K42" i="67" s="1"/>
  <c r="N42" i="67" s="1"/>
  <c r="O42" i="67" s="1"/>
  <c r="S42" i="67" s="1"/>
  <c r="E42" i="67"/>
  <c r="R57" i="72"/>
  <c r="R68" i="72"/>
  <c r="R23" i="64"/>
  <c r="H33" i="72"/>
  <c r="K33" i="72" s="1"/>
  <c r="N33" i="72" s="1"/>
  <c r="O33" i="72" s="1"/>
  <c r="S33" i="72" s="1"/>
  <c r="E33" i="72"/>
  <c r="R19" i="70"/>
  <c r="H31" i="71"/>
  <c r="K31" i="71" s="1"/>
  <c r="N31" i="71" s="1"/>
  <c r="O31" i="71" s="1"/>
  <c r="S31" i="71" s="1"/>
  <c r="E31" i="71"/>
  <c r="R52" i="70"/>
  <c r="H54" i="66"/>
  <c r="K54" i="66" s="1"/>
  <c r="N54" i="66" s="1"/>
  <c r="O54" i="66" s="1"/>
  <c r="S54" i="66" s="1"/>
  <c r="E54" i="66"/>
  <c r="R31" i="64"/>
  <c r="E13" i="71"/>
  <c r="H13" i="71"/>
  <c r="K13" i="71" s="1"/>
  <c r="N13" i="71" s="1"/>
  <c r="O13" i="71" s="1"/>
  <c r="S13" i="71" s="1"/>
  <c r="R68" i="70"/>
  <c r="R57" i="70"/>
  <c r="R26" i="67"/>
  <c r="R41" i="72"/>
  <c r="R57" i="65"/>
  <c r="R68" i="65"/>
  <c r="E49" i="67"/>
  <c r="H49" i="67"/>
  <c r="K49" i="67" s="1"/>
  <c r="N49" i="67" s="1"/>
  <c r="O49" i="67" s="1"/>
  <c r="S49" i="67" s="1"/>
  <c r="H44" i="68"/>
  <c r="K44" i="68" s="1"/>
  <c r="N44" i="68" s="1"/>
  <c r="O44" i="68" s="1"/>
  <c r="S44" i="68" s="1"/>
  <c r="E44" i="68"/>
  <c r="R42" i="72"/>
  <c r="E31" i="65"/>
  <c r="H31" i="65"/>
  <c r="K31" i="65" s="1"/>
  <c r="N31" i="65" s="1"/>
  <c r="O31" i="65" s="1"/>
  <c r="S31" i="65" s="1"/>
  <c r="E14" i="68"/>
  <c r="H14" i="68"/>
  <c r="K14" i="68" s="1"/>
  <c r="N14" i="68" s="1"/>
  <c r="O14" i="68" s="1"/>
  <c r="S14" i="68" s="1"/>
  <c r="H23" i="69"/>
  <c r="K23" i="69" s="1"/>
  <c r="N23" i="69" s="1"/>
  <c r="O23" i="69" s="1"/>
  <c r="S23" i="69" s="1"/>
  <c r="E23" i="69"/>
  <c r="R39" i="66"/>
  <c r="E60" i="68"/>
  <c r="H60" i="68"/>
  <c r="K60" i="68" s="1"/>
  <c r="N60" i="68" s="1"/>
  <c r="O60" i="68" s="1"/>
  <c r="S60" i="68" s="1"/>
  <c r="R55" i="68"/>
  <c r="H44" i="69"/>
  <c r="K44" i="69" s="1"/>
  <c r="N44" i="69" s="1"/>
  <c r="O44" i="69" s="1"/>
  <c r="S44" i="69" s="1"/>
  <c r="E44" i="69"/>
  <c r="R18" i="67"/>
  <c r="R47" i="70"/>
  <c r="E65" i="72"/>
  <c r="H65" i="72"/>
  <c r="K65" i="72" s="1"/>
  <c r="N65" i="72" s="1"/>
  <c r="O65" i="72" s="1"/>
  <c r="S65" i="72" s="1"/>
  <c r="E23" i="67"/>
  <c r="H23" i="67"/>
  <c r="K23" i="67" s="1"/>
  <c r="N23" i="67" s="1"/>
  <c r="O23" i="67" s="1"/>
  <c r="S23" i="67" s="1"/>
  <c r="R26" i="68"/>
  <c r="R57" i="66"/>
  <c r="R68" i="66"/>
  <c r="H25" i="69"/>
  <c r="K25" i="69" s="1"/>
  <c r="N25" i="69" s="1"/>
  <c r="O25" i="69" s="1"/>
  <c r="S25" i="69" s="1"/>
  <c r="E25" i="69"/>
  <c r="E63" i="72"/>
  <c r="H63" i="72"/>
  <c r="K63" i="72" s="1"/>
  <c r="N63" i="72" s="1"/>
  <c r="O63" i="72" s="1"/>
  <c r="S63" i="72" s="1"/>
  <c r="R49" i="70"/>
  <c r="R36" i="66"/>
  <c r="R24" i="67"/>
  <c r="AR67" i="9"/>
  <c r="E17" i="68"/>
  <c r="H17" i="68"/>
  <c r="K17" i="68" s="1"/>
  <c r="N17" i="68" s="1"/>
  <c r="O17" i="68" s="1"/>
  <c r="S17" i="68" s="1"/>
  <c r="R25" i="65"/>
  <c r="R30" i="67"/>
  <c r="H39" i="71"/>
  <c r="K39" i="71" s="1"/>
  <c r="N39" i="71" s="1"/>
  <c r="O39" i="71" s="1"/>
  <c r="S39" i="71" s="1"/>
  <c r="E39" i="71"/>
  <c r="R30" i="65"/>
  <c r="R19" i="69"/>
  <c r="H13" i="70"/>
  <c r="K13" i="70" s="1"/>
  <c r="N13" i="70" s="1"/>
  <c r="O13" i="70" s="1"/>
  <c r="S13" i="70" s="1"/>
  <c r="E13" i="70"/>
  <c r="H58" i="71"/>
  <c r="K58" i="71" s="1"/>
  <c r="N58" i="71" s="1"/>
  <c r="O58" i="71" s="1"/>
  <c r="S58" i="71" s="1"/>
  <c r="E58" i="71"/>
  <c r="R70" i="64"/>
  <c r="R58" i="64"/>
  <c r="H54" i="69"/>
  <c r="K54" i="69" s="1"/>
  <c r="N54" i="69" s="1"/>
  <c r="O54" i="69" s="1"/>
  <c r="S54" i="69" s="1"/>
  <c r="E54" i="69"/>
  <c r="R67" i="66"/>
  <c r="R55" i="72"/>
  <c r="H65" i="68"/>
  <c r="K65" i="68" s="1"/>
  <c r="N65" i="68" s="1"/>
  <c r="O65" i="68" s="1"/>
  <c r="S65" i="68" s="1"/>
  <c r="E65" i="68"/>
  <c r="R38" i="69"/>
  <c r="E38" i="72"/>
  <c r="H38" i="72"/>
  <c r="K38" i="72" s="1"/>
  <c r="N38" i="72" s="1"/>
  <c r="O38" i="72" s="1"/>
  <c r="S38" i="72" s="1"/>
  <c r="H21" i="72"/>
  <c r="K21" i="72" s="1"/>
  <c r="N21" i="72" s="1"/>
  <c r="O21" i="72" s="1"/>
  <c r="S21" i="72" s="1"/>
  <c r="E21" i="72"/>
  <c r="R44" i="69"/>
  <c r="R62" i="67"/>
  <c r="AT16" i="9"/>
  <c r="E33" i="69"/>
  <c r="H33" i="69"/>
  <c r="K33" i="69" s="1"/>
  <c r="N33" i="69" s="1"/>
  <c r="O33" i="69" s="1"/>
  <c r="S33" i="69" s="1"/>
  <c r="H67" i="66"/>
  <c r="K67" i="66" s="1"/>
  <c r="N67" i="66" s="1"/>
  <c r="O67" i="66" s="1"/>
  <c r="S67" i="66" s="1"/>
  <c r="E67" i="66"/>
  <c r="R54" i="68"/>
  <c r="R46" i="66"/>
  <c r="H66" i="72"/>
  <c r="K66" i="72" s="1"/>
  <c r="N66" i="72" s="1"/>
  <c r="O66" i="72" s="1"/>
  <c r="S66" i="72" s="1"/>
  <c r="E66" i="72"/>
  <c r="R41" i="68"/>
  <c r="H24" i="72"/>
  <c r="K24" i="72" s="1"/>
  <c r="N24" i="72" s="1"/>
  <c r="O24" i="72" s="1"/>
  <c r="S24" i="72" s="1"/>
  <c r="E24" i="72"/>
  <c r="E55" i="64"/>
  <c r="H55" i="64"/>
  <c r="K55" i="64" s="1"/>
  <c r="N55" i="64" s="1"/>
  <c r="O55" i="64" s="1"/>
  <c r="S55" i="64" s="1"/>
  <c r="E64" i="68"/>
  <c r="H64" i="68"/>
  <c r="K64" i="68" s="1"/>
  <c r="N64" i="68" s="1"/>
  <c r="O64" i="68" s="1"/>
  <c r="S64" i="68" s="1"/>
  <c r="R30" i="64"/>
  <c r="H26" i="70"/>
  <c r="K26" i="70" s="1"/>
  <c r="N26" i="70" s="1"/>
  <c r="O26" i="70" s="1"/>
  <c r="S26" i="70" s="1"/>
  <c r="E26" i="70"/>
  <c r="R67" i="71"/>
  <c r="R62" i="65"/>
  <c r="E67" i="69"/>
  <c r="H67" i="69"/>
  <c r="K67" i="69" s="1"/>
  <c r="N67" i="69" s="1"/>
  <c r="O67" i="69" s="1"/>
  <c r="S67" i="69" s="1"/>
  <c r="R35" i="69"/>
  <c r="E51" i="66"/>
  <c r="H51" i="66"/>
  <c r="K51" i="66" s="1"/>
  <c r="N51" i="66" s="1"/>
  <c r="O51" i="66" s="1"/>
  <c r="S51" i="66" s="1"/>
  <c r="R45" i="69"/>
  <c r="E22" i="70"/>
  <c r="H22" i="70"/>
  <c r="K22" i="70" s="1"/>
  <c r="N22" i="70" s="1"/>
  <c r="O22" i="70" s="1"/>
  <c r="S22" i="70" s="1"/>
  <c r="R24" i="68"/>
  <c r="R61" i="67"/>
  <c r="R43" i="64"/>
  <c r="H35" i="70"/>
  <c r="K35" i="70" s="1"/>
  <c r="N35" i="70" s="1"/>
  <c r="O35" i="70" s="1"/>
  <c r="S35" i="70" s="1"/>
  <c r="E35" i="70"/>
  <c r="R18" i="64"/>
  <c r="R15" i="66"/>
  <c r="R28" i="67"/>
  <c r="H41" i="65"/>
  <c r="K41" i="65" s="1"/>
  <c r="N41" i="65" s="1"/>
  <c r="O41" i="65" s="1"/>
  <c r="S41" i="65" s="1"/>
  <c r="E41" i="65"/>
  <c r="E34" i="69"/>
  <c r="H34" i="69"/>
  <c r="K34" i="69" s="1"/>
  <c r="N34" i="69" s="1"/>
  <c r="O34" i="69" s="1"/>
  <c r="S34" i="69" s="1"/>
  <c r="R52" i="72"/>
  <c r="R49" i="67"/>
  <c r="H39" i="67"/>
  <c r="K39" i="67" s="1"/>
  <c r="N39" i="67" s="1"/>
  <c r="O39" i="67" s="1"/>
  <c r="S39" i="67" s="1"/>
  <c r="E39" i="67"/>
  <c r="R40" i="67"/>
  <c r="E50" i="65"/>
  <c r="H50" i="65"/>
  <c r="K50" i="65" s="1"/>
  <c r="N50" i="65" s="1"/>
  <c r="O50" i="65" s="1"/>
  <c r="S50" i="65" s="1"/>
  <c r="H65" i="66"/>
  <c r="K65" i="66" s="1"/>
  <c r="N65" i="66" s="1"/>
  <c r="O65" i="66" s="1"/>
  <c r="S65" i="66" s="1"/>
  <c r="E65" i="66"/>
  <c r="H39" i="68"/>
  <c r="K39" i="68" s="1"/>
  <c r="N39" i="68" s="1"/>
  <c r="O39" i="68" s="1"/>
  <c r="S39" i="68" s="1"/>
  <c r="E39" i="68"/>
  <c r="E47" i="64"/>
  <c r="H47" i="64"/>
  <c r="K47" i="64" s="1"/>
  <c r="N47" i="64" s="1"/>
  <c r="O47" i="64" s="1"/>
  <c r="S47" i="64" s="1"/>
  <c r="H48" i="69"/>
  <c r="K48" i="69" s="1"/>
  <c r="N48" i="69" s="1"/>
  <c r="O48" i="69" s="1"/>
  <c r="S48" i="69" s="1"/>
  <c r="E48" i="69"/>
  <c r="R48" i="65"/>
  <c r="R50" i="64"/>
  <c r="R20" i="71"/>
  <c r="R43" i="69"/>
  <c r="H48" i="71"/>
  <c r="K48" i="71" s="1"/>
  <c r="N48" i="71" s="1"/>
  <c r="O48" i="71" s="1"/>
  <c r="S48" i="71" s="1"/>
  <c r="E48" i="71"/>
  <c r="E63" i="67"/>
  <c r="H63" i="67"/>
  <c r="K63" i="67" s="1"/>
  <c r="N63" i="67" s="1"/>
  <c r="O63" i="67" s="1"/>
  <c r="S63" i="67" s="1"/>
  <c r="R23" i="70"/>
  <c r="H36" i="64"/>
  <c r="K36" i="64" s="1"/>
  <c r="N36" i="64" s="1"/>
  <c r="O36" i="64" s="1"/>
  <c r="S36" i="64" s="1"/>
  <c r="E36" i="64"/>
  <c r="R60" i="69"/>
  <c r="E33" i="67"/>
  <c r="H33" i="67"/>
  <c r="K33" i="67" s="1"/>
  <c r="N33" i="67" s="1"/>
  <c r="O33" i="67" s="1"/>
  <c r="S33" i="67" s="1"/>
  <c r="E52" i="69"/>
  <c r="H52" i="69"/>
  <c r="K52" i="69" s="1"/>
  <c r="N52" i="69" s="1"/>
  <c r="O52" i="69" s="1"/>
  <c r="S52" i="69" s="1"/>
  <c r="R35" i="71"/>
  <c r="E12" i="64"/>
  <c r="H12" i="64"/>
  <c r="F71" i="64"/>
  <c r="F69" i="64"/>
  <c r="R29" i="69"/>
  <c r="R43" i="68"/>
  <c r="R30" i="68"/>
  <c r="E12" i="72"/>
  <c r="H12" i="72"/>
  <c r="F71" i="72"/>
  <c r="F69" i="72"/>
  <c r="R22" i="65"/>
  <c r="E62" i="69"/>
  <c r="H62" i="69"/>
  <c r="K62" i="69" s="1"/>
  <c r="N62" i="69" s="1"/>
  <c r="O62" i="69" s="1"/>
  <c r="S62" i="69" s="1"/>
  <c r="R41" i="69"/>
  <c r="F70" i="65"/>
  <c r="E70" i="65" s="1"/>
  <c r="E27" i="65"/>
  <c r="H27" i="65"/>
  <c r="F68" i="65"/>
  <c r="E68" i="65" s="1"/>
  <c r="E40" i="67"/>
  <c r="H40" i="67"/>
  <c r="K40" i="67" s="1"/>
  <c r="N40" i="67" s="1"/>
  <c r="O40" i="67" s="1"/>
  <c r="S40" i="67" s="1"/>
  <c r="R50" i="67"/>
  <c r="H22" i="71"/>
  <c r="K22" i="71" s="1"/>
  <c r="N22" i="71" s="1"/>
  <c r="O22" i="71" s="1"/>
  <c r="S22" i="71" s="1"/>
  <c r="E22" i="71"/>
  <c r="AT15" i="9"/>
  <c r="R34" i="71"/>
  <c r="H17" i="64"/>
  <c r="K17" i="64" s="1"/>
  <c r="N17" i="64" s="1"/>
  <c r="O17" i="64" s="1"/>
  <c r="S17" i="64" s="1"/>
  <c r="E17" i="64"/>
  <c r="H46" i="64"/>
  <c r="K46" i="64" s="1"/>
  <c r="N46" i="64" s="1"/>
  <c r="O46" i="64" s="1"/>
  <c r="S46" i="64" s="1"/>
  <c r="E46" i="64"/>
  <c r="R35" i="64"/>
  <c r="E15" i="66"/>
  <c r="H15" i="66"/>
  <c r="K15" i="66" s="1"/>
  <c r="N15" i="66" s="1"/>
  <c r="O15" i="66" s="1"/>
  <c r="S15" i="66" s="1"/>
  <c r="R44" i="70"/>
  <c r="R38" i="65"/>
  <c r="AR29" i="9"/>
  <c r="R28" i="65"/>
  <c r="R59" i="67"/>
  <c r="R25" i="64"/>
  <c r="R56" i="72"/>
  <c r="E42" i="65"/>
  <c r="H42" i="65"/>
  <c r="K42" i="65" s="1"/>
  <c r="N42" i="65" s="1"/>
  <c r="O42" i="65" s="1"/>
  <c r="S42" i="65" s="1"/>
  <c r="R58" i="67"/>
  <c r="R70" i="67"/>
  <c r="S70" i="67"/>
  <c r="S71" i="67"/>
  <c r="Q70" i="67"/>
  <c r="R56" i="66"/>
  <c r="E26" i="72"/>
  <c r="H26" i="72"/>
  <c r="K26" i="72" s="1"/>
  <c r="N26" i="72" s="1"/>
  <c r="O26" i="72" s="1"/>
  <c r="S26" i="72" s="1"/>
  <c r="R65" i="72"/>
  <c r="E32" i="72"/>
  <c r="H32" i="72"/>
  <c r="K32" i="72" s="1"/>
  <c r="N32" i="72" s="1"/>
  <c r="O32" i="72" s="1"/>
  <c r="S32" i="72" s="1"/>
  <c r="E61" i="67"/>
  <c r="H61" i="67"/>
  <c r="K61" i="67" s="1"/>
  <c r="N61" i="67" s="1"/>
  <c r="O61" i="67" s="1"/>
  <c r="S61" i="67" s="1"/>
  <c r="H59" i="68"/>
  <c r="K59" i="68" s="1"/>
  <c r="N59" i="68" s="1"/>
  <c r="O59" i="68" s="1"/>
  <c r="S59" i="68" s="1"/>
  <c r="E59" i="68"/>
  <c r="R48" i="69"/>
  <c r="E54" i="70"/>
  <c r="H54" i="70"/>
  <c r="K54" i="70" s="1"/>
  <c r="N54" i="70" s="1"/>
  <c r="O54" i="70" s="1"/>
  <c r="S54" i="70" s="1"/>
  <c r="H44" i="67"/>
  <c r="K44" i="67" s="1"/>
  <c r="N44" i="67" s="1"/>
  <c r="O44" i="67" s="1"/>
  <c r="S44" i="67" s="1"/>
  <c r="E44" i="67"/>
  <c r="E28" i="68"/>
  <c r="H28" i="68"/>
  <c r="K28" i="68" s="1"/>
  <c r="N28" i="68" s="1"/>
  <c r="O28" i="68" s="1"/>
  <c r="S28" i="68" s="1"/>
  <c r="R22" i="64"/>
  <c r="H51" i="64"/>
  <c r="K51" i="64" s="1"/>
  <c r="N51" i="64" s="1"/>
  <c r="O51" i="64" s="1"/>
  <c r="S51" i="64" s="1"/>
  <c r="E51" i="64"/>
  <c r="H61" i="65"/>
  <c r="K61" i="65" s="1"/>
  <c r="N61" i="65" s="1"/>
  <c r="O61" i="65" s="1"/>
  <c r="S61" i="65" s="1"/>
  <c r="E61" i="65"/>
  <c r="R20" i="72"/>
  <c r="E19" i="67"/>
  <c r="H19" i="67"/>
  <c r="K19" i="67" s="1"/>
  <c r="N19" i="67" s="1"/>
  <c r="O19" i="67" s="1"/>
  <c r="S19" i="67" s="1"/>
  <c r="H23" i="64"/>
  <c r="K23" i="64" s="1"/>
  <c r="N23" i="64" s="1"/>
  <c r="O23" i="64" s="1"/>
  <c r="S23" i="64" s="1"/>
  <c r="E23" i="64"/>
  <c r="E15" i="67"/>
  <c r="H15" i="67"/>
  <c r="K15" i="67" s="1"/>
  <c r="N15" i="67" s="1"/>
  <c r="O15" i="67" s="1"/>
  <c r="S15" i="67" s="1"/>
  <c r="E15" i="65"/>
  <c r="H15" i="65"/>
  <c r="K15" i="65" s="1"/>
  <c r="N15" i="65" s="1"/>
  <c r="O15" i="65" s="1"/>
  <c r="S15" i="65" s="1"/>
  <c r="H36" i="71"/>
  <c r="K36" i="71" s="1"/>
  <c r="N36" i="71" s="1"/>
  <c r="O36" i="71" s="1"/>
  <c r="S36" i="71" s="1"/>
  <c r="E36" i="71"/>
  <c r="H37" i="72"/>
  <c r="K37" i="72" s="1"/>
  <c r="N37" i="72" s="1"/>
  <c r="O37" i="72" s="1"/>
  <c r="S37" i="72" s="1"/>
  <c r="E37" i="72"/>
  <c r="H25" i="70"/>
  <c r="K25" i="70" s="1"/>
  <c r="N25" i="70" s="1"/>
  <c r="O25" i="70" s="1"/>
  <c r="S25" i="70" s="1"/>
  <c r="E25" i="70"/>
  <c r="E22" i="69"/>
  <c r="H22" i="69"/>
  <c r="K22" i="69" s="1"/>
  <c r="N22" i="69" s="1"/>
  <c r="O22" i="69" s="1"/>
  <c r="S22" i="69" s="1"/>
  <c r="R43" i="65"/>
  <c r="R29" i="67"/>
  <c r="R42" i="64"/>
  <c r="E41" i="64"/>
  <c r="H41" i="64"/>
  <c r="K41" i="64" s="1"/>
  <c r="N41" i="64" s="1"/>
  <c r="O41" i="64" s="1"/>
  <c r="S41" i="64" s="1"/>
  <c r="R63" i="64"/>
  <c r="H25" i="68"/>
  <c r="K25" i="68" s="1"/>
  <c r="N25" i="68" s="1"/>
  <c r="O25" i="68" s="1"/>
  <c r="S25" i="68" s="1"/>
  <c r="E25" i="68"/>
  <c r="E38" i="65"/>
  <c r="H38" i="65"/>
  <c r="K38" i="65" s="1"/>
  <c r="N38" i="65" s="1"/>
  <c r="O38" i="65" s="1"/>
  <c r="S38" i="65" s="1"/>
  <c r="H18" i="68"/>
  <c r="K18" i="68" s="1"/>
  <c r="N18" i="68" s="1"/>
  <c r="O18" i="68" s="1"/>
  <c r="S18" i="68" s="1"/>
  <c r="E18" i="68"/>
  <c r="H53" i="65"/>
  <c r="K53" i="65" s="1"/>
  <c r="N53" i="65" s="1"/>
  <c r="O53" i="65" s="1"/>
  <c r="S53" i="65" s="1"/>
  <c r="E53" i="65"/>
  <c r="E54" i="68"/>
  <c r="H54" i="68"/>
  <c r="K54" i="68" s="1"/>
  <c r="N54" i="68" s="1"/>
  <c r="O54" i="68" s="1"/>
  <c r="S54" i="68" s="1"/>
  <c r="H59" i="67"/>
  <c r="K59" i="67" s="1"/>
  <c r="N59" i="67" s="1"/>
  <c r="O59" i="67" s="1"/>
  <c r="S59" i="67" s="1"/>
  <c r="E59" i="67"/>
  <c r="H51" i="69"/>
  <c r="K51" i="69" s="1"/>
  <c r="N51" i="69" s="1"/>
  <c r="O51" i="69" s="1"/>
  <c r="S51" i="69" s="1"/>
  <c r="E51" i="69"/>
  <c r="R33" i="72"/>
  <c r="H61" i="70"/>
  <c r="K61" i="70" s="1"/>
  <c r="N61" i="70" s="1"/>
  <c r="O61" i="70" s="1"/>
  <c r="S61" i="70" s="1"/>
  <c r="E61" i="70"/>
  <c r="R66" i="72"/>
  <c r="R21" i="68"/>
  <c r="H16" i="65"/>
  <c r="K16" i="65" s="1"/>
  <c r="N16" i="65" s="1"/>
  <c r="O16" i="65" s="1"/>
  <c r="S16" i="65" s="1"/>
  <c r="E16" i="65"/>
  <c r="H65" i="64"/>
  <c r="K65" i="64" s="1"/>
  <c r="N65" i="64" s="1"/>
  <c r="O65" i="64" s="1"/>
  <c r="S65" i="64" s="1"/>
  <c r="E65" i="64"/>
  <c r="E58" i="66"/>
  <c r="H58" i="66"/>
  <c r="K58" i="66" s="1"/>
  <c r="N58" i="66" s="1"/>
  <c r="O58" i="66" s="1"/>
  <c r="S58" i="66" s="1"/>
  <c r="R26" i="71"/>
  <c r="R39" i="71"/>
  <c r="R28" i="66"/>
  <c r="E50" i="68"/>
  <c r="H50" i="68"/>
  <c r="K50" i="68" s="1"/>
  <c r="N50" i="68" s="1"/>
  <c r="O50" i="68" s="1"/>
  <c r="S50" i="68" s="1"/>
  <c r="R36" i="65"/>
  <c r="H48" i="72"/>
  <c r="K48" i="72" s="1"/>
  <c r="N48" i="72" s="1"/>
  <c r="O48" i="72" s="1"/>
  <c r="S48" i="72" s="1"/>
  <c r="E48" i="72"/>
  <c r="E64" i="70"/>
  <c r="H64" i="70"/>
  <c r="K64" i="70" s="1"/>
  <c r="N64" i="70" s="1"/>
  <c r="O64" i="70" s="1"/>
  <c r="S64" i="70" s="1"/>
  <c r="R54" i="66"/>
  <c r="E18" i="69"/>
  <c r="H18" i="69"/>
  <c r="K18" i="69" s="1"/>
  <c r="N18" i="69" s="1"/>
  <c r="O18" i="69" s="1"/>
  <c r="S18" i="69" s="1"/>
  <c r="R46" i="72"/>
  <c r="F68" i="67"/>
  <c r="E68" i="67" s="1"/>
  <c r="F70" i="67"/>
  <c r="E70" i="67" s="1"/>
  <c r="E27" i="67"/>
  <c r="H27" i="67"/>
  <c r="R51" i="65"/>
  <c r="R18" i="69"/>
  <c r="H34" i="66"/>
  <c r="K34" i="66" s="1"/>
  <c r="N34" i="66" s="1"/>
  <c r="O34" i="66" s="1"/>
  <c r="S34" i="66" s="1"/>
  <c r="E34" i="66"/>
  <c r="R46" i="68"/>
  <c r="E45" i="69"/>
  <c r="H45" i="69"/>
  <c r="K45" i="69" s="1"/>
  <c r="N45" i="69" s="1"/>
  <c r="O45" i="69" s="1"/>
  <c r="S45" i="69" s="1"/>
  <c r="H41" i="68"/>
  <c r="K41" i="68" s="1"/>
  <c r="N41" i="68" s="1"/>
  <c r="O41" i="68" s="1"/>
  <c r="S41" i="68" s="1"/>
  <c r="E41" i="68"/>
  <c r="H23" i="66"/>
  <c r="K23" i="66" s="1"/>
  <c r="N23" i="66" s="1"/>
  <c r="O23" i="66" s="1"/>
  <c r="S23" i="66" s="1"/>
  <c r="E23" i="66"/>
  <c r="E54" i="72"/>
  <c r="H54" i="72"/>
  <c r="K54" i="72" s="1"/>
  <c r="N54" i="72" s="1"/>
  <c r="O54" i="72" s="1"/>
  <c r="S54" i="72" s="1"/>
  <c r="R48" i="72"/>
  <c r="R54" i="72"/>
  <c r="H16" i="72"/>
  <c r="K16" i="72" s="1"/>
  <c r="N16" i="72" s="1"/>
  <c r="O16" i="72" s="1"/>
  <c r="S16" i="72" s="1"/>
  <c r="E16" i="72"/>
  <c r="R25" i="69"/>
  <c r="H52" i="72"/>
  <c r="K52" i="72" s="1"/>
  <c r="N52" i="72" s="1"/>
  <c r="O52" i="72" s="1"/>
  <c r="S52" i="72" s="1"/>
  <c r="E52" i="72"/>
  <c r="E14" i="70"/>
  <c r="H14" i="70"/>
  <c r="K14" i="70" s="1"/>
  <c r="N14" i="70" s="1"/>
  <c r="O14" i="70" s="1"/>
  <c r="S14" i="70" s="1"/>
  <c r="E39" i="70"/>
  <c r="H39" i="70"/>
  <c r="K39" i="70" s="1"/>
  <c r="N39" i="70" s="1"/>
  <c r="O39" i="70" s="1"/>
  <c r="S39" i="70" s="1"/>
  <c r="R52" i="68"/>
  <c r="R70" i="72"/>
  <c r="Q70" i="72"/>
  <c r="S71" i="72"/>
  <c r="R58" i="72"/>
  <c r="S70" i="72"/>
  <c r="H22" i="72"/>
  <c r="K22" i="72" s="1"/>
  <c r="N22" i="72" s="1"/>
  <c r="O22" i="72" s="1"/>
  <c r="S22" i="72" s="1"/>
  <c r="E22" i="72"/>
  <c r="R22" i="70"/>
  <c r="E47" i="67"/>
  <c r="H47" i="67"/>
  <c r="K47" i="67" s="1"/>
  <c r="N47" i="67" s="1"/>
  <c r="O47" i="67" s="1"/>
  <c r="S47" i="67" s="1"/>
  <c r="R41" i="70"/>
  <c r="R46" i="65"/>
  <c r="R16" i="69"/>
  <c r="H40" i="65"/>
  <c r="K40" i="65" s="1"/>
  <c r="N40" i="65" s="1"/>
  <c r="O40" i="65" s="1"/>
  <c r="S40" i="65" s="1"/>
  <c r="E40" i="65"/>
  <c r="H60" i="67"/>
  <c r="K60" i="67" s="1"/>
  <c r="N60" i="67" s="1"/>
  <c r="O60" i="67" s="1"/>
  <c r="S60" i="67" s="1"/>
  <c r="E60" i="67"/>
  <c r="H57" i="70"/>
  <c r="K57" i="70" s="1"/>
  <c r="N57" i="70" s="1"/>
  <c r="O57" i="70" s="1"/>
  <c r="S57" i="70" s="1"/>
  <c r="E57" i="70"/>
  <c r="R30" i="72"/>
  <c r="E44" i="72"/>
  <c r="H44" i="72"/>
  <c r="K44" i="72" s="1"/>
  <c r="N44" i="72" s="1"/>
  <c r="O44" i="72" s="1"/>
  <c r="S44" i="72" s="1"/>
  <c r="R16" i="68"/>
  <c r="E39" i="64"/>
  <c r="H39" i="64"/>
  <c r="K39" i="64" s="1"/>
  <c r="N39" i="64" s="1"/>
  <c r="O39" i="64" s="1"/>
  <c r="S39" i="64" s="1"/>
  <c r="R68" i="69"/>
  <c r="R57" i="69"/>
  <c r="R65" i="70"/>
  <c r="E42" i="71"/>
  <c r="H42" i="71"/>
  <c r="K42" i="71" s="1"/>
  <c r="N42" i="71" s="1"/>
  <c r="O42" i="71" s="1"/>
  <c r="S42" i="71" s="1"/>
  <c r="H63" i="66"/>
  <c r="K63" i="66" s="1"/>
  <c r="N63" i="66" s="1"/>
  <c r="O63" i="66" s="1"/>
  <c r="S63" i="66" s="1"/>
  <c r="E63" i="66"/>
  <c r="H32" i="69"/>
  <c r="K32" i="69" s="1"/>
  <c r="N32" i="69" s="1"/>
  <c r="O32" i="69" s="1"/>
  <c r="S32" i="69" s="1"/>
  <c r="E32" i="69"/>
  <c r="R37" i="67"/>
  <c r="R50" i="68"/>
  <c r="H61" i="64"/>
  <c r="K61" i="64" s="1"/>
  <c r="N61" i="64" s="1"/>
  <c r="O61" i="64" s="1"/>
  <c r="S61" i="64" s="1"/>
  <c r="E61" i="64"/>
  <c r="E66" i="64"/>
  <c r="H66" i="64"/>
  <c r="K66" i="64" s="1"/>
  <c r="N66" i="64" s="1"/>
  <c r="O66" i="64" s="1"/>
  <c r="S66" i="64" s="1"/>
  <c r="E60" i="66"/>
  <c r="H60" i="66"/>
  <c r="K60" i="66" s="1"/>
  <c r="N60" i="66" s="1"/>
  <c r="O60" i="66" s="1"/>
  <c r="S60" i="66" s="1"/>
  <c r="R34" i="72"/>
  <c r="H54" i="65"/>
  <c r="K54" i="65" s="1"/>
  <c r="N54" i="65" s="1"/>
  <c r="O54" i="65" s="1"/>
  <c r="S54" i="65" s="1"/>
  <c r="E54" i="65"/>
  <c r="R25" i="71"/>
  <c r="R54" i="70"/>
  <c r="R64" i="69"/>
  <c r="E35" i="68"/>
  <c r="H35" i="68"/>
  <c r="K35" i="68" s="1"/>
  <c r="N35" i="68" s="1"/>
  <c r="O35" i="68" s="1"/>
  <c r="S35" i="68" s="1"/>
  <c r="E41" i="67"/>
  <c r="H41" i="67"/>
  <c r="K41" i="67" s="1"/>
  <c r="N41" i="67" s="1"/>
  <c r="O41" i="67" s="1"/>
  <c r="S41" i="67" s="1"/>
  <c r="E49" i="72"/>
  <c r="H49" i="72"/>
  <c r="K49" i="72" s="1"/>
  <c r="N49" i="72" s="1"/>
  <c r="O49" i="72" s="1"/>
  <c r="S49" i="72" s="1"/>
  <c r="R66" i="67"/>
  <c r="AT22" i="9"/>
  <c r="H21" i="68"/>
  <c r="K21" i="68" s="1"/>
  <c r="N21" i="68" s="1"/>
  <c r="O21" i="68" s="1"/>
  <c r="S21" i="68" s="1"/>
  <c r="E21" i="68"/>
  <c r="E26" i="64"/>
  <c r="H26" i="64"/>
  <c r="K26" i="64" s="1"/>
  <c r="N26" i="64" s="1"/>
  <c r="O26" i="64" s="1"/>
  <c r="S26" i="64" s="1"/>
  <c r="R68" i="67"/>
  <c r="R57" i="67"/>
  <c r="R17" i="64"/>
  <c r="R26" i="72"/>
  <c r="R34" i="66"/>
  <c r="E41" i="69"/>
  <c r="H41" i="69"/>
  <c r="K41" i="69" s="1"/>
  <c r="N41" i="69" s="1"/>
  <c r="O41" i="69" s="1"/>
  <c r="S41" i="69" s="1"/>
  <c r="R19" i="64"/>
  <c r="E25" i="67"/>
  <c r="H25" i="67"/>
  <c r="K25" i="67" s="1"/>
  <c r="N25" i="67" s="1"/>
  <c r="O25" i="67" s="1"/>
  <c r="S25" i="67" s="1"/>
  <c r="R56" i="68"/>
  <c r="E23" i="65"/>
  <c r="H23" i="65"/>
  <c r="K23" i="65" s="1"/>
  <c r="N23" i="65" s="1"/>
  <c r="O23" i="65" s="1"/>
  <c r="S23" i="65" s="1"/>
  <c r="AT13" i="9"/>
  <c r="R43" i="67"/>
  <c r="R27" i="69"/>
  <c r="E56" i="68"/>
  <c r="H56" i="68"/>
  <c r="K56" i="68" s="1"/>
  <c r="N56" i="68" s="1"/>
  <c r="O56" i="68" s="1"/>
  <c r="S56" i="68" s="1"/>
  <c r="R54" i="71"/>
  <c r="R61" i="68"/>
  <c r="R14" i="69"/>
  <c r="R48" i="71"/>
  <c r="H49" i="68"/>
  <c r="K49" i="68" s="1"/>
  <c r="N49" i="68" s="1"/>
  <c r="O49" i="68" s="1"/>
  <c r="S49" i="68" s="1"/>
  <c r="E49" i="68"/>
  <c r="H12" i="66"/>
  <c r="F71" i="66"/>
  <c r="E12" i="66"/>
  <c r="F69" i="66"/>
  <c r="R33" i="69"/>
  <c r="H33" i="70"/>
  <c r="K33" i="70" s="1"/>
  <c r="N33" i="70" s="1"/>
  <c r="O33" i="70" s="1"/>
  <c r="S33" i="70" s="1"/>
  <c r="E33" i="70"/>
  <c r="R16" i="72"/>
  <c r="R52" i="66"/>
  <c r="H41" i="66"/>
  <c r="K41" i="66" s="1"/>
  <c r="N41" i="66" s="1"/>
  <c r="O41" i="66" s="1"/>
  <c r="S41" i="66" s="1"/>
  <c r="E41" i="66"/>
  <c r="R49" i="65"/>
  <c r="R38" i="68"/>
  <c r="R32" i="67"/>
  <c r="R29" i="66"/>
  <c r="E21" i="64"/>
  <c r="H21" i="64"/>
  <c r="K21" i="64" s="1"/>
  <c r="N21" i="64" s="1"/>
  <c r="O21" i="64" s="1"/>
  <c r="S21" i="64" s="1"/>
  <c r="E19" i="66"/>
  <c r="H19" i="66"/>
  <c r="K19" i="66" s="1"/>
  <c r="N19" i="66" s="1"/>
  <c r="O19" i="66" s="1"/>
  <c r="S19" i="66" s="1"/>
  <c r="F70" i="68"/>
  <c r="G70" i="68" s="1"/>
  <c r="F68" i="68"/>
  <c r="E68" i="68" s="1"/>
  <c r="H27" i="68"/>
  <c r="E27" i="68"/>
  <c r="Q70" i="68"/>
  <c r="R70" i="68"/>
  <c r="R58" i="68"/>
  <c r="S70" i="68"/>
  <c r="S71" i="68"/>
  <c r="H45" i="70"/>
  <c r="K45" i="70" s="1"/>
  <c r="N45" i="70" s="1"/>
  <c r="O45" i="70" s="1"/>
  <c r="S45" i="70" s="1"/>
  <c r="E45" i="70"/>
  <c r="E19" i="68"/>
  <c r="H19" i="68"/>
  <c r="K19" i="68" s="1"/>
  <c r="N19" i="68" s="1"/>
  <c r="O19" i="68" s="1"/>
  <c r="S19" i="68" s="1"/>
  <c r="R67" i="72"/>
  <c r="R14" i="66"/>
  <c r="R48" i="68"/>
  <c r="R59" i="70"/>
  <c r="R19" i="68"/>
  <c r="E67" i="70"/>
  <c r="H67" i="70"/>
  <c r="K67" i="70" s="1"/>
  <c r="N67" i="70" s="1"/>
  <c r="O67" i="70" s="1"/>
  <c r="S67" i="70" s="1"/>
  <c r="R39" i="70"/>
  <c r="E52" i="71"/>
  <c r="H52" i="71"/>
  <c r="K52" i="71" s="1"/>
  <c r="N52" i="71" s="1"/>
  <c r="O52" i="71" s="1"/>
  <c r="S52" i="71" s="1"/>
  <c r="R16" i="67"/>
  <c r="R62" i="64"/>
  <c r="H66" i="67"/>
  <c r="K66" i="67" s="1"/>
  <c r="N66" i="67" s="1"/>
  <c r="O66" i="67" s="1"/>
  <c r="S66" i="67" s="1"/>
  <c r="E66" i="67"/>
  <c r="H59" i="72"/>
  <c r="K59" i="72" s="1"/>
  <c r="N59" i="72" s="1"/>
  <c r="O59" i="72" s="1"/>
  <c r="S59" i="72" s="1"/>
  <c r="E59" i="72"/>
  <c r="R48" i="66"/>
  <c r="R59" i="69"/>
  <c r="H49" i="66"/>
  <c r="K49" i="66" s="1"/>
  <c r="N49" i="66" s="1"/>
  <c r="O49" i="66" s="1"/>
  <c r="S49" i="66" s="1"/>
  <c r="E49" i="66"/>
  <c r="H67" i="68"/>
  <c r="K67" i="68" s="1"/>
  <c r="N67" i="68" s="1"/>
  <c r="O67" i="68" s="1"/>
  <c r="S67" i="68" s="1"/>
  <c r="E67" i="68"/>
  <c r="H65" i="67"/>
  <c r="K65" i="67" s="1"/>
  <c r="N65" i="67" s="1"/>
  <c r="O65" i="67" s="1"/>
  <c r="S65" i="67" s="1"/>
  <c r="E65" i="67"/>
  <c r="R48" i="70"/>
  <c r="R24" i="66"/>
  <c r="E45" i="67"/>
  <c r="H45" i="67"/>
  <c r="K45" i="67" s="1"/>
  <c r="N45" i="67" s="1"/>
  <c r="O45" i="67" s="1"/>
  <c r="S45" i="67" s="1"/>
  <c r="H18" i="64"/>
  <c r="K18" i="64" s="1"/>
  <c r="N18" i="64" s="1"/>
  <c r="O18" i="64" s="1"/>
  <c r="S18" i="64" s="1"/>
  <c r="E18" i="64"/>
  <c r="E59" i="65"/>
  <c r="H59" i="65"/>
  <c r="K59" i="65" s="1"/>
  <c r="N59" i="65" s="1"/>
  <c r="O59" i="65" s="1"/>
  <c r="S59" i="65" s="1"/>
  <c r="R63" i="72"/>
  <c r="H57" i="67"/>
  <c r="K57" i="67" s="1"/>
  <c r="N57" i="67" s="1"/>
  <c r="O57" i="67" s="1"/>
  <c r="S57" i="67" s="1"/>
  <c r="E57" i="67"/>
  <c r="E40" i="64"/>
  <c r="H40" i="64"/>
  <c r="K40" i="64" s="1"/>
  <c r="N40" i="64" s="1"/>
  <c r="O40" i="64" s="1"/>
  <c r="S40" i="64" s="1"/>
  <c r="E56" i="72"/>
  <c r="H56" i="72"/>
  <c r="K56" i="72" s="1"/>
  <c r="N56" i="72" s="1"/>
  <c r="O56" i="72" s="1"/>
  <c r="S56" i="72" s="1"/>
  <c r="E65" i="69"/>
  <c r="H65" i="69"/>
  <c r="K65" i="69" s="1"/>
  <c r="N65" i="69" s="1"/>
  <c r="O65" i="69" s="1"/>
  <c r="S65" i="69" s="1"/>
  <c r="E66" i="70"/>
  <c r="H66" i="70"/>
  <c r="K66" i="70" s="1"/>
  <c r="N66" i="70" s="1"/>
  <c r="O66" i="70" s="1"/>
  <c r="S66" i="70" s="1"/>
  <c r="E49" i="69"/>
  <c r="H49" i="69"/>
  <c r="K49" i="69" s="1"/>
  <c r="N49" i="69" s="1"/>
  <c r="O49" i="69" s="1"/>
  <c r="S49" i="69" s="1"/>
  <c r="R15" i="69"/>
  <c r="R27" i="64"/>
  <c r="R45" i="66"/>
  <c r="R41" i="64"/>
  <c r="R32" i="66"/>
  <c r="H58" i="68"/>
  <c r="K58" i="68" s="1"/>
  <c r="N58" i="68" s="1"/>
  <c r="O58" i="68" s="1"/>
  <c r="S58" i="68" s="1"/>
  <c r="E58" i="68"/>
  <c r="R30" i="70"/>
  <c r="R35" i="66"/>
  <c r="R60" i="70"/>
  <c r="R66" i="65"/>
  <c r="R16" i="65"/>
  <c r="H42" i="72"/>
  <c r="K42" i="72" s="1"/>
  <c r="N42" i="72" s="1"/>
  <c r="O42" i="72" s="1"/>
  <c r="S42" i="72" s="1"/>
  <c r="E42" i="72"/>
  <c r="R17" i="67"/>
  <c r="R66" i="64"/>
  <c r="R38" i="70"/>
  <c r="R53" i="71"/>
  <c r="H17" i="67"/>
  <c r="K17" i="67" s="1"/>
  <c r="N17" i="67" s="1"/>
  <c r="O17" i="67" s="1"/>
  <c r="S17" i="67" s="1"/>
  <c r="E17" i="67"/>
  <c r="H45" i="68"/>
  <c r="K45" i="68" s="1"/>
  <c r="N45" i="68" s="1"/>
  <c r="O45" i="68" s="1"/>
  <c r="S45" i="68" s="1"/>
  <c r="E45" i="68"/>
  <c r="E31" i="67"/>
  <c r="H31" i="67"/>
  <c r="K31" i="67" s="1"/>
  <c r="N31" i="67" s="1"/>
  <c r="O31" i="67" s="1"/>
  <c r="S31" i="67" s="1"/>
  <c r="E19" i="69"/>
  <c r="H19" i="69"/>
  <c r="K19" i="69" s="1"/>
  <c r="N19" i="69" s="1"/>
  <c r="O19" i="69" s="1"/>
  <c r="S19" i="69" s="1"/>
  <c r="H55" i="65"/>
  <c r="K55" i="65" s="1"/>
  <c r="N55" i="65" s="1"/>
  <c r="O55" i="65" s="1"/>
  <c r="S55" i="65" s="1"/>
  <c r="E55" i="65"/>
  <c r="H50" i="71"/>
  <c r="K50" i="71" s="1"/>
  <c r="N50" i="71" s="1"/>
  <c r="O50" i="71" s="1"/>
  <c r="S50" i="71" s="1"/>
  <c r="E50" i="71"/>
  <c r="H48" i="66"/>
  <c r="K48" i="66" s="1"/>
  <c r="N48" i="66" s="1"/>
  <c r="O48" i="66" s="1"/>
  <c r="S48" i="66" s="1"/>
  <c r="E48" i="66"/>
  <c r="H15" i="69"/>
  <c r="K15" i="69" s="1"/>
  <c r="N15" i="69" s="1"/>
  <c r="O15" i="69" s="1"/>
  <c r="S15" i="69" s="1"/>
  <c r="E15" i="69"/>
  <c r="R29" i="64"/>
  <c r="R55" i="64"/>
  <c r="R39" i="68"/>
  <c r="E39" i="72"/>
  <c r="H39" i="72"/>
  <c r="K39" i="72" s="1"/>
  <c r="N39" i="72" s="1"/>
  <c r="O39" i="72" s="1"/>
  <c r="S39" i="72" s="1"/>
  <c r="H38" i="67"/>
  <c r="K38" i="67" s="1"/>
  <c r="N38" i="67" s="1"/>
  <c r="O38" i="67" s="1"/>
  <c r="S38" i="67" s="1"/>
  <c r="E38" i="67"/>
  <c r="R55" i="65"/>
  <c r="H65" i="65"/>
  <c r="K65" i="65" s="1"/>
  <c r="N65" i="65" s="1"/>
  <c r="O65" i="65" s="1"/>
  <c r="S65" i="65" s="1"/>
  <c r="E65" i="65"/>
  <c r="R51" i="72"/>
  <c r="R34" i="69"/>
  <c r="R60" i="71"/>
  <c r="R19" i="67"/>
  <c r="AR47" i="9"/>
  <c r="E16" i="70"/>
  <c r="H16" i="70"/>
  <c r="K16" i="70" s="1"/>
  <c r="N16" i="70" s="1"/>
  <c r="O16" i="70" s="1"/>
  <c r="S16" i="70" s="1"/>
  <c r="R47" i="71"/>
  <c r="H43" i="67"/>
  <c r="K43" i="67" s="1"/>
  <c r="N43" i="67" s="1"/>
  <c r="O43" i="67" s="1"/>
  <c r="S43" i="67" s="1"/>
  <c r="E43" i="67"/>
  <c r="E36" i="67"/>
  <c r="H36" i="67"/>
  <c r="K36" i="67" s="1"/>
  <c r="N36" i="67" s="1"/>
  <c r="O36" i="67" s="1"/>
  <c r="S36" i="67" s="1"/>
  <c r="R63" i="69"/>
  <c r="R53" i="72"/>
  <c r="R54" i="69"/>
  <c r="R26" i="65"/>
  <c r="R18" i="68"/>
  <c r="E32" i="64"/>
  <c r="H32" i="64"/>
  <c r="K32" i="64" s="1"/>
  <c r="N32" i="64" s="1"/>
  <c r="O32" i="64" s="1"/>
  <c r="S32" i="64" s="1"/>
  <c r="R25" i="66"/>
  <c r="H66" i="68"/>
  <c r="K66" i="68" s="1"/>
  <c r="N66" i="68" s="1"/>
  <c r="O66" i="68" s="1"/>
  <c r="S66" i="68" s="1"/>
  <c r="E66" i="68"/>
  <c r="E13" i="65"/>
  <c r="H13" i="65"/>
  <c r="K13" i="65" s="1"/>
  <c r="N13" i="65" s="1"/>
  <c r="O13" i="65" s="1"/>
  <c r="S13" i="65" s="1"/>
  <c r="R38" i="67"/>
  <c r="H26" i="67"/>
  <c r="K26" i="67" s="1"/>
  <c r="N26" i="67" s="1"/>
  <c r="O26" i="67" s="1"/>
  <c r="S26" i="67" s="1"/>
  <c r="E26" i="67"/>
  <c r="E28" i="64"/>
  <c r="H28" i="64"/>
  <c r="K28" i="64" s="1"/>
  <c r="N28" i="64" s="1"/>
  <c r="O28" i="64" s="1"/>
  <c r="S28" i="64" s="1"/>
  <c r="H67" i="67"/>
  <c r="K67" i="67" s="1"/>
  <c r="N67" i="67" s="1"/>
  <c r="O67" i="67" s="1"/>
  <c r="S67" i="67" s="1"/>
  <c r="E67" i="67"/>
  <c r="R41" i="65"/>
  <c r="R66" i="69"/>
  <c r="H32" i="68"/>
  <c r="K32" i="68" s="1"/>
  <c r="N32" i="68" s="1"/>
  <c r="O32" i="68" s="1"/>
  <c r="S32" i="68" s="1"/>
  <c r="E32" i="68"/>
  <c r="R15" i="65"/>
  <c r="E24" i="67"/>
  <c r="H24" i="67"/>
  <c r="K24" i="67" s="1"/>
  <c r="N24" i="67" s="1"/>
  <c r="O24" i="67" s="1"/>
  <c r="S24" i="67" s="1"/>
  <c r="R18" i="71"/>
  <c r="E48" i="68"/>
  <c r="H48" i="68"/>
  <c r="K48" i="68" s="1"/>
  <c r="N48" i="68" s="1"/>
  <c r="O48" i="68" s="1"/>
  <c r="S48" i="68" s="1"/>
  <c r="R29" i="65"/>
  <c r="E28" i="70"/>
  <c r="H28" i="70"/>
  <c r="K28" i="70" s="1"/>
  <c r="N28" i="70" s="1"/>
  <c r="O28" i="70" s="1"/>
  <c r="S28" i="70" s="1"/>
  <c r="H28" i="67"/>
  <c r="K28" i="67" s="1"/>
  <c r="N28" i="67" s="1"/>
  <c r="O28" i="67" s="1"/>
  <c r="S28" i="67" s="1"/>
  <c r="E28" i="67"/>
  <c r="R40" i="66"/>
  <c r="R47" i="69"/>
  <c r="R13" i="69"/>
  <c r="R49" i="64"/>
  <c r="H66" i="71"/>
  <c r="K66" i="71" s="1"/>
  <c r="N66" i="71" s="1"/>
  <c r="O66" i="71" s="1"/>
  <c r="S66" i="71" s="1"/>
  <c r="E66" i="71"/>
  <c r="R20" i="65"/>
  <c r="R65" i="68"/>
  <c r="R45" i="67"/>
  <c r="R36" i="71"/>
  <c r="E67" i="72"/>
  <c r="H67" i="72"/>
  <c r="K67" i="72" s="1"/>
  <c r="N67" i="72" s="1"/>
  <c r="O67" i="72" s="1"/>
  <c r="S67" i="72" s="1"/>
  <c r="R38" i="64"/>
  <c r="E43" i="72"/>
  <c r="H43" i="72"/>
  <c r="K43" i="72" s="1"/>
  <c r="N43" i="72" s="1"/>
  <c r="O43" i="72" s="1"/>
  <c r="S43" i="72" s="1"/>
  <c r="H50" i="66"/>
  <c r="K50" i="66" s="1"/>
  <c r="N50" i="66" s="1"/>
  <c r="O50" i="66" s="1"/>
  <c r="S50" i="66" s="1"/>
  <c r="E50" i="66"/>
  <c r="H12" i="69"/>
  <c r="E12" i="69"/>
  <c r="F69" i="69"/>
  <c r="F71" i="69"/>
  <c r="H18" i="65"/>
  <c r="K18" i="65" s="1"/>
  <c r="N18" i="65" s="1"/>
  <c r="O18" i="65" s="1"/>
  <c r="S18" i="65" s="1"/>
  <c r="E18" i="65"/>
  <c r="R64" i="66"/>
  <c r="E29" i="67"/>
  <c r="H29" i="67"/>
  <c r="K29" i="67" s="1"/>
  <c r="N29" i="67" s="1"/>
  <c r="O29" i="67" s="1"/>
  <c r="S29" i="67" s="1"/>
  <c r="R45" i="70"/>
  <c r="E14" i="64"/>
  <c r="H14" i="64"/>
  <c r="K14" i="64" s="1"/>
  <c r="N14" i="64" s="1"/>
  <c r="O14" i="64" s="1"/>
  <c r="S14" i="64" s="1"/>
  <c r="E32" i="71"/>
  <c r="H32" i="71"/>
  <c r="K32" i="71" s="1"/>
  <c r="N32" i="71" s="1"/>
  <c r="O32" i="71" s="1"/>
  <c r="S32" i="71" s="1"/>
  <c r="H44" i="71"/>
  <c r="K44" i="71" s="1"/>
  <c r="N44" i="71" s="1"/>
  <c r="O44" i="71" s="1"/>
  <c r="S44" i="71" s="1"/>
  <c r="E44" i="71"/>
  <c r="R53" i="67"/>
  <c r="E42" i="64"/>
  <c r="H42" i="64"/>
  <c r="K42" i="64" s="1"/>
  <c r="N42" i="64" s="1"/>
  <c r="O42" i="64" s="1"/>
  <c r="S42" i="64" s="1"/>
  <c r="H20" i="72"/>
  <c r="K20" i="72" s="1"/>
  <c r="N20" i="72" s="1"/>
  <c r="O20" i="72" s="1"/>
  <c r="S20" i="72" s="1"/>
  <c r="E20" i="72"/>
  <c r="R28" i="70"/>
  <c r="E52" i="70"/>
  <c r="H52" i="70"/>
  <c r="K52" i="70" s="1"/>
  <c r="N52" i="70" s="1"/>
  <c r="O52" i="70" s="1"/>
  <c r="S52" i="70" s="1"/>
  <c r="F71" i="67"/>
  <c r="E12" i="67"/>
  <c r="H12" i="67"/>
  <c r="F69" i="67"/>
  <c r="H15" i="71"/>
  <c r="K15" i="71" s="1"/>
  <c r="N15" i="71" s="1"/>
  <c r="O15" i="71" s="1"/>
  <c r="S15" i="71" s="1"/>
  <c r="E15" i="71"/>
  <c r="H67" i="64"/>
  <c r="K67" i="64" s="1"/>
  <c r="N67" i="64" s="1"/>
  <c r="O67" i="64" s="1"/>
  <c r="S67" i="64" s="1"/>
  <c r="E67" i="64"/>
  <c r="H30" i="64"/>
  <c r="K30" i="64" s="1"/>
  <c r="N30" i="64" s="1"/>
  <c r="O30" i="64" s="1"/>
  <c r="S30" i="64" s="1"/>
  <c r="E30" i="64"/>
  <c r="R30" i="66"/>
  <c r="R13" i="68"/>
  <c r="R21" i="72"/>
  <c r="E30" i="72"/>
  <c r="H30" i="72"/>
  <c r="K30" i="72" s="1"/>
  <c r="N30" i="72" s="1"/>
  <c r="O30" i="72" s="1"/>
  <c r="S30" i="72" s="1"/>
  <c r="R45" i="72"/>
  <c r="H65" i="70"/>
  <c r="K65" i="70" s="1"/>
  <c r="N65" i="70" s="1"/>
  <c r="O65" i="70" s="1"/>
  <c r="S65" i="70" s="1"/>
  <c r="E65" i="70"/>
  <c r="E58" i="69"/>
  <c r="H58" i="69"/>
  <c r="K58" i="69" s="1"/>
  <c r="N58" i="69" s="1"/>
  <c r="O58" i="69" s="1"/>
  <c r="S58" i="69" s="1"/>
  <c r="E14" i="72"/>
  <c r="H14" i="72"/>
  <c r="K14" i="72" s="1"/>
  <c r="N14" i="72" s="1"/>
  <c r="O14" i="72" s="1"/>
  <c r="S14" i="72" s="1"/>
  <c r="R18" i="65"/>
  <c r="R70" i="65"/>
  <c r="R58" i="65"/>
  <c r="R20" i="68"/>
  <c r="H12" i="70"/>
  <c r="E12" i="70"/>
  <c r="F71" i="70"/>
  <c r="F69" i="70"/>
  <c r="H36" i="65"/>
  <c r="K36" i="65" s="1"/>
  <c r="N36" i="65" s="1"/>
  <c r="O36" i="65" s="1"/>
  <c r="S36" i="65" s="1"/>
  <c r="E36" i="65"/>
  <c r="E44" i="66"/>
  <c r="H44" i="66"/>
  <c r="K44" i="66" s="1"/>
  <c r="N44" i="66" s="1"/>
  <c r="O44" i="66" s="1"/>
  <c r="S44" i="66" s="1"/>
  <c r="R15" i="67"/>
  <c r="E44" i="64"/>
  <c r="H44" i="64"/>
  <c r="K44" i="64" s="1"/>
  <c r="N44" i="64" s="1"/>
  <c r="O44" i="64" s="1"/>
  <c r="S44" i="64" s="1"/>
  <c r="R65" i="67"/>
  <c r="R28" i="69"/>
  <c r="H21" i="66"/>
  <c r="K21" i="66" s="1"/>
  <c r="N21" i="66" s="1"/>
  <c r="O21" i="66" s="1"/>
  <c r="S21" i="66" s="1"/>
  <c r="E21" i="66"/>
  <c r="H33" i="64"/>
  <c r="K33" i="64" s="1"/>
  <c r="N33" i="64" s="1"/>
  <c r="O33" i="64" s="1"/>
  <c r="S33" i="64" s="1"/>
  <c r="E33" i="64"/>
  <c r="E38" i="70"/>
  <c r="H38" i="70"/>
  <c r="K38" i="70" s="1"/>
  <c r="N38" i="70" s="1"/>
  <c r="O38" i="70" s="1"/>
  <c r="S38" i="70" s="1"/>
  <c r="H23" i="71"/>
  <c r="K23" i="71" s="1"/>
  <c r="N23" i="71" s="1"/>
  <c r="O23" i="71" s="1"/>
  <c r="S23" i="71" s="1"/>
  <c r="E23" i="71"/>
  <c r="H60" i="71"/>
  <c r="K60" i="71" s="1"/>
  <c r="N60" i="71" s="1"/>
  <c r="O60" i="71" s="1"/>
  <c r="S60" i="71" s="1"/>
  <c r="E60" i="71"/>
  <c r="R50" i="69"/>
  <c r="R43" i="71"/>
  <c r="R65" i="66"/>
  <c r="E45" i="66"/>
  <c r="H45" i="66"/>
  <c r="K45" i="66" s="1"/>
  <c r="N45" i="66" s="1"/>
  <c r="O45" i="66" s="1"/>
  <c r="S45" i="66" s="1"/>
  <c r="H62" i="70"/>
  <c r="K62" i="70" s="1"/>
  <c r="N62" i="70" s="1"/>
  <c r="O62" i="70" s="1"/>
  <c r="S62" i="70" s="1"/>
  <c r="E62" i="70"/>
  <c r="H36" i="72"/>
  <c r="K36" i="72" s="1"/>
  <c r="N36" i="72" s="1"/>
  <c r="O36" i="72" s="1"/>
  <c r="S36" i="72" s="1"/>
  <c r="E36" i="72"/>
  <c r="H20" i="69"/>
  <c r="K20" i="69" s="1"/>
  <c r="N20" i="69" s="1"/>
  <c r="O20" i="69" s="1"/>
  <c r="S20" i="69" s="1"/>
  <c r="E20" i="69"/>
  <c r="R23" i="69"/>
  <c r="E38" i="66"/>
  <c r="H38" i="66"/>
  <c r="K38" i="66" s="1"/>
  <c r="N38" i="66" s="1"/>
  <c r="O38" i="66" s="1"/>
  <c r="S38" i="66" s="1"/>
  <c r="E29" i="72"/>
  <c r="H29" i="72"/>
  <c r="K29" i="72" s="1"/>
  <c r="N29" i="72" s="1"/>
  <c r="O29" i="72" s="1"/>
  <c r="S29" i="72" s="1"/>
  <c r="E43" i="66"/>
  <c r="H43" i="66"/>
  <c r="K43" i="66" s="1"/>
  <c r="N43" i="66" s="1"/>
  <c r="O43" i="66" s="1"/>
  <c r="S43" i="66" s="1"/>
  <c r="R40" i="72"/>
  <c r="R38" i="72"/>
  <c r="R28" i="72"/>
  <c r="E47" i="70"/>
  <c r="H47" i="70"/>
  <c r="K47" i="70" s="1"/>
  <c r="N47" i="70" s="1"/>
  <c r="O47" i="70" s="1"/>
  <c r="S47" i="70" s="1"/>
  <c r="E62" i="64"/>
  <c r="H62" i="64"/>
  <c r="K62" i="64" s="1"/>
  <c r="N62" i="64" s="1"/>
  <c r="O62" i="64" s="1"/>
  <c r="S62" i="64" s="1"/>
  <c r="E43" i="64"/>
  <c r="H43" i="64"/>
  <c r="K43" i="64" s="1"/>
  <c r="N43" i="64" s="1"/>
  <c r="O43" i="64" s="1"/>
  <c r="S43" i="64" s="1"/>
  <c r="H17" i="70"/>
  <c r="K17" i="70" s="1"/>
  <c r="N17" i="70" s="1"/>
  <c r="O17" i="70" s="1"/>
  <c r="S17" i="70" s="1"/>
  <c r="E17" i="70"/>
  <c r="R14" i="72"/>
  <c r="E55" i="67"/>
  <c r="H55" i="67"/>
  <c r="K55" i="67" s="1"/>
  <c r="N55" i="67" s="1"/>
  <c r="O55" i="67" s="1"/>
  <c r="S55" i="67" s="1"/>
  <c r="R61" i="71"/>
  <c r="H53" i="66"/>
  <c r="K53" i="66" s="1"/>
  <c r="N53" i="66" s="1"/>
  <c r="O53" i="66" s="1"/>
  <c r="S53" i="66" s="1"/>
  <c r="E53" i="66"/>
  <c r="R24" i="69"/>
  <c r="Q70" i="69"/>
  <c r="S70" i="69"/>
  <c r="S71" i="69"/>
  <c r="R70" i="69"/>
  <c r="R58" i="69"/>
  <c r="H46" i="68"/>
  <c r="K46" i="68" s="1"/>
  <c r="N46" i="68" s="1"/>
  <c r="O46" i="68" s="1"/>
  <c r="S46" i="68" s="1"/>
  <c r="E46" i="68"/>
  <c r="R34" i="68"/>
  <c r="R14" i="64"/>
  <c r="E58" i="67"/>
  <c r="H58" i="67"/>
  <c r="K58" i="67" s="1"/>
  <c r="N58" i="67" s="1"/>
  <c r="O58" i="67" s="1"/>
  <c r="S58" i="67" s="1"/>
  <c r="H53" i="71"/>
  <c r="K53" i="71" s="1"/>
  <c r="N53" i="71" s="1"/>
  <c r="O53" i="71" s="1"/>
  <c r="S53" i="71" s="1"/>
  <c r="E53" i="71"/>
  <c r="H15" i="70"/>
  <c r="K15" i="70" s="1"/>
  <c r="N15" i="70" s="1"/>
  <c r="O15" i="70" s="1"/>
  <c r="S15" i="70" s="1"/>
  <c r="E15" i="70"/>
  <c r="E30" i="67"/>
  <c r="H30" i="67"/>
  <c r="K30" i="67" s="1"/>
  <c r="N30" i="67" s="1"/>
  <c r="O30" i="67" s="1"/>
  <c r="S30" i="67" s="1"/>
  <c r="R66" i="68"/>
  <c r="E51" i="71"/>
  <c r="H51" i="71"/>
  <c r="K51" i="71" s="1"/>
  <c r="N51" i="71" s="1"/>
  <c r="O51" i="71" s="1"/>
  <c r="S51" i="71" s="1"/>
  <c r="H31" i="69"/>
  <c r="K31" i="69" s="1"/>
  <c r="N31" i="69" s="1"/>
  <c r="O31" i="69" s="1"/>
  <c r="S31" i="69" s="1"/>
  <c r="E31" i="69"/>
  <c r="R37" i="72"/>
  <c r="R59" i="65"/>
  <c r="H19" i="70"/>
  <c r="K19" i="70" s="1"/>
  <c r="N19" i="70" s="1"/>
  <c r="O19" i="70" s="1"/>
  <c r="S19" i="70" s="1"/>
  <c r="E19" i="70"/>
  <c r="R51" i="70"/>
  <c r="R32" i="70"/>
  <c r="H43" i="71"/>
  <c r="K43" i="71" s="1"/>
  <c r="N43" i="71" s="1"/>
  <c r="O43" i="71" s="1"/>
  <c r="S43" i="71" s="1"/>
  <c r="E43" i="71"/>
  <c r="S9" i="2"/>
  <c r="T15" i="2"/>
  <c r="J11" i="2"/>
  <c r="X13" i="2"/>
  <c r="K9" i="2"/>
  <c r="U15" i="2"/>
  <c r="K12" i="2"/>
  <c r="T8" i="2"/>
  <c r="T12" i="2"/>
  <c r="U9" i="2"/>
  <c r="AH65" i="9"/>
  <c r="J9" i="2"/>
  <c r="X14" i="2"/>
  <c r="K13" i="2"/>
  <c r="J8" i="2"/>
  <c r="X15" i="2"/>
  <c r="U12" i="2"/>
  <c r="V9" i="2"/>
  <c r="J14" i="2"/>
  <c r="S7" i="2"/>
  <c r="J12" i="2"/>
  <c r="U14" i="2"/>
  <c r="AH16" i="9"/>
  <c r="T10" i="2"/>
  <c r="J10" i="2"/>
  <c r="U11" i="2"/>
  <c r="X9" i="2"/>
  <c r="J7" i="2"/>
  <c r="V14" i="2"/>
  <c r="V10" i="2"/>
  <c r="S10" i="2"/>
  <c r="V15" i="2"/>
  <c r="K10" i="2"/>
  <c r="T11" i="2"/>
  <c r="V12" i="2"/>
  <c r="V11" i="2"/>
  <c r="K14" i="2"/>
  <c r="J13" i="2"/>
  <c r="T14" i="2"/>
  <c r="U13" i="2"/>
  <c r="K11" i="2"/>
  <c r="K15" i="2"/>
  <c r="X10" i="2"/>
  <c r="X12" i="2"/>
  <c r="T9" i="2"/>
  <c r="T13" i="2"/>
  <c r="T7" i="2"/>
  <c r="U10" i="2"/>
  <c r="J15" i="2"/>
  <c r="V13" i="2"/>
  <c r="K7" i="2"/>
  <c r="K8" i="2"/>
  <c r="S8" i="2"/>
  <c r="X11" i="2"/>
  <c r="AS16" i="9" l="1"/>
  <c r="AR16" i="9"/>
  <c r="AR65" i="9"/>
  <c r="K12" i="70"/>
  <c r="K27" i="70"/>
  <c r="H68" i="70"/>
  <c r="G68" i="70" s="1"/>
  <c r="K27" i="67"/>
  <c r="H70" i="67"/>
  <c r="G70" i="67" s="1"/>
  <c r="H68" i="67"/>
  <c r="G68" i="67" s="1"/>
  <c r="K12" i="69"/>
  <c r="K12" i="66"/>
  <c r="K12" i="71"/>
  <c r="F71" i="65"/>
  <c r="K27" i="71"/>
  <c r="H68" i="71"/>
  <c r="G68" i="71" s="1"/>
  <c r="F69" i="65"/>
  <c r="H70" i="66"/>
  <c r="G70" i="66" s="1"/>
  <c r="H68" i="66"/>
  <c r="G68" i="66" s="1"/>
  <c r="K27" i="66"/>
  <c r="F69" i="68"/>
  <c r="H68" i="69"/>
  <c r="G68" i="69" s="1"/>
  <c r="K27" i="69"/>
  <c r="K12" i="65"/>
  <c r="F71" i="68"/>
  <c r="K12" i="67"/>
  <c r="K27" i="68"/>
  <c r="H68" i="68"/>
  <c r="G68" i="68" s="1"/>
  <c r="H68" i="65"/>
  <c r="G68" i="65" s="1"/>
  <c r="K27" i="65"/>
  <c r="H70" i="65"/>
  <c r="G70" i="65" s="1"/>
  <c r="K12" i="64"/>
  <c r="K27" i="64"/>
  <c r="H68" i="64"/>
  <c r="G68" i="64" s="1"/>
  <c r="H70" i="64"/>
  <c r="G70" i="64" s="1"/>
  <c r="K12" i="68"/>
  <c r="K12" i="72"/>
  <c r="H68" i="72"/>
  <c r="G68" i="72" s="1"/>
  <c r="K27" i="72"/>
  <c r="H69" i="68" l="1"/>
  <c r="H69" i="64"/>
  <c r="H69" i="71"/>
  <c r="H69" i="67"/>
  <c r="H71" i="64"/>
  <c r="H71" i="67"/>
  <c r="H69" i="72"/>
  <c r="N12" i="72"/>
  <c r="N12" i="64"/>
  <c r="N12" i="67"/>
  <c r="K70" i="66"/>
  <c r="J70" i="66" s="1"/>
  <c r="K68" i="66"/>
  <c r="J68" i="66" s="1"/>
  <c r="N27" i="66"/>
  <c r="N12" i="71"/>
  <c r="K70" i="67"/>
  <c r="J70" i="67" s="1"/>
  <c r="K68" i="67"/>
  <c r="J68" i="67" s="1"/>
  <c r="N27" i="67"/>
  <c r="H69" i="66"/>
  <c r="H71" i="65"/>
  <c r="H71" i="66"/>
  <c r="N27" i="70"/>
  <c r="K68" i="70"/>
  <c r="J68" i="70" s="1"/>
  <c r="H69" i="70"/>
  <c r="N12" i="68"/>
  <c r="K70" i="65"/>
  <c r="J70" i="65" s="1"/>
  <c r="N27" i="65"/>
  <c r="K68" i="65"/>
  <c r="J68" i="65" s="1"/>
  <c r="H69" i="65"/>
  <c r="N12" i="65"/>
  <c r="K71" i="65"/>
  <c r="K69" i="65"/>
  <c r="N12" i="66"/>
  <c r="H69" i="69"/>
  <c r="N12" i="70"/>
  <c r="K68" i="72"/>
  <c r="J68" i="72" s="1"/>
  <c r="N27" i="72"/>
  <c r="N27" i="64"/>
  <c r="K70" i="64"/>
  <c r="J70" i="64" s="1"/>
  <c r="K68" i="64"/>
  <c r="J68" i="64" s="1"/>
  <c r="N27" i="68"/>
  <c r="K68" i="68"/>
  <c r="J68" i="68" s="1"/>
  <c r="N27" i="69"/>
  <c r="K68" i="69"/>
  <c r="J68" i="69" s="1"/>
  <c r="N27" i="71"/>
  <c r="K68" i="71"/>
  <c r="J68" i="71" s="1"/>
  <c r="N12" i="69"/>
  <c r="N14" i="2"/>
  <c r="W7" i="2"/>
  <c r="N13" i="2"/>
  <c r="W9" i="2"/>
  <c r="W8" i="2"/>
  <c r="N7" i="2"/>
  <c r="N9" i="2"/>
  <c r="N12" i="2"/>
  <c r="N8" i="2"/>
  <c r="N11" i="2"/>
  <c r="N15" i="2"/>
  <c r="W10" i="2"/>
  <c r="N10" i="2"/>
  <c r="K69" i="71" l="1"/>
  <c r="K69" i="66"/>
  <c r="K71" i="66"/>
  <c r="N68" i="72"/>
  <c r="N69" i="72" s="1"/>
  <c r="O27" i="72"/>
  <c r="K69" i="67"/>
  <c r="N68" i="71"/>
  <c r="N69" i="71" s="1"/>
  <c r="O27" i="71"/>
  <c r="O12" i="67"/>
  <c r="K71" i="64"/>
  <c r="K69" i="68"/>
  <c r="N68" i="69"/>
  <c r="N69" i="69" s="1"/>
  <c r="O27" i="69"/>
  <c r="O27" i="70"/>
  <c r="N68" i="70"/>
  <c r="O12" i="71"/>
  <c r="K69" i="64"/>
  <c r="N68" i="68"/>
  <c r="N69" i="68" s="1"/>
  <c r="O27" i="68"/>
  <c r="N70" i="66"/>
  <c r="N71" i="66" s="1"/>
  <c r="N68" i="66"/>
  <c r="O27" i="66"/>
  <c r="O12" i="64"/>
  <c r="K69" i="70"/>
  <c r="O12" i="65"/>
  <c r="K69" i="72"/>
  <c r="N70" i="65"/>
  <c r="N68" i="65"/>
  <c r="O27" i="65"/>
  <c r="K69" i="69"/>
  <c r="O12" i="72"/>
  <c r="S12" i="72" s="1"/>
  <c r="O12" i="70"/>
  <c r="O12" i="69"/>
  <c r="N68" i="64"/>
  <c r="N70" i="64"/>
  <c r="N71" i="64" s="1"/>
  <c r="O27" i="64"/>
  <c r="O12" i="66"/>
  <c r="O12" i="68"/>
  <c r="O27" i="67"/>
  <c r="N70" i="67"/>
  <c r="N71" i="67" s="1"/>
  <c r="N68" i="67"/>
  <c r="N69" i="67" s="1"/>
  <c r="K71" i="67"/>
  <c r="H15" i="2"/>
  <c r="Q7" i="2"/>
  <c r="H11" i="2"/>
  <c r="H9" i="2"/>
  <c r="H7" i="2"/>
  <c r="H12" i="2"/>
  <c r="Q9" i="2"/>
  <c r="Q8" i="2"/>
  <c r="Q10" i="2"/>
  <c r="H14" i="2"/>
  <c r="H10" i="2"/>
  <c r="H13" i="2"/>
  <c r="H8" i="2"/>
  <c r="S12" i="64" l="1"/>
  <c r="S12" i="71"/>
  <c r="S12" i="67"/>
  <c r="S27" i="70"/>
  <c r="S68" i="70" s="1"/>
  <c r="O68" i="70"/>
  <c r="O69" i="70" s="1"/>
  <c r="O68" i="71"/>
  <c r="O69" i="71" s="1"/>
  <c r="S27" i="71"/>
  <c r="S68" i="71" s="1"/>
  <c r="S12" i="69"/>
  <c r="O70" i="65"/>
  <c r="O71" i="65" s="1"/>
  <c r="O68" i="65"/>
  <c r="S27" i="65"/>
  <c r="N71" i="65"/>
  <c r="S27" i="66"/>
  <c r="S68" i="66" s="1"/>
  <c r="O68" i="66"/>
  <c r="O69" i="66" s="1"/>
  <c r="O70" i="66"/>
  <c r="S12" i="68"/>
  <c r="N69" i="70"/>
  <c r="N69" i="65"/>
  <c r="S27" i="69"/>
  <c r="S68" i="69" s="1"/>
  <c r="O68" i="69"/>
  <c r="O69" i="69" s="1"/>
  <c r="S12" i="66"/>
  <c r="O71" i="66"/>
  <c r="S12" i="65"/>
  <c r="O68" i="68"/>
  <c r="O69" i="68" s="1"/>
  <c r="S27" i="68"/>
  <c r="S68" i="68" s="1"/>
  <c r="O68" i="67"/>
  <c r="O69" i="67" s="1"/>
  <c r="O70" i="67"/>
  <c r="O71" i="67" s="1"/>
  <c r="S27" i="67"/>
  <c r="S68" i="67" s="1"/>
  <c r="N69" i="66"/>
  <c r="S12" i="70"/>
  <c r="S69" i="70" s="1"/>
  <c r="S27" i="64"/>
  <c r="O70" i="64"/>
  <c r="O71" i="64" s="1"/>
  <c r="O68" i="64"/>
  <c r="O68" i="72"/>
  <c r="S27" i="72"/>
  <c r="S68" i="72" s="1"/>
  <c r="N69" i="64"/>
  <c r="M13" i="2"/>
  <c r="I11" i="2"/>
  <c r="M10" i="2"/>
  <c r="I13" i="2"/>
  <c r="M12" i="2"/>
  <c r="M11" i="2"/>
  <c r="R7" i="2"/>
  <c r="I7" i="2"/>
  <c r="I14" i="2"/>
  <c r="M9" i="2"/>
  <c r="I12" i="2"/>
  <c r="I10" i="2"/>
  <c r="R10" i="2"/>
  <c r="I15" i="2"/>
  <c r="M14" i="2"/>
  <c r="I9" i="2"/>
  <c r="R9" i="2"/>
  <c r="M15" i="2"/>
  <c r="R8" i="2"/>
  <c r="O13" i="2"/>
  <c r="I8" i="2"/>
  <c r="S69" i="66" l="1"/>
  <c r="S69" i="69"/>
  <c r="C55" i="127"/>
  <c r="C56" i="127" s="1"/>
  <c r="D55" i="127"/>
  <c r="C36" i="127"/>
  <c r="C37" i="127" s="1"/>
  <c r="F36" i="127"/>
  <c r="D36" i="127"/>
  <c r="D37" i="127" s="1"/>
  <c r="G36" i="127"/>
  <c r="E36" i="127"/>
  <c r="F55" i="127"/>
  <c r="E55" i="127"/>
  <c r="E56" i="127" s="1"/>
  <c r="O69" i="65"/>
  <c r="Q68" i="72"/>
  <c r="S69" i="68"/>
  <c r="S69" i="67"/>
  <c r="S69" i="72"/>
  <c r="Q68" i="71"/>
  <c r="S69" i="71"/>
  <c r="O69" i="72"/>
  <c r="Q68" i="66"/>
  <c r="Q68" i="68"/>
  <c r="Q68" i="69"/>
  <c r="O69" i="64"/>
  <c r="Q68" i="67"/>
  <c r="S68" i="64"/>
  <c r="S70" i="64"/>
  <c r="S68" i="65"/>
  <c r="S69" i="65" s="1"/>
  <c r="S70" i="65"/>
  <c r="Q68" i="70"/>
  <c r="O9" i="2"/>
  <c r="O12" i="2"/>
  <c r="O14" i="2"/>
  <c r="V7" i="2"/>
  <c r="M8" i="2"/>
  <c r="O15" i="2"/>
  <c r="L9" i="2"/>
  <c r="V8" i="2"/>
  <c r="L11" i="2"/>
  <c r="L13" i="2"/>
  <c r="L12" i="2"/>
  <c r="O10" i="2"/>
  <c r="L10" i="2"/>
  <c r="L15" i="2"/>
  <c r="O11" i="2"/>
  <c r="M7" i="2"/>
  <c r="L14" i="2"/>
  <c r="O8" i="2"/>
  <c r="F56" i="127" l="1"/>
  <c r="E37" i="127"/>
  <c r="G55" i="127"/>
  <c r="Q68" i="64"/>
  <c r="G37" i="127"/>
  <c r="H37" i="127"/>
  <c r="S69" i="64"/>
  <c r="F37" i="127"/>
  <c r="S71" i="65"/>
  <c r="Q70" i="65"/>
  <c r="Q68" i="65"/>
  <c r="D56" i="127"/>
  <c r="S71" i="64"/>
  <c r="Q70" i="64"/>
  <c r="L7" i="2"/>
  <c r="U7" i="2"/>
  <c r="O7" i="2"/>
  <c r="U8" i="2"/>
  <c r="L8" i="2"/>
  <c r="X7" i="2"/>
  <c r="X8" i="2"/>
  <c r="G56" i="127" l="1"/>
  <c r="H56" i="127"/>
</calcChain>
</file>

<file path=xl/sharedStrings.xml><?xml version="1.0" encoding="utf-8"?>
<sst xmlns="http://schemas.openxmlformats.org/spreadsheetml/2006/main" count="569" uniqueCount="187">
  <si>
    <t>Scenario outputs</t>
  </si>
  <si>
    <t>Scenario Number</t>
  </si>
  <si>
    <t>Claim to death ratio</t>
  </si>
  <si>
    <t>Inflation</t>
  </si>
  <si>
    <t>Key Assumptions:</t>
  </si>
  <si>
    <t>Claim to death ratio:</t>
  </si>
  <si>
    <t>Mesothelioma Projection - Detailed outputs</t>
  </si>
  <si>
    <t>Calendar Year</t>
  </si>
  <si>
    <t>Male and Female GB &amp; NI Insurance Claims</t>
  </si>
  <si>
    <t>Average cost per claimant</t>
  </si>
  <si>
    <t>Deaths model</t>
  </si>
  <si>
    <t>95+</t>
  </si>
  <si>
    <t>Male GB Deaths</t>
  </si>
  <si>
    <t>Average Age of Male GB Deaths</t>
  </si>
  <si>
    <t>Average Age of Claimants</t>
  </si>
  <si>
    <t>Male GB Insurance Claimants</t>
  </si>
  <si>
    <t>Male GB Insurance Claims</t>
  </si>
  <si>
    <t>Male and Female GB &amp; NI Claimants</t>
  </si>
  <si>
    <t>Inflation scenario:</t>
  </si>
  <si>
    <t>Male deaths model:</t>
  </si>
  <si>
    <t>Scenario</t>
  </si>
  <si>
    <t>Mesothelioma scenario</t>
  </si>
  <si>
    <t>Source:</t>
  </si>
  <si>
    <t>Total</t>
  </si>
  <si>
    <t>Avearge age</t>
  </si>
  <si>
    <t>Actual Male GB Deaths</t>
  </si>
  <si>
    <t>Insurance Market claims</t>
  </si>
  <si>
    <t>Female : Male ratio</t>
  </si>
  <si>
    <t>NI : GB ratio (Male &amp; Female)</t>
  </si>
  <si>
    <t>Scenario summary</t>
  </si>
  <si>
    <t>Start year selector</t>
  </si>
  <si>
    <t>Mean term</t>
  </si>
  <si>
    <t>Term</t>
  </si>
  <si>
    <t>Undiscounted Total GB &amp; NI Insurance Cost</t>
  </si>
  <si>
    <t>Discounted Total GB &amp; NI Insurance Cost</t>
  </si>
  <si>
    <t>Terms and Conditions</t>
  </si>
  <si>
    <t>UK Asbestos Working Party Disclaimer:</t>
  </si>
  <si>
    <t>Disclaimer: This Model has been prepared by and/or on behalf of the AWP of the Institute and Faculty of Actuaries ("IFoA").  
The IFoA does not accept any responsibility and/or liability whatsoever for the content or use of this Model.
Whilst care has been taken during the development of the Model the IFoA does not: 
(i) warrant its accuracy; or 
(ii) guarantee any outcome or result from the application of this spreadsheet or of any of the IFoA’s work (whether contained in or arising from the application of this Model or otherwise).  
You assume sole responsibility for your use of this Model, and for any and all conclusions drawn from its use.  
The IFoA hereby excludes all warranties, representations, conditions and all other terms of any kind whatsoever implied by statute or common law in relation to this spreadsheet, to the fullest extent permitted by applicable law.  
If you are in any doubt as to using anything produced by the IFoA, please seek independent advice.</t>
  </si>
  <si>
    <r>
      <t>Copyright notice</t>
    </r>
    <r>
      <rPr>
        <sz val="12"/>
        <rFont val="Arial"/>
        <family val="2"/>
        <scheme val="minor"/>
      </rPr>
      <t>: You may reproduce the contents of this Model provided if it is:</t>
    </r>
  </si>
  <si>
    <t>1. reproduced accurately and is unaltered;</t>
  </si>
  <si>
    <t>2. not used in a misleading context; and</t>
  </si>
  <si>
    <t xml:space="preserve">3. correctly referenced and includes both the IFoA’s disclaimer notice set out above and the IFoA’s copyright notice, as follows: </t>
  </si>
  <si>
    <t>© Institute and Faculty of Actuaries' UK Asbestos Working Party</t>
  </si>
  <si>
    <t xml:space="preserve">This Model was developed by the AWP to estimate the cost of mesothelioma insurance claims in the future.
The Model has been developed using data and assumptions from a variety of sources.  The AWP have not sought to establish the reliability of those sources or verified the information so provided, nor has the Model been audited.  
Accordingly no representation or warranty of any kind (whether express or implied) is given by the AWP as to the internal consistency or accuracy of the Model nor any output from it.  Moreover the Model does not absolve any third party from conducting its own audit in order to verify its functionality and/or performance.
The AWP accepts no liability of any kind and disclaims all responsibility for the consequences of any person acting or refraining to act in reliance on the Model and/or its output or for any decisions made or not made which are based upon such Model and/or its output.
</t>
  </si>
  <si>
    <t>Undiscounted Insurance Cost (£m)</t>
  </si>
  <si>
    <t>Discounted Insurance Cost (£m)</t>
  </si>
  <si>
    <t>Settled average cost of claims (ex nils)</t>
  </si>
  <si>
    <t>Incurred average cost of claims (ex nils)</t>
  </si>
  <si>
    <t>PtC(3) 2009</t>
  </si>
  <si>
    <t xml:space="preserve">AWP 3: Proportionate increases for 50 years, eligible ratio to 75% in 10 years </t>
  </si>
  <si>
    <t>RPI = 2.5% - AWP2009</t>
  </si>
  <si>
    <t>ACPC(RPI=2.5%) 2009</t>
  </si>
  <si>
    <t>Deaths - HSE (AWP) 2009</t>
  </si>
  <si>
    <t>Male deaths</t>
  </si>
  <si>
    <t>Male propensity to claim (ex government)</t>
  </si>
  <si>
    <t>Average claimant cost</t>
  </si>
  <si>
    <t>Male GB Insurance &amp; Government Claimants</t>
  </si>
  <si>
    <t>Male Claimants: Government proportion</t>
  </si>
  <si>
    <t>Actual</t>
  </si>
  <si>
    <t>Actual data</t>
  </si>
  <si>
    <t>Checking a scenario</t>
  </si>
  <si>
    <t>Government share of claimants</t>
  </si>
  <si>
    <t>Female claims as a proportion of Male claims</t>
  </si>
  <si>
    <t>Northern Irish claims as a proportion of GB claims (Male and Female combined)</t>
  </si>
  <si>
    <t>Actual - Implied settled</t>
  </si>
  <si>
    <t>Actual - Incurred</t>
  </si>
  <si>
    <t>Sheet</t>
  </si>
  <si>
    <t>Type</t>
  </si>
  <si>
    <t>Function</t>
  </si>
  <si>
    <t>Parameters</t>
  </si>
  <si>
    <t>Input</t>
  </si>
  <si>
    <t>Output</t>
  </si>
  <si>
    <t>Checking key outputs such as GB male deaths, average claimant age, average claimant cost, etc.</t>
  </si>
  <si>
    <t>Other Inputs</t>
  </si>
  <si>
    <t>Results</t>
  </si>
  <si>
    <t>ResultsByYr</t>
  </si>
  <si>
    <t>Sheet name</t>
  </si>
  <si>
    <t>GB male deaths, propensity to claim (inc Government) and Average claimant cost sceanrios</t>
  </si>
  <si>
    <t>Inputs on start year, discount rates and for each scenario on i) Claims to Claimants ratios, ii) Government share of claims, iii) Female claims are a proportion of Males &amp; iv) NI deaths as a proportion of GB deaths</t>
  </si>
  <si>
    <t>Scenario results by year</t>
  </si>
  <si>
    <t>End year selector</t>
  </si>
  <si>
    <t>Age difference Deaths to Claims</t>
  </si>
  <si>
    <t>Insurance claims per claimant</t>
  </si>
  <si>
    <t>Undiscounted mean term</t>
  </si>
  <si>
    <t>Review</t>
  </si>
  <si>
    <t>N</t>
  </si>
  <si>
    <t>%</t>
  </si>
  <si>
    <t>Amount</t>
  </si>
  <si>
    <t>Amount.</t>
  </si>
  <si>
    <t>N.</t>
  </si>
  <si>
    <t>Insurance Market claims (inc nils)</t>
  </si>
  <si>
    <t>Nil %</t>
  </si>
  <si>
    <t>Selected Nil %</t>
  </si>
  <si>
    <t>BT</t>
  </si>
  <si>
    <t>BZ</t>
  </si>
  <si>
    <t>Ages up to</t>
  </si>
  <si>
    <t>Deaths up to age:</t>
  </si>
  <si>
    <t>Age</t>
  </si>
  <si>
    <t>Column</t>
  </si>
  <si>
    <t>Scale</t>
  </si>
  <si>
    <t>Selector</t>
  </si>
  <si>
    <t>Heading</t>
  </si>
  <si>
    <t>Row</t>
  </si>
  <si>
    <t>Actual male GB mesothelioma deaths</t>
  </si>
  <si>
    <t>Death certificates mentioning mesothelioma by year of death and age at death, Great Britain - Data provided by the ONS/HSE</t>
  </si>
  <si>
    <t>www.hse.gov.uk/statistics/tables/meso02.xlsx</t>
  </si>
  <si>
    <t>Age at death</t>
  </si>
  <si>
    <t>Year of death</t>
  </si>
  <si>
    <t>&lt;25</t>
  </si>
  <si>
    <t>20-89</t>
  </si>
  <si>
    <t>20-95+</t>
  </si>
  <si>
    <t>Age range up to</t>
  </si>
  <si>
    <t>Deaths</t>
  </si>
  <si>
    <t>Inputs on actual mesothelioma insurance claims (ex nils), average costs (ex nils) and average ages - Link to GB Male mesothelioma deaths data.</t>
  </si>
  <si>
    <t>Inputs on actual GB Male mesothelioma deaths by year and age</t>
  </si>
  <si>
    <t>1-xx</t>
  </si>
  <si>
    <t xml:space="preserve">Calculations </t>
  </si>
  <si>
    <t>Market share</t>
  </si>
  <si>
    <t>Insurance Survey claims (inc nils)</t>
  </si>
  <si>
    <t>Open %</t>
  </si>
  <si>
    <t>Settlement delay</t>
  </si>
  <si>
    <t>AWP Mesothelioma Projection 2020</t>
  </si>
  <si>
    <t>PTC: Central Estimate</t>
  </si>
  <si>
    <t>Mesothelioma scenarios ("Model")</t>
  </si>
  <si>
    <t>Institute and Faculty of Actuaries' UK Asbestos Working Party - 2020 ("AWP")</t>
  </si>
  <si>
    <t>Propensity model</t>
  </si>
  <si>
    <t>Cost model</t>
  </si>
  <si>
    <t>Scenario 23 2009</t>
  </si>
  <si>
    <t>Scenario number</t>
  </si>
  <si>
    <t>Change</t>
  </si>
  <si>
    <t>Undiscounted insurance cost 2020-2050</t>
  </si>
  <si>
    <t>AWP Mesothelioma Projection 2009</t>
  </si>
  <si>
    <t>Population Deaths:</t>
  </si>
  <si>
    <t>AWP1 (2009)</t>
  </si>
  <si>
    <t>Inflation (RPI):</t>
  </si>
  <si>
    <t>Male GB Population Deaths</t>
  </si>
  <si>
    <t>% Claims to Deaths Ratio</t>
  </si>
  <si>
    <t>Male GB Insurance and Government Claimants</t>
  </si>
  <si>
    <t>Insurance claims to claimant ratio</t>
  </si>
  <si>
    <t>Male GB Insurance and Government Claims</t>
  </si>
  <si>
    <t>Male and Female GB &amp; NI Insurance and Government Claims</t>
  </si>
  <si>
    <t>Final CD Ratio</t>
  </si>
  <si>
    <t>Male Insurance and Government Cost</t>
  </si>
  <si>
    <t>Total GB &amp; NI Insurance and Government Cost</t>
  </si>
  <si>
    <t>Total GB &amp; NI Insurance Cost</t>
  </si>
  <si>
    <t>2009&amp;post</t>
  </si>
  <si>
    <t>Total Meso Cost 2004-2040</t>
  </si>
  <si>
    <t>Government share 2020</t>
  </si>
  <si>
    <t>Female % 2020</t>
  </si>
  <si>
    <t>NI % 2020</t>
  </si>
  <si>
    <t>N/A</t>
  </si>
  <si>
    <t>Propensity</t>
  </si>
  <si>
    <t>Extend to 2060</t>
  </si>
  <si>
    <t>Allow deaths &gt;89</t>
  </si>
  <si>
    <t>New Total</t>
  </si>
  <si>
    <t>Insurance claimants</t>
  </si>
  <si>
    <t>Male GB deaths</t>
  </si>
  <si>
    <t>Number of deaths</t>
  </si>
  <si>
    <t>UK Insurance Claimants</t>
  </si>
  <si>
    <t>Total undiscounted insurance cost</t>
  </si>
  <si>
    <t>Inflation scenario B - Medium</t>
  </si>
  <si>
    <t>AWP 2009 (Adj HSE/HSL)</t>
  </si>
  <si>
    <t>AWP2009- RPI = 2.5%</t>
  </si>
  <si>
    <t>AWP 2009 - PtC 3</t>
  </si>
  <si>
    <t>Updated Female &amp; NI %</t>
  </si>
  <si>
    <t>GB Male: % Insurance Claimants to Deaths Ratio</t>
  </si>
  <si>
    <t>Modelled Deaths (Excluding Background) AWP 2 (2020) - 15% decay post 1989 (Ages 20-94)</t>
  </si>
  <si>
    <t>Scaling factor:</t>
  </si>
  <si>
    <t>CRU Average Age - Claimants</t>
  </si>
  <si>
    <t>CRU Average Age - Claims</t>
  </si>
  <si>
    <t>Results Comparison</t>
  </si>
  <si>
    <t>Compares the results for the selected scenario to the AWP 2009 Scenario 23</t>
  </si>
  <si>
    <t>2009 Scenario 23</t>
  </si>
  <si>
    <t>The results from AWP 2009 Scenario 23. Included for comparison purposes.</t>
  </si>
  <si>
    <t>Average cost per claim</t>
  </si>
  <si>
    <t>Age difference Deaths to CRU Claims</t>
  </si>
  <si>
    <t>ACPC - 2020 Central</t>
  </si>
  <si>
    <t>PTC - 2020 Central</t>
  </si>
  <si>
    <t>PtC 2020</t>
  </si>
  <si>
    <t>ACPC 2020</t>
  </si>
  <si>
    <t>Deaths - AWP2 (2020)</t>
  </si>
  <si>
    <t>Scenario 23 Recreated*</t>
  </si>
  <si>
    <t>AWP 2009 exc. Background</t>
  </si>
  <si>
    <t>Propensity**</t>
  </si>
  <si>
    <t>Average cost</t>
  </si>
  <si>
    <t>Average cost scenario</t>
  </si>
  <si>
    <t>Deaths - 2009 exc. Background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</si>
</sst>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quot;£&quot;#,##0;[Red]\-&quot;£&quot;#,##0"/>
    <numFmt numFmtId="165" formatCode="_-* #,##0.00_-;\-* #,##0.00_-;_-* &quot;-&quot;??_-;_-@_-"/>
    <numFmt numFmtId="166" formatCode="_ * #,##0.00_ ;_ * \-#,##0.00_ ;_ * &quot;-&quot;??_ ;_ @_ "/>
    <numFmt numFmtId="167" formatCode="_-* #,##0_-;\-* #,##0_-;_-* &quot;-&quot;??_-;_-@_-"/>
    <numFmt numFmtId="168" formatCode="#,##0,,"/>
    <numFmt numFmtId="169" formatCode="0.0%"/>
    <numFmt numFmtId="170" formatCode="_-* #,##0.0_-;\-* #,##0.0_-;_-* &quot;-&quot;??_-;_-@_-"/>
    <numFmt numFmtId="171" formatCode="#,##0.0"/>
    <numFmt numFmtId="172" formatCode="&quot;£&quot;#,##0"/>
    <numFmt numFmtId="173" formatCode="#,##0;#,##0;\-"/>
    <numFmt numFmtId="174" formatCode="#,##0.0;#,##0.0;\-"/>
    <numFmt numFmtId="175" formatCode="#,##0.0\ &quot;yrs&quot;"/>
    <numFmt numFmtId="176" formatCode="&quot;£&quot;#,##0.0&quot;m&quot;"/>
    <numFmt numFmtId="177" formatCode="#,##0.0;[Red]\(#,##0.0\);\-"/>
    <numFmt numFmtId="178" formatCode="&quot;£&quot;#,##0&quot;m&quot;"/>
    <numFmt numFmtId="179" formatCode="#,##0.0&quot; yrs&quot;"/>
    <numFmt numFmtId="180" formatCode="#,##0;[Red]\(#,##0\)\ ;\-"/>
    <numFmt numFmtId="181" formatCode="#,##0;\-#,##0;\-"/>
    <numFmt numFmtId="182" formatCode="#,##0.0;\-#,##0.0;\-"/>
    <numFmt numFmtId="183" formatCode="_ * #,##0.0_ ;_ * \-#,##0.0_ ;_ * &quot;-&quot;??_ ;_ @_ "/>
    <numFmt numFmtId="184" formatCode="_ * #,##0_ ;_ * \-#,##0_ ;_ * &quot;-&quot;??_ ;_ @_ "/>
    <numFmt numFmtId="185" formatCode="#,##0.0000"/>
  </numFmts>
  <fonts count="42">
    <font>
      <sz val="11"/>
      <color theme="1"/>
      <name val="Arial"/>
      <family val="2"/>
      <scheme val="minor"/>
    </font>
    <font>
      <sz val="10"/>
      <name val="Arial"/>
      <family val="2"/>
    </font>
    <font>
      <b/>
      <sz val="16"/>
      <name val="Arial"/>
      <family val="2"/>
    </font>
    <font>
      <b/>
      <sz val="14"/>
      <name val="Arial"/>
      <family val="2"/>
    </font>
    <font>
      <b/>
      <sz val="10"/>
      <name val="Arial"/>
      <family val="2"/>
    </font>
    <font>
      <sz val="11"/>
      <color theme="1"/>
      <name val="Arial"/>
      <family val="2"/>
      <scheme val="minor"/>
    </font>
    <font>
      <sz val="10"/>
      <color theme="1"/>
      <name val="Arial"/>
      <family val="2"/>
      <scheme val="minor"/>
    </font>
    <font>
      <b/>
      <sz val="10"/>
      <color theme="1"/>
      <name val="Arial"/>
      <family val="2"/>
      <scheme val="minor"/>
    </font>
    <font>
      <sz val="16"/>
      <name val="Arial"/>
      <family val="2"/>
    </font>
    <font>
      <b/>
      <sz val="10"/>
      <name val="Arial"/>
      <family val="2"/>
      <scheme val="minor"/>
    </font>
    <font>
      <sz val="8"/>
      <name val="Arial"/>
      <family val="2"/>
    </font>
    <font>
      <b/>
      <sz val="8"/>
      <name val="Arial"/>
      <family val="2"/>
    </font>
    <font>
      <sz val="10"/>
      <name val="Arial"/>
      <family val="2"/>
      <scheme val="minor"/>
    </font>
    <font>
      <sz val="12"/>
      <name val="Arial"/>
      <family val="2"/>
      <scheme val="minor"/>
    </font>
    <font>
      <b/>
      <sz val="20"/>
      <name val="Arial"/>
      <family val="2"/>
      <scheme val="minor"/>
    </font>
    <font>
      <b/>
      <sz val="12"/>
      <name val="Arial"/>
      <family val="2"/>
      <scheme val="minor"/>
    </font>
    <font>
      <u/>
      <sz val="8.5"/>
      <color indexed="12"/>
      <name val="Arial"/>
      <family val="2"/>
    </font>
    <font>
      <u/>
      <sz val="12"/>
      <color indexed="12"/>
      <name val="Arial"/>
      <family val="2"/>
      <scheme val="minor"/>
    </font>
    <font>
      <b/>
      <u/>
      <sz val="12"/>
      <name val="Arial"/>
      <family val="2"/>
      <scheme val="minor"/>
    </font>
    <font>
      <sz val="10"/>
      <color theme="0"/>
      <name val="Arial"/>
      <family val="2"/>
    </font>
    <font>
      <sz val="9"/>
      <name val="Arial"/>
      <family val="2"/>
    </font>
    <font>
      <b/>
      <sz val="9"/>
      <name val="Arial"/>
      <family val="2"/>
    </font>
    <font>
      <b/>
      <sz val="11"/>
      <color theme="1"/>
      <name val="Arial"/>
      <family val="2"/>
      <scheme val="minor"/>
    </font>
    <font>
      <b/>
      <sz val="12"/>
      <color theme="1"/>
      <name val="Arial"/>
      <family val="2"/>
      <scheme val="minor"/>
    </font>
    <font>
      <b/>
      <sz val="11"/>
      <name val="Arial"/>
      <family val="2"/>
      <scheme val="minor"/>
    </font>
    <font>
      <sz val="8"/>
      <color theme="1"/>
      <name val="Arial"/>
      <family val="2"/>
      <scheme val="minor"/>
    </font>
    <font>
      <b/>
      <sz val="8"/>
      <color theme="1"/>
      <name val="Arial"/>
      <family val="2"/>
      <scheme val="minor"/>
    </font>
    <font>
      <sz val="6"/>
      <color theme="1"/>
      <name val="Arial"/>
      <family val="2"/>
      <scheme val="minor"/>
    </font>
    <font>
      <b/>
      <i/>
      <sz val="12"/>
      <color theme="1"/>
      <name val="Arial"/>
      <family val="2"/>
      <scheme val="minor"/>
    </font>
    <font>
      <b/>
      <sz val="14"/>
      <color theme="1"/>
      <name val="Arial"/>
      <family val="2"/>
      <scheme val="minor"/>
    </font>
    <font>
      <sz val="10"/>
      <color theme="0"/>
      <name val="Arial"/>
      <family val="2"/>
      <scheme val="minor"/>
    </font>
    <font>
      <sz val="9"/>
      <name val="Arial"/>
      <family val="2"/>
      <scheme val="minor"/>
    </font>
    <font>
      <b/>
      <sz val="9"/>
      <name val="Arial"/>
      <family val="2"/>
      <scheme val="minor"/>
    </font>
    <font>
      <sz val="8"/>
      <name val="Arial"/>
      <family val="2"/>
      <scheme val="minor"/>
    </font>
    <font>
      <b/>
      <sz val="14"/>
      <color rgb="FFFF0000"/>
      <name val="Arial"/>
      <family val="2"/>
    </font>
    <font>
      <sz val="10"/>
      <color rgb="FFFF0000"/>
      <name val="Arial"/>
      <family val="2"/>
    </font>
    <font>
      <b/>
      <sz val="12"/>
      <name val="Arial"/>
      <family val="2"/>
    </font>
    <font>
      <sz val="9"/>
      <color theme="0"/>
      <name val="Arial"/>
      <family val="2"/>
    </font>
    <font>
      <i/>
      <sz val="10"/>
      <color theme="1"/>
      <name val="Arial"/>
      <family val="2"/>
      <scheme val="minor"/>
    </font>
    <font>
      <sz val="8"/>
      <color theme="0"/>
      <name val="Arial"/>
      <family val="2"/>
      <scheme val="minor"/>
    </font>
    <font>
      <u/>
      <sz val="10"/>
      <color theme="1"/>
      <name val="Arial"/>
      <family val="2"/>
      <scheme val="minor"/>
    </font>
    <font>
      <sz val="10"/>
      <color rgb="FFFF0000"/>
      <name val="Arial"/>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s>
  <cellStyleXfs count="10">
    <xf numFmtId="0" fontId="0"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alignment vertical="top"/>
      <protection locked="0"/>
    </xf>
    <xf numFmtId="0" fontId="1" fillId="0" borderId="0"/>
    <xf numFmtId="0" fontId="1" fillId="0" borderId="0"/>
    <xf numFmtId="0" fontId="20" fillId="0" borderId="0"/>
    <xf numFmtId="166" fontId="5" fillId="0" borderId="0" applyFont="0" applyFill="0" applyBorder="0" applyAlignment="0" applyProtection="0"/>
  </cellStyleXfs>
  <cellXfs count="453">
    <xf numFmtId="0" fontId="0" fillId="0" borderId="0" xfId="0"/>
    <xf numFmtId="0" fontId="2" fillId="0" borderId="0" xfId="1" applyFont="1"/>
    <xf numFmtId="0" fontId="1" fillId="0" borderId="0" xfId="1"/>
    <xf numFmtId="0" fontId="3" fillId="0" borderId="0" xfId="1" applyFont="1"/>
    <xf numFmtId="0" fontId="1" fillId="0" borderId="2" xfId="1" applyBorder="1"/>
    <xf numFmtId="0" fontId="1" fillId="0" borderId="3" xfId="1" applyBorder="1"/>
    <xf numFmtId="0" fontId="1" fillId="0" borderId="7" xfId="1" applyBorder="1" applyAlignment="1">
      <alignment horizontal="center"/>
    </xf>
    <xf numFmtId="0" fontId="1" fillId="0" borderId="0" xfId="1" applyBorder="1"/>
    <xf numFmtId="0" fontId="1" fillId="0" borderId="8" xfId="1" applyBorder="1"/>
    <xf numFmtId="167" fontId="1" fillId="0" borderId="0" xfId="2" applyNumberFormat="1" applyBorder="1"/>
    <xf numFmtId="0" fontId="1" fillId="0" borderId="1" xfId="1" applyBorder="1" applyAlignment="1">
      <alignment horizontal="center"/>
    </xf>
    <xf numFmtId="0" fontId="1" fillId="0" borderId="5" xfId="1" applyBorder="1"/>
    <xf numFmtId="168" fontId="4" fillId="0" borderId="0" xfId="1" applyNumberFormat="1" applyFont="1" applyFill="1" applyBorder="1"/>
    <xf numFmtId="0" fontId="4" fillId="0" borderId="0" xfId="1" applyFont="1"/>
    <xf numFmtId="0" fontId="4" fillId="0" borderId="0" xfId="1" applyFont="1" applyAlignment="1">
      <alignment horizontal="center"/>
    </xf>
    <xf numFmtId="0" fontId="4" fillId="0" borderId="14" xfId="1" applyFont="1" applyBorder="1" applyAlignment="1">
      <alignment horizontal="center"/>
    </xf>
    <xf numFmtId="0" fontId="4" fillId="0" borderId="9" xfId="1" applyFont="1" applyBorder="1" applyAlignment="1">
      <alignment horizontal="center"/>
    </xf>
    <xf numFmtId="167" fontId="4" fillId="0" borderId="0" xfId="1" applyNumberFormat="1" applyFont="1"/>
    <xf numFmtId="167" fontId="4" fillId="0" borderId="0" xfId="2" applyNumberFormat="1" applyFont="1"/>
    <xf numFmtId="9" fontId="1" fillId="0" borderId="0" xfId="3" applyNumberFormat="1" applyFont="1"/>
    <xf numFmtId="0" fontId="1" fillId="0" borderId="0" xfId="1" applyAlignment="1">
      <alignment horizontal="left"/>
    </xf>
    <xf numFmtId="0" fontId="1" fillId="0" borderId="0" xfId="1" applyBorder="1" applyAlignment="1">
      <alignment horizontal="left"/>
    </xf>
    <xf numFmtId="0" fontId="1" fillId="0" borderId="5" xfId="1" applyBorder="1" applyAlignment="1">
      <alignment horizontal="left"/>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2" fillId="0" borderId="0" xfId="1" applyFont="1" applyBorder="1"/>
    <xf numFmtId="0" fontId="6" fillId="0" borderId="0" xfId="0" applyFont="1" applyAlignment="1">
      <alignment horizontal="center"/>
    </xf>
    <xf numFmtId="0" fontId="6" fillId="0" borderId="0" xfId="0" applyFont="1"/>
    <xf numFmtId="0" fontId="1" fillId="0" borderId="0" xfId="1" applyFont="1"/>
    <xf numFmtId="167" fontId="1" fillId="0" borderId="0" xfId="2" applyNumberFormat="1" applyFont="1"/>
    <xf numFmtId="0" fontId="8" fillId="0" borderId="0" xfId="1" applyFont="1"/>
    <xf numFmtId="0" fontId="4" fillId="0" borderId="0" xfId="1" applyFont="1" applyFill="1"/>
    <xf numFmtId="4" fontId="6" fillId="0" borderId="0" xfId="0" applyNumberFormat="1" applyFont="1" applyAlignment="1">
      <alignment horizontal="center"/>
    </xf>
    <xf numFmtId="3" fontId="1" fillId="0" borderId="0" xfId="1" applyNumberFormat="1" applyFont="1"/>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4" xfId="1" applyFont="1" applyBorder="1" applyAlignment="1">
      <alignment horizontal="center"/>
    </xf>
    <xf numFmtId="0" fontId="9" fillId="0" borderId="12" xfId="1" applyFont="1" applyBorder="1" applyAlignment="1">
      <alignment horizontal="center"/>
    </xf>
    <xf numFmtId="0" fontId="6" fillId="0" borderId="0" xfId="0" applyFont="1" applyFill="1" applyAlignment="1">
      <alignment horizontal="center"/>
    </xf>
    <xf numFmtId="3" fontId="6" fillId="2" borderId="13" xfId="0" applyNumberFormat="1" applyFont="1" applyFill="1" applyBorder="1" applyAlignment="1">
      <alignment horizontal="center"/>
    </xf>
    <xf numFmtId="171" fontId="6" fillId="2" borderId="13" xfId="0" applyNumberFormat="1" applyFont="1" applyFill="1" applyBorder="1" applyAlignment="1">
      <alignment horizontal="center"/>
    </xf>
    <xf numFmtId="3" fontId="6" fillId="2" borderId="15" xfId="0" applyNumberFormat="1" applyFont="1" applyFill="1" applyBorder="1" applyAlignment="1">
      <alignment horizontal="center"/>
    </xf>
    <xf numFmtId="171" fontId="6" fillId="2" borderId="15" xfId="0" applyNumberFormat="1" applyFont="1" applyFill="1" applyBorder="1" applyAlignment="1">
      <alignment horizontal="center"/>
    </xf>
    <xf numFmtId="170" fontId="1" fillId="0" borderId="0" xfId="1" applyNumberFormat="1" applyFont="1"/>
    <xf numFmtId="170" fontId="4" fillId="0" borderId="11" xfId="1" applyNumberFormat="1" applyFont="1" applyBorder="1" applyAlignment="1">
      <alignment horizontal="center" vertical="center" wrapText="1"/>
    </xf>
    <xf numFmtId="0" fontId="4" fillId="0" borderId="19" xfId="1" applyFont="1" applyBorder="1" applyAlignment="1">
      <alignment horizontal="centerContinuous"/>
    </xf>
    <xf numFmtId="0" fontId="1" fillId="0" borderId="20" xfId="1" applyFont="1" applyBorder="1" applyAlignment="1">
      <alignment horizontal="centerContinuous"/>
    </xf>
    <xf numFmtId="0" fontId="4" fillId="0" borderId="20" xfId="1" applyFont="1" applyBorder="1" applyAlignment="1">
      <alignment horizontal="centerContinuous"/>
    </xf>
    <xf numFmtId="170" fontId="4" fillId="0" borderId="21" xfId="1" applyNumberFormat="1" applyFont="1" applyBorder="1"/>
    <xf numFmtId="0" fontId="1" fillId="0" borderId="0" xfId="1" applyFont="1" applyAlignment="1">
      <alignment horizontal="center" vertical="center"/>
    </xf>
    <xf numFmtId="0" fontId="1" fillId="0" borderId="0" xfId="1" applyFont="1" applyAlignment="1">
      <alignment horizontal="center"/>
    </xf>
    <xf numFmtId="169" fontId="1" fillId="0" borderId="15" xfId="4" applyNumberFormat="1" applyFont="1" applyFill="1" applyBorder="1" applyAlignment="1">
      <alignment horizontal="center"/>
    </xf>
    <xf numFmtId="0" fontId="1" fillId="0" borderId="15" xfId="1" applyFont="1" applyBorder="1" applyAlignment="1">
      <alignment horizontal="center"/>
    </xf>
    <xf numFmtId="169" fontId="1" fillId="0" borderId="15" xfId="3" applyNumberFormat="1" applyFont="1" applyBorder="1" applyAlignment="1">
      <alignment horizontal="center"/>
    </xf>
    <xf numFmtId="167" fontId="1" fillId="0" borderId="0" xfId="1" applyNumberFormat="1" applyFont="1" applyAlignment="1">
      <alignment horizontal="center"/>
    </xf>
    <xf numFmtId="167" fontId="1" fillId="0" borderId="0" xfId="2" applyNumberFormat="1" applyFont="1" applyAlignment="1">
      <alignment horizontal="center"/>
    </xf>
    <xf numFmtId="167" fontId="4" fillId="0" borderId="10" xfId="1" applyNumberFormat="1" applyFont="1" applyBorder="1" applyAlignment="1">
      <alignment horizontal="center"/>
    </xf>
    <xf numFmtId="169" fontId="4" fillId="0" borderId="10" xfId="4" applyNumberFormat="1" applyFont="1" applyBorder="1" applyAlignment="1">
      <alignment horizontal="center"/>
    </xf>
    <xf numFmtId="167" fontId="4" fillId="0" borderId="10" xfId="1" applyNumberFormat="1" applyFont="1" applyFill="1" applyBorder="1" applyAlignment="1">
      <alignment horizontal="center"/>
    </xf>
    <xf numFmtId="0" fontId="4" fillId="0" borderId="10" xfId="1" applyFont="1" applyBorder="1" applyAlignment="1">
      <alignment horizontal="center"/>
    </xf>
    <xf numFmtId="173" fontId="1" fillId="0" borderId="15" xfId="2" applyNumberFormat="1" applyFont="1" applyBorder="1" applyAlignment="1">
      <alignment horizontal="center"/>
    </xf>
    <xf numFmtId="173" fontId="4" fillId="0" borderId="10" xfId="1" applyNumberFormat="1" applyFont="1" applyBorder="1" applyAlignment="1">
      <alignment horizontal="center"/>
    </xf>
    <xf numFmtId="174" fontId="1" fillId="0" borderId="15" xfId="2" applyNumberFormat="1" applyFont="1" applyBorder="1" applyAlignment="1">
      <alignment horizontal="center"/>
    </xf>
    <xf numFmtId="174" fontId="4" fillId="0" borderId="10" xfId="1" applyNumberFormat="1" applyFont="1" applyBorder="1" applyAlignment="1">
      <alignment horizontal="center"/>
    </xf>
    <xf numFmtId="0" fontId="4" fillId="0" borderId="18" xfId="1" applyFont="1" applyBorder="1" applyAlignment="1">
      <alignment horizontal="center" vertical="center" wrapText="1"/>
    </xf>
    <xf numFmtId="173" fontId="1" fillId="0" borderId="16" xfId="2" applyNumberFormat="1" applyFont="1" applyBorder="1" applyAlignment="1">
      <alignment horizontal="center"/>
    </xf>
    <xf numFmtId="173" fontId="4" fillId="0" borderId="18" xfId="1" applyNumberFormat="1" applyFont="1" applyBorder="1" applyAlignment="1">
      <alignment horizontal="center"/>
    </xf>
    <xf numFmtId="174" fontId="1" fillId="0" borderId="17" xfId="2" applyNumberFormat="1" applyFont="1" applyBorder="1" applyAlignment="1">
      <alignment horizontal="center"/>
    </xf>
    <xf numFmtId="174" fontId="4" fillId="0" borderId="11" xfId="1" applyNumberFormat="1" applyFont="1" applyBorder="1" applyAlignment="1">
      <alignment horizontal="center"/>
    </xf>
    <xf numFmtId="175" fontId="4" fillId="0" borderId="10" xfId="1" applyNumberFormat="1" applyFont="1" applyBorder="1" applyAlignment="1">
      <alignment horizontal="center"/>
    </xf>
    <xf numFmtId="175" fontId="4" fillId="0" borderId="10" xfId="3" applyNumberFormat="1" applyFont="1" applyBorder="1" applyAlignment="1">
      <alignment horizontal="center"/>
    </xf>
    <xf numFmtId="175" fontId="4" fillId="0" borderId="10" xfId="4" applyNumberFormat="1" applyFont="1" applyBorder="1" applyAlignment="1">
      <alignment horizontal="center"/>
    </xf>
    <xf numFmtId="175" fontId="4" fillId="0" borderId="18" xfId="1" applyNumberFormat="1" applyFont="1" applyBorder="1" applyAlignment="1">
      <alignment horizontal="center"/>
    </xf>
    <xf numFmtId="175" fontId="4" fillId="0" borderId="9" xfId="1" applyNumberFormat="1" applyFont="1" applyBorder="1" applyAlignment="1">
      <alignment horizontal="center"/>
    </xf>
    <xf numFmtId="175" fontId="4" fillId="0" borderId="11" xfId="1" applyNumberFormat="1" applyFont="1" applyBorder="1" applyAlignment="1">
      <alignment horizontal="center"/>
    </xf>
    <xf numFmtId="0" fontId="9" fillId="0" borderId="22" xfId="1" applyFont="1" applyBorder="1" applyAlignment="1">
      <alignment horizontal="center"/>
    </xf>
    <xf numFmtId="3" fontId="6" fillId="2" borderId="23" xfId="0" applyNumberFormat="1" applyFont="1" applyFill="1" applyBorder="1" applyAlignment="1">
      <alignment horizontal="center"/>
    </xf>
    <xf numFmtId="171" fontId="6" fillId="2" borderId="23" xfId="0" applyNumberFormat="1" applyFont="1" applyFill="1" applyBorder="1" applyAlignment="1">
      <alignment horizontal="center"/>
    </xf>
    <xf numFmtId="174" fontId="1" fillId="0" borderId="16" xfId="2" applyNumberFormat="1" applyFont="1" applyBorder="1" applyAlignment="1">
      <alignment horizontal="center"/>
    </xf>
    <xf numFmtId="174" fontId="4" fillId="0" borderId="18" xfId="1" applyNumberFormat="1" applyFont="1" applyBorder="1" applyAlignment="1">
      <alignment horizontal="center"/>
    </xf>
    <xf numFmtId="0" fontId="9" fillId="0" borderId="25" xfId="1" applyFont="1" applyBorder="1" applyAlignment="1">
      <alignment horizontal="center" vertical="center" wrapText="1"/>
    </xf>
    <xf numFmtId="169" fontId="1" fillId="0" borderId="26" xfId="4" applyNumberFormat="1" applyFont="1" applyFill="1" applyBorder="1" applyAlignment="1">
      <alignment horizontal="center"/>
    </xf>
    <xf numFmtId="167" fontId="4" fillId="0" borderId="25" xfId="1" applyNumberFormat="1" applyFont="1" applyFill="1" applyBorder="1" applyAlignment="1">
      <alignment horizontal="center"/>
    </xf>
    <xf numFmtId="175" fontId="4" fillId="0" borderId="25" xfId="1" applyNumberFormat="1" applyFont="1" applyBorder="1" applyAlignment="1">
      <alignment horizontal="center"/>
    </xf>
    <xf numFmtId="169" fontId="6" fillId="0" borderId="14" xfId="3" applyNumberFormat="1" applyFont="1" applyBorder="1" applyAlignment="1">
      <alignment horizontal="center"/>
    </xf>
    <xf numFmtId="173" fontId="1" fillId="0" borderId="17" xfId="2" applyNumberFormat="1" applyFont="1" applyBorder="1" applyAlignment="1">
      <alignment horizontal="center"/>
    </xf>
    <xf numFmtId="169" fontId="4" fillId="0" borderId="9" xfId="4" applyNumberFormat="1" applyFont="1" applyBorder="1" applyAlignment="1">
      <alignment horizontal="center"/>
    </xf>
    <xf numFmtId="173" fontId="4" fillId="0" borderId="11" xfId="1" applyNumberFormat="1" applyFont="1" applyBorder="1" applyAlignment="1">
      <alignment horizontal="center"/>
    </xf>
    <xf numFmtId="0" fontId="10" fillId="0" borderId="0" xfId="1" applyFont="1"/>
    <xf numFmtId="0" fontId="11" fillId="0" borderId="0" xfId="1" applyFont="1"/>
    <xf numFmtId="170" fontId="10" fillId="0" borderId="0" xfId="1" applyNumberFormat="1" applyFont="1"/>
    <xf numFmtId="0" fontId="10" fillId="0" borderId="0" xfId="1" applyFont="1" applyAlignment="1">
      <alignment horizontal="left"/>
    </xf>
    <xf numFmtId="9" fontId="10" fillId="0" borderId="0" xfId="4" applyFont="1"/>
    <xf numFmtId="3" fontId="10" fillId="0" borderId="0" xfId="1" applyNumberFormat="1" applyFont="1"/>
    <xf numFmtId="10" fontId="10" fillId="0" borderId="0" xfId="3" applyNumberFormat="1" applyFont="1" applyAlignment="1">
      <alignment horizontal="left"/>
    </xf>
    <xf numFmtId="0" fontId="12" fillId="0" borderId="0" xfId="1" applyFont="1"/>
    <xf numFmtId="0" fontId="13" fillId="0" borderId="0" xfId="1" applyFont="1" applyFill="1"/>
    <xf numFmtId="0" fontId="14" fillId="0" borderId="0" xfId="1" applyFont="1" applyFill="1"/>
    <xf numFmtId="0" fontId="15" fillId="0" borderId="0" xfId="1" applyFont="1" applyFill="1"/>
    <xf numFmtId="0" fontId="17" fillId="0" borderId="0" xfId="5" applyFont="1" applyFill="1" applyAlignment="1" applyProtection="1"/>
    <xf numFmtId="0" fontId="14" fillId="0" borderId="1" xfId="1" applyFont="1" applyFill="1" applyBorder="1" applyAlignment="1">
      <alignment horizontal="left"/>
    </xf>
    <xf numFmtId="0" fontId="15" fillId="0" borderId="2" xfId="1" applyFont="1" applyFill="1" applyBorder="1" applyAlignment="1">
      <alignment horizontal="left"/>
    </xf>
    <xf numFmtId="0" fontId="13" fillId="0" borderId="2" xfId="1" applyFont="1" applyFill="1" applyBorder="1" applyAlignment="1">
      <alignment horizontal="left"/>
    </xf>
    <xf numFmtId="0" fontId="17" fillId="0" borderId="2" xfId="5" applyFont="1" applyFill="1" applyBorder="1" applyAlignment="1" applyProtection="1">
      <alignment horizontal="left"/>
    </xf>
    <xf numFmtId="0" fontId="13" fillId="0" borderId="3" xfId="1" applyFont="1" applyFill="1" applyBorder="1" applyAlignment="1">
      <alignment horizontal="left"/>
    </xf>
    <xf numFmtId="0" fontId="18" fillId="0" borderId="7" xfId="6"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5" fillId="0" borderId="7" xfId="6" applyFont="1" applyBorder="1" applyAlignment="1">
      <alignment horizontal="left" vertical="center"/>
    </xf>
    <xf numFmtId="0" fontId="13" fillId="0" borderId="0" xfId="1" applyFont="1" applyFill="1" applyBorder="1" applyAlignment="1">
      <alignment horizontal="left" vertical="top" wrapText="1"/>
    </xf>
    <xf numFmtId="0" fontId="13" fillId="0" borderId="8" xfId="1" applyFont="1" applyFill="1" applyBorder="1" applyAlignment="1">
      <alignment horizontal="left" vertical="top" wrapText="1"/>
    </xf>
    <xf numFmtId="0" fontId="13" fillId="0" borderId="7" xfId="6" applyFont="1" applyBorder="1" applyAlignment="1">
      <alignment horizontal="left" vertical="center"/>
    </xf>
    <xf numFmtId="0" fontId="13" fillId="0" borderId="4" xfId="1" applyFont="1" applyFill="1" applyBorder="1" applyAlignment="1">
      <alignment horizontal="left" vertical="top" wrapText="1"/>
    </xf>
    <xf numFmtId="0" fontId="13" fillId="0" borderId="5" xfId="1" applyFont="1" applyFill="1" applyBorder="1" applyAlignment="1">
      <alignment horizontal="left" vertical="top" wrapText="1"/>
    </xf>
    <xf numFmtId="0" fontId="13" fillId="0" borderId="6" xfId="1" applyFont="1" applyFill="1" applyBorder="1" applyAlignment="1">
      <alignment horizontal="left" vertical="top" wrapText="1"/>
    </xf>
    <xf numFmtId="0" fontId="12" fillId="0" borderId="0" xfId="1" applyFont="1" applyFill="1"/>
    <xf numFmtId="0" fontId="19" fillId="0" borderId="0" xfId="1" applyFont="1"/>
    <xf numFmtId="0" fontId="4" fillId="0" borderId="19" xfId="1" applyFont="1" applyBorder="1" applyAlignment="1">
      <alignment horizontal="center" vertical="center" wrapText="1"/>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4" fillId="0" borderId="27" xfId="1" applyFont="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9" fillId="0" borderId="0" xfId="1" applyFont="1" applyFill="1"/>
    <xf numFmtId="9" fontId="6" fillId="0" borderId="0" xfId="4" applyFont="1"/>
    <xf numFmtId="171" fontId="6" fillId="0" borderId="0" xfId="0" applyNumberFormat="1" applyFont="1" applyAlignment="1">
      <alignment horizontal="center"/>
    </xf>
    <xf numFmtId="0" fontId="6" fillId="0" borderId="2" xfId="0" applyFont="1" applyBorder="1" applyAlignment="1"/>
    <xf numFmtId="0" fontId="6" fillId="0" borderId="2" xfId="0" applyFont="1" applyBorder="1" applyAlignment="1">
      <alignment horizontal="center"/>
    </xf>
    <xf numFmtId="0" fontId="6" fillId="0" borderId="3" xfId="0" applyFont="1" applyBorder="1" applyAlignment="1">
      <alignment horizontal="center"/>
    </xf>
    <xf numFmtId="0" fontId="6" fillId="0" borderId="0" xfId="0" applyFont="1" applyBorder="1" applyAlignment="1"/>
    <xf numFmtId="0" fontId="6" fillId="0" borderId="0" xfId="0" applyFont="1" applyBorder="1" applyAlignment="1">
      <alignment horizontal="center"/>
    </xf>
    <xf numFmtId="0" fontId="6" fillId="0" borderId="8"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5" xfId="0" applyFont="1" applyBorder="1" applyAlignment="1"/>
    <xf numFmtId="9" fontId="1" fillId="0" borderId="0" xfId="4" applyFont="1"/>
    <xf numFmtId="9" fontId="11" fillId="0" borderId="0" xfId="4" applyFont="1"/>
    <xf numFmtId="9" fontId="4" fillId="0" borderId="20" xfId="4" applyFont="1" applyBorder="1" applyAlignment="1">
      <alignment horizontal="centerContinuous"/>
    </xf>
    <xf numFmtId="9" fontId="4" fillId="0" borderId="10" xfId="4" applyFont="1" applyBorder="1" applyAlignment="1">
      <alignment horizontal="center" vertical="center" wrapText="1"/>
    </xf>
    <xf numFmtId="9" fontId="4" fillId="0" borderId="10" xfId="4" applyFont="1" applyBorder="1" applyAlignment="1">
      <alignment horizontal="center"/>
    </xf>
    <xf numFmtId="10" fontId="6" fillId="2" borderId="13" xfId="4" applyNumberFormat="1" applyFont="1" applyFill="1" applyBorder="1" applyAlignment="1">
      <alignment horizontal="center"/>
    </xf>
    <xf numFmtId="10" fontId="6" fillId="2" borderId="24" xfId="4" applyNumberFormat="1" applyFont="1" applyFill="1" applyBorder="1" applyAlignment="1">
      <alignment horizontal="center"/>
    </xf>
    <xf numFmtId="4" fontId="6" fillId="2" borderId="13" xfId="0" applyNumberFormat="1" applyFont="1" applyFill="1" applyBorder="1" applyAlignment="1">
      <alignment horizontal="center"/>
    </xf>
    <xf numFmtId="4" fontId="6" fillId="2" borderId="15" xfId="0" applyNumberFormat="1" applyFont="1" applyFill="1" applyBorder="1" applyAlignment="1">
      <alignment horizontal="center"/>
    </xf>
    <xf numFmtId="4" fontId="6" fillId="2" borderId="24" xfId="0" applyNumberFormat="1" applyFont="1" applyFill="1" applyBorder="1" applyAlignment="1">
      <alignment horizontal="center"/>
    </xf>
    <xf numFmtId="0" fontId="20" fillId="0" borderId="0" xfId="1" applyFont="1" applyAlignment="1">
      <alignment vertical="center" wrapText="1"/>
    </xf>
    <xf numFmtId="0" fontId="21" fillId="0" borderId="4" xfId="1" applyFont="1" applyBorder="1" applyAlignment="1">
      <alignment horizontal="center" vertical="center" wrapText="1"/>
    </xf>
    <xf numFmtId="0" fontId="21" fillId="0" borderId="5" xfId="1" applyFont="1" applyBorder="1" applyAlignment="1">
      <alignment horizontal="left" vertical="center" wrapText="1"/>
    </xf>
    <xf numFmtId="0" fontId="21" fillId="0" borderId="6" xfId="1" applyFont="1" applyBorder="1" applyAlignment="1">
      <alignment horizontal="left" vertical="center" wrapText="1"/>
    </xf>
    <xf numFmtId="0" fontId="21" fillId="0" borderId="5" xfId="1" applyFont="1" applyBorder="1" applyAlignment="1">
      <alignment horizontal="center" vertical="center" wrapText="1"/>
    </xf>
    <xf numFmtId="0" fontId="21" fillId="0" borderId="6" xfId="1" applyFont="1" applyBorder="1" applyAlignment="1">
      <alignment horizontal="center" vertical="center" wrapText="1"/>
    </xf>
    <xf numFmtId="0" fontId="20" fillId="0" borderId="0" xfId="1" applyFont="1"/>
    <xf numFmtId="0" fontId="20" fillId="0" borderId="0" xfId="1" applyFont="1" applyAlignment="1">
      <alignment horizontal="left"/>
    </xf>
    <xf numFmtId="0" fontId="21" fillId="0" borderId="0" xfId="1" applyFont="1"/>
    <xf numFmtId="0" fontId="20" fillId="0" borderId="1" xfId="1" applyFont="1" applyBorder="1"/>
    <xf numFmtId="0" fontId="20" fillId="0" borderId="2" xfId="1" applyFont="1" applyBorder="1" applyAlignment="1">
      <alignment horizontal="left"/>
    </xf>
    <xf numFmtId="0" fontId="20" fillId="0" borderId="3" xfId="1" applyFont="1" applyBorder="1" applyAlignment="1">
      <alignment horizontal="left"/>
    </xf>
    <xf numFmtId="0" fontId="21" fillId="0" borderId="1" xfId="1" applyFont="1" applyBorder="1" applyAlignment="1">
      <alignment horizontal="centerContinuous"/>
    </xf>
    <xf numFmtId="0" fontId="20" fillId="0" borderId="2" xfId="1" applyFont="1" applyBorder="1" applyAlignment="1">
      <alignment horizontal="centerContinuous"/>
    </xf>
    <xf numFmtId="0" fontId="20" fillId="0" borderId="3" xfId="1" applyFont="1" applyBorder="1" applyAlignment="1">
      <alignment horizontal="centerContinuous"/>
    </xf>
    <xf numFmtId="0" fontId="20" fillId="0" borderId="7" xfId="1" applyFont="1" applyBorder="1" applyAlignment="1">
      <alignment horizontal="center"/>
    </xf>
    <xf numFmtId="0" fontId="20" fillId="0" borderId="0" xfId="1" applyFont="1" applyBorder="1" applyAlignment="1">
      <alignment horizontal="left"/>
    </xf>
    <xf numFmtId="3" fontId="20" fillId="0" borderId="7" xfId="2" applyNumberFormat="1" applyFont="1" applyBorder="1" applyAlignment="1">
      <alignment horizontal="center" vertical="center"/>
    </xf>
    <xf numFmtId="3" fontId="20" fillId="0" borderId="0" xfId="2" applyNumberFormat="1" applyFont="1" applyBorder="1" applyAlignment="1">
      <alignment horizontal="center" vertical="center"/>
    </xf>
    <xf numFmtId="169" fontId="20" fillId="0" borderId="0" xfId="4" applyNumberFormat="1" applyFont="1" applyBorder="1" applyAlignment="1">
      <alignment horizontal="center" vertical="center"/>
    </xf>
    <xf numFmtId="165" fontId="20" fillId="0" borderId="0" xfId="1" applyNumberFormat="1" applyFont="1"/>
    <xf numFmtId="167" fontId="20" fillId="0" borderId="0" xfId="2" applyNumberFormat="1" applyFont="1"/>
    <xf numFmtId="0" fontId="20" fillId="0" borderId="0" xfId="1" applyFont="1" applyBorder="1"/>
    <xf numFmtId="167" fontId="20" fillId="0" borderId="0" xfId="2" applyNumberFormat="1" applyFont="1" applyBorder="1"/>
    <xf numFmtId="0" fontId="4" fillId="0" borderId="2" xfId="1" applyFont="1" applyBorder="1" applyAlignment="1">
      <alignment horizontal="right" vertical="center"/>
    </xf>
    <xf numFmtId="0" fontId="4" fillId="0" borderId="5" xfId="1" applyFont="1" applyBorder="1" applyAlignment="1">
      <alignment horizontal="right" vertical="center"/>
    </xf>
    <xf numFmtId="0" fontId="7" fillId="0" borderId="1" xfId="0" applyFont="1" applyBorder="1" applyAlignment="1">
      <alignment horizontal="left"/>
    </xf>
    <xf numFmtId="0" fontId="7" fillId="0" borderId="4" xfId="0" applyFont="1" applyBorder="1" applyAlignment="1">
      <alignment horizontal="left"/>
    </xf>
    <xf numFmtId="0" fontId="23" fillId="0" borderId="0" xfId="0" applyFont="1" applyAlignment="1">
      <alignment horizontal="left"/>
    </xf>
    <xf numFmtId="3" fontId="9" fillId="0" borderId="10" xfId="1" applyNumberFormat="1" applyFont="1" applyBorder="1" applyAlignment="1">
      <alignment horizontal="center" vertical="center" wrapText="1"/>
    </xf>
    <xf numFmtId="169" fontId="6" fillId="2" borderId="13" xfId="4" applyNumberFormat="1" applyFont="1" applyFill="1" applyBorder="1" applyAlignment="1">
      <alignment horizontal="center"/>
    </xf>
    <xf numFmtId="169" fontId="6" fillId="2" borderId="24" xfId="4" applyNumberFormat="1" applyFont="1" applyFill="1" applyBorder="1" applyAlignment="1">
      <alignment horizontal="center"/>
    </xf>
    <xf numFmtId="0" fontId="22" fillId="0" borderId="0" xfId="0" applyFont="1"/>
    <xf numFmtId="4" fontId="24" fillId="0" borderId="0" xfId="1" applyNumberFormat="1" applyFont="1" applyBorder="1" applyAlignment="1">
      <alignment horizontal="left" vertical="center"/>
    </xf>
    <xf numFmtId="171" fontId="1" fillId="0" borderId="16" xfId="4" applyNumberFormat="1" applyFont="1" applyBorder="1" applyAlignment="1">
      <alignment horizontal="center"/>
    </xf>
    <xf numFmtId="169" fontId="1" fillId="0" borderId="16" xfId="4" applyNumberFormat="1" applyFont="1" applyBorder="1" applyAlignment="1">
      <alignment horizontal="center"/>
    </xf>
    <xf numFmtId="0" fontId="25" fillId="0" borderId="0" xfId="0" applyFont="1" applyAlignment="1">
      <alignment horizontal="center"/>
    </xf>
    <xf numFmtId="0" fontId="26" fillId="0" borderId="0" xfId="0" applyFont="1" applyAlignment="1">
      <alignment horizontal="center"/>
    </xf>
    <xf numFmtId="0" fontId="25" fillId="0" borderId="0" xfId="0" applyFont="1" applyAlignment="1">
      <alignment horizontal="center" vertical="center"/>
    </xf>
    <xf numFmtId="4" fontId="25" fillId="2" borderId="0" xfId="0" applyNumberFormat="1" applyFont="1" applyFill="1" applyAlignment="1">
      <alignment horizontal="center"/>
    </xf>
    <xf numFmtId="3" fontId="26" fillId="0" borderId="0" xfId="0" applyNumberFormat="1" applyFont="1"/>
    <xf numFmtId="171" fontId="25" fillId="0" borderId="0" xfId="0" applyNumberFormat="1" applyFont="1"/>
    <xf numFmtId="3" fontId="25" fillId="2" borderId="0" xfId="0" applyNumberFormat="1" applyFont="1" applyFill="1"/>
    <xf numFmtId="172" fontId="25" fillId="0" borderId="0" xfId="0" applyNumberFormat="1" applyFont="1"/>
    <xf numFmtId="0" fontId="25" fillId="0" borderId="0" xfId="0" applyFont="1"/>
    <xf numFmtId="172" fontId="25" fillId="2" borderId="0" xfId="0" applyNumberFormat="1" applyFont="1" applyFill="1"/>
    <xf numFmtId="3" fontId="25" fillId="0" borderId="0" xfId="4" applyNumberFormat="1" applyFont="1"/>
    <xf numFmtId="9" fontId="25" fillId="2" borderId="0" xfId="0" applyNumberFormat="1" applyFont="1" applyFill="1"/>
    <xf numFmtId="9" fontId="25" fillId="0" borderId="0" xfId="4" applyFont="1"/>
    <xf numFmtId="169" fontId="6" fillId="0" borderId="0" xfId="0" applyNumberFormat="1" applyFont="1" applyAlignment="1">
      <alignment horizontal="center" vertical="center"/>
    </xf>
    <xf numFmtId="169" fontId="6" fillId="0" borderId="0" xfId="4" applyNumberFormat="1" applyFont="1" applyAlignment="1">
      <alignment horizontal="center" vertical="center"/>
    </xf>
    <xf numFmtId="169" fontId="25" fillId="2" borderId="0" xfId="0" applyNumberFormat="1" applyFont="1" applyFill="1" applyAlignment="1">
      <alignment horizontal="center" vertical="center"/>
    </xf>
    <xf numFmtId="0" fontId="25" fillId="0" borderId="0" xfId="0" applyNumberFormat="1" applyFont="1" applyAlignment="1">
      <alignment horizontal="center" vertical="center"/>
    </xf>
    <xf numFmtId="178" fontId="20" fillId="0" borderId="0" xfId="2" applyNumberFormat="1" applyFont="1" applyBorder="1" applyAlignment="1">
      <alignment horizontal="center" vertical="center"/>
    </xf>
    <xf numFmtId="0" fontId="20" fillId="0" borderId="0" xfId="1" applyFont="1" applyBorder="1" applyAlignment="1">
      <alignment horizontal="center"/>
    </xf>
    <xf numFmtId="165" fontId="20" fillId="0" borderId="0" xfId="1" applyNumberFormat="1" applyFont="1" applyBorder="1"/>
    <xf numFmtId="0" fontId="1" fillId="0" borderId="0" xfId="1" applyBorder="1" applyAlignment="1">
      <alignment horizontal="center"/>
    </xf>
    <xf numFmtId="172" fontId="20" fillId="0" borderId="0" xfId="2" applyNumberFormat="1" applyFont="1" applyBorder="1" applyAlignment="1">
      <alignment horizontal="center" vertical="center"/>
    </xf>
    <xf numFmtId="0" fontId="20" fillId="2" borderId="2" xfId="1" applyFont="1" applyFill="1" applyBorder="1" applyAlignment="1">
      <alignment horizontal="left"/>
    </xf>
    <xf numFmtId="0" fontId="20" fillId="2" borderId="0" xfId="1" applyFont="1" applyFill="1" applyBorder="1" applyAlignment="1">
      <alignment horizontal="left"/>
    </xf>
    <xf numFmtId="10" fontId="20" fillId="2" borderId="8" xfId="1" applyNumberFormat="1" applyFont="1" applyFill="1" applyBorder="1" applyAlignment="1">
      <alignment horizontal="left"/>
    </xf>
    <xf numFmtId="0" fontId="27" fillId="0" borderId="0" xfId="0" applyNumberFormat="1" applyFont="1" applyAlignment="1">
      <alignment horizontal="center" vertical="center"/>
    </xf>
    <xf numFmtId="0" fontId="27" fillId="0" borderId="0" xfId="0" applyFont="1"/>
    <xf numFmtId="0" fontId="27" fillId="0" borderId="0" xfId="0" applyFont="1" applyAlignment="1">
      <alignment horizontal="center"/>
    </xf>
    <xf numFmtId="0" fontId="15" fillId="0" borderId="37" xfId="1" applyFont="1" applyFill="1" applyBorder="1"/>
    <xf numFmtId="0" fontId="9" fillId="0" borderId="37" xfId="1" applyFont="1" applyFill="1" applyBorder="1"/>
    <xf numFmtId="0" fontId="28" fillId="0" borderId="0" xfId="0" applyFont="1"/>
    <xf numFmtId="0" fontId="12" fillId="0" borderId="0" xfId="1" applyFont="1" applyFill="1" applyAlignment="1">
      <alignment vertical="center"/>
    </xf>
    <xf numFmtId="0" fontId="6" fillId="0" borderId="0" xfId="0" applyFont="1" applyAlignment="1">
      <alignment vertical="center"/>
    </xf>
    <xf numFmtId="0" fontId="7" fillId="0" borderId="7" xfId="0" applyFont="1" applyBorder="1" applyAlignment="1">
      <alignment horizontal="left"/>
    </xf>
    <xf numFmtId="0" fontId="4" fillId="0" borderId="0" xfId="1" applyFont="1" applyBorder="1" applyAlignment="1">
      <alignment horizontal="right" vertical="center"/>
    </xf>
    <xf numFmtId="0" fontId="9" fillId="0" borderId="39" xfId="1" applyFont="1" applyBorder="1" applyAlignment="1">
      <alignment horizontal="center"/>
    </xf>
    <xf numFmtId="171" fontId="20" fillId="0" borderId="0" xfId="2" applyNumberFormat="1" applyFont="1" applyBorder="1" applyAlignment="1">
      <alignment horizontal="center" vertical="center"/>
    </xf>
    <xf numFmtId="175" fontId="20" fillId="0" borderId="0" xfId="1" applyNumberFormat="1" applyFont="1" applyBorder="1" applyAlignment="1">
      <alignment horizontal="center"/>
    </xf>
    <xf numFmtId="0" fontId="30" fillId="0" borderId="0" xfId="0" applyFont="1" applyAlignment="1">
      <alignment horizontal="center"/>
    </xf>
    <xf numFmtId="0" fontId="7" fillId="0" borderId="0" xfId="0" applyFont="1"/>
    <xf numFmtId="164" fontId="1" fillId="0" borderId="0" xfId="1" applyNumberFormat="1"/>
    <xf numFmtId="9" fontId="20" fillId="0" borderId="0" xfId="4" applyFont="1" applyBorder="1"/>
    <xf numFmtId="3" fontId="6" fillId="0" borderId="13" xfId="0" applyNumberFormat="1" applyFont="1" applyFill="1" applyBorder="1" applyAlignment="1">
      <alignment horizontal="center"/>
    </xf>
    <xf numFmtId="3" fontId="6" fillId="0" borderId="23" xfId="0" applyNumberFormat="1" applyFont="1" applyFill="1" applyBorder="1" applyAlignment="1">
      <alignment horizontal="center"/>
    </xf>
    <xf numFmtId="9" fontId="6" fillId="0" borderId="0" xfId="4" applyFont="1" applyAlignment="1">
      <alignment horizontal="center"/>
    </xf>
    <xf numFmtId="9" fontId="9" fillId="0" borderId="10" xfId="4" applyFont="1" applyBorder="1" applyAlignment="1">
      <alignment horizontal="center" vertical="center" wrapText="1"/>
    </xf>
    <xf numFmtId="9" fontId="6" fillId="2" borderId="13" xfId="4" applyFont="1" applyFill="1" applyBorder="1" applyAlignment="1">
      <alignment horizontal="center"/>
    </xf>
    <xf numFmtId="9" fontId="6" fillId="2" borderId="15" xfId="4" applyFont="1" applyFill="1" applyBorder="1" applyAlignment="1">
      <alignment horizontal="center"/>
    </xf>
    <xf numFmtId="9" fontId="6" fillId="2" borderId="23" xfId="4" applyFont="1" applyFill="1" applyBorder="1" applyAlignment="1">
      <alignment horizontal="center"/>
    </xf>
    <xf numFmtId="0" fontId="1" fillId="0" borderId="0" xfId="1" applyAlignment="1">
      <alignment horizontal="center"/>
    </xf>
    <xf numFmtId="9" fontId="20" fillId="0" borderId="0" xfId="4" applyFont="1" applyBorder="1" applyAlignment="1">
      <alignment horizontal="left"/>
    </xf>
    <xf numFmtId="0" fontId="4" fillId="0" borderId="0" xfId="1" applyFont="1" applyAlignment="1">
      <alignment horizontal="left"/>
    </xf>
    <xf numFmtId="171" fontId="6" fillId="0" borderId="13" xfId="0" applyNumberFormat="1" applyFont="1" applyFill="1" applyBorder="1" applyAlignment="1">
      <alignment horizontal="center"/>
    </xf>
    <xf numFmtId="3" fontId="6" fillId="0" borderId="15" xfId="0" applyNumberFormat="1" applyFont="1" applyFill="1" applyBorder="1" applyAlignment="1">
      <alignment horizontal="center"/>
    </xf>
    <xf numFmtId="171" fontId="6" fillId="0" borderId="15" xfId="0" applyNumberFormat="1" applyFont="1" applyFill="1" applyBorder="1" applyAlignment="1">
      <alignment horizontal="center"/>
    </xf>
    <xf numFmtId="171" fontId="6" fillId="0" borderId="23" xfId="0" applyNumberFormat="1" applyFont="1" applyFill="1" applyBorder="1" applyAlignment="1">
      <alignment horizontal="center"/>
    </xf>
    <xf numFmtId="0" fontId="31" fillId="0" borderId="0" xfId="8" applyFont="1"/>
    <xf numFmtId="0" fontId="32" fillId="0" borderId="0" xfId="8" applyFont="1" applyAlignment="1">
      <alignment horizontal="center"/>
    </xf>
    <xf numFmtId="0" fontId="15" fillId="0" borderId="0" xfId="8" applyFont="1"/>
    <xf numFmtId="0" fontId="16" fillId="0" borderId="0" xfId="5" applyAlignment="1" applyProtection="1"/>
    <xf numFmtId="180" fontId="31" fillId="0" borderId="0" xfId="8" applyNumberFormat="1" applyFont="1"/>
    <xf numFmtId="0" fontId="32" fillId="0" borderId="0" xfId="8" applyFont="1"/>
    <xf numFmtId="0" fontId="32" fillId="0" borderId="0" xfId="8" applyFont="1" applyAlignment="1">
      <alignment horizontal="left"/>
    </xf>
    <xf numFmtId="181" fontId="31" fillId="2" borderId="0" xfId="8" applyNumberFormat="1" applyFont="1" applyFill="1"/>
    <xf numFmtId="0" fontId="31" fillId="2" borderId="0" xfId="8" applyFont="1" applyFill="1"/>
    <xf numFmtId="0" fontId="31" fillId="0" borderId="0" xfId="8" applyFont="1" applyAlignment="1">
      <alignment horizontal="center"/>
    </xf>
    <xf numFmtId="181" fontId="0" fillId="0" borderId="0" xfId="0" applyNumberFormat="1"/>
    <xf numFmtId="171" fontId="1" fillId="0" borderId="15" xfId="2" applyNumberFormat="1" applyFill="1" applyBorder="1" applyAlignment="1">
      <alignment horizontal="center"/>
    </xf>
    <xf numFmtId="3" fontId="1" fillId="0" borderId="15" xfId="2" applyNumberFormat="1" applyFill="1" applyBorder="1" applyAlignment="1">
      <alignment horizontal="center"/>
    </xf>
    <xf numFmtId="176" fontId="1" fillId="0" borderId="15" xfId="2" applyNumberFormat="1" applyFill="1" applyBorder="1" applyAlignment="1">
      <alignment horizontal="center"/>
    </xf>
    <xf numFmtId="171" fontId="1" fillId="0" borderId="23" xfId="2" applyNumberFormat="1" applyFill="1" applyBorder="1" applyAlignment="1">
      <alignment horizontal="center"/>
    </xf>
    <xf numFmtId="3" fontId="1" fillId="0" borderId="23" xfId="2" applyNumberFormat="1" applyFill="1" applyBorder="1" applyAlignment="1">
      <alignment horizontal="center"/>
    </xf>
    <xf numFmtId="176" fontId="1" fillId="0" borderId="23" xfId="2" applyNumberFormat="1" applyFill="1" applyBorder="1" applyAlignment="1">
      <alignment horizontal="center"/>
    </xf>
    <xf numFmtId="169" fontId="1" fillId="0" borderId="23" xfId="4" applyNumberFormat="1" applyFont="1" applyFill="1" applyBorder="1" applyAlignment="1">
      <alignment horizontal="center"/>
    </xf>
    <xf numFmtId="177" fontId="6" fillId="0" borderId="15" xfId="0" applyNumberFormat="1" applyFont="1" applyFill="1" applyBorder="1" applyAlignment="1">
      <alignment horizontal="center"/>
    </xf>
    <xf numFmtId="177" fontId="6" fillId="0" borderId="17" xfId="0" applyNumberFormat="1" applyFont="1" applyFill="1" applyBorder="1" applyAlignment="1">
      <alignment horizontal="center"/>
    </xf>
    <xf numFmtId="177" fontId="6" fillId="0" borderId="23" xfId="0" applyNumberFormat="1" applyFont="1" applyFill="1" applyBorder="1" applyAlignment="1">
      <alignment horizontal="center"/>
    </xf>
    <xf numFmtId="177" fontId="6" fillId="0" borderId="34" xfId="0" applyNumberFormat="1" applyFont="1" applyFill="1" applyBorder="1" applyAlignment="1">
      <alignment horizontal="center"/>
    </xf>
    <xf numFmtId="176" fontId="1" fillId="0" borderId="16" xfId="2" applyNumberFormat="1" applyFill="1" applyBorder="1" applyAlignment="1">
      <alignment horizontal="center"/>
    </xf>
    <xf numFmtId="176" fontId="1" fillId="0" borderId="35" xfId="2" applyNumberFormat="1" applyFill="1" applyBorder="1" applyAlignment="1">
      <alignment horizontal="center"/>
    </xf>
    <xf numFmtId="9" fontId="1" fillId="0" borderId="15" xfId="4" applyFont="1" applyFill="1" applyBorder="1" applyAlignment="1">
      <alignment horizontal="center"/>
    </xf>
    <xf numFmtId="9" fontId="1" fillId="0" borderId="23" xfId="4" applyFont="1" applyFill="1" applyBorder="1" applyAlignment="1">
      <alignment horizontal="center"/>
    </xf>
    <xf numFmtId="0" fontId="6" fillId="0" borderId="14" xfId="0" applyFont="1" applyFill="1" applyBorder="1" applyAlignment="1">
      <alignment horizontal="center"/>
    </xf>
    <xf numFmtId="3" fontId="1" fillId="0" borderId="26" xfId="2" applyNumberFormat="1" applyFill="1" applyBorder="1" applyAlignment="1">
      <alignment horizontal="center"/>
    </xf>
    <xf numFmtId="0" fontId="6" fillId="0" borderId="22" xfId="0" applyFont="1" applyFill="1" applyBorder="1" applyAlignment="1">
      <alignment horizontal="center"/>
    </xf>
    <xf numFmtId="171" fontId="6" fillId="0" borderId="0" xfId="0" applyNumberFormat="1" applyFont="1" applyFill="1" applyAlignment="1">
      <alignment horizontal="center"/>
    </xf>
    <xf numFmtId="0" fontId="29" fillId="0" borderId="0" xfId="0" applyFont="1" applyFill="1" applyAlignment="1">
      <alignment horizontal="left"/>
    </xf>
    <xf numFmtId="3" fontId="20" fillId="0" borderId="5" xfId="2" applyNumberFormat="1" applyFont="1" applyFill="1" applyBorder="1" applyAlignment="1">
      <alignment horizontal="center" vertical="center"/>
    </xf>
    <xf numFmtId="169" fontId="20" fillId="0" borderId="5" xfId="4" applyNumberFormat="1" applyFont="1" applyFill="1" applyBorder="1" applyAlignment="1">
      <alignment horizontal="center" vertical="center"/>
    </xf>
    <xf numFmtId="172" fontId="20" fillId="0" borderId="5" xfId="2" applyNumberFormat="1" applyFont="1" applyFill="1" applyBorder="1" applyAlignment="1">
      <alignment horizontal="center" vertical="center"/>
    </xf>
    <xf numFmtId="178" fontId="20" fillId="0" borderId="5" xfId="2" applyNumberFormat="1" applyFont="1" applyFill="1" applyBorder="1" applyAlignment="1">
      <alignment horizontal="center" vertical="center"/>
    </xf>
    <xf numFmtId="179" fontId="20" fillId="0" borderId="5" xfId="2" applyNumberFormat="1" applyFont="1" applyFill="1" applyBorder="1" applyAlignment="1">
      <alignment horizontal="center" vertical="center"/>
    </xf>
    <xf numFmtId="9" fontId="20" fillId="0" borderId="6" xfId="4" applyFont="1" applyFill="1" applyBorder="1" applyAlignment="1">
      <alignment horizontal="center" vertical="center"/>
    </xf>
    <xf numFmtId="3" fontId="20" fillId="0" borderId="4" xfId="2" applyNumberFormat="1" applyFont="1" applyFill="1" applyBorder="1" applyAlignment="1">
      <alignment horizontal="center" vertical="center"/>
    </xf>
    <xf numFmtId="0" fontId="6" fillId="0" borderId="2" xfId="0" applyFont="1" applyFill="1" applyBorder="1" applyAlignment="1"/>
    <xf numFmtId="0" fontId="6" fillId="0" borderId="0" xfId="0" applyFont="1" applyFill="1" applyBorder="1" applyAlignment="1"/>
    <xf numFmtId="0" fontId="6" fillId="0" borderId="5" xfId="0" applyFont="1" applyFill="1" applyBorder="1" applyAlignment="1"/>
    <xf numFmtId="0" fontId="7" fillId="0" borderId="1" xfId="0" applyFont="1" applyFill="1" applyBorder="1" applyAlignment="1"/>
    <xf numFmtId="0" fontId="7" fillId="0" borderId="7" xfId="0" applyFont="1" applyFill="1" applyBorder="1" applyAlignment="1"/>
    <xf numFmtId="0" fontId="7" fillId="0" borderId="4" xfId="0" applyFont="1" applyFill="1" applyBorder="1" applyAlignment="1"/>
    <xf numFmtId="0" fontId="2" fillId="0" borderId="0" xfId="1" applyFont="1" applyFill="1"/>
    <xf numFmtId="0" fontId="7" fillId="0" borderId="19" xfId="0" applyFont="1" applyFill="1" applyBorder="1" applyAlignment="1">
      <alignment horizontal="center" vertical="center"/>
    </xf>
    <xf numFmtId="0" fontId="7" fillId="2" borderId="21" xfId="0" applyFont="1" applyFill="1" applyBorder="1" applyAlignment="1" applyProtection="1">
      <alignment horizontal="center" vertical="center"/>
      <protection locked="0"/>
    </xf>
    <xf numFmtId="0" fontId="6" fillId="0" borderId="0" xfId="0" applyFont="1" applyAlignment="1">
      <alignment horizontal="left"/>
    </xf>
    <xf numFmtId="0" fontId="33" fillId="0" borderId="0" xfId="8" applyFont="1" applyAlignment="1">
      <alignment horizontal="center" vertical="center"/>
    </xf>
    <xf numFmtId="182" fontId="0" fillId="0" borderId="0" xfId="0" applyNumberFormat="1"/>
    <xf numFmtId="0" fontId="6" fillId="0" borderId="0" xfId="0" quotePrefix="1" applyFont="1"/>
    <xf numFmtId="0" fontId="1" fillId="0" borderId="0" xfId="1" applyFont="1" applyFill="1"/>
    <xf numFmtId="0" fontId="7" fillId="0" borderId="9" xfId="0" applyFont="1" applyBorder="1" applyAlignment="1">
      <alignment horizontal="center"/>
    </xf>
    <xf numFmtId="9" fontId="7" fillId="2" borderId="11" xfId="0" applyNumberFormat="1" applyFont="1" applyFill="1" applyBorder="1" applyAlignment="1">
      <alignment horizontal="center"/>
    </xf>
    <xf numFmtId="3" fontId="7" fillId="2" borderId="11" xfId="0" applyNumberFormat="1" applyFont="1" applyFill="1" applyBorder="1" applyAlignment="1">
      <alignment horizontal="center"/>
    </xf>
    <xf numFmtId="0" fontId="25" fillId="0" borderId="0" xfId="0" applyFont="1" applyFill="1" applyAlignment="1">
      <alignment horizontal="center" vertical="center"/>
    </xf>
    <xf numFmtId="169" fontId="25" fillId="0" borderId="0" xfId="0" applyNumberFormat="1" applyFont="1" applyFill="1" applyAlignment="1">
      <alignment horizontal="center" vertical="center"/>
    </xf>
    <xf numFmtId="0" fontId="20" fillId="0" borderId="28" xfId="1" applyFont="1" applyBorder="1" applyAlignment="1">
      <alignment horizontal="left"/>
    </xf>
    <xf numFmtId="0" fontId="21" fillId="0" borderId="30" xfId="1" applyFont="1" applyBorder="1" applyAlignment="1">
      <alignment horizontal="left" vertical="center" wrapText="1"/>
    </xf>
    <xf numFmtId="3" fontId="20" fillId="2" borderId="29" xfId="1" applyNumberFormat="1" applyFont="1" applyFill="1" applyBorder="1" applyAlignment="1">
      <alignment horizontal="center"/>
    </xf>
    <xf numFmtId="3" fontId="20" fillId="0" borderId="0" xfId="1" applyNumberFormat="1" applyFont="1" applyFill="1" applyBorder="1" applyAlignment="1">
      <alignment horizontal="center"/>
    </xf>
    <xf numFmtId="169" fontId="20" fillId="0" borderId="0" xfId="2" applyNumberFormat="1" applyFont="1" applyBorder="1" applyAlignment="1">
      <alignment horizontal="center" vertical="center"/>
    </xf>
    <xf numFmtId="0" fontId="6" fillId="0" borderId="0" xfId="0" applyFont="1" applyFill="1" applyBorder="1" applyAlignment="1">
      <alignment horizontal="center"/>
    </xf>
    <xf numFmtId="3" fontId="1" fillId="0" borderId="0" xfId="2" applyNumberFormat="1" applyFill="1" applyBorder="1" applyAlignment="1">
      <alignment horizontal="center"/>
    </xf>
    <xf numFmtId="171" fontId="1" fillId="0" borderId="0" xfId="2" applyNumberFormat="1" applyFill="1" applyBorder="1" applyAlignment="1">
      <alignment horizontal="center"/>
    </xf>
    <xf numFmtId="9" fontId="1" fillId="0" borderId="0" xfId="4" applyFont="1" applyFill="1" applyBorder="1" applyAlignment="1">
      <alignment horizontal="center"/>
    </xf>
    <xf numFmtId="176" fontId="1" fillId="0" borderId="0" xfId="2" applyNumberFormat="1" applyFill="1" applyBorder="1" applyAlignment="1">
      <alignment horizontal="center"/>
    </xf>
    <xf numFmtId="169" fontId="1" fillId="0" borderId="0" xfId="4" applyNumberFormat="1" applyFont="1" applyFill="1" applyBorder="1" applyAlignment="1">
      <alignment horizontal="center"/>
    </xf>
    <xf numFmtId="177" fontId="6" fillId="0" borderId="0" xfId="0" applyNumberFormat="1" applyFont="1" applyFill="1" applyBorder="1" applyAlignment="1">
      <alignment horizontal="center"/>
    </xf>
    <xf numFmtId="0" fontId="6" fillId="0" borderId="40" xfId="0" applyFont="1" applyBorder="1" applyAlignment="1">
      <alignment horizontal="center"/>
    </xf>
    <xf numFmtId="0" fontId="4" fillId="0" borderId="41" xfId="1" applyFont="1" applyFill="1" applyBorder="1" applyAlignment="1">
      <alignment horizontal="center" vertical="center" wrapText="1"/>
    </xf>
    <xf numFmtId="171" fontId="4" fillId="0" borderId="41" xfId="1" applyNumberFormat="1" applyFont="1" applyFill="1" applyBorder="1" applyAlignment="1">
      <alignment horizontal="center" vertical="center" wrapText="1"/>
    </xf>
    <xf numFmtId="171" fontId="9" fillId="0" borderId="41" xfId="1" applyNumberFormat="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6" fillId="0" borderId="31" xfId="0" applyFont="1" applyFill="1" applyBorder="1" applyAlignment="1">
      <alignment horizontal="center"/>
    </xf>
    <xf numFmtId="3" fontId="1" fillId="0" borderId="32" xfId="2" applyNumberFormat="1" applyFill="1" applyBorder="1" applyAlignment="1">
      <alignment horizontal="center"/>
    </xf>
    <xf numFmtId="171" fontId="1" fillId="0" borderId="32" xfId="2" applyNumberFormat="1" applyFill="1" applyBorder="1" applyAlignment="1">
      <alignment horizontal="center"/>
    </xf>
    <xf numFmtId="9" fontId="1" fillId="0" borderId="32" xfId="4" applyFont="1" applyFill="1" applyBorder="1" applyAlignment="1">
      <alignment horizontal="center"/>
    </xf>
    <xf numFmtId="176" fontId="1" fillId="0" borderId="32" xfId="2" applyNumberFormat="1" applyFill="1" applyBorder="1" applyAlignment="1">
      <alignment horizontal="center"/>
    </xf>
    <xf numFmtId="169" fontId="1" fillId="0" borderId="32" xfId="4" applyNumberFormat="1" applyFont="1" applyBorder="1" applyAlignment="1">
      <alignment horizontal="center"/>
    </xf>
    <xf numFmtId="176" fontId="1" fillId="0" borderId="36" xfId="2" applyNumberFormat="1" applyFill="1" applyBorder="1" applyAlignment="1">
      <alignment horizontal="center"/>
    </xf>
    <xf numFmtId="177" fontId="6" fillId="0" borderId="32" xfId="0" applyNumberFormat="1" applyFont="1" applyFill="1" applyBorder="1" applyAlignment="1">
      <alignment horizontal="center"/>
    </xf>
    <xf numFmtId="177" fontId="6" fillId="0" borderId="33" xfId="0" applyNumberFormat="1" applyFont="1" applyFill="1" applyBorder="1" applyAlignment="1">
      <alignment horizontal="center"/>
    </xf>
    <xf numFmtId="3" fontId="9" fillId="0" borderId="18" xfId="1" applyNumberFormat="1" applyFont="1" applyBorder="1" applyAlignment="1">
      <alignment horizontal="center" vertical="center" wrapText="1"/>
    </xf>
    <xf numFmtId="183" fontId="0" fillId="0" borderId="2" xfId="9" applyNumberFormat="1" applyFont="1" applyBorder="1" applyAlignment="1">
      <alignment horizontal="center"/>
    </xf>
    <xf numFmtId="183" fontId="0" fillId="0" borderId="28" xfId="9" applyNumberFormat="1" applyFont="1" applyBorder="1" applyAlignment="1">
      <alignment horizontal="center" vertical="center"/>
    </xf>
    <xf numFmtId="183" fontId="0" fillId="0" borderId="7" xfId="9" applyNumberFormat="1" applyFont="1" applyBorder="1" applyAlignment="1">
      <alignment horizontal="center"/>
    </xf>
    <xf numFmtId="183" fontId="0" fillId="0" borderId="0" xfId="9" applyNumberFormat="1" applyFont="1" applyBorder="1" applyAlignment="1">
      <alignment horizontal="center"/>
    </xf>
    <xf numFmtId="183" fontId="0" fillId="0" borderId="29" xfId="9" applyNumberFormat="1" applyFont="1" applyBorder="1" applyAlignment="1">
      <alignment horizontal="center" vertical="center"/>
    </xf>
    <xf numFmtId="171" fontId="20" fillId="0" borderId="0" xfId="1" applyNumberFormat="1" applyFont="1" applyFill="1" applyBorder="1" applyAlignment="1">
      <alignment horizontal="center"/>
    </xf>
    <xf numFmtId="4" fontId="20" fillId="0" borderId="0" xfId="1" applyNumberFormat="1" applyFont="1" applyFill="1" applyBorder="1" applyAlignment="1">
      <alignment horizontal="center"/>
    </xf>
    <xf numFmtId="0" fontId="34" fillId="0" borderId="0" xfId="1" applyFont="1"/>
    <xf numFmtId="0" fontId="35" fillId="0" borderId="0" xfId="1" applyFont="1"/>
    <xf numFmtId="0" fontId="35" fillId="0" borderId="0" xfId="1" applyFont="1" applyAlignment="1">
      <alignment horizontal="left"/>
    </xf>
    <xf numFmtId="0" fontId="2" fillId="0" borderId="0" xfId="6" applyFont="1"/>
    <xf numFmtId="0" fontId="1" fillId="0" borderId="0" xfId="6"/>
    <xf numFmtId="0" fontId="4" fillId="0" borderId="0" xfId="6" applyFont="1"/>
    <xf numFmtId="0" fontId="1" fillId="0" borderId="0" xfId="6" applyFont="1" applyAlignment="1">
      <alignment horizontal="left"/>
    </xf>
    <xf numFmtId="10" fontId="1" fillId="0" borderId="0" xfId="3" applyNumberFormat="1" applyAlignment="1">
      <alignment horizontal="left"/>
    </xf>
    <xf numFmtId="0" fontId="36" fillId="0" borderId="1" xfId="6" applyFont="1" applyBorder="1" applyAlignment="1">
      <alignment horizontal="centerContinuous"/>
    </xf>
    <xf numFmtId="0" fontId="1" fillId="0" borderId="2" xfId="6" applyBorder="1" applyAlignment="1">
      <alignment horizontal="centerContinuous"/>
    </xf>
    <xf numFmtId="0" fontId="4" fillId="0" borderId="2" xfId="6" applyFont="1" applyBorder="1" applyAlignment="1">
      <alignment horizontal="centerContinuous"/>
    </xf>
    <xf numFmtId="0" fontId="1" fillId="0" borderId="3" xfId="6" applyBorder="1" applyAlignment="1">
      <alignment horizontal="centerContinuous"/>
    </xf>
    <xf numFmtId="0" fontId="1" fillId="0" borderId="7" xfId="6" applyBorder="1"/>
    <xf numFmtId="0" fontId="1" fillId="0" borderId="0" xfId="6" applyBorder="1"/>
    <xf numFmtId="0" fontId="1" fillId="0" borderId="8" xfId="6" applyBorder="1"/>
    <xf numFmtId="0" fontId="4" fillId="0" borderId="9" xfId="6" applyFont="1" applyBorder="1" applyAlignment="1">
      <alignment horizontal="center" wrapText="1"/>
    </xf>
    <xf numFmtId="0" fontId="4" fillId="0" borderId="10" xfId="6" applyFont="1" applyBorder="1" applyAlignment="1">
      <alignment horizontal="center" wrapText="1"/>
    </xf>
    <xf numFmtId="0" fontId="4" fillId="0" borderId="11" xfId="6" applyFont="1" applyBorder="1" applyAlignment="1">
      <alignment horizontal="center" wrapText="1"/>
    </xf>
    <xf numFmtId="0" fontId="4" fillId="0" borderId="12" xfId="6" applyFont="1" applyBorder="1" applyAlignment="1">
      <alignment horizontal="center"/>
    </xf>
    <xf numFmtId="167" fontId="1" fillId="0" borderId="13" xfId="2" applyNumberFormat="1" applyBorder="1"/>
    <xf numFmtId="169" fontId="1" fillId="0" borderId="13" xfId="3" applyNumberFormat="1" applyFill="1" applyBorder="1"/>
    <xf numFmtId="170" fontId="1" fillId="0" borderId="13" xfId="2" applyNumberFormat="1" applyFill="1" applyBorder="1"/>
    <xf numFmtId="9" fontId="1" fillId="0" borderId="13" xfId="3" applyBorder="1"/>
    <xf numFmtId="0" fontId="1" fillId="0" borderId="13" xfId="6" applyBorder="1"/>
    <xf numFmtId="167" fontId="1" fillId="0" borderId="13" xfId="2" applyNumberFormat="1" applyFill="1" applyBorder="1"/>
    <xf numFmtId="169" fontId="1" fillId="0" borderId="13" xfId="3" applyNumberFormat="1" applyBorder="1"/>
    <xf numFmtId="167" fontId="1" fillId="0" borderId="44" xfId="2" applyNumberFormat="1" applyBorder="1"/>
    <xf numFmtId="167" fontId="1" fillId="0" borderId="38" xfId="2" applyNumberFormat="1" applyBorder="1"/>
    <xf numFmtId="0" fontId="4" fillId="0" borderId="14" xfId="6" applyFont="1" applyBorder="1" applyAlignment="1">
      <alignment horizontal="center"/>
    </xf>
    <xf numFmtId="167" fontId="1" fillId="0" borderId="15" xfId="2" applyNumberFormat="1" applyBorder="1"/>
    <xf numFmtId="169" fontId="1" fillId="0" borderId="15" xfId="3" applyNumberFormat="1" applyBorder="1"/>
    <xf numFmtId="170" fontId="1" fillId="0" borderId="15" xfId="2" applyNumberFormat="1" applyFill="1" applyBorder="1"/>
    <xf numFmtId="0" fontId="1" fillId="0" borderId="15" xfId="6" applyBorder="1"/>
    <xf numFmtId="167" fontId="1" fillId="0" borderId="15" xfId="2" applyNumberFormat="1" applyFill="1" applyBorder="1"/>
    <xf numFmtId="167" fontId="1" fillId="0" borderId="16" xfId="2" applyNumberFormat="1" applyBorder="1"/>
    <xf numFmtId="167" fontId="1" fillId="0" borderId="17" xfId="2" applyNumberFormat="1" applyBorder="1"/>
    <xf numFmtId="167" fontId="1" fillId="0" borderId="0" xfId="6" applyNumberFormat="1"/>
    <xf numFmtId="167" fontId="1" fillId="0" borderId="0" xfId="2" applyNumberFormat="1"/>
    <xf numFmtId="0" fontId="4" fillId="0" borderId="45" xfId="6" applyFont="1" applyBorder="1" applyAlignment="1">
      <alignment horizontal="center"/>
    </xf>
    <xf numFmtId="167" fontId="1" fillId="0" borderId="46" xfId="2" applyNumberFormat="1" applyBorder="1"/>
    <xf numFmtId="169" fontId="1" fillId="0" borderId="46" xfId="3" applyNumberFormat="1" applyBorder="1"/>
    <xf numFmtId="170" fontId="1" fillId="0" borderId="46" xfId="2" applyNumberFormat="1" applyFill="1" applyBorder="1"/>
    <xf numFmtId="9" fontId="1" fillId="0" borderId="47" xfId="3" applyBorder="1"/>
    <xf numFmtId="0" fontId="1" fillId="0" borderId="46" xfId="6" applyBorder="1"/>
    <xf numFmtId="167" fontId="1" fillId="0" borderId="48" xfId="2" applyNumberFormat="1" applyBorder="1"/>
    <xf numFmtId="167" fontId="1" fillId="0" borderId="49" xfId="2" applyNumberFormat="1" applyBorder="1"/>
    <xf numFmtId="0" fontId="4" fillId="0" borderId="9" xfId="6" applyFont="1" applyBorder="1" applyAlignment="1">
      <alignment horizontal="center"/>
    </xf>
    <xf numFmtId="167" fontId="4" fillId="0" borderId="10" xfId="6" applyNumberFormat="1" applyFont="1" applyBorder="1"/>
    <xf numFmtId="169" fontId="4" fillId="0" borderId="10" xfId="3" applyNumberFormat="1" applyFont="1" applyBorder="1"/>
    <xf numFmtId="170" fontId="4" fillId="0" borderId="10" xfId="2" applyNumberFormat="1" applyFont="1" applyFill="1" applyBorder="1"/>
    <xf numFmtId="9" fontId="4" fillId="0" borderId="10" xfId="3" applyFont="1" applyBorder="1"/>
    <xf numFmtId="0" fontId="4" fillId="0" borderId="10" xfId="6" applyFont="1" applyBorder="1"/>
    <xf numFmtId="167" fontId="4" fillId="0" borderId="18" xfId="2" applyNumberFormat="1" applyFont="1" applyBorder="1"/>
    <xf numFmtId="167" fontId="4" fillId="0" borderId="11" xfId="2" applyNumberFormat="1" applyFont="1" applyBorder="1"/>
    <xf numFmtId="165" fontId="1" fillId="0" borderId="0" xfId="2"/>
    <xf numFmtId="0" fontId="4" fillId="0" borderId="0" xfId="6" applyFont="1" applyAlignment="1">
      <alignment horizontal="right"/>
    </xf>
    <xf numFmtId="167" fontId="4" fillId="0" borderId="0" xfId="6" applyNumberFormat="1" applyFont="1"/>
    <xf numFmtId="0" fontId="37" fillId="0" borderId="0" xfId="1" applyFont="1"/>
    <xf numFmtId="0" fontId="6" fillId="4" borderId="0" xfId="0" applyFont="1" applyFill="1"/>
    <xf numFmtId="0" fontId="6" fillId="4" borderId="0" xfId="0" applyFont="1" applyFill="1" applyAlignment="1">
      <alignment vertical="center"/>
    </xf>
    <xf numFmtId="0" fontId="30" fillId="4" borderId="0" xfId="0" applyFont="1" applyFill="1"/>
    <xf numFmtId="0" fontId="7" fillId="4" borderId="0" xfId="0" applyFont="1" applyFill="1"/>
    <xf numFmtId="0" fontId="25" fillId="4" borderId="0" xfId="0" applyFont="1" applyFill="1"/>
    <xf numFmtId="0" fontId="25" fillId="4" borderId="0" xfId="0" applyFont="1" applyFill="1" applyAlignment="1">
      <alignment horizontal="center"/>
    </xf>
    <xf numFmtId="10" fontId="25" fillId="4" borderId="0" xfId="0" applyNumberFormat="1" applyFont="1" applyFill="1" applyAlignment="1">
      <alignment horizontal="center"/>
    </xf>
    <xf numFmtId="0" fontId="25" fillId="4" borderId="0" xfId="0" applyFont="1" applyFill="1" applyAlignment="1">
      <alignment horizontal="center" vertical="top"/>
    </xf>
    <xf numFmtId="3" fontId="30" fillId="4" borderId="0" xfId="0" applyNumberFormat="1" applyFont="1" applyFill="1"/>
    <xf numFmtId="0" fontId="7" fillId="4" borderId="0" xfId="0" applyFont="1" applyFill="1" applyAlignment="1">
      <alignment horizontal="right"/>
    </xf>
    <xf numFmtId="0" fontId="6" fillId="3" borderId="0" xfId="0" applyFont="1" applyFill="1"/>
    <xf numFmtId="0" fontId="30" fillId="3" borderId="0" xfId="0" applyFont="1" applyFill="1"/>
    <xf numFmtId="0" fontId="22" fillId="3" borderId="0" xfId="0" applyFont="1" applyFill="1"/>
    <xf numFmtId="0" fontId="38" fillId="4" borderId="0" xfId="0" applyFont="1" applyFill="1" applyAlignment="1">
      <alignment horizontal="right"/>
    </xf>
    <xf numFmtId="0" fontId="7" fillId="4" borderId="50" xfId="0" applyFont="1" applyFill="1" applyBorder="1" applyAlignment="1">
      <alignment horizontal="center" vertical="center"/>
    </xf>
    <xf numFmtId="0" fontId="7" fillId="4" borderId="50" xfId="0" applyFont="1" applyFill="1" applyBorder="1" applyAlignment="1">
      <alignment horizontal="center" vertical="center" wrapText="1"/>
    </xf>
    <xf numFmtId="0" fontId="30" fillId="4" borderId="50" xfId="0" applyFont="1" applyFill="1" applyBorder="1" applyAlignment="1">
      <alignment vertical="center"/>
    </xf>
    <xf numFmtId="3" fontId="25" fillId="4" borderId="0" xfId="0" applyNumberFormat="1" applyFont="1" applyFill="1" applyAlignment="1">
      <alignment horizontal="center"/>
    </xf>
    <xf numFmtId="169" fontId="33" fillId="4" borderId="0" xfId="4" applyNumberFormat="1" applyFont="1" applyFill="1"/>
    <xf numFmtId="3" fontId="39" fillId="4" borderId="0" xfId="0" applyNumberFormat="1" applyFont="1" applyFill="1" applyAlignment="1">
      <alignment horizontal="center"/>
    </xf>
    <xf numFmtId="178" fontId="10" fillId="4" borderId="0" xfId="2" applyNumberFormat="1" applyFont="1" applyFill="1" applyBorder="1" applyAlignment="1">
      <alignment horizontal="center" vertical="center"/>
    </xf>
    <xf numFmtId="178" fontId="25" fillId="4" borderId="0" xfId="0" applyNumberFormat="1" applyFont="1" applyFill="1" applyAlignment="1">
      <alignment horizontal="center"/>
    </xf>
    <xf numFmtId="178" fontId="39" fillId="4" borderId="0" xfId="0" applyNumberFormat="1" applyFont="1" applyFill="1" applyAlignment="1">
      <alignment horizontal="center"/>
    </xf>
    <xf numFmtId="0" fontId="19" fillId="0" borderId="0" xfId="1" applyFont="1" applyAlignment="1">
      <alignment horizontal="left"/>
    </xf>
    <xf numFmtId="169" fontId="25" fillId="4" borderId="0" xfId="0" applyNumberFormat="1" applyFont="1" applyFill="1" applyAlignment="1">
      <alignment horizontal="center"/>
    </xf>
    <xf numFmtId="169" fontId="25" fillId="4" borderId="0" xfId="4" applyNumberFormat="1" applyFont="1" applyFill="1" applyAlignment="1">
      <alignment horizontal="center"/>
    </xf>
    <xf numFmtId="10" fontId="25" fillId="4" borderId="0" xfId="4" applyNumberFormat="1" applyFont="1" applyFill="1" applyAlignment="1">
      <alignment horizontal="center"/>
    </xf>
    <xf numFmtId="0" fontId="26" fillId="5" borderId="0" xfId="0" applyFont="1" applyFill="1" applyAlignment="1">
      <alignment horizontal="center"/>
    </xf>
    <xf numFmtId="184" fontId="1" fillId="0" borderId="0" xfId="9" applyNumberFormat="1" applyFont="1" applyAlignment="1">
      <alignment horizontal="center"/>
    </xf>
    <xf numFmtId="10" fontId="6" fillId="2" borderId="15" xfId="4" applyNumberFormat="1" applyFont="1" applyFill="1" applyBorder="1" applyAlignment="1">
      <alignment horizontal="center"/>
    </xf>
    <xf numFmtId="185" fontId="6" fillId="0" borderId="0" xfId="0" applyNumberFormat="1" applyFont="1" applyFill="1" applyBorder="1" applyAlignment="1">
      <alignment horizontal="center"/>
    </xf>
    <xf numFmtId="0" fontId="6" fillId="0" borderId="0" xfId="0" applyFont="1" applyAlignment="1">
      <alignment horizontal="right"/>
    </xf>
    <xf numFmtId="9" fontId="6" fillId="0" borderId="0" xfId="0" applyNumberFormat="1" applyFont="1"/>
    <xf numFmtId="9" fontId="6" fillId="0" borderId="0" xfId="0" applyNumberFormat="1" applyFont="1" applyAlignment="1">
      <alignment horizontal="center"/>
    </xf>
    <xf numFmtId="0" fontId="4" fillId="0" borderId="0" xfId="1" applyFont="1" applyBorder="1" applyAlignment="1">
      <alignment horizontal="center" vertical="center" wrapText="1"/>
    </xf>
    <xf numFmtId="169" fontId="1" fillId="0" borderId="47" xfId="3" applyNumberFormat="1" applyBorder="1"/>
    <xf numFmtId="175" fontId="20" fillId="0" borderId="8" xfId="1" applyNumberFormat="1" applyFont="1" applyBorder="1" applyAlignment="1">
      <alignment horizontal="center"/>
    </xf>
    <xf numFmtId="0" fontId="40" fillId="0" borderId="0" xfId="0" applyFont="1"/>
    <xf numFmtId="185" fontId="25" fillId="2" borderId="0" xfId="0" applyNumberFormat="1" applyFont="1" applyFill="1"/>
    <xf numFmtId="0" fontId="41" fillId="4" borderId="0" xfId="0" applyFont="1" applyFill="1"/>
    <xf numFmtId="0" fontId="13" fillId="0" borderId="7"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8" xfId="1" applyFont="1" applyFill="1" applyBorder="1" applyAlignment="1">
      <alignment horizontal="left" vertical="top" wrapText="1"/>
    </xf>
    <xf numFmtId="0" fontId="13" fillId="0" borderId="7" xfId="6" applyFont="1" applyBorder="1" applyAlignment="1">
      <alignment horizontal="left" vertical="top" wrapText="1"/>
    </xf>
    <xf numFmtId="0" fontId="13" fillId="0" borderId="0" xfId="6" applyFont="1" applyBorder="1" applyAlignment="1">
      <alignment horizontal="left" vertical="top" wrapText="1"/>
    </xf>
    <xf numFmtId="0" fontId="13" fillId="0" borderId="8" xfId="6" applyFont="1" applyBorder="1" applyAlignment="1">
      <alignment horizontal="left" vertical="top" wrapText="1"/>
    </xf>
    <xf numFmtId="0" fontId="6" fillId="0" borderId="0" xfId="0" applyFont="1" applyAlignment="1">
      <alignment horizontal="left" vertical="center" wrapText="1"/>
    </xf>
    <xf numFmtId="0" fontId="21" fillId="0" borderId="1" xfId="1" applyFont="1" applyFill="1" applyBorder="1" applyAlignment="1">
      <alignment horizontal="center"/>
    </xf>
    <xf numFmtId="0" fontId="21" fillId="0" borderId="2" xfId="1" applyFont="1" applyFill="1" applyBorder="1" applyAlignment="1">
      <alignment horizontal="center"/>
    </xf>
    <xf numFmtId="0" fontId="21" fillId="0" borderId="3" xfId="1" applyFont="1" applyFill="1" applyBorder="1" applyAlignment="1">
      <alignment horizontal="center"/>
    </xf>
    <xf numFmtId="0" fontId="10" fillId="0" borderId="0" xfId="1" applyFont="1" applyFill="1" applyBorder="1" applyAlignment="1">
      <alignment horizontal="center" vertical="center" wrapText="1"/>
    </xf>
    <xf numFmtId="0" fontId="10" fillId="0" borderId="0" xfId="1" applyFont="1" applyBorder="1" applyAlignment="1">
      <alignment horizontal="center" vertical="center" wrapText="1"/>
    </xf>
    <xf numFmtId="0" fontId="10" fillId="0" borderId="8" xfId="1" applyFont="1" applyFill="1" applyBorder="1" applyAlignment="1">
      <alignment horizontal="center" vertical="center" wrapText="1"/>
    </xf>
    <xf numFmtId="0" fontId="10" fillId="0" borderId="8" xfId="1" applyFont="1" applyBorder="1" applyAlignment="1">
      <alignment horizontal="center" vertical="center" wrapText="1"/>
    </xf>
    <xf numFmtId="0" fontId="10" fillId="0" borderId="7" xfId="1" applyFont="1" applyFill="1" applyBorder="1" applyAlignment="1">
      <alignment horizontal="center" vertical="center" wrapText="1"/>
    </xf>
    <xf numFmtId="0" fontId="10" fillId="0" borderId="7" xfId="1" applyFont="1" applyBorder="1" applyAlignment="1">
      <alignment horizontal="center" vertical="center" wrapText="1"/>
    </xf>
    <xf numFmtId="169" fontId="4" fillId="2" borderId="2" xfId="4" applyNumberFormat="1" applyFont="1" applyFill="1" applyBorder="1" applyAlignment="1">
      <alignment horizontal="center" vertical="center"/>
    </xf>
    <xf numFmtId="169" fontId="4" fillId="2" borderId="3" xfId="4" applyNumberFormat="1" applyFont="1" applyFill="1" applyBorder="1" applyAlignment="1">
      <alignment horizontal="center" vertical="center"/>
    </xf>
    <xf numFmtId="0" fontId="4" fillId="2" borderId="0"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cellXfs>
  <cellStyles count="10">
    <cellStyle name="Comma" xfId="9" builtinId="3"/>
    <cellStyle name="Comma 2" xfId="2" xr:uid="{00000000-0005-0000-0000-000001000000}"/>
    <cellStyle name="Hyperlink" xfId="5" builtinId="8"/>
    <cellStyle name="Normal" xfId="0" builtinId="0"/>
    <cellStyle name="Normal 12 2" xfId="6" xr:uid="{00000000-0005-0000-0000-000004000000}"/>
    <cellStyle name="Normal 2" xfId="1" xr:uid="{00000000-0005-0000-0000-000005000000}"/>
    <cellStyle name="Normal 3" xfId="8" xr:uid="{00000000-0005-0000-0000-000006000000}"/>
    <cellStyle name="Normal 4" xfId="7" xr:uid="{00000000-0005-0000-0000-000007000000}"/>
    <cellStyle name="Percent" xfId="4" builtinId="5"/>
    <cellStyle name="Percent 2" xfId="3" xr:uid="{00000000-0005-0000-0000-000009000000}"/>
  </cellStyles>
  <dxfs count="3">
    <dxf>
      <numFmt numFmtId="186" formatCode="&quot;£&quot;#,##0.0"/>
    </dxf>
    <dxf>
      <numFmt numFmtId="169" formatCode="0.0%"/>
    </dxf>
    <dxf>
      <numFmt numFmtId="172" formatCode="&quot;£&quot;#,##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Ex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Ex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Number</a:t>
            </a:r>
            <a:r>
              <a:rPr lang="en-GB" baseline="0"/>
              <a:t> of m</a:t>
            </a:r>
            <a:r>
              <a:rPr lang="en-GB"/>
              <a:t>ale GB deaths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Actual</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Actual!$B$12:$B$77</c15:sqref>
                  </c15:fullRef>
                </c:ext>
              </c:extLst>
              <c:f>Actual!$B$12:$B$68</c:f>
              <c:numCache>
                <c:formatCode>General</c:formatCode>
                <c:ptCount val="5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numCache>
            </c:numRef>
          </c:cat>
          <c:val>
            <c:numRef>
              <c:extLst>
                <c:ext xmlns:c15="http://schemas.microsoft.com/office/drawing/2012/chart" uri="{02D57815-91ED-43cb-92C2-25804820EDAC}">
                  <c15:fullRef>
                    <c15:sqref>Actual!$C$12:$C$77</c15:sqref>
                  </c15:fullRef>
                </c:ext>
              </c:extLst>
              <c:f>Actual!$C$12:$C$68</c:f>
              <c:numCache>
                <c:formatCode>#,##0</c:formatCode>
                <c:ptCount val="57"/>
                <c:pt idx="0">
                  <c:v>1759</c:v>
                </c:pt>
                <c:pt idx="1">
                  <c:v>1744</c:v>
                </c:pt>
                <c:pt idx="2">
                  <c:v>1829</c:v>
                </c:pt>
                <c:pt idx="3">
                  <c:v>1879</c:v>
                </c:pt>
                <c:pt idx="4">
                  <c:v>1945</c:v>
                </c:pt>
                <c:pt idx="5">
                  <c:v>1954</c:v>
                </c:pt>
                <c:pt idx="6">
                  <c:v>1944</c:v>
                </c:pt>
                <c:pt idx="7">
                  <c:v>2138</c:v>
                </c:pt>
                <c:pt idx="8">
                  <c:v>2140</c:v>
                </c:pt>
                <c:pt idx="9">
                  <c:v>2107</c:v>
                </c:pt>
                <c:pt idx="10">
                  <c:v>2139</c:v>
                </c:pt>
                <c:pt idx="11">
                  <c:v>2205</c:v>
                </c:pt>
                <c:pt idx="12">
                  <c:v>2099</c:v>
                </c:pt>
                <c:pt idx="13">
                  <c:v>2050</c:v>
                </c:pt>
              </c:numCache>
            </c:numRef>
          </c:val>
          <c:smooth val="0"/>
          <c:extLst>
            <c:ext xmlns:c16="http://schemas.microsoft.com/office/drawing/2014/chart" uri="{C3380CC4-5D6E-409C-BE32-E72D297353CC}">
              <c16:uniqueId val="{00000000-EAC3-4AB2-8198-B4BCA9E4353B}"/>
            </c:ext>
          </c:extLst>
        </c:ser>
        <c:ser>
          <c:idx val="1"/>
          <c:order val="1"/>
          <c:tx>
            <c:strRef>
              <c:f>Review!$C$2</c:f>
              <c:strCache>
                <c:ptCount val="1"/>
                <c:pt idx="0">
                  <c:v>1</c:v>
                </c:pt>
              </c:strCache>
            </c:strRef>
          </c:tx>
          <c:spPr>
            <a:ln w="28575" cap="rnd">
              <a:solidFill>
                <a:schemeClr val="tx1"/>
              </a:solidFill>
              <a:prstDash val="sysDot"/>
              <a:round/>
            </a:ln>
            <a:effectLst/>
          </c:spPr>
          <c:marker>
            <c:symbol val="none"/>
          </c:marker>
          <c:cat>
            <c:numRef>
              <c:extLst>
                <c:ext xmlns:c15="http://schemas.microsoft.com/office/drawing/2012/chart" uri="{02D57815-91ED-43cb-92C2-25804820EDAC}">
                  <c15:fullRef>
                    <c15:sqref>Actual!$B$12:$B$77</c15:sqref>
                  </c15:fullRef>
                </c:ext>
              </c:extLst>
              <c:f>Actual!$B$12:$B$68</c:f>
              <c:numCache>
                <c:formatCode>General</c:formatCode>
                <c:ptCount val="5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numCache>
            </c:numRef>
          </c:cat>
          <c:val>
            <c:numRef>
              <c:extLst>
                <c:ext xmlns:c15="http://schemas.microsoft.com/office/drawing/2012/chart" uri="{02D57815-91ED-43cb-92C2-25804820EDAC}">
                  <c15:fullRef>
                    <c15:sqref>Review!$AG$12:$AG$77</c15:sqref>
                  </c15:fullRef>
                </c:ext>
              </c:extLst>
              <c:f>Review!$AG$12:$AG$68</c:f>
              <c:numCache>
                <c:formatCode>#,##0</c:formatCode>
                <c:ptCount val="57"/>
                <c:pt idx="0">
                  <c:v>1703.5514465912763</c:v>
                </c:pt>
                <c:pt idx="1">
                  <c:v>1760.2227555920622</c:v>
                </c:pt>
                <c:pt idx="2">
                  <c:v>1815.1028593554061</c:v>
                </c:pt>
                <c:pt idx="3">
                  <c:v>1870.3880005380945</c:v>
                </c:pt>
                <c:pt idx="4">
                  <c:v>1917.1605487448805</c:v>
                </c:pt>
                <c:pt idx="5">
                  <c:v>1961.6075620932152</c:v>
                </c:pt>
                <c:pt idx="6">
                  <c:v>1999.280677811922</c:v>
                </c:pt>
                <c:pt idx="7">
                  <c:v>2031.1636065806729</c:v>
                </c:pt>
                <c:pt idx="8">
                  <c:v>2054.3089804027577</c:v>
                </c:pt>
                <c:pt idx="9">
                  <c:v>2073.8414595316267</c:v>
                </c:pt>
                <c:pt idx="10">
                  <c:v>2076.7304763952457</c:v>
                </c:pt>
                <c:pt idx="11">
                  <c:v>2071.8522571086201</c:v>
                </c:pt>
                <c:pt idx="12">
                  <c:v>2054.2857441109577</c:v>
                </c:pt>
                <c:pt idx="13">
                  <c:v>2030.4452031525436</c:v>
                </c:pt>
                <c:pt idx="14">
                  <c:v>1996.0978568572507</c:v>
                </c:pt>
                <c:pt idx="15">
                  <c:v>1951.7136934133066</c:v>
                </c:pt>
                <c:pt idx="16">
                  <c:v>1898.3052520883261</c:v>
                </c:pt>
                <c:pt idx="17">
                  <c:v>1837.3691061786162</c:v>
                </c:pt>
                <c:pt idx="18">
                  <c:v>1770.7747217842241</c:v>
                </c:pt>
                <c:pt idx="19">
                  <c:v>1698.1921715154458</c:v>
                </c:pt>
                <c:pt idx="20">
                  <c:v>1619.2227774696587</c:v>
                </c:pt>
                <c:pt idx="21">
                  <c:v>1536.1527468491633</c:v>
                </c:pt>
                <c:pt idx="22">
                  <c:v>1449.7435248893353</c:v>
                </c:pt>
                <c:pt idx="23">
                  <c:v>1360.7918850948172</c:v>
                </c:pt>
                <c:pt idx="24">
                  <c:v>1271.7579967492004</c:v>
                </c:pt>
                <c:pt idx="25">
                  <c:v>1184.2209673187913</c:v>
                </c:pt>
                <c:pt idx="26">
                  <c:v>1101.1647360497248</c:v>
                </c:pt>
                <c:pt idx="27">
                  <c:v>1016.0530379722017</c:v>
                </c:pt>
                <c:pt idx="28">
                  <c:v>929.65856278910735</c:v>
                </c:pt>
                <c:pt idx="29">
                  <c:v>844.94201074758485</c:v>
                </c:pt>
                <c:pt idx="30">
                  <c:v>766.56029282096586</c:v>
                </c:pt>
                <c:pt idx="31">
                  <c:v>692.81499534665386</c:v>
                </c:pt>
                <c:pt idx="32">
                  <c:v>612.64024198979462</c:v>
                </c:pt>
                <c:pt idx="33">
                  <c:v>544.99709836282932</c:v>
                </c:pt>
                <c:pt idx="34">
                  <c:v>486.57671503175777</c:v>
                </c:pt>
                <c:pt idx="35">
                  <c:v>435.22774432703966</c:v>
                </c:pt>
                <c:pt idx="36">
                  <c:v>389.73401209614468</c:v>
                </c:pt>
                <c:pt idx="37">
                  <c:v>349.09570193533824</c:v>
                </c:pt>
                <c:pt idx="38">
                  <c:v>311.89656926726207</c:v>
                </c:pt>
                <c:pt idx="39">
                  <c:v>278.49796584184577</c:v>
                </c:pt>
                <c:pt idx="40">
                  <c:v>248.78350131146181</c:v>
                </c:pt>
                <c:pt idx="41">
                  <c:v>221.6454495271046</c:v>
                </c:pt>
                <c:pt idx="42">
                  <c:v>196.98046553470087</c:v>
                </c:pt>
                <c:pt idx="43">
                  <c:v>174.57694381897667</c:v>
                </c:pt>
                <c:pt idx="44">
                  <c:v>154.44722639254223</c:v>
                </c:pt>
                <c:pt idx="45">
                  <c:v>135.95650262418894</c:v>
                </c:pt>
                <c:pt idx="46">
                  <c:v>119.13922912369172</c:v>
                </c:pt>
                <c:pt idx="47">
                  <c:v>103.9184245980012</c:v>
                </c:pt>
                <c:pt idx="48">
                  <c:v>90.289224517947574</c:v>
                </c:pt>
                <c:pt idx="49">
                  <c:v>78.076679601519089</c:v>
                </c:pt>
                <c:pt idx="50">
                  <c:v>67.231643147167148</c:v>
                </c:pt>
                <c:pt idx="51">
                  <c:v>57.732614553814777</c:v>
                </c:pt>
                <c:pt idx="52">
                  <c:v>49.356232323298599</c:v>
                </c:pt>
                <c:pt idx="53">
                  <c:v>42.140089430586293</c:v>
                </c:pt>
                <c:pt idx="54">
                  <c:v>35.879199975527662</c:v>
                </c:pt>
                <c:pt idx="55">
                  <c:v>30.587361704077217</c:v>
                </c:pt>
              </c:numCache>
            </c:numRef>
          </c:val>
          <c:smooth val="0"/>
          <c:extLst>
            <c:ext xmlns:c16="http://schemas.microsoft.com/office/drawing/2014/chart" uri="{C3380CC4-5D6E-409C-BE32-E72D297353CC}">
              <c16:uniqueId val="{00000001-EAC3-4AB2-8198-B4BCA9E4353B}"/>
            </c:ext>
          </c:extLst>
        </c:ser>
        <c:dLbls>
          <c:showLegendKey val="0"/>
          <c:showVal val="0"/>
          <c:showCatName val="0"/>
          <c:showSerName val="0"/>
          <c:showPercent val="0"/>
          <c:showBubbleSize val="0"/>
        </c:dLbls>
        <c:marker val="1"/>
        <c:smooth val="0"/>
        <c:axId val="853370976"/>
        <c:axId val="853371368"/>
      </c:lineChart>
      <c:catAx>
        <c:axId val="853370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371368"/>
        <c:crosses val="autoZero"/>
        <c:auto val="1"/>
        <c:lblAlgn val="ctr"/>
        <c:lblOffset val="100"/>
        <c:noMultiLvlLbl val="0"/>
      </c:catAx>
      <c:valAx>
        <c:axId val="853371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370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Average</a:t>
            </a:r>
            <a:r>
              <a:rPr lang="en-GB" baseline="0"/>
              <a:t> age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Actual insurance claims</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Actual!$B$12:$B$27</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Actual!$N$12:$N$27</c:f>
              <c:numCache>
                <c:formatCode>#,##0.0</c:formatCode>
                <c:ptCount val="16"/>
                <c:pt idx="0">
                  <c:v>69.919906760342073</c:v>
                </c:pt>
                <c:pt idx="1">
                  <c:v>70.278189353426498</c:v>
                </c:pt>
                <c:pt idx="2">
                  <c:v>70.758029828913465</c:v>
                </c:pt>
                <c:pt idx="3">
                  <c:v>71.657302964595985</c:v>
                </c:pt>
                <c:pt idx="4">
                  <c:v>72.304349162652215</c:v>
                </c:pt>
                <c:pt idx="5">
                  <c:v>72.768383770538492</c:v>
                </c:pt>
                <c:pt idx="6">
                  <c:v>72.890791288577489</c:v>
                </c:pt>
                <c:pt idx="7">
                  <c:v>73.406924167832017</c:v>
                </c:pt>
                <c:pt idx="8">
                  <c:v>73.59815267495739</c:v>
                </c:pt>
                <c:pt idx="9">
                  <c:v>74.243076708834607</c:v>
                </c:pt>
                <c:pt idx="10">
                  <c:v>74.46575748280857</c:v>
                </c:pt>
                <c:pt idx="11">
                  <c:v>75.088100169312312</c:v>
                </c:pt>
                <c:pt idx="12">
                  <c:v>75.094497227494386</c:v>
                </c:pt>
                <c:pt idx="13">
                  <c:v>76.129585439361989</c:v>
                </c:pt>
              </c:numCache>
            </c:numRef>
          </c:val>
          <c:smooth val="0"/>
          <c:extLst>
            <c:ext xmlns:c16="http://schemas.microsoft.com/office/drawing/2014/chart" uri="{C3380CC4-5D6E-409C-BE32-E72D297353CC}">
              <c16:uniqueId val="{00000000-1D48-4C61-8105-ABC47C36D3DC}"/>
            </c:ext>
          </c:extLst>
        </c:ser>
        <c:ser>
          <c:idx val="0"/>
          <c:order val="1"/>
          <c:tx>
            <c:v>Actual GB Male deaths</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Actual!$B$12:$B$27</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Actual!$D$12:$D$27</c:f>
              <c:numCache>
                <c:formatCode>#,##0.0</c:formatCode>
                <c:ptCount val="16"/>
                <c:pt idx="0">
                  <c:v>70.827458783399663</c:v>
                </c:pt>
                <c:pt idx="1">
                  <c:v>71.821961009174316</c:v>
                </c:pt>
                <c:pt idx="2">
                  <c:v>72.356205576817928</c:v>
                </c:pt>
                <c:pt idx="3">
                  <c:v>72.684938797232576</c:v>
                </c:pt>
                <c:pt idx="4">
                  <c:v>73.357840616966584</c:v>
                </c:pt>
                <c:pt idx="5">
                  <c:v>73.46392016376663</c:v>
                </c:pt>
                <c:pt idx="6">
                  <c:v>73.995884773662553</c:v>
                </c:pt>
                <c:pt idx="7">
                  <c:v>74.568755846585589</c:v>
                </c:pt>
                <c:pt idx="8">
                  <c:v>74.727570093457942</c:v>
                </c:pt>
                <c:pt idx="9">
                  <c:v>75.148552444233502</c:v>
                </c:pt>
                <c:pt idx="10">
                  <c:v>75.454885460495561</c:v>
                </c:pt>
                <c:pt idx="11">
                  <c:v>76.001587301587307</c:v>
                </c:pt>
                <c:pt idx="12">
                  <c:v>76.246307765602666</c:v>
                </c:pt>
                <c:pt idx="13">
                  <c:v>76.995853658536589</c:v>
                </c:pt>
              </c:numCache>
            </c:numRef>
          </c:val>
          <c:smooth val="0"/>
          <c:extLst>
            <c:ext xmlns:c16="http://schemas.microsoft.com/office/drawing/2014/chart" uri="{C3380CC4-5D6E-409C-BE32-E72D297353CC}">
              <c16:uniqueId val="{00000001-1D48-4C61-8105-ABC47C36D3DC}"/>
            </c:ext>
          </c:extLst>
        </c:ser>
        <c:ser>
          <c:idx val="2"/>
          <c:order val="2"/>
          <c:tx>
            <c:v>Scenario claims</c:v>
          </c:tx>
          <c:spPr>
            <a:ln w="28575" cap="rnd">
              <a:solidFill>
                <a:schemeClr val="accent2">
                  <a:lumMod val="75000"/>
                </a:schemeClr>
              </a:solidFill>
              <a:prstDash val="sysDot"/>
              <a:round/>
            </a:ln>
            <a:effectLst/>
          </c:spPr>
          <c:marker>
            <c:symbol val="none"/>
          </c:marker>
          <c:val>
            <c:numRef>
              <c:f>Review!$AJ$12:$AJ$27</c:f>
              <c:numCache>
                <c:formatCode>#,##0.0</c:formatCode>
                <c:ptCount val="16"/>
                <c:pt idx="0">
                  <c:v>67.397829008742818</c:v>
                </c:pt>
                <c:pt idx="1">
                  <c:v>68.630822905760553</c:v>
                </c:pt>
                <c:pt idx="2">
                  <c:v>69.703556982746093</c:v>
                </c:pt>
                <c:pt idx="3">
                  <c:v>70.624239117152356</c:v>
                </c:pt>
                <c:pt idx="4">
                  <c:v>71.267006930346255</c:v>
                </c:pt>
                <c:pt idx="5">
                  <c:v>71.817199409941125</c:v>
                </c:pt>
                <c:pt idx="6">
                  <c:v>72.360712640537869</c:v>
                </c:pt>
                <c:pt idx="7">
                  <c:v>72.806268801589681</c:v>
                </c:pt>
                <c:pt idx="8">
                  <c:v>73.24275957765856</c:v>
                </c:pt>
                <c:pt idx="9">
                  <c:v>73.684821985358113</c:v>
                </c:pt>
                <c:pt idx="10">
                  <c:v>74.092015091114263</c:v>
                </c:pt>
                <c:pt idx="11">
                  <c:v>74.532521931372131</c:v>
                </c:pt>
                <c:pt idx="12">
                  <c:v>74.959606446914563</c:v>
                </c:pt>
                <c:pt idx="13">
                  <c:v>75.350044926106548</c:v>
                </c:pt>
                <c:pt idx="14">
                  <c:v>75.762473409982462</c:v>
                </c:pt>
                <c:pt idx="15">
                  <c:v>76.162601172542566</c:v>
                </c:pt>
              </c:numCache>
            </c:numRef>
          </c:val>
          <c:smooth val="0"/>
          <c:extLst>
            <c:ext xmlns:c16="http://schemas.microsoft.com/office/drawing/2014/chart" uri="{C3380CC4-5D6E-409C-BE32-E72D297353CC}">
              <c16:uniqueId val="{00000002-1D48-4C61-8105-ABC47C36D3DC}"/>
            </c:ext>
          </c:extLst>
        </c:ser>
        <c:ser>
          <c:idx val="3"/>
          <c:order val="3"/>
          <c:tx>
            <c:v>Scenario deaths</c:v>
          </c:tx>
          <c:spPr>
            <a:ln w="28575" cap="rnd">
              <a:solidFill>
                <a:schemeClr val="accent1">
                  <a:lumMod val="50000"/>
                </a:schemeClr>
              </a:solidFill>
              <a:prstDash val="dash"/>
              <a:round/>
            </a:ln>
            <a:effectLst/>
          </c:spPr>
          <c:marker>
            <c:symbol val="none"/>
          </c:marker>
          <c:val>
            <c:numRef>
              <c:f>Review!$AH$12:$AH$27</c:f>
              <c:numCache>
                <c:formatCode>#,##0.0</c:formatCode>
                <c:ptCount val="16"/>
                <c:pt idx="0">
                  <c:v>71.176627199695147</c:v>
                </c:pt>
                <c:pt idx="1">
                  <c:v>71.680802665544263</c:v>
                </c:pt>
                <c:pt idx="2">
                  <c:v>72.197084927177158</c:v>
                </c:pt>
                <c:pt idx="3">
                  <c:v>72.715236038552646</c:v>
                </c:pt>
                <c:pt idx="4">
                  <c:v>73.191244639298233</c:v>
                </c:pt>
                <c:pt idx="5">
                  <c:v>73.664604942357869</c:v>
                </c:pt>
                <c:pt idx="6">
                  <c:v>74.136969759469906</c:v>
                </c:pt>
                <c:pt idx="7">
                  <c:v>74.60333121207627</c:v>
                </c:pt>
                <c:pt idx="8">
                  <c:v>75.060648120043453</c:v>
                </c:pt>
                <c:pt idx="9">
                  <c:v>75.524314087912899</c:v>
                </c:pt>
                <c:pt idx="10">
                  <c:v>75.950083583185958</c:v>
                </c:pt>
                <c:pt idx="11">
                  <c:v>76.376263180041946</c:v>
                </c:pt>
                <c:pt idx="12">
                  <c:v>76.78720278050568</c:v>
                </c:pt>
                <c:pt idx="13">
                  <c:v>77.0373034792227</c:v>
                </c:pt>
                <c:pt idx="14">
                  <c:v>77.427262327460582</c:v>
                </c:pt>
                <c:pt idx="15">
                  <c:v>77.803780643215561</c:v>
                </c:pt>
              </c:numCache>
            </c:numRef>
          </c:val>
          <c:smooth val="0"/>
          <c:extLst>
            <c:ext xmlns:c16="http://schemas.microsoft.com/office/drawing/2014/chart" uri="{C3380CC4-5D6E-409C-BE32-E72D297353CC}">
              <c16:uniqueId val="{00000003-1D48-4C61-8105-ABC47C36D3DC}"/>
            </c:ext>
          </c:extLst>
        </c:ser>
        <c:ser>
          <c:idx val="4"/>
          <c:order val="4"/>
          <c:tx>
            <c:v>CRU claims</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Actual!$Q$12:$Q$27</c:f>
              <c:numCache>
                <c:formatCode>#,##0.0</c:formatCode>
                <c:ptCount val="16"/>
                <c:pt idx="4">
                  <c:v>71.5</c:v>
                </c:pt>
                <c:pt idx="5">
                  <c:v>72.099999999999994</c:v>
                </c:pt>
                <c:pt idx="6">
                  <c:v>72.3</c:v>
                </c:pt>
                <c:pt idx="7">
                  <c:v>72.8</c:v>
                </c:pt>
                <c:pt idx="8">
                  <c:v>73</c:v>
                </c:pt>
                <c:pt idx="9">
                  <c:v>73.3</c:v>
                </c:pt>
                <c:pt idx="10">
                  <c:v>73.900000000000006</c:v>
                </c:pt>
                <c:pt idx="11">
                  <c:v>74.5</c:v>
                </c:pt>
                <c:pt idx="12">
                  <c:v>74.599999999999994</c:v>
                </c:pt>
                <c:pt idx="13">
                  <c:v>75</c:v>
                </c:pt>
                <c:pt idx="14">
                  <c:v>75.3</c:v>
                </c:pt>
              </c:numCache>
            </c:numRef>
          </c:val>
          <c:smooth val="0"/>
          <c:extLst>
            <c:ext xmlns:c16="http://schemas.microsoft.com/office/drawing/2014/chart" uri="{C3380CC4-5D6E-409C-BE32-E72D297353CC}">
              <c16:uniqueId val="{00000001-41F0-45CB-ABBA-DC4A90E2D798}"/>
            </c:ext>
          </c:extLst>
        </c:ser>
        <c:dLbls>
          <c:showLegendKey val="0"/>
          <c:showVal val="0"/>
          <c:showCatName val="0"/>
          <c:showSerName val="0"/>
          <c:showPercent val="0"/>
          <c:showBubbleSize val="0"/>
        </c:dLbls>
        <c:marker val="1"/>
        <c:smooth val="0"/>
        <c:axId val="856817224"/>
        <c:axId val="856817616"/>
      </c:lineChart>
      <c:catAx>
        <c:axId val="85681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7616"/>
        <c:crosses val="autoZero"/>
        <c:auto val="1"/>
        <c:lblAlgn val="ctr"/>
        <c:lblOffset val="100"/>
        <c:noMultiLvlLbl val="0"/>
      </c:catAx>
      <c:valAx>
        <c:axId val="856817616"/>
        <c:scaling>
          <c:orientation val="minMax"/>
          <c:min val="6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7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Average age difference (Deaths</a:t>
            </a:r>
            <a:r>
              <a:rPr lang="en-GB" baseline="0"/>
              <a:t> - Claims)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694728102908637E-2"/>
          <c:y val="0.14802985542607008"/>
          <c:w val="0.93054172754482334"/>
          <c:h val="0.64089949571763705"/>
        </c:manualLayout>
      </c:layout>
      <c:lineChart>
        <c:grouping val="standard"/>
        <c:varyColors val="0"/>
        <c:ser>
          <c:idx val="0"/>
          <c:order val="0"/>
          <c:tx>
            <c:v>Actual (Survey)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Review!$AF$12:$AF$27</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Actual!$O$12:$O$27</c:f>
              <c:numCache>
                <c:formatCode>#,##0.0</c:formatCode>
                <c:ptCount val="16"/>
                <c:pt idx="0">
                  <c:v>0.90755202305759042</c:v>
                </c:pt>
                <c:pt idx="1">
                  <c:v>1.5437716557478183</c:v>
                </c:pt>
                <c:pt idx="2">
                  <c:v>1.5981757479044632</c:v>
                </c:pt>
                <c:pt idx="3">
                  <c:v>1.0276358326365909</c:v>
                </c:pt>
                <c:pt idx="4">
                  <c:v>1.0534914543143685</c:v>
                </c:pt>
                <c:pt idx="5">
                  <c:v>0.69553639322813865</c:v>
                </c:pt>
                <c:pt idx="6">
                  <c:v>1.1050934850850638</c:v>
                </c:pt>
                <c:pt idx="7">
                  <c:v>1.1618316787535719</c:v>
                </c:pt>
                <c:pt idx="8">
                  <c:v>1.1294174185005517</c:v>
                </c:pt>
                <c:pt idx="9">
                  <c:v>0.9054757353988947</c:v>
                </c:pt>
                <c:pt idx="10">
                  <c:v>0.98912797768699079</c:v>
                </c:pt>
                <c:pt idx="11">
                  <c:v>0.91348713227499445</c:v>
                </c:pt>
                <c:pt idx="12">
                  <c:v>1.151810538108279</c:v>
                </c:pt>
                <c:pt idx="13">
                  <c:v>0.86626821917460006</c:v>
                </c:pt>
                <c:pt idx="14">
                  <c:v>#N/A</c:v>
                </c:pt>
                <c:pt idx="15" formatCode="#,##0">
                  <c:v>#N/A</c:v>
                </c:pt>
              </c:numCache>
            </c:numRef>
          </c:val>
          <c:smooth val="0"/>
          <c:extLst>
            <c:ext xmlns:c16="http://schemas.microsoft.com/office/drawing/2014/chart" uri="{C3380CC4-5D6E-409C-BE32-E72D297353CC}">
              <c16:uniqueId val="{00000000-2A7F-4D57-8CE2-3A2CAEE67B40}"/>
            </c:ext>
          </c:extLst>
        </c:ser>
        <c:ser>
          <c:idx val="1"/>
          <c:order val="1"/>
          <c:tx>
            <c:strRef>
              <c:f>Review!$C$2</c:f>
              <c:strCache>
                <c:ptCount val="1"/>
                <c:pt idx="0">
                  <c:v>1</c:v>
                </c:pt>
              </c:strCache>
            </c:strRef>
          </c:tx>
          <c:spPr>
            <a:ln w="28575" cap="rnd">
              <a:solidFill>
                <a:schemeClr val="tx1"/>
              </a:solidFill>
              <a:prstDash val="sysDot"/>
              <a:round/>
            </a:ln>
            <a:effectLst/>
          </c:spPr>
          <c:marker>
            <c:symbol val="none"/>
          </c:marker>
          <c:cat>
            <c:numRef>
              <c:f>Review!$AF$12:$AF$27</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Review!$AR$12:$AR$27</c:f>
              <c:numCache>
                <c:formatCode>#,##0.0;[Red]\(#,##0.0\);\-</c:formatCode>
                <c:ptCount val="16"/>
                <c:pt idx="0">
                  <c:v>3.7787981909523296</c:v>
                </c:pt>
                <c:pt idx="1">
                  <c:v>3.0499797597837102</c:v>
                </c:pt>
                <c:pt idx="2">
                  <c:v>2.4935279444310652</c:v>
                </c:pt>
                <c:pt idx="3">
                  <c:v>2.0909969214002899</c:v>
                </c:pt>
                <c:pt idx="4">
                  <c:v>1.9242377089519778</c:v>
                </c:pt>
                <c:pt idx="5">
                  <c:v>1.8474055324167438</c:v>
                </c:pt>
                <c:pt idx="6">
                  <c:v>1.7762571189320369</c:v>
                </c:pt>
                <c:pt idx="7">
                  <c:v>1.7970624104865891</c:v>
                </c:pt>
                <c:pt idx="8">
                  <c:v>1.8178885423848925</c:v>
                </c:pt>
                <c:pt idx="9">
                  <c:v>1.8394921025547859</c:v>
                </c:pt>
                <c:pt idx="10">
                  <c:v>1.8580684920716948</c:v>
                </c:pt>
                <c:pt idx="11">
                  <c:v>1.843741248669815</c:v>
                </c:pt>
                <c:pt idx="12">
                  <c:v>1.8275963335911172</c:v>
                </c:pt>
                <c:pt idx="13">
                  <c:v>1.6872585531161519</c:v>
                </c:pt>
                <c:pt idx="14">
                  <c:v>1.6647889174781199</c:v>
                </c:pt>
                <c:pt idx="15">
                  <c:v>1.641179470672995</c:v>
                </c:pt>
              </c:numCache>
            </c:numRef>
          </c:val>
          <c:smooth val="0"/>
          <c:extLst>
            <c:ext xmlns:c16="http://schemas.microsoft.com/office/drawing/2014/chart" uri="{C3380CC4-5D6E-409C-BE32-E72D297353CC}">
              <c16:uniqueId val="{00000001-2A7F-4D57-8CE2-3A2CAEE67B40}"/>
            </c:ext>
          </c:extLst>
        </c:ser>
        <c:ser>
          <c:idx val="2"/>
          <c:order val="2"/>
          <c:tx>
            <c:v>Actual Deaths - CRU</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Actual!$R$12:$R$25</c:f>
              <c:numCache>
                <c:formatCode>#,##0.0</c:formatCode>
                <c:ptCount val="14"/>
                <c:pt idx="4">
                  <c:v>1.857840616966584</c:v>
                </c:pt>
                <c:pt idx="5">
                  <c:v>1.3639201637666361</c:v>
                </c:pt>
                <c:pt idx="6">
                  <c:v>1.6958847736625557</c:v>
                </c:pt>
                <c:pt idx="7">
                  <c:v>1.7687558465855915</c:v>
                </c:pt>
                <c:pt idx="8">
                  <c:v>1.7275700934579419</c:v>
                </c:pt>
                <c:pt idx="9">
                  <c:v>1.8485524442335048</c:v>
                </c:pt>
                <c:pt idx="10">
                  <c:v>1.5548854604955551</c:v>
                </c:pt>
                <c:pt idx="11">
                  <c:v>1.5015873015873069</c:v>
                </c:pt>
                <c:pt idx="12">
                  <c:v>1.6463077656026712</c:v>
                </c:pt>
                <c:pt idx="13">
                  <c:v>1.9958536585365891</c:v>
                </c:pt>
              </c:numCache>
            </c:numRef>
          </c:val>
          <c:smooth val="0"/>
          <c:extLst>
            <c:ext xmlns:c16="http://schemas.microsoft.com/office/drawing/2014/chart" uri="{C3380CC4-5D6E-409C-BE32-E72D297353CC}">
              <c16:uniqueId val="{00000001-5684-44C4-8792-E16E2823D76D}"/>
            </c:ext>
          </c:extLst>
        </c:ser>
        <c:dLbls>
          <c:showLegendKey val="0"/>
          <c:showVal val="0"/>
          <c:showCatName val="0"/>
          <c:showSerName val="0"/>
          <c:showPercent val="0"/>
          <c:showBubbleSize val="0"/>
        </c:dLbls>
        <c:marker val="1"/>
        <c:smooth val="0"/>
        <c:axId val="853372152"/>
        <c:axId val="856815264"/>
      </c:lineChart>
      <c:catAx>
        <c:axId val="8533721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5264"/>
        <c:crosses val="autoZero"/>
        <c:auto val="1"/>
        <c:lblAlgn val="ctr"/>
        <c:lblOffset val="100"/>
        <c:noMultiLvlLbl val="0"/>
      </c:catAx>
      <c:valAx>
        <c:axId val="8568152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372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Average cost</a:t>
            </a:r>
            <a:r>
              <a:rPr lang="en-GB" baseline="0"/>
              <a:t> of insurance claims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Settled ACPC (SY)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Actual!$B$12:$B$29</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Actual!$K$12:$K$29</c:f>
              <c:numCache>
                <c:formatCode>#,##0</c:formatCode>
                <c:ptCount val="18"/>
                <c:pt idx="0">
                  <c:v>62646.170992366409</c:v>
                </c:pt>
                <c:pt idx="1">
                  <c:v>73748.969343065692</c:v>
                </c:pt>
                <c:pt idx="2">
                  <c:v>77692.712412587411</c:v>
                </c:pt>
                <c:pt idx="3">
                  <c:v>78605.796007485958</c:v>
                </c:pt>
                <c:pt idx="4">
                  <c:v>85087.143108504402</c:v>
                </c:pt>
                <c:pt idx="5">
                  <c:v>88195.926643598621</c:v>
                </c:pt>
                <c:pt idx="6">
                  <c:v>82896.500925354718</c:v>
                </c:pt>
                <c:pt idx="7">
                  <c:v>91575.590425531918</c:v>
                </c:pt>
                <c:pt idx="8">
                  <c:v>92873.383497966293</c:v>
                </c:pt>
                <c:pt idx="9">
                  <c:v>92748.912220309809</c:v>
                </c:pt>
                <c:pt idx="10">
                  <c:v>90797.983400402416</c:v>
                </c:pt>
                <c:pt idx="11">
                  <c:v>96202.934170636639</c:v>
                </c:pt>
                <c:pt idx="12">
                  <c:v>98846.390909090915</c:v>
                </c:pt>
                <c:pt idx="13">
                  <c:v>103686.90891683425</c:v>
                </c:pt>
              </c:numCache>
            </c:numRef>
          </c:val>
          <c:smooth val="0"/>
          <c:extLst>
            <c:ext xmlns:c16="http://schemas.microsoft.com/office/drawing/2014/chart" uri="{C3380CC4-5D6E-409C-BE32-E72D297353CC}">
              <c16:uniqueId val="{00000000-230C-4181-B0D9-56AE570230CD}"/>
            </c:ext>
          </c:extLst>
        </c:ser>
        <c:ser>
          <c:idx val="2"/>
          <c:order val="1"/>
          <c:tx>
            <c:v>Incurred ACPC (NY)</c:v>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Actual!$B$12:$B$29</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Actual!$L$12:$L$29</c:f>
              <c:numCache>
                <c:formatCode>#,##0</c:formatCode>
                <c:ptCount val="18"/>
                <c:pt idx="0">
                  <c:v>85986.350651499481</c:v>
                </c:pt>
                <c:pt idx="1">
                  <c:v>87208.025266585973</c:v>
                </c:pt>
                <c:pt idx="2">
                  <c:v>93187.800761171035</c:v>
                </c:pt>
                <c:pt idx="3">
                  <c:v>91586.743572066014</c:v>
                </c:pt>
                <c:pt idx="4">
                  <c:v>91240.528876796379</c:v>
                </c:pt>
                <c:pt idx="5">
                  <c:v>96098.244421502983</c:v>
                </c:pt>
                <c:pt idx="6">
                  <c:v>94893.472223268705</c:v>
                </c:pt>
                <c:pt idx="7">
                  <c:v>98431.301415185095</c:v>
                </c:pt>
                <c:pt idx="8">
                  <c:v>100431.50113947417</c:v>
                </c:pt>
                <c:pt idx="9">
                  <c:v>99264.640638596713</c:v>
                </c:pt>
                <c:pt idx="10">
                  <c:v>103946.03502480946</c:v>
                </c:pt>
                <c:pt idx="11">
                  <c:v>112042.56094424339</c:v>
                </c:pt>
                <c:pt idx="12">
                  <c:v>117554.29405041653</c:v>
                </c:pt>
                <c:pt idx="13">
                  <c:v>113437.97499067524</c:v>
                </c:pt>
              </c:numCache>
            </c:numRef>
          </c:val>
          <c:smooth val="0"/>
          <c:extLst>
            <c:ext xmlns:c16="http://schemas.microsoft.com/office/drawing/2014/chart" uri="{C3380CC4-5D6E-409C-BE32-E72D297353CC}">
              <c16:uniqueId val="{00000001-230C-4181-B0D9-56AE570230CD}"/>
            </c:ext>
          </c:extLst>
        </c:ser>
        <c:ser>
          <c:idx val="1"/>
          <c:order val="2"/>
          <c:tx>
            <c:strRef>
              <c:f>Review!$C$2</c:f>
              <c:strCache>
                <c:ptCount val="1"/>
                <c:pt idx="0">
                  <c:v>1</c:v>
                </c:pt>
              </c:strCache>
            </c:strRef>
          </c:tx>
          <c:spPr>
            <a:ln w="28575" cap="rnd">
              <a:solidFill>
                <a:schemeClr val="tx1"/>
              </a:solidFill>
              <a:prstDash val="sysDot"/>
              <a:round/>
            </a:ln>
            <a:effectLst/>
          </c:spPr>
          <c:marker>
            <c:symbol val="none"/>
          </c:marker>
          <c:cat>
            <c:numRef>
              <c:f>Actual!$B$12:$B$29</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Review!$AM$12:$AM$29</c:f>
              <c:numCache>
                <c:formatCode>#,##0</c:formatCode>
                <c:ptCount val="18"/>
                <c:pt idx="0">
                  <c:v>82322.776339133445</c:v>
                </c:pt>
                <c:pt idx="1">
                  <c:v>83763.151546966823</c:v>
                </c:pt>
                <c:pt idx="2">
                  <c:v>85641.668251885116</c:v>
                </c:pt>
                <c:pt idx="3">
                  <c:v>87900.561757964519</c:v>
                </c:pt>
                <c:pt idx="4">
                  <c:v>90963.339681066034</c:v>
                </c:pt>
                <c:pt idx="5">
                  <c:v>94468.941763280047</c:v>
                </c:pt>
                <c:pt idx="6">
                  <c:v>97495.746951810128</c:v>
                </c:pt>
                <c:pt idx="7">
                  <c:v>99649.55664272522</c:v>
                </c:pt>
                <c:pt idx="8">
                  <c:v>101900.18269587608</c:v>
                </c:pt>
                <c:pt idx="9">
                  <c:v>104804.81697874122</c:v>
                </c:pt>
                <c:pt idx="10">
                  <c:v>108722.53445132007</c:v>
                </c:pt>
                <c:pt idx="11">
                  <c:v>112732.8822099916</c:v>
                </c:pt>
                <c:pt idx="12">
                  <c:v>115095.98402222265</c:v>
                </c:pt>
                <c:pt idx="13">
                  <c:v>115770.30257318974</c:v>
                </c:pt>
                <c:pt idx="14">
                  <c:v>116710.42492913769</c:v>
                </c:pt>
                <c:pt idx="15">
                  <c:v>118318.6702746604</c:v>
                </c:pt>
                <c:pt idx="16">
                  <c:v>120380.66860021175</c:v>
                </c:pt>
                <c:pt idx="17">
                  <c:v>122582.19462819342</c:v>
                </c:pt>
              </c:numCache>
            </c:numRef>
          </c:val>
          <c:smooth val="0"/>
          <c:extLst>
            <c:ext xmlns:c16="http://schemas.microsoft.com/office/drawing/2014/chart" uri="{C3380CC4-5D6E-409C-BE32-E72D297353CC}">
              <c16:uniqueId val="{00000002-230C-4181-B0D9-56AE570230CD}"/>
            </c:ext>
          </c:extLst>
        </c:ser>
        <c:ser>
          <c:idx val="3"/>
          <c:order val="3"/>
          <c:tx>
            <c:v>Settled ACPC (SY-2)</c:v>
          </c:tx>
          <c:spPr>
            <a:ln w="28575" cap="rnd">
              <a:solidFill>
                <a:schemeClr val="accent4"/>
              </a:solidFill>
              <a:round/>
            </a:ln>
            <a:effectLst/>
          </c:spPr>
          <c:marker>
            <c:symbol val="circle"/>
            <c:size val="5"/>
            <c:spPr>
              <a:solidFill>
                <a:schemeClr val="accent4"/>
              </a:solidFill>
              <a:ln w="9525">
                <a:solidFill>
                  <a:schemeClr val="accent6"/>
                </a:solidFill>
                <a:prstDash val="dash"/>
              </a:ln>
              <a:effectLst/>
            </c:spPr>
          </c:marker>
          <c:cat>
            <c:numRef>
              <c:f>Actual!$B$12:$B$29</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Actual!$K$14:$K$28</c:f>
              <c:numCache>
                <c:formatCode>#,##0</c:formatCode>
                <c:ptCount val="15"/>
                <c:pt idx="0">
                  <c:v>77692.712412587411</c:v>
                </c:pt>
                <c:pt idx="1">
                  <c:v>78605.796007485958</c:v>
                </c:pt>
                <c:pt idx="2">
                  <c:v>85087.143108504402</c:v>
                </c:pt>
                <c:pt idx="3">
                  <c:v>88195.926643598621</c:v>
                </c:pt>
                <c:pt idx="4">
                  <c:v>82896.500925354718</c:v>
                </c:pt>
                <c:pt idx="5">
                  <c:v>91575.590425531918</c:v>
                </c:pt>
                <c:pt idx="6">
                  <c:v>92873.383497966293</c:v>
                </c:pt>
                <c:pt idx="7">
                  <c:v>92748.912220309809</c:v>
                </c:pt>
                <c:pt idx="8">
                  <c:v>90797.983400402416</c:v>
                </c:pt>
                <c:pt idx="9">
                  <c:v>96202.934170636639</c:v>
                </c:pt>
                <c:pt idx="10">
                  <c:v>98846.390909090915</c:v>
                </c:pt>
                <c:pt idx="11">
                  <c:v>103686.90891683425</c:v>
                </c:pt>
              </c:numCache>
            </c:numRef>
          </c:val>
          <c:smooth val="0"/>
          <c:extLst>
            <c:ext xmlns:c16="http://schemas.microsoft.com/office/drawing/2014/chart" uri="{C3380CC4-5D6E-409C-BE32-E72D297353CC}">
              <c16:uniqueId val="{00000000-BF3C-405E-A734-6D9572EF8E23}"/>
            </c:ext>
          </c:extLst>
        </c:ser>
        <c:dLbls>
          <c:showLegendKey val="0"/>
          <c:showVal val="0"/>
          <c:showCatName val="0"/>
          <c:showSerName val="0"/>
          <c:showPercent val="0"/>
          <c:showBubbleSize val="0"/>
        </c:dLbls>
        <c:marker val="1"/>
        <c:smooth val="0"/>
        <c:axId val="856818400"/>
        <c:axId val="856818792"/>
      </c:lineChart>
      <c:catAx>
        <c:axId val="85681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8792"/>
        <c:crosses val="autoZero"/>
        <c:auto val="1"/>
        <c:lblAlgn val="ctr"/>
        <c:lblOffset val="100"/>
        <c:noMultiLvlLbl val="0"/>
      </c:catAx>
      <c:valAx>
        <c:axId val="856818792"/>
        <c:scaling>
          <c:orientation val="minMax"/>
          <c:max val="145000"/>
          <c:min val="6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8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Average age</a:t>
            </a:r>
            <a:r>
              <a:rPr lang="en-GB" baseline="0"/>
              <a:t> of insurance claims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Actual (Survey)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Actual!$B$12:$B$77</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Actual!$N$12:$N$77</c:f>
              <c:numCache>
                <c:formatCode>#,##0.0</c:formatCode>
                <c:ptCount val="66"/>
                <c:pt idx="0">
                  <c:v>69.919906760342073</c:v>
                </c:pt>
                <c:pt idx="1">
                  <c:v>70.278189353426498</c:v>
                </c:pt>
                <c:pt idx="2">
                  <c:v>70.758029828913465</c:v>
                </c:pt>
                <c:pt idx="3">
                  <c:v>71.657302964595985</c:v>
                </c:pt>
                <c:pt idx="4">
                  <c:v>72.304349162652215</c:v>
                </c:pt>
                <c:pt idx="5">
                  <c:v>72.768383770538492</c:v>
                </c:pt>
                <c:pt idx="6">
                  <c:v>72.890791288577489</c:v>
                </c:pt>
                <c:pt idx="7">
                  <c:v>73.406924167832017</c:v>
                </c:pt>
                <c:pt idx="8">
                  <c:v>73.59815267495739</c:v>
                </c:pt>
                <c:pt idx="9">
                  <c:v>74.243076708834607</c:v>
                </c:pt>
                <c:pt idx="10">
                  <c:v>74.46575748280857</c:v>
                </c:pt>
                <c:pt idx="11">
                  <c:v>75.088100169312312</c:v>
                </c:pt>
                <c:pt idx="12">
                  <c:v>75.094497227494386</c:v>
                </c:pt>
                <c:pt idx="13">
                  <c:v>76.129585439361989</c:v>
                </c:pt>
              </c:numCache>
            </c:numRef>
          </c:val>
          <c:smooth val="0"/>
          <c:extLst>
            <c:ext xmlns:c16="http://schemas.microsoft.com/office/drawing/2014/chart" uri="{C3380CC4-5D6E-409C-BE32-E72D297353CC}">
              <c16:uniqueId val="{00000000-8F60-4EC5-8AE7-25971F18D5D4}"/>
            </c:ext>
          </c:extLst>
        </c:ser>
        <c:ser>
          <c:idx val="1"/>
          <c:order val="1"/>
          <c:tx>
            <c:strRef>
              <c:f>Review!$C$2</c:f>
              <c:strCache>
                <c:ptCount val="1"/>
                <c:pt idx="0">
                  <c:v>1</c:v>
                </c:pt>
              </c:strCache>
            </c:strRef>
          </c:tx>
          <c:spPr>
            <a:ln w="28575" cap="rnd">
              <a:solidFill>
                <a:schemeClr val="tx1"/>
              </a:solidFill>
              <a:prstDash val="sysDot"/>
              <a:round/>
            </a:ln>
            <a:effectLst/>
          </c:spPr>
          <c:marker>
            <c:symbol val="none"/>
          </c:marker>
          <c:cat>
            <c:numRef>
              <c:f>Actual!$B$12:$B$77</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Review!$AJ$12:$AJ$77</c:f>
              <c:numCache>
                <c:formatCode>#,##0.0</c:formatCode>
                <c:ptCount val="66"/>
                <c:pt idx="0">
                  <c:v>67.397829008742818</c:v>
                </c:pt>
                <c:pt idx="1">
                  <c:v>68.630822905760553</c:v>
                </c:pt>
                <c:pt idx="2">
                  <c:v>69.703556982746093</c:v>
                </c:pt>
                <c:pt idx="3">
                  <c:v>70.624239117152356</c:v>
                </c:pt>
                <c:pt idx="4">
                  <c:v>71.267006930346255</c:v>
                </c:pt>
                <c:pt idx="5">
                  <c:v>71.817199409941125</c:v>
                </c:pt>
                <c:pt idx="6">
                  <c:v>72.360712640537869</c:v>
                </c:pt>
                <c:pt idx="7">
                  <c:v>72.806268801589681</c:v>
                </c:pt>
                <c:pt idx="8">
                  <c:v>73.24275957765856</c:v>
                </c:pt>
                <c:pt idx="9">
                  <c:v>73.684821985358113</c:v>
                </c:pt>
                <c:pt idx="10">
                  <c:v>74.092015091114263</c:v>
                </c:pt>
                <c:pt idx="11">
                  <c:v>74.532521931372131</c:v>
                </c:pt>
                <c:pt idx="12">
                  <c:v>74.959606446914563</c:v>
                </c:pt>
                <c:pt idx="13">
                  <c:v>75.350044926106548</c:v>
                </c:pt>
                <c:pt idx="14">
                  <c:v>75.762473409982462</c:v>
                </c:pt>
                <c:pt idx="15">
                  <c:v>76.162601172542566</c:v>
                </c:pt>
                <c:pt idx="16">
                  <c:v>76.552205515318789</c:v>
                </c:pt>
                <c:pt idx="17">
                  <c:v>76.934416120548434</c:v>
                </c:pt>
                <c:pt idx="18">
                  <c:v>77.313873104023202</c:v>
                </c:pt>
                <c:pt idx="19">
                  <c:v>77.683309141475178</c:v>
                </c:pt>
                <c:pt idx="20">
                  <c:v>78.034562535097066</c:v>
                </c:pt>
                <c:pt idx="21">
                  <c:v>78.37306697531362</c:v>
                </c:pt>
                <c:pt idx="22">
                  <c:v>78.696214884772715</c:v>
                </c:pt>
                <c:pt idx="23">
                  <c:v>79.001022944324077</c:v>
                </c:pt>
                <c:pt idx="24">
                  <c:v>79.294560398172109</c:v>
                </c:pt>
                <c:pt idx="25">
                  <c:v>79.580346043486259</c:v>
                </c:pt>
                <c:pt idx="26">
                  <c:v>79.873754730889928</c:v>
                </c:pt>
                <c:pt idx="27">
                  <c:v>80.123677587129691</c:v>
                </c:pt>
                <c:pt idx="28">
                  <c:v>80.323622599953268</c:v>
                </c:pt>
                <c:pt idx="29">
                  <c:v>80.485585321927019</c:v>
                </c:pt>
                <c:pt idx="30">
                  <c:v>80.644135261429597</c:v>
                </c:pt>
                <c:pt idx="31">
                  <c:v>80.784164679177223</c:v>
                </c:pt>
                <c:pt idx="32">
                  <c:v>80.773981416109734</c:v>
                </c:pt>
                <c:pt idx="33">
                  <c:v>80.809998315181048</c:v>
                </c:pt>
                <c:pt idx="34">
                  <c:v>80.877875118083224</c:v>
                </c:pt>
                <c:pt idx="35">
                  <c:v>80.968784650968914</c:v>
                </c:pt>
                <c:pt idx="36">
                  <c:v>81.079989774954754</c:v>
                </c:pt>
                <c:pt idx="37">
                  <c:v>81.205431858603561</c:v>
                </c:pt>
                <c:pt idx="38">
                  <c:v>81.33010454275535</c:v>
                </c:pt>
                <c:pt idx="39">
                  <c:v>81.467519631799064</c:v>
                </c:pt>
                <c:pt idx="40">
                  <c:v>81.624584069644939</c:v>
                </c:pt>
                <c:pt idx="41">
                  <c:v>81.780344301129162</c:v>
                </c:pt>
                <c:pt idx="42">
                  <c:v>81.935706760082795</c:v>
                </c:pt>
                <c:pt idx="43">
                  <c:v>82.087705259206558</c:v>
                </c:pt>
                <c:pt idx="44">
                  <c:v>82.242587150556801</c:v>
                </c:pt>
                <c:pt idx="45">
                  <c:v>82.378133793839481</c:v>
                </c:pt>
                <c:pt idx="46">
                  <c:v>82.497777889301119</c:v>
                </c:pt>
                <c:pt idx="47">
                  <c:v>82.599669630286584</c:v>
                </c:pt>
                <c:pt idx="48">
                  <c:v>82.686928834254743</c:v>
                </c:pt>
                <c:pt idx="49">
                  <c:v>82.75309380632234</c:v>
                </c:pt>
                <c:pt idx="50">
                  <c:v>82.799148809756659</c:v>
                </c:pt>
                <c:pt idx="51">
                  <c:v>82.831154726253459</c:v>
                </c:pt>
                <c:pt idx="52">
                  <c:v>82.837106587920459</c:v>
                </c:pt>
                <c:pt idx="53">
                  <c:v>82.833545470407188</c:v>
                </c:pt>
                <c:pt idx="54">
                  <c:v>82.810099636553517</c:v>
                </c:pt>
                <c:pt idx="55">
                  <c:v>82.789586677066907</c:v>
                </c:pt>
              </c:numCache>
            </c:numRef>
          </c:val>
          <c:smooth val="0"/>
          <c:extLst>
            <c:ext xmlns:c16="http://schemas.microsoft.com/office/drawing/2014/chart" uri="{C3380CC4-5D6E-409C-BE32-E72D297353CC}">
              <c16:uniqueId val="{00000001-8F60-4EC5-8AE7-25971F18D5D4}"/>
            </c:ext>
          </c:extLst>
        </c:ser>
        <c:ser>
          <c:idx val="2"/>
          <c:order val="2"/>
          <c:tx>
            <c:v>Actual (CRU)</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Actual!$Q$12:$Q$77</c:f>
              <c:numCache>
                <c:formatCode>#,##0.0</c:formatCode>
                <c:ptCount val="66"/>
                <c:pt idx="4">
                  <c:v>71.5</c:v>
                </c:pt>
                <c:pt idx="5">
                  <c:v>72.099999999999994</c:v>
                </c:pt>
                <c:pt idx="6">
                  <c:v>72.3</c:v>
                </c:pt>
                <c:pt idx="7">
                  <c:v>72.8</c:v>
                </c:pt>
                <c:pt idx="8">
                  <c:v>73</c:v>
                </c:pt>
                <c:pt idx="9">
                  <c:v>73.3</c:v>
                </c:pt>
                <c:pt idx="10">
                  <c:v>73.900000000000006</c:v>
                </c:pt>
                <c:pt idx="11">
                  <c:v>74.5</c:v>
                </c:pt>
                <c:pt idx="12">
                  <c:v>74.599999999999994</c:v>
                </c:pt>
                <c:pt idx="13">
                  <c:v>75</c:v>
                </c:pt>
                <c:pt idx="14">
                  <c:v>75.3</c:v>
                </c:pt>
              </c:numCache>
            </c:numRef>
          </c:val>
          <c:smooth val="0"/>
          <c:extLst>
            <c:ext xmlns:c16="http://schemas.microsoft.com/office/drawing/2014/chart" uri="{C3380CC4-5D6E-409C-BE32-E72D297353CC}">
              <c16:uniqueId val="{00000001-3299-4A13-B7EE-24C3149A7BEB}"/>
            </c:ext>
          </c:extLst>
        </c:ser>
        <c:dLbls>
          <c:showLegendKey val="0"/>
          <c:showVal val="0"/>
          <c:showCatName val="0"/>
          <c:showSerName val="0"/>
          <c:showPercent val="0"/>
          <c:showBubbleSize val="0"/>
        </c:dLbls>
        <c:marker val="1"/>
        <c:smooth val="0"/>
        <c:axId val="853372152"/>
        <c:axId val="856815264"/>
      </c:lineChart>
      <c:catAx>
        <c:axId val="853372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5264"/>
        <c:crosses val="autoZero"/>
        <c:auto val="1"/>
        <c:lblAlgn val="ctr"/>
        <c:lblOffset val="100"/>
        <c:noMultiLvlLbl val="0"/>
      </c:catAx>
      <c:valAx>
        <c:axId val="856815264"/>
        <c:scaling>
          <c:orientation val="minMax"/>
          <c:min val="6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372152"/>
        <c:crosses val="autoZero"/>
        <c:crossBetween val="between"/>
        <c:majorUnit val="4"/>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Number</a:t>
            </a:r>
            <a:r>
              <a:rPr lang="en-GB" baseline="0"/>
              <a:t> of insurance market claims (ex Government)</a:t>
            </a:r>
            <a:endParaRPr lang="en-GB"/>
          </a:p>
        </c:rich>
      </c:tx>
      <c:layout>
        <c:manualLayout>
          <c:xMode val="edge"/>
          <c:yMode val="edge"/>
          <c:x val="0.168030291778825"/>
          <c:y val="2.8412139073007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Actual</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Actual!$B$12:$B$77</c15:sqref>
                  </c15:fullRef>
                </c:ext>
              </c:extLst>
              <c:f>Actual!$B$12:$B$67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extLst>
                <c:ext xmlns:c15="http://schemas.microsoft.com/office/drawing/2012/chart" uri="{02D57815-91ED-43cb-92C2-25804820EDAC}">
                  <c15:fullRef>
                    <c15:sqref>Actual!$J$12:$J$77</c15:sqref>
                  </c15:fullRef>
                </c:ext>
              </c:extLst>
              <c:f>Actual!$J$12:$J$67</c:f>
              <c:numCache>
                <c:formatCode>#,##0</c:formatCode>
                <c:ptCount val="56"/>
                <c:pt idx="0">
                  <c:v>1292.7513179966452</c:v>
                </c:pt>
                <c:pt idx="1">
                  <c:v>1771.453651685393</c:v>
                </c:pt>
                <c:pt idx="2">
                  <c:v>1894.6056449485623</c:v>
                </c:pt>
                <c:pt idx="3">
                  <c:v>2301.0419617563739</c:v>
                </c:pt>
                <c:pt idx="4">
                  <c:v>2349.3254424270285</c:v>
                </c:pt>
                <c:pt idx="5">
                  <c:v>2409.9317260507787</c:v>
                </c:pt>
                <c:pt idx="6">
                  <c:v>2615.1944603903557</c:v>
                </c:pt>
                <c:pt idx="7">
                  <c:v>2627.0927318295739</c:v>
                </c:pt>
                <c:pt idx="8">
                  <c:v>2631.3871438683418</c:v>
                </c:pt>
                <c:pt idx="9">
                  <c:v>2623.1079320876747</c:v>
                </c:pt>
                <c:pt idx="10">
                  <c:v>2788.0412394727209</c:v>
                </c:pt>
                <c:pt idx="11">
                  <c:v>2583.9025643936266</c:v>
                </c:pt>
                <c:pt idx="12">
                  <c:v>2335.8184129557517</c:v>
                </c:pt>
                <c:pt idx="13">
                  <c:v>2411.2275084348762</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numCache>
            </c:numRef>
          </c:val>
          <c:smooth val="0"/>
          <c:extLst>
            <c:ext xmlns:c16="http://schemas.microsoft.com/office/drawing/2014/chart" uri="{C3380CC4-5D6E-409C-BE32-E72D297353CC}">
              <c16:uniqueId val="{00000000-2D19-4B1E-B792-CA775590F600}"/>
            </c:ext>
          </c:extLst>
        </c:ser>
        <c:ser>
          <c:idx val="1"/>
          <c:order val="1"/>
          <c:tx>
            <c:strRef>
              <c:f>Review!$C$2</c:f>
              <c:strCache>
                <c:ptCount val="1"/>
                <c:pt idx="0">
                  <c:v>1</c:v>
                </c:pt>
              </c:strCache>
            </c:strRef>
          </c:tx>
          <c:spPr>
            <a:ln w="28575" cap="rnd">
              <a:solidFill>
                <a:schemeClr val="tx1"/>
              </a:solidFill>
              <a:prstDash val="sysDot"/>
              <a:round/>
            </a:ln>
            <a:effectLst/>
          </c:spPr>
          <c:marker>
            <c:symbol val="none"/>
          </c:marker>
          <c:cat>
            <c:numRef>
              <c:extLst>
                <c:ext xmlns:c15="http://schemas.microsoft.com/office/drawing/2012/chart" uri="{02D57815-91ED-43cb-92C2-25804820EDAC}">
                  <c15:fullRef>
                    <c15:sqref>Actual!$B$12:$B$77</c15:sqref>
                  </c15:fullRef>
                </c:ext>
              </c:extLst>
              <c:f>Actual!$B$12:$B$67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extLst>
                <c:ext xmlns:c15="http://schemas.microsoft.com/office/drawing/2012/chart" uri="{02D57815-91ED-43cb-92C2-25804820EDAC}">
                  <c15:fullRef>
                    <c15:sqref>Review!$AI$12:$AI$77</c15:sqref>
                  </c15:fullRef>
                </c:ext>
              </c:extLst>
              <c:f>Review!$AI$12:$AI$67</c:f>
              <c:numCache>
                <c:formatCode>#,##0</c:formatCode>
                <c:ptCount val="56"/>
                <c:pt idx="0">
                  <c:v>1540.8341425331125</c:v>
                </c:pt>
                <c:pt idx="1">
                  <c:v>1799.8572913274568</c:v>
                </c:pt>
                <c:pt idx="2">
                  <c:v>2049.0849367203077</c:v>
                </c:pt>
                <c:pt idx="3">
                  <c:v>2335.4102774944081</c:v>
                </c:pt>
                <c:pt idx="4">
                  <c:v>2497.7041154127428</c:v>
                </c:pt>
                <c:pt idx="5">
                  <c:v>2587.1954275773442</c:v>
                </c:pt>
                <c:pt idx="6">
                  <c:v>2698.1407158688753</c:v>
                </c:pt>
                <c:pt idx="7">
                  <c:v>2659.9864537492663</c:v>
                </c:pt>
                <c:pt idx="8">
                  <c:v>2610.185031251101</c:v>
                </c:pt>
                <c:pt idx="9">
                  <c:v>2560.7181768392402</c:v>
                </c:pt>
                <c:pt idx="10">
                  <c:v>2495.1097099400095</c:v>
                </c:pt>
                <c:pt idx="11">
                  <c:v>2462.429041469095</c:v>
                </c:pt>
                <c:pt idx="12">
                  <c:v>2415.3950803202615</c:v>
                </c:pt>
                <c:pt idx="13">
                  <c:v>2368.8244179615504</c:v>
                </c:pt>
                <c:pt idx="14">
                  <c:v>2304.3488195125942</c:v>
                </c:pt>
                <c:pt idx="15">
                  <c:v>2230.0369581024684</c:v>
                </c:pt>
                <c:pt idx="16">
                  <c:v>2147.1583543682677</c:v>
                </c:pt>
                <c:pt idx="17">
                  <c:v>2057.3635704787862</c:v>
                </c:pt>
                <c:pt idx="18">
                  <c:v>1962.5658790197933</c:v>
                </c:pt>
                <c:pt idx="19">
                  <c:v>1863.1641393173725</c:v>
                </c:pt>
                <c:pt idx="20">
                  <c:v>1759.4144948141907</c:v>
                </c:pt>
                <c:pt idx="21">
                  <c:v>1653.4457098961282</c:v>
                </c:pt>
                <c:pt idx="22">
                  <c:v>1546.2313496357481</c:v>
                </c:pt>
                <c:pt idx="23">
                  <c:v>1438.7247748494369</c:v>
                </c:pt>
                <c:pt idx="24">
                  <c:v>1333.0680225105834</c:v>
                </c:pt>
                <c:pt idx="25">
                  <c:v>1230.6876012722948</c:v>
                </c:pt>
                <c:pt idx="26">
                  <c:v>1133.9039079983518</c:v>
                </c:pt>
                <c:pt idx="27">
                  <c:v>1038.102154778137</c:v>
                </c:pt>
                <c:pt idx="28">
                  <c:v>943.95632062462175</c:v>
                </c:pt>
                <c:pt idx="29">
                  <c:v>853.63120060721803</c:v>
                </c:pt>
                <c:pt idx="30">
                  <c:v>770.48214037998309</c:v>
                </c:pt>
                <c:pt idx="31">
                  <c:v>693.11993789193173</c:v>
                </c:pt>
                <c:pt idx="32">
                  <c:v>613.44052040230486</c:v>
                </c:pt>
                <c:pt idx="33">
                  <c:v>545.32778268445588</c:v>
                </c:pt>
                <c:pt idx="34">
                  <c:v>486.03148915782413</c:v>
                </c:pt>
                <c:pt idx="35">
                  <c:v>433.65774936872259</c:v>
                </c:pt>
                <c:pt idx="36">
                  <c:v>387.11169687357125</c:v>
                </c:pt>
                <c:pt idx="37">
                  <c:v>345.6031661384576</c:v>
                </c:pt>
                <c:pt idx="38">
                  <c:v>307.7777062618452</c:v>
                </c:pt>
                <c:pt idx="39">
                  <c:v>273.80717825967974</c:v>
                </c:pt>
                <c:pt idx="40">
                  <c:v>243.51045594614862</c:v>
                </c:pt>
                <c:pt idx="41">
                  <c:v>215.98666511249658</c:v>
                </c:pt>
                <c:pt idx="42">
                  <c:v>191.08935334667288</c:v>
                </c:pt>
                <c:pt idx="43">
                  <c:v>168.60561463419393</c:v>
                </c:pt>
                <c:pt idx="44">
                  <c:v>148.47000274047167</c:v>
                </c:pt>
                <c:pt idx="45">
                  <c:v>130.16520860242008</c:v>
                </c:pt>
                <c:pt idx="46">
                  <c:v>113.65080675713095</c:v>
                </c:pt>
                <c:pt idx="47">
                  <c:v>98.819577237853011</c:v>
                </c:pt>
                <c:pt idx="48">
                  <c:v>85.620459304862464</c:v>
                </c:pt>
                <c:pt idx="49">
                  <c:v>73.877197385776981</c:v>
                </c:pt>
                <c:pt idx="50">
                  <c:v>63.512276644574385</c:v>
                </c:pt>
                <c:pt idx="51">
                  <c:v>54.47171595869532</c:v>
                </c:pt>
                <c:pt idx="52">
                  <c:v>46.551396004402349</c:v>
                </c:pt>
                <c:pt idx="53">
                  <c:v>39.742464799060045</c:v>
                </c:pt>
                <c:pt idx="54">
                  <c:v>33.859792992829739</c:v>
                </c:pt>
                <c:pt idx="55">
                  <c:v>28.882750281354866</c:v>
                </c:pt>
              </c:numCache>
            </c:numRef>
          </c:val>
          <c:smooth val="0"/>
          <c:extLst>
            <c:ext xmlns:c16="http://schemas.microsoft.com/office/drawing/2014/chart" uri="{C3380CC4-5D6E-409C-BE32-E72D297353CC}">
              <c16:uniqueId val="{00000001-2D19-4B1E-B792-CA775590F600}"/>
            </c:ext>
          </c:extLst>
        </c:ser>
        <c:dLbls>
          <c:showLegendKey val="0"/>
          <c:showVal val="0"/>
          <c:showCatName val="0"/>
          <c:showSerName val="0"/>
          <c:showPercent val="0"/>
          <c:showBubbleSize val="0"/>
        </c:dLbls>
        <c:marker val="1"/>
        <c:smooth val="0"/>
        <c:axId val="856816048"/>
        <c:axId val="856816440"/>
      </c:lineChart>
      <c:catAx>
        <c:axId val="85681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6440"/>
        <c:crosses val="autoZero"/>
        <c:auto val="1"/>
        <c:lblAlgn val="ctr"/>
        <c:lblOffset val="100"/>
        <c:noMultiLvlLbl val="0"/>
      </c:catAx>
      <c:valAx>
        <c:axId val="85681644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6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Average age</a:t>
            </a:r>
            <a:r>
              <a:rPr lang="en-GB" baseline="0"/>
              <a:t> of m</a:t>
            </a:r>
            <a:r>
              <a:rPr lang="en-GB"/>
              <a:t>ale GB deaths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Actual</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Actual!$B$12:$B$77</c15:sqref>
                  </c15:fullRef>
                </c:ext>
              </c:extLst>
              <c:f>Actual!$B$12:$B$67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extLst>
                <c:ext xmlns:c15="http://schemas.microsoft.com/office/drawing/2012/chart" uri="{02D57815-91ED-43cb-92C2-25804820EDAC}">
                  <c15:fullRef>
                    <c15:sqref>Actual!$D$12:$D$77</c15:sqref>
                  </c15:fullRef>
                </c:ext>
              </c:extLst>
              <c:f>Actual!$D$12:$D$67</c:f>
              <c:numCache>
                <c:formatCode>#,##0.0</c:formatCode>
                <c:ptCount val="56"/>
                <c:pt idx="0">
                  <c:v>70.827458783399663</c:v>
                </c:pt>
                <c:pt idx="1">
                  <c:v>71.821961009174316</c:v>
                </c:pt>
                <c:pt idx="2">
                  <c:v>72.356205576817928</c:v>
                </c:pt>
                <c:pt idx="3">
                  <c:v>72.684938797232576</c:v>
                </c:pt>
                <c:pt idx="4">
                  <c:v>73.357840616966584</c:v>
                </c:pt>
                <c:pt idx="5">
                  <c:v>73.46392016376663</c:v>
                </c:pt>
                <c:pt idx="6">
                  <c:v>73.995884773662553</c:v>
                </c:pt>
                <c:pt idx="7">
                  <c:v>74.568755846585589</c:v>
                </c:pt>
                <c:pt idx="8">
                  <c:v>74.727570093457942</c:v>
                </c:pt>
                <c:pt idx="9">
                  <c:v>75.148552444233502</c:v>
                </c:pt>
                <c:pt idx="10">
                  <c:v>75.454885460495561</c:v>
                </c:pt>
                <c:pt idx="11">
                  <c:v>76.001587301587307</c:v>
                </c:pt>
                <c:pt idx="12">
                  <c:v>76.246307765602666</c:v>
                </c:pt>
                <c:pt idx="13">
                  <c:v>76.995853658536589</c:v>
                </c:pt>
              </c:numCache>
            </c:numRef>
          </c:val>
          <c:smooth val="0"/>
          <c:extLst>
            <c:ext xmlns:c16="http://schemas.microsoft.com/office/drawing/2014/chart" uri="{C3380CC4-5D6E-409C-BE32-E72D297353CC}">
              <c16:uniqueId val="{00000000-6D39-4CDE-B6A5-AF7BA2B435D2}"/>
            </c:ext>
          </c:extLst>
        </c:ser>
        <c:ser>
          <c:idx val="1"/>
          <c:order val="1"/>
          <c:tx>
            <c:strRef>
              <c:f>Review!$C$2</c:f>
              <c:strCache>
                <c:ptCount val="1"/>
                <c:pt idx="0">
                  <c:v>1</c:v>
                </c:pt>
              </c:strCache>
            </c:strRef>
          </c:tx>
          <c:spPr>
            <a:ln w="28575" cap="rnd">
              <a:solidFill>
                <a:schemeClr val="tx1"/>
              </a:solidFill>
              <a:prstDash val="sysDot"/>
              <a:round/>
            </a:ln>
            <a:effectLst/>
          </c:spPr>
          <c:marker>
            <c:symbol val="none"/>
          </c:marker>
          <c:cat>
            <c:numRef>
              <c:extLst>
                <c:ext xmlns:c15="http://schemas.microsoft.com/office/drawing/2012/chart" uri="{02D57815-91ED-43cb-92C2-25804820EDAC}">
                  <c15:fullRef>
                    <c15:sqref>Actual!$B$12:$B$77</c15:sqref>
                  </c15:fullRef>
                </c:ext>
              </c:extLst>
              <c:f>Actual!$B$12:$B$67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extLst>
                <c:ext xmlns:c15="http://schemas.microsoft.com/office/drawing/2012/chart" uri="{02D57815-91ED-43cb-92C2-25804820EDAC}">
                  <c15:fullRef>
                    <c15:sqref>Review!$AH$12:$AH$77</c15:sqref>
                  </c15:fullRef>
                </c:ext>
              </c:extLst>
              <c:f>Review!$AH$12:$AH$67</c:f>
              <c:numCache>
                <c:formatCode>#,##0.0</c:formatCode>
                <c:ptCount val="56"/>
                <c:pt idx="0">
                  <c:v>71.176627199695147</c:v>
                </c:pt>
                <c:pt idx="1">
                  <c:v>71.680802665544263</c:v>
                </c:pt>
                <c:pt idx="2">
                  <c:v>72.197084927177158</c:v>
                </c:pt>
                <c:pt idx="3">
                  <c:v>72.715236038552646</c:v>
                </c:pt>
                <c:pt idx="4">
                  <c:v>73.191244639298233</c:v>
                </c:pt>
                <c:pt idx="5">
                  <c:v>73.664604942357869</c:v>
                </c:pt>
                <c:pt idx="6">
                  <c:v>74.136969759469906</c:v>
                </c:pt>
                <c:pt idx="7">
                  <c:v>74.60333121207627</c:v>
                </c:pt>
                <c:pt idx="8">
                  <c:v>75.060648120043453</c:v>
                </c:pt>
                <c:pt idx="9">
                  <c:v>75.524314087912899</c:v>
                </c:pt>
                <c:pt idx="10">
                  <c:v>75.950083583185958</c:v>
                </c:pt>
                <c:pt idx="11">
                  <c:v>76.376263180041946</c:v>
                </c:pt>
                <c:pt idx="12">
                  <c:v>76.78720278050568</c:v>
                </c:pt>
                <c:pt idx="13">
                  <c:v>77.0373034792227</c:v>
                </c:pt>
                <c:pt idx="14">
                  <c:v>77.427262327460582</c:v>
                </c:pt>
                <c:pt idx="15">
                  <c:v>77.803780643215561</c:v>
                </c:pt>
                <c:pt idx="16">
                  <c:v>78.169907476537801</c:v>
                </c:pt>
                <c:pt idx="17">
                  <c:v>78.530626601234104</c:v>
                </c:pt>
                <c:pt idx="18">
                  <c:v>78.892882976547725</c:v>
                </c:pt>
                <c:pt idx="19">
                  <c:v>79.246477734503898</c:v>
                </c:pt>
                <c:pt idx="20">
                  <c:v>79.580879643006128</c:v>
                </c:pt>
                <c:pt idx="21">
                  <c:v>79.904176110968407</c:v>
                </c:pt>
                <c:pt idx="22">
                  <c:v>80.213750553529025</c:v>
                </c:pt>
                <c:pt idx="23">
                  <c:v>80.506816292004459</c:v>
                </c:pt>
                <c:pt idx="24">
                  <c:v>80.792519940233916</c:v>
                </c:pt>
                <c:pt idx="25">
                  <c:v>81.075088238603229</c:v>
                </c:pt>
                <c:pt idx="26">
                  <c:v>81.374113947811878</c:v>
                </c:pt>
                <c:pt idx="27">
                  <c:v>81.626601978377167</c:v>
                </c:pt>
                <c:pt idx="28">
                  <c:v>81.82532018746258</c:v>
                </c:pt>
                <c:pt idx="29">
                  <c:v>81.985516481919873</c:v>
                </c:pt>
                <c:pt idx="30">
                  <c:v>82.14786168320947</c:v>
                </c:pt>
                <c:pt idx="31">
                  <c:v>82.294752291788441</c:v>
                </c:pt>
                <c:pt idx="32">
                  <c:v>82.268092264887088</c:v>
                </c:pt>
                <c:pt idx="33">
                  <c:v>82.290510832723427</c:v>
                </c:pt>
                <c:pt idx="34">
                  <c:v>82.345109437513045</c:v>
                </c:pt>
                <c:pt idx="35">
                  <c:v>82.423442634777999</c:v>
                </c:pt>
                <c:pt idx="36">
                  <c:v>82.521592221144971</c:v>
                </c:pt>
                <c:pt idx="37">
                  <c:v>82.624568863058798</c:v>
                </c:pt>
                <c:pt idx="38">
                  <c:v>82.725166910678581</c:v>
                </c:pt>
                <c:pt idx="39">
                  <c:v>82.839386466376538</c:v>
                </c:pt>
                <c:pt idx="40">
                  <c:v>82.97594211798463</c:v>
                </c:pt>
                <c:pt idx="41">
                  <c:v>83.111939410171829</c:v>
                </c:pt>
                <c:pt idx="42">
                  <c:v>83.249199451951043</c:v>
                </c:pt>
                <c:pt idx="43">
                  <c:v>83.383966242808853</c:v>
                </c:pt>
                <c:pt idx="44">
                  <c:v>83.524929871440236</c:v>
                </c:pt>
                <c:pt idx="45">
                  <c:v>83.647076444348912</c:v>
                </c:pt>
                <c:pt idx="46">
                  <c:v>83.755864744847443</c:v>
                </c:pt>
                <c:pt idx="47">
                  <c:v>83.849843406572887</c:v>
                </c:pt>
                <c:pt idx="48">
                  <c:v>83.932670315663614</c:v>
                </c:pt>
                <c:pt idx="49">
                  <c:v>83.997766114397507</c:v>
                </c:pt>
                <c:pt idx="50">
                  <c:v>84.045859225512203</c:v>
                </c:pt>
                <c:pt idx="51">
                  <c:v>84.082223576834124</c:v>
                </c:pt>
                <c:pt idx="52">
                  <c:v>84.093036590265569</c:v>
                </c:pt>
                <c:pt idx="53">
                  <c:v>84.095141456629165</c:v>
                </c:pt>
                <c:pt idx="54">
                  <c:v>84.075908086503787</c:v>
                </c:pt>
                <c:pt idx="55">
                  <c:v>84.058502321586076</c:v>
                </c:pt>
              </c:numCache>
            </c:numRef>
          </c:val>
          <c:smooth val="0"/>
          <c:extLst>
            <c:ext xmlns:c16="http://schemas.microsoft.com/office/drawing/2014/chart" uri="{C3380CC4-5D6E-409C-BE32-E72D297353CC}">
              <c16:uniqueId val="{00000001-6D39-4CDE-B6A5-AF7BA2B435D2}"/>
            </c:ext>
          </c:extLst>
        </c:ser>
        <c:dLbls>
          <c:showLegendKey val="0"/>
          <c:showVal val="0"/>
          <c:showCatName val="0"/>
          <c:showSerName val="0"/>
          <c:showPercent val="0"/>
          <c:showBubbleSize val="0"/>
        </c:dLbls>
        <c:marker val="1"/>
        <c:smooth val="0"/>
        <c:axId val="856817224"/>
        <c:axId val="856817616"/>
      </c:lineChart>
      <c:catAx>
        <c:axId val="85681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7616"/>
        <c:crosses val="autoZero"/>
        <c:auto val="1"/>
        <c:lblAlgn val="ctr"/>
        <c:lblOffset val="100"/>
        <c:noMultiLvlLbl val="0"/>
      </c:catAx>
      <c:valAx>
        <c:axId val="856817616"/>
        <c:scaling>
          <c:orientation val="minMax"/>
          <c:min val="6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7224"/>
        <c:crosses val="autoZero"/>
        <c:crossBetween val="between"/>
        <c:majorUnit val="4"/>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Average cost</a:t>
            </a:r>
            <a:r>
              <a:rPr lang="en-GB" baseline="0"/>
              <a:t> of insurance claims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Settled ACPC (SY)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Actual!$B$12:$B$77</c15:sqref>
                  </c15:fullRef>
                </c:ext>
              </c:extLst>
              <c:f>Actual!$B$12:$B$67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extLst>
                <c:ext xmlns:c15="http://schemas.microsoft.com/office/drawing/2012/chart" uri="{02D57815-91ED-43cb-92C2-25804820EDAC}">
                  <c15:fullRef>
                    <c15:sqref>Actual!$K$12:$K$77</c15:sqref>
                  </c15:fullRef>
                </c:ext>
              </c:extLst>
              <c:f>Actual!$K$12:$K$67</c:f>
              <c:numCache>
                <c:formatCode>#,##0</c:formatCode>
                <c:ptCount val="56"/>
                <c:pt idx="0">
                  <c:v>62646.170992366409</c:v>
                </c:pt>
                <c:pt idx="1">
                  <c:v>73748.969343065692</c:v>
                </c:pt>
                <c:pt idx="2">
                  <c:v>77692.712412587411</c:v>
                </c:pt>
                <c:pt idx="3">
                  <c:v>78605.796007485958</c:v>
                </c:pt>
                <c:pt idx="4">
                  <c:v>85087.143108504402</c:v>
                </c:pt>
                <c:pt idx="5">
                  <c:v>88195.926643598621</c:v>
                </c:pt>
                <c:pt idx="6">
                  <c:v>82896.500925354718</c:v>
                </c:pt>
                <c:pt idx="7">
                  <c:v>91575.590425531918</c:v>
                </c:pt>
                <c:pt idx="8">
                  <c:v>92873.383497966293</c:v>
                </c:pt>
                <c:pt idx="9">
                  <c:v>92748.912220309809</c:v>
                </c:pt>
                <c:pt idx="10">
                  <c:v>90797.983400402416</c:v>
                </c:pt>
                <c:pt idx="11">
                  <c:v>96202.934170636639</c:v>
                </c:pt>
                <c:pt idx="12">
                  <c:v>98846.390909090915</c:v>
                </c:pt>
                <c:pt idx="13">
                  <c:v>103686.90891683425</c:v>
                </c:pt>
              </c:numCache>
            </c:numRef>
          </c:val>
          <c:smooth val="0"/>
          <c:extLst>
            <c:ext xmlns:c16="http://schemas.microsoft.com/office/drawing/2014/chart" uri="{C3380CC4-5D6E-409C-BE32-E72D297353CC}">
              <c16:uniqueId val="{00000000-364D-4B7F-BADF-967DC67AA066}"/>
            </c:ext>
          </c:extLst>
        </c:ser>
        <c:ser>
          <c:idx val="2"/>
          <c:order val="1"/>
          <c:tx>
            <c:v>Incurred ACPC (NY)</c:v>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extLst>
                <c:ext xmlns:c15="http://schemas.microsoft.com/office/drawing/2012/chart" uri="{02D57815-91ED-43cb-92C2-25804820EDAC}">
                  <c15:fullRef>
                    <c15:sqref>Actual!$B$12:$B$77</c15:sqref>
                  </c15:fullRef>
                </c:ext>
              </c:extLst>
              <c:f>Actual!$B$12:$B$67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extLst>
                <c:ext xmlns:c15="http://schemas.microsoft.com/office/drawing/2012/chart" uri="{02D57815-91ED-43cb-92C2-25804820EDAC}">
                  <c15:fullRef>
                    <c15:sqref>Actual!$L$12:$L$77</c15:sqref>
                  </c15:fullRef>
                </c:ext>
              </c:extLst>
              <c:f>Actual!$L$12:$L$67</c:f>
              <c:numCache>
                <c:formatCode>#,##0</c:formatCode>
                <c:ptCount val="56"/>
                <c:pt idx="0">
                  <c:v>85986.350651499481</c:v>
                </c:pt>
                <c:pt idx="1">
                  <c:v>87208.025266585973</c:v>
                </c:pt>
                <c:pt idx="2">
                  <c:v>93187.800761171035</c:v>
                </c:pt>
                <c:pt idx="3">
                  <c:v>91586.743572066014</c:v>
                </c:pt>
                <c:pt idx="4">
                  <c:v>91240.528876796379</c:v>
                </c:pt>
                <c:pt idx="5">
                  <c:v>96098.244421502983</c:v>
                </c:pt>
                <c:pt idx="6">
                  <c:v>94893.472223268705</c:v>
                </c:pt>
                <c:pt idx="7">
                  <c:v>98431.301415185095</c:v>
                </c:pt>
                <c:pt idx="8">
                  <c:v>100431.50113947417</c:v>
                </c:pt>
                <c:pt idx="9">
                  <c:v>99264.640638596713</c:v>
                </c:pt>
                <c:pt idx="10">
                  <c:v>103946.03502480946</c:v>
                </c:pt>
                <c:pt idx="11">
                  <c:v>112042.56094424339</c:v>
                </c:pt>
                <c:pt idx="12">
                  <c:v>117554.29405041653</c:v>
                </c:pt>
                <c:pt idx="13">
                  <c:v>113437.97499067524</c:v>
                </c:pt>
              </c:numCache>
            </c:numRef>
          </c:val>
          <c:smooth val="0"/>
          <c:extLst>
            <c:ext xmlns:c16="http://schemas.microsoft.com/office/drawing/2014/chart" uri="{C3380CC4-5D6E-409C-BE32-E72D297353CC}">
              <c16:uniqueId val="{00000001-920E-4F62-8B34-FFAFC540CF3C}"/>
            </c:ext>
          </c:extLst>
        </c:ser>
        <c:ser>
          <c:idx val="1"/>
          <c:order val="2"/>
          <c:tx>
            <c:strRef>
              <c:f>Review!$C$2</c:f>
              <c:strCache>
                <c:ptCount val="1"/>
                <c:pt idx="0">
                  <c:v>1</c:v>
                </c:pt>
              </c:strCache>
            </c:strRef>
          </c:tx>
          <c:spPr>
            <a:ln w="28575" cap="rnd">
              <a:solidFill>
                <a:schemeClr val="tx1"/>
              </a:solidFill>
              <a:prstDash val="sysDot"/>
              <a:round/>
            </a:ln>
            <a:effectLst/>
          </c:spPr>
          <c:marker>
            <c:symbol val="none"/>
          </c:marker>
          <c:cat>
            <c:numRef>
              <c:extLst>
                <c:ext xmlns:c15="http://schemas.microsoft.com/office/drawing/2012/chart" uri="{02D57815-91ED-43cb-92C2-25804820EDAC}">
                  <c15:fullRef>
                    <c15:sqref>Actual!$B$12:$B$77</c15:sqref>
                  </c15:fullRef>
                </c:ext>
              </c:extLst>
              <c:f>Actual!$B$12:$B$67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extLst>
                <c:ext xmlns:c15="http://schemas.microsoft.com/office/drawing/2012/chart" uri="{02D57815-91ED-43cb-92C2-25804820EDAC}">
                  <c15:fullRef>
                    <c15:sqref>Review!$AM$12:$AM$77</c15:sqref>
                  </c15:fullRef>
                </c:ext>
              </c:extLst>
              <c:f>Review!$AM$12:$AM$67</c:f>
              <c:numCache>
                <c:formatCode>#,##0</c:formatCode>
                <c:ptCount val="56"/>
                <c:pt idx="0">
                  <c:v>82322.776339133445</c:v>
                </c:pt>
                <c:pt idx="1">
                  <c:v>83763.151546966823</c:v>
                </c:pt>
                <c:pt idx="2">
                  <c:v>85641.668251885116</c:v>
                </c:pt>
                <c:pt idx="3">
                  <c:v>87900.561757964519</c:v>
                </c:pt>
                <c:pt idx="4">
                  <c:v>90963.339681066034</c:v>
                </c:pt>
                <c:pt idx="5">
                  <c:v>94468.941763280047</c:v>
                </c:pt>
                <c:pt idx="6">
                  <c:v>97495.746951810128</c:v>
                </c:pt>
                <c:pt idx="7">
                  <c:v>99649.55664272522</c:v>
                </c:pt>
                <c:pt idx="8">
                  <c:v>101900.18269587608</c:v>
                </c:pt>
                <c:pt idx="9">
                  <c:v>104804.81697874122</c:v>
                </c:pt>
                <c:pt idx="10">
                  <c:v>108722.53445132007</c:v>
                </c:pt>
                <c:pt idx="11">
                  <c:v>112732.8822099916</c:v>
                </c:pt>
                <c:pt idx="12">
                  <c:v>115095.98402222265</c:v>
                </c:pt>
                <c:pt idx="13">
                  <c:v>115770.30257318974</c:v>
                </c:pt>
                <c:pt idx="14">
                  <c:v>116710.42492913769</c:v>
                </c:pt>
                <c:pt idx="15">
                  <c:v>118318.6702746604</c:v>
                </c:pt>
                <c:pt idx="16">
                  <c:v>120380.66860021175</c:v>
                </c:pt>
                <c:pt idx="17">
                  <c:v>122582.19462819342</c:v>
                </c:pt>
                <c:pt idx="18">
                  <c:v>124862.29973567737</c:v>
                </c:pt>
                <c:pt idx="19">
                  <c:v>127218.57724289903</c:v>
                </c:pt>
                <c:pt idx="20">
                  <c:v>129699.55388442901</c:v>
                </c:pt>
                <c:pt idx="21">
                  <c:v>132370.58571701919</c:v>
                </c:pt>
                <c:pt idx="22">
                  <c:v>135188.83409514592</c:v>
                </c:pt>
                <c:pt idx="23">
                  <c:v>138066.78498990493</c:v>
                </c:pt>
                <c:pt idx="24">
                  <c:v>141011.67843295092</c:v>
                </c:pt>
                <c:pt idx="25">
                  <c:v>144160.73742099799</c:v>
                </c:pt>
                <c:pt idx="26">
                  <c:v>147404.07731340913</c:v>
                </c:pt>
                <c:pt idx="27">
                  <c:v>150810.39556618911</c:v>
                </c:pt>
                <c:pt idx="28">
                  <c:v>154441.92335855571</c:v>
                </c:pt>
                <c:pt idx="29">
                  <c:v>158434.24622603669</c:v>
                </c:pt>
                <c:pt idx="30">
                  <c:v>162595.58044370284</c:v>
                </c:pt>
                <c:pt idx="31">
                  <c:v>166861.79909003509</c:v>
                </c:pt>
                <c:pt idx="32">
                  <c:v>171822.22147422287</c:v>
                </c:pt>
                <c:pt idx="33">
                  <c:v>176841.8889429043</c:v>
                </c:pt>
                <c:pt idx="34">
                  <c:v>181898.34574129694</c:v>
                </c:pt>
                <c:pt idx="35">
                  <c:v>186869.12987906008</c:v>
                </c:pt>
                <c:pt idx="36">
                  <c:v>191787.38923417818</c:v>
                </c:pt>
                <c:pt idx="37">
                  <c:v>196879.42915309287</c:v>
                </c:pt>
                <c:pt idx="38">
                  <c:v>202160.76774563681</c:v>
                </c:pt>
                <c:pt idx="39">
                  <c:v>207386.80369493493</c:v>
                </c:pt>
                <c:pt idx="40">
                  <c:v>212554.16959088357</c:v>
                </c:pt>
                <c:pt idx="41">
                  <c:v>218028.71968706726</c:v>
                </c:pt>
                <c:pt idx="42">
                  <c:v>223714.28156962123</c:v>
                </c:pt>
                <c:pt idx="43">
                  <c:v>229434.28416624534</c:v>
                </c:pt>
                <c:pt idx="44">
                  <c:v>235198.44670555319</c:v>
                </c:pt>
                <c:pt idx="45">
                  <c:v>241426.56196542736</c:v>
                </c:pt>
                <c:pt idx="46">
                  <c:v>248011.51939234528</c:v>
                </c:pt>
                <c:pt idx="47">
                  <c:v>254769.08522379937</c:v>
                </c:pt>
                <c:pt idx="48">
                  <c:v>261734.07737780106</c:v>
                </c:pt>
                <c:pt idx="49">
                  <c:v>269272.29584158445</c:v>
                </c:pt>
                <c:pt idx="50">
                  <c:v>277279.29251110536</c:v>
                </c:pt>
                <c:pt idx="51">
                  <c:v>285480.52069527417</c:v>
                </c:pt>
                <c:pt idx="52">
                  <c:v>294029.26914750715</c:v>
                </c:pt>
                <c:pt idx="53">
                  <c:v>303148.82546100079</c:v>
                </c:pt>
                <c:pt idx="54">
                  <c:v>312811.57239185943</c:v>
                </c:pt>
                <c:pt idx="55">
                  <c:v>322555.93472630839</c:v>
                </c:pt>
              </c:numCache>
            </c:numRef>
          </c:val>
          <c:smooth val="0"/>
          <c:extLst>
            <c:ext xmlns:c16="http://schemas.microsoft.com/office/drawing/2014/chart" uri="{C3380CC4-5D6E-409C-BE32-E72D297353CC}">
              <c16:uniqueId val="{00000001-364D-4B7F-BADF-967DC67AA066}"/>
            </c:ext>
          </c:extLst>
        </c:ser>
        <c:dLbls>
          <c:showLegendKey val="0"/>
          <c:showVal val="0"/>
          <c:showCatName val="0"/>
          <c:showSerName val="0"/>
          <c:showPercent val="0"/>
          <c:showBubbleSize val="0"/>
        </c:dLbls>
        <c:marker val="1"/>
        <c:smooth val="0"/>
        <c:axId val="856818400"/>
        <c:axId val="856818792"/>
      </c:lineChart>
      <c:catAx>
        <c:axId val="85681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8792"/>
        <c:crosses val="autoZero"/>
        <c:auto val="1"/>
        <c:lblAlgn val="ctr"/>
        <c:lblOffset val="100"/>
        <c:noMultiLvlLbl val="0"/>
      </c:catAx>
      <c:valAx>
        <c:axId val="856818792"/>
        <c:scaling>
          <c:orientation val="minMax"/>
          <c:min val="5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8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Male GB claimant</a:t>
            </a:r>
            <a:r>
              <a:rPr lang="en-GB" baseline="0"/>
              <a:t>s (inc Government) : m</a:t>
            </a:r>
            <a:r>
              <a:rPr lang="en-GB"/>
              <a:t>ale GB deaths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Review!$C$2</c:f>
              <c:strCache>
                <c:ptCount val="1"/>
                <c:pt idx="0">
                  <c:v>1</c:v>
                </c:pt>
              </c:strCache>
            </c:strRef>
          </c:tx>
          <c:spPr>
            <a:ln w="28575" cap="rnd">
              <a:solidFill>
                <a:schemeClr val="tx1"/>
              </a:solidFill>
              <a:prstDash val="sysDot"/>
              <a:round/>
            </a:ln>
            <a:effectLst/>
          </c:spPr>
          <c:marker>
            <c:symbol val="none"/>
          </c:marker>
          <c:cat>
            <c:numRef>
              <c:extLst>
                <c:ext xmlns:c15="http://schemas.microsoft.com/office/drawing/2012/chart" uri="{02D57815-91ED-43cb-92C2-25804820EDAC}">
                  <c15:fullRef>
                    <c15:sqref>Actual!$B$12:$B$77</c15:sqref>
                  </c15:fullRef>
                </c:ext>
              </c:extLst>
              <c:f>Actual!$B$12:$B$67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extLst>
                <c:ext xmlns:c15="http://schemas.microsoft.com/office/drawing/2012/chart" uri="{02D57815-91ED-43cb-92C2-25804820EDAC}">
                  <c15:fullRef>
                    <c15:sqref>Review!$AK$12:$AK$77</c15:sqref>
                  </c15:fullRef>
                </c:ext>
              </c:extLst>
              <c:f>Review!$AK$12:$AK$67</c:f>
              <c:numCache>
                <c:formatCode>0%</c:formatCode>
                <c:ptCount val="56"/>
                <c:pt idx="0">
                  <c:v>0.42045711175857736</c:v>
                </c:pt>
                <c:pt idx="1">
                  <c:v>0.4731215722504562</c:v>
                </c:pt>
                <c:pt idx="2">
                  <c:v>0.52632019330832625</c:v>
                </c:pt>
                <c:pt idx="3">
                  <c:v>0.58149542311958247</c:v>
                </c:pt>
                <c:pt idx="4">
                  <c:v>0.60654222317791129</c:v>
                </c:pt>
                <c:pt idx="5">
                  <c:v>0.61594387068681167</c:v>
                </c:pt>
                <c:pt idx="6">
                  <c:v>0.6255308442460914</c:v>
                </c:pt>
                <c:pt idx="7">
                  <c:v>0.60895156638296655</c:v>
                </c:pt>
                <c:pt idx="8">
                  <c:v>0.59245551682084885</c:v>
                </c:pt>
                <c:pt idx="9">
                  <c:v>0.57582693895521941</c:v>
                </c:pt>
                <c:pt idx="10">
                  <c:v>0.55972419496350023</c:v>
                </c:pt>
                <c:pt idx="11">
                  <c:v>0.55358978589037244</c:v>
                </c:pt>
                <c:pt idx="12">
                  <c:v>0.54765928093539762</c:v>
                </c:pt>
                <c:pt idx="13">
                  <c:v>0.54340636932107234</c:v>
                </c:pt>
                <c:pt idx="14">
                  <c:v>0.53771174075763639</c:v>
                </c:pt>
                <c:pt idx="15">
                  <c:v>0.53220515667777346</c:v>
                </c:pt>
                <c:pt idx="16">
                  <c:v>0.52684292543078681</c:v>
                </c:pt>
                <c:pt idx="17">
                  <c:v>0.52155217704763845</c:v>
                </c:pt>
                <c:pt idx="18">
                  <c:v>0.51623097198200407</c:v>
                </c:pt>
                <c:pt idx="19">
                  <c:v>0.51103119179611456</c:v>
                </c:pt>
                <c:pt idx="20">
                  <c:v>0.50610973144267646</c:v>
                </c:pt>
                <c:pt idx="21">
                  <c:v>0.50134728183771748</c:v>
                </c:pt>
                <c:pt idx="22">
                  <c:v>0.49678265409202571</c:v>
                </c:pt>
                <c:pt idx="23">
                  <c:v>0.49245793343909078</c:v>
                </c:pt>
                <c:pt idx="24">
                  <c:v>0.48823730578629604</c:v>
                </c:pt>
                <c:pt idx="25">
                  <c:v>0.48405889583350603</c:v>
                </c:pt>
                <c:pt idx="26">
                  <c:v>0.47963082197365414</c:v>
                </c:pt>
                <c:pt idx="27">
                  <c:v>0.47589028670375361</c:v>
                </c:pt>
                <c:pt idx="28">
                  <c:v>0.47294599465089726</c:v>
                </c:pt>
                <c:pt idx="29">
                  <c:v>0.47057245626192118</c:v>
                </c:pt>
                <c:pt idx="30">
                  <c:v>0.46816547536490066</c:v>
                </c:pt>
                <c:pt idx="31">
                  <c:v>0.46598747046878414</c:v>
                </c:pt>
                <c:pt idx="32">
                  <c:v>0.4663908976355105</c:v>
                </c:pt>
                <c:pt idx="33">
                  <c:v>0.4660650760756152</c:v>
                </c:pt>
                <c:pt idx="34">
                  <c:v>0.46526053110893584</c:v>
                </c:pt>
                <c:pt idx="35">
                  <c:v>0.46410224147924312</c:v>
                </c:pt>
                <c:pt idx="36">
                  <c:v>0.4626484510908338</c:v>
                </c:pt>
                <c:pt idx="37">
                  <c:v>0.46112252524997371</c:v>
                </c:pt>
                <c:pt idx="38">
                  <c:v>0.45963139753340648</c:v>
                </c:pt>
                <c:pt idx="39">
                  <c:v>0.45793720488366579</c:v>
                </c:pt>
                <c:pt idx="40">
                  <c:v>0.45591004913244931</c:v>
                </c:pt>
                <c:pt idx="41">
                  <c:v>0.45389066014936974</c:v>
                </c:pt>
                <c:pt idx="42">
                  <c:v>0.45185225922636069</c:v>
                </c:pt>
                <c:pt idx="43">
                  <c:v>0.44985056796708167</c:v>
                </c:pt>
                <c:pt idx="44">
                  <c:v>0.44775632543975291</c:v>
                </c:pt>
                <c:pt idx="45">
                  <c:v>0.44594167559399039</c:v>
                </c:pt>
                <c:pt idx="46">
                  <c:v>0.44432511710549782</c:v>
                </c:pt>
                <c:pt idx="47">
                  <c:v>0.44292843732769538</c:v>
                </c:pt>
                <c:pt idx="48">
                  <c:v>0.44169731280557806</c:v>
                </c:pt>
                <c:pt idx="49">
                  <c:v>0.44072958326108336</c:v>
                </c:pt>
                <c:pt idx="50">
                  <c:v>0.44001459485676364</c:v>
                </c:pt>
                <c:pt idx="51">
                  <c:v>0.43947376806697219</c:v>
                </c:pt>
                <c:pt idx="52">
                  <c:v>0.43931277884566727</c:v>
                </c:pt>
                <c:pt idx="53">
                  <c:v>0.43928105335810824</c:v>
                </c:pt>
                <c:pt idx="54">
                  <c:v>0.43956658902358714</c:v>
                </c:pt>
                <c:pt idx="55">
                  <c:v>0.4398247387601591</c:v>
                </c:pt>
              </c:numCache>
            </c:numRef>
          </c:val>
          <c:smooth val="0"/>
          <c:extLst>
            <c:ext xmlns:c16="http://schemas.microsoft.com/office/drawing/2014/chart" uri="{C3380CC4-5D6E-409C-BE32-E72D297353CC}">
              <c16:uniqueId val="{00000001-804E-4CD8-9C64-9B38F7F8B773}"/>
            </c:ext>
          </c:extLst>
        </c:ser>
        <c:dLbls>
          <c:showLegendKey val="0"/>
          <c:showVal val="0"/>
          <c:showCatName val="0"/>
          <c:showSerName val="0"/>
          <c:showPercent val="0"/>
          <c:showBubbleSize val="0"/>
        </c:dLbls>
        <c:smooth val="0"/>
        <c:axId val="856817224"/>
        <c:axId val="856817616"/>
      </c:lineChart>
      <c:catAx>
        <c:axId val="85681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7616"/>
        <c:crosses val="autoZero"/>
        <c:auto val="1"/>
        <c:lblAlgn val="ctr"/>
        <c:lblOffset val="100"/>
        <c:noMultiLvlLbl val="0"/>
      </c:catAx>
      <c:valAx>
        <c:axId val="856817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7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Cost</a:t>
            </a:r>
            <a:r>
              <a:rPr lang="en-GB" baseline="0"/>
              <a:t> of insurance claims</a:t>
            </a:r>
            <a:endParaRPr lang="en-GB"/>
          </a:p>
        </c:rich>
      </c:tx>
      <c:layout>
        <c:manualLayout>
          <c:xMode val="edge"/>
          <c:yMode val="edge"/>
          <c:x val="0.28025712746292708"/>
          <c:y val="2.84119781576126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Review!$AP$11</c:f>
              <c:strCache>
                <c:ptCount val="1"/>
                <c:pt idx="0">
                  <c:v>Actual - Implied settled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Actual!$B$12:$B$77</c15:sqref>
                  </c15:fullRef>
                </c:ext>
              </c:extLst>
              <c:f>Actual!$B$12:$B$67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2070</c:v>
                </c:pt>
              </c:numCache>
            </c:numRef>
          </c:cat>
          <c:val>
            <c:numRef>
              <c:extLst>
                <c:ext xmlns:c15="http://schemas.microsoft.com/office/drawing/2012/chart" uri="{02D57815-91ED-43cb-92C2-25804820EDAC}">
                  <c15:fullRef>
                    <c15:sqref>Review!$AP$12:$AP$76</c15:sqref>
                  </c15:fullRef>
                </c:ext>
              </c:extLst>
              <c:f>Review!$AP$12:$AP$67</c:f>
              <c:numCache>
                <c:formatCode>"£"#,##0.0"m"</c:formatCode>
                <c:ptCount val="56"/>
                <c:pt idx="0">
                  <c:v>80.985920117824875</c:v>
                </c:pt>
                <c:pt idx="1">
                  <c:v>130.64288105080783</c:v>
                </c:pt>
                <c:pt idx="2">
                  <c:v>147.19705150825334</c:v>
                </c:pt>
                <c:pt idx="3">
                  <c:v>180.87523505048682</c:v>
                </c:pt>
                <c:pt idx="4">
                  <c:v>199.89739012823901</c:v>
                </c:pt>
                <c:pt idx="5">
                  <c:v>212.54616172685547</c:v>
                </c:pt>
                <c:pt idx="6">
                  <c:v>216.79047000573163</c:v>
                </c:pt>
                <c:pt idx="7">
                  <c:v>240.57756801991684</c:v>
                </c:pt>
                <c:pt idx="8">
                  <c:v>244.38582734410272</c:v>
                </c:pt>
                <c:pt idx="9">
                  <c:v>243.29040733759811</c:v>
                </c:pt>
                <c:pt idx="10">
                  <c:v>253.14852218128146</c:v>
                </c:pt>
                <c:pt idx="11">
                  <c:v>248.57900830569926</c:v>
                </c:pt>
                <c:pt idx="12">
                  <c:v>230.88721993967658</c:v>
                </c:pt>
                <c:pt idx="13">
                  <c:v>250.0127270448522</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numCache>
            </c:numRef>
          </c:val>
          <c:smooth val="0"/>
          <c:extLst>
            <c:ext xmlns:c16="http://schemas.microsoft.com/office/drawing/2014/chart" uri="{C3380CC4-5D6E-409C-BE32-E72D297353CC}">
              <c16:uniqueId val="{00000000-5F0E-4B2F-860D-D00C3EDE6D20}"/>
            </c:ext>
          </c:extLst>
        </c:ser>
        <c:ser>
          <c:idx val="2"/>
          <c:order val="1"/>
          <c:tx>
            <c:strRef>
              <c:f>Review!$AQ$11</c:f>
              <c:strCache>
                <c:ptCount val="1"/>
                <c:pt idx="0">
                  <c:v>Actual - Incurred</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Lit>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2070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Review!$AQ$12:$AQ$76</c15:sqref>
                  </c15:fullRef>
                </c:ext>
              </c:extLst>
              <c:f>Review!$AQ$12:$AQ$67</c:f>
              <c:numCache>
                <c:formatCode>"£"#,##0.0"m"</c:formatCode>
                <c:ptCount val="56"/>
                <c:pt idx="0">
                  <c:v>111.15896813444765</c:v>
                </c:pt>
                <c:pt idx="1">
                  <c:v>154.48497481476576</c:v>
                </c:pt>
                <c:pt idx="2">
                  <c:v>176.55413336245655</c:v>
                </c:pt>
                <c:pt idx="3">
                  <c:v>210.74494009994473</c:v>
                </c:pt>
                <c:pt idx="4">
                  <c:v>214.35369587075573</c:v>
                </c:pt>
                <c:pt idx="5">
                  <c:v>231.5902080491623</c:v>
                </c:pt>
                <c:pt idx="6">
                  <c:v>248.1648828854984</c:v>
                </c:pt>
                <c:pt idx="7">
                  <c:v>258.58815653235882</c:v>
                </c:pt>
                <c:pt idx="8">
                  <c:v>264.27416093781108</c:v>
                </c:pt>
                <c:pt idx="9">
                  <c:v>260.38186623493556</c:v>
                </c:pt>
                <c:pt idx="10">
                  <c:v>289.80583232884459</c:v>
                </c:pt>
                <c:pt idx="11">
                  <c:v>289.50706054505969</c:v>
                </c:pt>
                <c:pt idx="12">
                  <c:v>274.58548456497772</c:v>
                </c:pt>
                <c:pt idx="13">
                  <c:v>273.52476579866368</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numCache>
            </c:numRef>
          </c:val>
          <c:smooth val="0"/>
          <c:extLst>
            <c:ext xmlns:c16="http://schemas.microsoft.com/office/drawing/2014/chart" uri="{C3380CC4-5D6E-409C-BE32-E72D297353CC}">
              <c16:uniqueId val="{00000003-5F0E-4B2F-860D-D00C3EDE6D20}"/>
            </c:ext>
          </c:extLst>
        </c:ser>
        <c:ser>
          <c:idx val="1"/>
          <c:order val="2"/>
          <c:tx>
            <c:strRef>
              <c:f>Review!$C$2</c:f>
              <c:strCache>
                <c:ptCount val="1"/>
                <c:pt idx="0">
                  <c:v>1</c:v>
                </c:pt>
              </c:strCache>
            </c:strRef>
          </c:tx>
          <c:spPr>
            <a:ln w="28575" cap="rnd">
              <a:solidFill>
                <a:schemeClr val="tx1"/>
              </a:solidFill>
              <a:prstDash val="sysDot"/>
              <a:round/>
            </a:ln>
            <a:effectLst/>
          </c:spPr>
          <c:marker>
            <c:symbol val="none"/>
          </c:marker>
          <c:cat>
            <c:numRef>
              <c:extLst>
                <c:ext xmlns:c15="http://schemas.microsoft.com/office/drawing/2012/chart" uri="{02D57815-91ED-43cb-92C2-25804820EDAC}">
                  <c15:fullRef>
                    <c15:sqref>Actual!$B$12:$B$77</c15:sqref>
                  </c15:fullRef>
                </c:ext>
              </c:extLst>
              <c:f>Actual!$B$12:$B$67</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extLst>
                <c:ext xmlns:c15="http://schemas.microsoft.com/office/drawing/2012/chart" uri="{02D57815-91ED-43cb-92C2-25804820EDAC}">
                  <c15:fullRef>
                    <c15:sqref>Review!$AN$12:$AN$77</c15:sqref>
                  </c15:fullRef>
                </c:ext>
              </c:extLst>
              <c:f>Review!$AN$12:$AN$67</c:f>
              <c:numCache>
                <c:formatCode>"£"#,##0.0"m"</c:formatCode>
                <c:ptCount val="56"/>
                <c:pt idx="0">
                  <c:v>126.84574449145389</c:v>
                </c:pt>
                <c:pt idx="1">
                  <c:v>150.76171905637497</c:v>
                </c:pt>
                <c:pt idx="2">
                  <c:v>175.48705237053562</c:v>
                </c:pt>
                <c:pt idx="3">
                  <c:v>205.28387532708228</c:v>
                </c:pt>
                <c:pt idx="4">
                  <c:v>227.19950787308588</c:v>
                </c:pt>
                <c:pt idx="5">
                  <c:v>244.40961417802856</c:v>
                </c:pt>
                <c:pt idx="6">
                  <c:v>263.05724447472767</c:v>
                </c:pt>
                <c:pt idx="7">
                  <c:v>265.06647079176929</c:v>
                </c:pt>
                <c:pt idx="8">
                  <c:v>265.97833155452821</c:v>
                </c:pt>
                <c:pt idx="9">
                  <c:v>268.37559985777244</c:v>
                </c:pt>
                <c:pt idx="10">
                  <c:v>271.27465139877586</c:v>
                </c:pt>
                <c:pt idx="11">
                  <c:v>277.596723082398</c:v>
                </c:pt>
                <c:pt idx="12">
                  <c:v>278.00227357189601</c:v>
                </c:pt>
                <c:pt idx="13">
                  <c:v>274.23951961016877</c:v>
                </c:pt>
                <c:pt idx="14">
                  <c:v>268.9415299102717</c:v>
                </c:pt>
                <c:pt idx="15">
                  <c:v>263.8550075460326</c:v>
                </c:pt>
                <c:pt idx="16">
                  <c:v>258.47635828938246</c:v>
                </c:pt>
                <c:pt idx="17">
                  <c:v>252.19614161738551</c:v>
                </c:pt>
                <c:pt idx="18">
                  <c:v>245.05048903718256</c:v>
                </c:pt>
                <c:pt idx="19">
                  <c:v>237.02909097394664</c:v>
                </c:pt>
                <c:pt idx="20">
                  <c:v>228.19527507519857</c:v>
                </c:pt>
                <c:pt idx="21">
                  <c:v>218.86757707024307</c:v>
                </c:pt>
                <c:pt idx="22">
                  <c:v>209.03321339862072</c:v>
                </c:pt>
                <c:pt idx="23">
                  <c:v>198.64010414878661</c:v>
                </c:pt>
                <c:pt idx="24">
                  <c:v>187.9781593195122</c:v>
                </c:pt>
                <c:pt idx="25">
                  <c:v>177.41683213429317</c:v>
                </c:pt>
                <c:pt idx="26">
                  <c:v>167.14205932056578</c:v>
                </c:pt>
                <c:pt idx="27">
                  <c:v>156.5565966002041</c:v>
                </c:pt>
                <c:pt idx="28">
                  <c:v>145.78642972373208</c:v>
                </c:pt>
                <c:pt idx="29">
                  <c:v>135.24441582323132</c:v>
                </c:pt>
                <c:pt idx="30">
                  <c:v>125.27699083658989</c:v>
                </c:pt>
                <c:pt idx="31">
                  <c:v>115.65523982182111</c:v>
                </c:pt>
                <c:pt idx="32">
                  <c:v>105.40271295782736</c:v>
                </c:pt>
                <c:pt idx="33">
                  <c:v>96.436795182964801</c:v>
                </c:pt>
                <c:pt idx="34">
                  <c:v>88.408323855987305</c:v>
                </c:pt>
                <c:pt idx="35">
                  <c:v>81.037246289844703</c:v>
                </c:pt>
                <c:pt idx="36">
                  <c:v>74.243141685394804</c:v>
                </c:pt>
                <c:pt idx="37">
                  <c:v>68.04215406284105</c:v>
                </c:pt>
                <c:pt idx="38">
                  <c:v>62.220577392885716</c:v>
                </c:pt>
                <c:pt idx="39">
                  <c:v>56.783995528004262</c:v>
                </c:pt>
                <c:pt idx="40">
                  <c:v>51.759162750331058</c:v>
                </c:pt>
                <c:pt idx="41">
                  <c:v>47.091296063956989</c:v>
                </c:pt>
                <c:pt idx="42">
                  <c:v>42.749417399554424</c:v>
                </c:pt>
                <c:pt idx="43">
                  <c:v>38.683908500006105</c:v>
                </c:pt>
                <c:pt idx="44">
                  <c:v>34.919914026928161</c:v>
                </c:pt>
                <c:pt idx="45">
                  <c:v>31.42533880039495</c:v>
                </c:pt>
                <c:pt idx="46">
                  <c:v>28.18670926400187</c:v>
                </c:pt>
                <c:pt idx="47">
                  <c:v>25.1761732950904</c:v>
                </c:pt>
                <c:pt idx="48">
                  <c:v>22.409791920821739</c:v>
                </c:pt>
                <c:pt idx="49">
                  <c:v>19.893082550410071</c:v>
                </c:pt>
                <c:pt idx="50">
                  <c:v>17.610639133777187</c:v>
                </c:pt>
                <c:pt idx="51">
                  <c:v>15.550613835053415</c:v>
                </c:pt>
                <c:pt idx="52">
                  <c:v>13.687472944970608</c:v>
                </c:pt>
                <c:pt idx="53">
                  <c:v>12.047881524760221</c:v>
                </c:pt>
                <c:pt idx="54">
                  <c:v>10.591735086949935</c:v>
                </c:pt>
                <c:pt idx="55">
                  <c:v>9.3163025144689655</c:v>
                </c:pt>
              </c:numCache>
            </c:numRef>
          </c:val>
          <c:smooth val="0"/>
          <c:extLst>
            <c:ext xmlns:c16="http://schemas.microsoft.com/office/drawing/2014/chart" uri="{C3380CC4-5D6E-409C-BE32-E72D297353CC}">
              <c16:uniqueId val="{00000001-5F0E-4B2F-860D-D00C3EDE6D20}"/>
            </c:ext>
          </c:extLst>
        </c:ser>
        <c:dLbls>
          <c:showLegendKey val="0"/>
          <c:showVal val="0"/>
          <c:showCatName val="0"/>
          <c:showSerName val="0"/>
          <c:showPercent val="0"/>
          <c:showBubbleSize val="0"/>
        </c:dLbls>
        <c:marker val="1"/>
        <c:smooth val="0"/>
        <c:axId val="856816048"/>
        <c:axId val="856816440"/>
      </c:lineChart>
      <c:catAx>
        <c:axId val="85681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6440"/>
        <c:crosses val="autoZero"/>
        <c:auto val="1"/>
        <c:lblAlgn val="ctr"/>
        <c:lblOffset val="100"/>
        <c:noMultiLvlLbl val="0"/>
      </c:catAx>
      <c:valAx>
        <c:axId val="85681644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quot;m&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6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Average age difference (Actual -</a:t>
            </a:r>
            <a:r>
              <a:rPr lang="en-GB" baseline="0"/>
              <a:t> Modelled)</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694728102908637E-2"/>
          <c:y val="0.14802985542607008"/>
          <c:w val="0.93054172754482334"/>
          <c:h val="0.64089949571763705"/>
        </c:manualLayout>
      </c:layout>
      <c:barChart>
        <c:barDir val="col"/>
        <c:grouping val="clustered"/>
        <c:varyColors val="0"/>
        <c:ser>
          <c:idx val="0"/>
          <c:order val="0"/>
          <c:tx>
            <c:v>Male GB deaths</c:v>
          </c:tx>
          <c:spPr>
            <a:solidFill>
              <a:schemeClr val="accent1"/>
            </a:solidFill>
            <a:ln>
              <a:noFill/>
            </a:ln>
            <a:effectLst/>
          </c:spPr>
          <c:invertIfNegative val="0"/>
          <c:cat>
            <c:numRef>
              <c:f>Review!$AF$12:$AF$27</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Review!$AS$12:$AS$27</c:f>
              <c:numCache>
                <c:formatCode>#,##0.0;[Red]\(#,##0.0\);\-</c:formatCode>
                <c:ptCount val="16"/>
                <c:pt idx="0">
                  <c:v>-0.34916841629548401</c:v>
                </c:pt>
                <c:pt idx="1">
                  <c:v>0.1411583436300532</c:v>
                </c:pt>
                <c:pt idx="2">
                  <c:v>0.15912064964076933</c:v>
                </c:pt>
                <c:pt idx="3">
                  <c:v>-3.0297241320070611E-2</c:v>
                </c:pt>
                <c:pt idx="4">
                  <c:v>0.16659597766835077</c:v>
                </c:pt>
                <c:pt idx="5">
                  <c:v>-0.20068477859123846</c:v>
                </c:pt>
                <c:pt idx="6">
                  <c:v>-0.14108498580735329</c:v>
                </c:pt>
                <c:pt idx="7">
                  <c:v>-3.457536549068152E-2</c:v>
                </c:pt>
                <c:pt idx="8">
                  <c:v>-0.33307802658551111</c:v>
                </c:pt>
                <c:pt idx="9">
                  <c:v>-0.37576164367939668</c:v>
                </c:pt>
                <c:pt idx="10">
                  <c:v>-0.49519812269039676</c:v>
                </c:pt>
                <c:pt idx="11">
                  <c:v>-0.37467587845463868</c:v>
                </c:pt>
                <c:pt idx="12">
                  <c:v>-0.54089501490301473</c:v>
                </c:pt>
                <c:pt idx="13">
                  <c:v>-4.1449820686111138E-2</c:v>
                </c:pt>
                <c:pt idx="14">
                  <c:v>#N/A</c:v>
                </c:pt>
                <c:pt idx="15">
                  <c:v>#N/A</c:v>
                </c:pt>
              </c:numCache>
            </c:numRef>
          </c:val>
          <c:extLst>
            <c:ext xmlns:c16="http://schemas.microsoft.com/office/drawing/2014/chart" uri="{C3380CC4-5D6E-409C-BE32-E72D297353CC}">
              <c16:uniqueId val="{00000000-0783-4730-9A57-294D89366650}"/>
            </c:ext>
          </c:extLst>
        </c:ser>
        <c:ser>
          <c:idx val="1"/>
          <c:order val="1"/>
          <c:tx>
            <c:v>Insurance cliams</c:v>
          </c:tx>
          <c:spPr>
            <a:solidFill>
              <a:schemeClr val="accent2"/>
            </a:solidFill>
            <a:ln>
              <a:noFill/>
            </a:ln>
            <a:effectLst/>
          </c:spPr>
          <c:invertIfNegative val="0"/>
          <c:cat>
            <c:numRef>
              <c:f>Review!$AF$12:$AF$27</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Review!$AT$12:$AT$27</c:f>
              <c:numCache>
                <c:formatCode>#,##0.0;[Red]\(#,##0.0\);\-</c:formatCode>
                <c:ptCount val="16"/>
                <c:pt idx="0">
                  <c:v>2.5220777515992552</c:v>
                </c:pt>
                <c:pt idx="1">
                  <c:v>1.6473664476659451</c:v>
                </c:pt>
                <c:pt idx="2">
                  <c:v>1.0544728461673714</c:v>
                </c:pt>
                <c:pt idx="3">
                  <c:v>1.0330638474436284</c:v>
                </c:pt>
                <c:pt idx="4">
                  <c:v>1.03734223230596</c:v>
                </c:pt>
                <c:pt idx="5">
                  <c:v>0.95118436059736666</c:v>
                </c:pt>
                <c:pt idx="6">
                  <c:v>0.53007864803961979</c:v>
                </c:pt>
                <c:pt idx="7">
                  <c:v>0.60065536624233573</c:v>
                </c:pt>
                <c:pt idx="8">
                  <c:v>0.35539309729882973</c:v>
                </c:pt>
                <c:pt idx="9">
                  <c:v>0.55825472347649452</c:v>
                </c:pt>
                <c:pt idx="10">
                  <c:v>0.37374239169430723</c:v>
                </c:pt>
                <c:pt idx="11">
                  <c:v>0.55557823794018191</c:v>
                </c:pt>
                <c:pt idx="12">
                  <c:v>0.1348907805798234</c:v>
                </c:pt>
                <c:pt idx="13">
                  <c:v>0.77954051325544071</c:v>
                </c:pt>
                <c:pt idx="14">
                  <c:v>#N/A</c:v>
                </c:pt>
                <c:pt idx="15">
                  <c:v>#N/A</c:v>
                </c:pt>
              </c:numCache>
            </c:numRef>
          </c:val>
          <c:extLst>
            <c:ext xmlns:c16="http://schemas.microsoft.com/office/drawing/2014/chart" uri="{C3380CC4-5D6E-409C-BE32-E72D297353CC}">
              <c16:uniqueId val="{00000001-0783-4730-9A57-294D89366650}"/>
            </c:ext>
          </c:extLst>
        </c:ser>
        <c:dLbls>
          <c:showLegendKey val="0"/>
          <c:showVal val="0"/>
          <c:showCatName val="0"/>
          <c:showSerName val="0"/>
          <c:showPercent val="0"/>
          <c:showBubbleSize val="0"/>
        </c:dLbls>
        <c:gapWidth val="150"/>
        <c:axId val="853372152"/>
        <c:axId val="856815264"/>
      </c:barChart>
      <c:catAx>
        <c:axId val="8533721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5264"/>
        <c:crosses val="autoZero"/>
        <c:auto val="1"/>
        <c:lblAlgn val="ctr"/>
        <c:lblOffset val="100"/>
        <c:noMultiLvlLbl val="0"/>
      </c:catAx>
      <c:valAx>
        <c:axId val="856815264"/>
        <c:scaling>
          <c:orientation val="minMax"/>
        </c:scaling>
        <c:delete val="0"/>
        <c:axPos val="l"/>
        <c:majorGridlines>
          <c:spPr>
            <a:ln w="9525" cap="flat" cmpd="sng" algn="ctr">
              <a:solidFill>
                <a:schemeClr val="tx1">
                  <a:lumMod val="15000"/>
                  <a:lumOff val="85000"/>
                </a:schemeClr>
              </a:solidFill>
              <a:round/>
            </a:ln>
            <a:effectLst/>
          </c:spPr>
        </c:majorGridlines>
        <c:numFmt formatCode="#,##0.0;[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372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Inflation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Review!$C$2</c:f>
              <c:strCache>
                <c:ptCount val="1"/>
                <c:pt idx="0">
                  <c:v>1</c:v>
                </c:pt>
              </c:strCache>
            </c:strRef>
          </c:tx>
          <c:spPr>
            <a:ln w="28575" cap="rnd">
              <a:solidFill>
                <a:schemeClr val="tx1"/>
              </a:solidFill>
              <a:prstDash val="sysDot"/>
              <a:round/>
            </a:ln>
            <a:effectLst/>
          </c:spPr>
          <c:marker>
            <c:symbol val="none"/>
          </c:marker>
          <c:cat>
            <c:numRef>
              <c:extLst>
                <c:ext xmlns:c15="http://schemas.microsoft.com/office/drawing/2012/chart" uri="{02D57815-91ED-43cb-92C2-25804820EDAC}">
                  <c15:fullRef>
                    <c15:sqref>Actual!$B$12:$B$77</c15:sqref>
                  </c15:fullRef>
                </c:ext>
              </c:extLst>
              <c:f>(Actual!$B$12:$B$68,Actual!$B$77)</c:f>
              <c:numCache>
                <c:formatCode>General</c:formatCode>
                <c:ptCount val="5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2070</c:v>
                </c:pt>
              </c:numCache>
            </c:numRef>
          </c:cat>
          <c:val>
            <c:numRef>
              <c:extLst>
                <c:ext xmlns:c15="http://schemas.microsoft.com/office/drawing/2012/chart" uri="{02D57815-91ED-43cb-92C2-25804820EDAC}">
                  <c15:fullRef>
                    <c15:sqref>Review!$AO$12:$AO$76</c15:sqref>
                  </c15:fullRef>
                </c:ext>
              </c:extLst>
              <c:f>Review!$AO$12:$AO$68</c:f>
              <c:numCache>
                <c:formatCode>0.0%</c:formatCode>
                <c:ptCount val="57"/>
                <c:pt idx="1">
                  <c:v>1.7496679192398279E-2</c:v>
                </c:pt>
                <c:pt idx="2">
                  <c:v>2.2426528494035924E-2</c:v>
                </c:pt>
                <c:pt idx="3">
                  <c:v>2.6376103504145432E-2</c:v>
                </c:pt>
                <c:pt idx="4">
                  <c:v>3.4843667228599884E-2</c:v>
                </c:pt>
                <c:pt idx="5">
                  <c:v>3.853862550017717E-2</c:v>
                </c:pt>
                <c:pt idx="6">
                  <c:v>3.2040214826526192E-2</c:v>
                </c:pt>
                <c:pt idx="7">
                  <c:v>2.2091319449859315E-2</c:v>
                </c:pt>
                <c:pt idx="8">
                  <c:v>2.2585409599162221E-2</c:v>
                </c:pt>
                <c:pt idx="9">
                  <c:v>2.8504701424668655E-2</c:v>
                </c:pt>
                <c:pt idx="10">
                  <c:v>3.7381082144091859E-2</c:v>
                </c:pt>
                <c:pt idx="11">
                  <c:v>3.6886076827680414E-2</c:v>
                </c:pt>
                <c:pt idx="12">
                  <c:v>2.0961956847951546E-2</c:v>
                </c:pt>
                <c:pt idx="13">
                  <c:v>5.8587496053459365E-3</c:v>
                </c:pt>
                <c:pt idx="14">
                  <c:v>8.1205830429060821E-3</c:v>
                </c:pt>
                <c:pt idx="15">
                  <c:v>1.3779791706689304E-2</c:v>
                </c:pt>
                <c:pt idx="16">
                  <c:v>1.7427497458893937E-2</c:v>
                </c:pt>
                <c:pt idx="17">
                  <c:v>1.8288036223598425E-2</c:v>
                </c:pt>
                <c:pt idx="18">
                  <c:v>1.8600622336708783E-2</c:v>
                </c:pt>
                <c:pt idx="19">
                  <c:v>1.8871008400531686E-2</c:v>
                </c:pt>
                <c:pt idx="20">
                  <c:v>1.9501685172858441E-2</c:v>
                </c:pt>
                <c:pt idx="21">
                  <c:v>2.0593993985285719E-2</c:v>
                </c:pt>
                <c:pt idx="22">
                  <c:v>2.1290593849539796E-2</c:v>
                </c:pt>
                <c:pt idx="23">
                  <c:v>2.1288377209714771E-2</c:v>
                </c:pt>
                <c:pt idx="24">
                  <c:v>2.1329485170972218E-2</c:v>
                </c:pt>
                <c:pt idx="25">
                  <c:v>2.2331902031393902E-2</c:v>
                </c:pt>
                <c:pt idx="26">
                  <c:v>2.2498080617744609E-2</c:v>
                </c:pt>
                <c:pt idx="27">
                  <c:v>2.3108711202998178E-2</c:v>
                </c:pt>
                <c:pt idx="28">
                  <c:v>2.4080089298438079E-2</c:v>
                </c:pt>
                <c:pt idx="29">
                  <c:v>2.5849994487651573E-2</c:v>
                </c:pt>
                <c:pt idx="30">
                  <c:v>2.6265370756580086E-2</c:v>
                </c:pt>
                <c:pt idx="31">
                  <c:v>2.6238220219087616E-2</c:v>
                </c:pt>
                <c:pt idx="32">
                  <c:v>2.972772924203726E-2</c:v>
                </c:pt>
                <c:pt idx="33">
                  <c:v>2.9214308985258342E-2</c:v>
                </c:pt>
                <c:pt idx="34">
                  <c:v>2.8593094252828299E-2</c:v>
                </c:pt>
                <c:pt idx="35">
                  <c:v>2.7327264123846229E-2</c:v>
                </c:pt>
                <c:pt idx="36">
                  <c:v>2.6319271451101356E-2</c:v>
                </c:pt>
                <c:pt idx="37">
                  <c:v>2.6550441816052706E-2</c:v>
                </c:pt>
                <c:pt idx="38">
                  <c:v>2.6825243324111847E-2</c:v>
                </c:pt>
                <c:pt idx="39">
                  <c:v>2.5850890890331657E-2</c:v>
                </c:pt>
                <c:pt idx="40">
                  <c:v>2.4916560764154605E-2</c:v>
                </c:pt>
                <c:pt idx="41">
                  <c:v>2.5756023072710965E-2</c:v>
                </c:pt>
                <c:pt idx="42">
                  <c:v>2.607712365010606E-2</c:v>
                </c:pt>
                <c:pt idx="43">
                  <c:v>2.5568339028208209E-2</c:v>
                </c:pt>
                <c:pt idx="44">
                  <c:v>2.5123370555776292E-2</c:v>
                </c:pt>
                <c:pt idx="45">
                  <c:v>2.6480256766624022E-2</c:v>
                </c:pt>
                <c:pt idx="46">
                  <c:v>2.7275198608266216E-2</c:v>
                </c:pt>
                <c:pt idx="47">
                  <c:v>2.7246983720800033E-2</c:v>
                </c:pt>
                <c:pt idx="48">
                  <c:v>2.7338451005087139E-2</c:v>
                </c:pt>
                <c:pt idx="49">
                  <c:v>2.8801058460959705E-2</c:v>
                </c:pt>
                <c:pt idx="50">
                  <c:v>2.973568686112249E-2</c:v>
                </c:pt>
                <c:pt idx="51">
                  <c:v>2.9577499675134789E-2</c:v>
                </c:pt>
                <c:pt idx="52">
                  <c:v>2.9945120008233461E-2</c:v>
                </c:pt>
                <c:pt idx="53">
                  <c:v>3.1015811248772618E-2</c:v>
                </c:pt>
                <c:pt idx="54">
                  <c:v>3.1874597950905637E-2</c:v>
                </c:pt>
                <c:pt idx="55">
                  <c:v>3.1150901035854828E-2</c:v>
                </c:pt>
              </c:numCache>
            </c:numRef>
          </c:val>
          <c:smooth val="0"/>
          <c:extLst>
            <c:ext xmlns:c16="http://schemas.microsoft.com/office/drawing/2014/chart" uri="{C3380CC4-5D6E-409C-BE32-E72D297353CC}">
              <c16:uniqueId val="{00000001-811A-4BF2-B758-148DEEECA73C}"/>
            </c:ext>
          </c:extLst>
        </c:ser>
        <c:dLbls>
          <c:showLegendKey val="0"/>
          <c:showVal val="0"/>
          <c:showCatName val="0"/>
          <c:showSerName val="0"/>
          <c:showPercent val="0"/>
          <c:showBubbleSize val="0"/>
        </c:dLbls>
        <c:smooth val="0"/>
        <c:axId val="853372152"/>
        <c:axId val="856815264"/>
      </c:lineChart>
      <c:catAx>
        <c:axId val="853372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815264"/>
        <c:crosses val="autoZero"/>
        <c:auto val="1"/>
        <c:lblAlgn val="ctr"/>
        <c:lblOffset val="100"/>
        <c:noMultiLvlLbl val="0"/>
      </c:catAx>
      <c:valAx>
        <c:axId val="8568152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372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 dir="row">_xlchart.v1.1</cx:f>
      </cx:strDim>
      <cx:numDim type="val">
        <cx:f dir="row">_xlchart.v1.0</cx:f>
      </cx:numDim>
    </cx:data>
  </cx:chartData>
  <cx:chart>
    <cx:plotArea>
      <cx:plotAreaRegion>
        <cx:series layoutId="waterfall" uniqueId="{070B5E10-D664-43FE-A9B2-51B3D680C791}" formatIdx="0">
          <cx:dataLabels pos="outEnd">
            <cx:visibility seriesName="0" categoryName="0" value="1"/>
          </cx:dataLabels>
          <cx:dataId val="0"/>
          <cx:layoutPr>
            <cx:subtotals>
              <cx:idx val="0"/>
              <cx:idx val="8"/>
            </cx:subtotals>
          </cx:layoutPr>
        </cx:series>
      </cx:plotAreaRegion>
      <cx:axis id="0">
        <cx:catScaling gapWidth="0.5"/>
        <cx:tickLabels/>
      </cx:axis>
      <cx:axis id="1">
        <cx:valScaling/>
        <cx:majorGridlines/>
        <cx:tickLabels/>
      </cx:axis>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_xlchart.v1.4</cx:f>
      </cx:strDim>
      <cx:numDim type="val">
        <cx:f dir="row">_xlchart.v1.5</cx:f>
      </cx:numDim>
    </cx:data>
  </cx:chartData>
  <cx:chart>
    <cx:plotArea>
      <cx:plotAreaRegion>
        <cx:series layoutId="waterfall" uniqueId="{EAEAC28E-DC01-4A3B-8E6C-D16DE57E200B}">
          <cx:dataLabels pos="outEnd">
            <cx:visibility seriesName="0" categoryName="0" value="1"/>
          </cx:dataLabels>
          <cx:dataId val="0"/>
          <cx:layoutPr>
            <cx:subtotals>
              <cx:idx val="0"/>
              <cx:idx val="8"/>
            </cx:subtotals>
          </cx:layoutPr>
        </cx:series>
      </cx:plotAreaRegion>
      <cx:axis id="0">
        <cx:catScaling gapWidth="0.5"/>
        <cx:tickLabels/>
      </cx:axis>
      <cx:axis id="1">
        <cx:valScaling/>
        <cx:majorGridlines/>
        <cx:tickLabels/>
      </cx:axis>
    </cx:plotArea>
  </cx:chart>
  <cx:clrMapOvr bg1="lt1" tx1="dk1" bg2="lt2" tx2="dk2" accent1="accent1" accent2="accent2" accent3="accent3" accent4="accent4" accent5="accent5" accent6="accent6" hlink="hlink" folHlink="folHlink"/>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 dir="row">_xlchart.v1.2</cx:f>
      </cx:strDim>
      <cx:numDim type="val">
        <cx:f dir="row">_xlchart.v1.3</cx:f>
      </cx:numDim>
    </cx:data>
  </cx:chartData>
  <cx:chart>
    <cx:plotArea>
      <cx:plotAreaRegion>
        <cx:series layoutId="waterfall" uniqueId="{B9C3473C-39E8-471A-84F3-07DF4AB631AE}">
          <cx:dataLabels pos="outEnd">
            <cx:visibility seriesName="0" categoryName="0" value="1"/>
          </cx:dataLabels>
          <cx:dataId val="0"/>
          <cx:layoutPr>
            <cx:subtotals>
              <cx:idx val="0"/>
              <cx:idx val="8"/>
            </cx:subtotals>
          </cx:layoutPr>
        </cx:series>
      </cx:plotAreaRegion>
      <cx:axis id="0">
        <cx:catScaling gapWidth="0.5"/>
        <cx:tickLabels/>
      </cx:axis>
      <cx:axis id="1">
        <cx:valScaling/>
        <cx:majorGridlines/>
        <cx:tickLabels/>
      </cx:axis>
    </cx:plotArea>
  </cx:chart>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bodyPr wrap="square" lIns="38100" tIns="19050" rIns="38100" bIns="19050" anchor="ctr">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bodyPr/>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bodyPr wrap="square" lIns="38100" tIns="19050" rIns="38100" bIns="19050" anchor="ctr">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bodyPr/>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bodyPr wrap="square" lIns="38100" tIns="19050" rIns="38100" bIns="19050" anchor="ctr">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bodyPr/>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microsoft.com/office/2014/relationships/chartEx" Target="../charts/chartEx3.xml"/><Relationship Id="rId2" Type="http://schemas.microsoft.com/office/2014/relationships/chartEx" Target="../charts/chartEx2.xml"/><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1</xdr:col>
      <xdr:colOff>200024</xdr:colOff>
      <xdr:row>10</xdr:row>
      <xdr:rowOff>42862</xdr:rowOff>
    </xdr:from>
    <xdr:to>
      <xdr:col>10</xdr:col>
      <xdr:colOff>507824</xdr:colOff>
      <xdr:row>28</xdr:row>
      <xdr:rowOff>122422</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100012</xdr:colOff>
      <xdr:row>30</xdr:row>
      <xdr:rowOff>118745</xdr:rowOff>
    </xdr:from>
    <xdr:to>
      <xdr:col>20</xdr:col>
      <xdr:colOff>377332</xdr:colOff>
      <xdr:row>52</xdr:row>
      <xdr:rowOff>30665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100012</xdr:colOff>
      <xdr:row>10</xdr:row>
      <xdr:rowOff>33338</xdr:rowOff>
    </xdr:from>
    <xdr:to>
      <xdr:col>20</xdr:col>
      <xdr:colOff>377332</xdr:colOff>
      <xdr:row>28</xdr:row>
      <xdr:rowOff>112898</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200024</xdr:colOff>
      <xdr:row>30</xdr:row>
      <xdr:rowOff>125095</xdr:rowOff>
    </xdr:from>
    <xdr:to>
      <xdr:col>10</xdr:col>
      <xdr:colOff>507824</xdr:colOff>
      <xdr:row>52</xdr:row>
      <xdr:rowOff>37015</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670560</xdr:colOff>
      <xdr:row>30</xdr:row>
      <xdr:rowOff>118745</xdr:rowOff>
    </xdr:from>
    <xdr:to>
      <xdr:col>30</xdr:col>
      <xdr:colOff>292560</xdr:colOff>
      <xdr:row>52</xdr:row>
      <xdr:rowOff>30665</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184784</xdr:colOff>
      <xdr:row>54</xdr:row>
      <xdr:rowOff>39688</xdr:rowOff>
    </xdr:from>
    <xdr:to>
      <xdr:col>10</xdr:col>
      <xdr:colOff>492584</xdr:colOff>
      <xdr:row>74</xdr:row>
      <xdr:rowOff>27808</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670560</xdr:colOff>
      <xdr:row>10</xdr:row>
      <xdr:rowOff>33338</xdr:rowOff>
    </xdr:from>
    <xdr:to>
      <xdr:col>30</xdr:col>
      <xdr:colOff>292560</xdr:colOff>
      <xdr:row>28</xdr:row>
      <xdr:rowOff>112898</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100012</xdr:colOff>
      <xdr:row>54</xdr:row>
      <xdr:rowOff>36512</xdr:rowOff>
    </xdr:from>
    <xdr:to>
      <xdr:col>20</xdr:col>
      <xdr:colOff>377332</xdr:colOff>
      <xdr:row>74</xdr:row>
      <xdr:rowOff>24632</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670560</xdr:colOff>
      <xdr:row>54</xdr:row>
      <xdr:rowOff>36512</xdr:rowOff>
    </xdr:from>
    <xdr:to>
      <xdr:col>30</xdr:col>
      <xdr:colOff>292560</xdr:colOff>
      <xdr:row>74</xdr:row>
      <xdr:rowOff>24632</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184784</xdr:colOff>
      <xdr:row>76</xdr:row>
      <xdr:rowOff>0</xdr:rowOff>
    </xdr:from>
    <xdr:to>
      <xdr:col>10</xdr:col>
      <xdr:colOff>492584</xdr:colOff>
      <xdr:row>95</xdr:row>
      <xdr:rowOff>125280</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84772</xdr:colOff>
      <xdr:row>76</xdr:row>
      <xdr:rowOff>0</xdr:rowOff>
    </xdr:from>
    <xdr:to>
      <xdr:col>20</xdr:col>
      <xdr:colOff>362092</xdr:colOff>
      <xdr:row>95</xdr:row>
      <xdr:rowOff>125280</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20</xdr:col>
      <xdr:colOff>670560</xdr:colOff>
      <xdr:row>76</xdr:row>
      <xdr:rowOff>0</xdr:rowOff>
    </xdr:from>
    <xdr:to>
      <xdr:col>30</xdr:col>
      <xdr:colOff>292560</xdr:colOff>
      <xdr:row>95</xdr:row>
      <xdr:rowOff>155760</xdr:rowOff>
    </xdr:to>
    <xdr:graphicFrame macro="">
      <xdr:nvGraphicFramePr>
        <xdr:cNvPr id="17" name="Chart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1989667</xdr:colOff>
      <xdr:row>18</xdr:row>
      <xdr:rowOff>67733</xdr:rowOff>
    </xdr:from>
    <xdr:to>
      <xdr:col>10</xdr:col>
      <xdr:colOff>116418</xdr:colOff>
      <xdr:row>30</xdr:row>
      <xdr:rowOff>52917</xdr:rowOff>
    </xdr:to>
    <mc:AlternateContent xmlns:mc="http://schemas.openxmlformats.org/markup-compatibility/2006">
      <mc:Choice xmlns:cx1="http://schemas.microsoft.com/office/drawing/2015/9/8/chartex" Requires="cx1">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989667" y="3242733"/>
              <a:ext cx="13963651" cy="1966384"/>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1968500</xdr:colOff>
      <xdr:row>37</xdr:row>
      <xdr:rowOff>120650</xdr:rowOff>
    </xdr:from>
    <xdr:to>
      <xdr:col>10</xdr:col>
      <xdr:colOff>95251</xdr:colOff>
      <xdr:row>49</xdr:row>
      <xdr:rowOff>105834</xdr:rowOff>
    </xdr:to>
    <mc:AlternateContent xmlns:mc="http://schemas.openxmlformats.org/markup-compatibility/2006">
      <mc:Choice xmlns:cx1="http://schemas.microsoft.com/office/drawing/2015/9/8/chartex" Requires="cx1">
        <xdr:graphicFrame macro="">
          <xdr:nvGraphicFramePr>
            <xdr:cNvPr id="5" name="Chart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968500" y="6445250"/>
              <a:ext cx="13963651" cy="1966384"/>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1989667</xdr:colOff>
      <xdr:row>57</xdr:row>
      <xdr:rowOff>57150</xdr:rowOff>
    </xdr:from>
    <xdr:to>
      <xdr:col>10</xdr:col>
      <xdr:colOff>116418</xdr:colOff>
      <xdr:row>69</xdr:row>
      <xdr:rowOff>42334</xdr:rowOff>
    </xdr:to>
    <mc:AlternateContent xmlns:mc="http://schemas.openxmlformats.org/markup-compatibility/2006">
      <mc:Choice xmlns:cx1="http://schemas.microsoft.com/office/drawing/2015/9/8/chartex" Requires="cx1">
        <xdr:graphicFrame macro="">
          <xdr:nvGraphicFramePr>
            <xdr:cNvPr id="7" name="Chart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989667" y="9696450"/>
              <a:ext cx="13963651" cy="1966384"/>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74083</xdr:colOff>
      <xdr:row>72</xdr:row>
      <xdr:rowOff>21167</xdr:rowOff>
    </xdr:from>
    <xdr:to>
      <xdr:col>10</xdr:col>
      <xdr:colOff>21167</xdr:colOff>
      <xdr:row>81</xdr:row>
      <xdr:rowOff>76200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74083" y="11927417"/>
          <a:ext cx="15815734" cy="1512358"/>
        </a:xfrm>
        <a:prstGeom prst="rect">
          <a:avLst/>
        </a:prstGeom>
        <a:solidFill>
          <a:schemeClr val="bg1"/>
        </a:solidFill>
      </xdr:spPr>
      <xdr:txBody>
        <a:bodyPr vertOverflow="clip" horzOverflow="clip" wrap="square" lIns="0" tIns="0" rIns="0" bIns="0" rtlCol="0" anchor="t">
          <a:noAutofit/>
        </a:bodyPr>
        <a:lstStyle/>
        <a:p>
          <a:pPr indent="-274320">
            <a:spcAft>
              <a:spcPts val="900"/>
            </a:spcAft>
          </a:pPr>
          <a:r>
            <a:rPr lang="en-GB" sz="1000" b="1" u="sng" dirty="0" err="1">
              <a:latin typeface="+mn-lt"/>
            </a:rPr>
            <a:t>Notes</a:t>
          </a:r>
        </a:p>
        <a:p>
          <a:pPr indent="-274320">
            <a:spcAft>
              <a:spcPts val="900"/>
            </a:spcAft>
          </a:pPr>
          <a:r>
            <a:rPr lang="en-GB" sz="1000" dirty="0" err="1">
              <a:latin typeface="+mn-lt"/>
            </a:rPr>
            <a:t>* Whereas</a:t>
          </a:r>
          <a:r>
            <a:rPr lang="en-GB" sz="1000" baseline="0" dirty="0" err="1">
              <a:latin typeface="+mn-lt"/>
            </a:rPr>
            <a:t> the AWP 2009 deaths projection included background deaths, the 2020 deaths projection excludes background deaths. The deathsnumbers shown for" Scenario 23 Recreated" have been adjusted so as to exclude background deaths in order that a more meaningful comparison can be made between the 2009 and 2020 projections. Note that as the 2009 propensity assumptions were selected so as to implicitly allow for background deaths, this does not impact either the numbers of insurance claimants or insurance costs.  "Scenario 23 Recreated" does shows a small difference in insurane cost compared to Scenarion 23 2009. This is because, in 2009, ages were grouped together in bands for the purpose of calculating the total insurance cost. For the purpose of "Scenario 23 Recreated", we have modelled each age separately, giving rise to a small discepancy compared to the original Scenario 23. Modelling in this way facilitates the use of the 2009 average cost scenario with deaths and propensity scenarios from 2020.</a:t>
          </a:r>
        </a:p>
        <a:p>
          <a:pPr indent="-274320">
            <a:spcAft>
              <a:spcPts val="900"/>
            </a:spcAft>
          </a:pPr>
          <a:r>
            <a:rPr lang="en-GB" sz="1000" baseline="0" dirty="0" err="1">
              <a:latin typeface="+mn-lt"/>
            </a:rPr>
            <a:t>** Note that whereas in the 2009 projection the government share of claims was modelled separately, this is now reflected in the propensity selection. As such, the government share assumption for scenarios with 2020 propensity assumptions have be set to zero.</a:t>
          </a:r>
        </a:p>
        <a:p>
          <a:pPr indent="-274320">
            <a:spcAft>
              <a:spcPts val="900"/>
            </a:spcAft>
          </a:pPr>
          <a:endParaRPr lang="en-GB" sz="1000" dirty="0" err="1">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214312</xdr:colOff>
      <xdr:row>1</xdr:row>
      <xdr:rowOff>166686</xdr:rowOff>
    </xdr:from>
    <xdr:to>
      <xdr:col>43</xdr:col>
      <xdr:colOff>440531</xdr:colOff>
      <xdr:row>7</xdr:row>
      <xdr:rowOff>23812</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9441656" y="428624"/>
          <a:ext cx="10179844" cy="333376"/>
        </a:xfrm>
        <a:prstGeom prst="rect">
          <a:avLst/>
        </a:prstGeom>
        <a:noFill/>
      </xdr:spPr>
      <xdr:txBody>
        <a:bodyPr vertOverflow="clip" horzOverflow="clip" wrap="square" lIns="0" tIns="0" rIns="0" bIns="0" rtlCol="0" anchor="t">
          <a:noAutofit/>
        </a:bodyPr>
        <a:lstStyle/>
        <a:p>
          <a:pPr indent="-274320">
            <a:spcAft>
              <a:spcPts val="900"/>
            </a:spcAft>
          </a:pPr>
          <a:r>
            <a:rPr lang="en-GB" sz="1000" dirty="0" err="1">
              <a:latin typeface="+mn-lt"/>
            </a:rPr>
            <a:t>Note that deaths for</a:t>
          </a:r>
          <a:r>
            <a:rPr lang="en-GB" sz="1000" baseline="0" dirty="0" err="1">
              <a:latin typeface="+mn-lt"/>
            </a:rPr>
            <a:t> years 2017 and prior in respect of </a:t>
          </a:r>
          <a:r>
            <a:rPr lang="en-GB" sz="1000" dirty="0" err="1">
              <a:latin typeface="+mn-lt"/>
            </a:rPr>
            <a:t>ages 90+ are all allocated to age 95. This is</a:t>
          </a:r>
          <a:r>
            <a:rPr lang="en-GB" sz="1000" baseline="0" dirty="0" err="1">
              <a:latin typeface="+mn-lt"/>
            </a:rPr>
            <a:t> becuase </a:t>
          </a:r>
          <a:r>
            <a:rPr lang="en-GB" sz="1000" dirty="0" err="1">
              <a:latin typeface="+mn-lt"/>
            </a:rPr>
            <a:t>detailed HSE outputs are only available for ages 90+ post 2017.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179917</xdr:colOff>
      <xdr:row>0</xdr:row>
      <xdr:rowOff>105832</xdr:rowOff>
    </xdr:from>
    <xdr:to>
      <xdr:col>28</xdr:col>
      <xdr:colOff>391584</xdr:colOff>
      <xdr:row>9</xdr:row>
      <xdr:rowOff>31749</xdr:rowOff>
    </xdr:to>
    <xdr:sp macro="" textlink="">
      <xdr:nvSpPr>
        <xdr:cNvPr id="2" name="TextBox 1">
          <a:extLst>
            <a:ext uri="{FF2B5EF4-FFF2-40B4-BE49-F238E27FC236}">
              <a16:creationId xmlns:a16="http://schemas.microsoft.com/office/drawing/2014/main" id="{00000000-0008-0000-1800-000002000000}"/>
            </a:ext>
          </a:extLst>
        </xdr:cNvPr>
        <xdr:cNvSpPr txBox="1"/>
      </xdr:nvSpPr>
      <xdr:spPr>
        <a:xfrm>
          <a:off x="4878917" y="105832"/>
          <a:ext cx="11271250" cy="751417"/>
        </a:xfrm>
        <a:prstGeom prst="rect">
          <a:avLst/>
        </a:prstGeom>
        <a:noFill/>
      </xdr:spPr>
      <xdr:txBody>
        <a:bodyPr vertOverflow="clip" horzOverflow="clip" wrap="square" lIns="0" tIns="0" rIns="0" bIns="0" rtlCol="0" anchor="t">
          <a:noAutofit/>
        </a:bodyPr>
        <a:lstStyle/>
        <a:p>
          <a:pPr indent="-274320">
            <a:spcAft>
              <a:spcPts val="900"/>
            </a:spcAft>
          </a:pPr>
          <a:r>
            <a:rPr lang="en-GB" sz="1000" u="sng" dirty="0" err="1">
              <a:latin typeface="+mn-lt"/>
            </a:rPr>
            <a:t>Note on Scaling Factor</a:t>
          </a:r>
        </a:p>
        <a:p>
          <a:pPr indent="-274320">
            <a:spcAft>
              <a:spcPts val="900"/>
            </a:spcAft>
          </a:pPr>
          <a:r>
            <a:rPr lang="en-GB" sz="1000" u="none" dirty="0" err="1">
              <a:latin typeface="+mn-lt"/>
            </a:rPr>
            <a:t>The average costs shown below have</a:t>
          </a:r>
          <a:r>
            <a:rPr lang="en-GB" sz="1000" u="none" baseline="0" dirty="0" err="1">
              <a:latin typeface="+mn-lt"/>
            </a:rPr>
            <a:t> been taken from the Average Cost Per Claim model but have been multiplied by the scaling factor shown to the left. The Average Cost Per Claim model is intended to produce average costs for male claimants where indemnity amounts are paid. The scaling factor has been applied so that the overall average costs broadly fit the survey data, which includes both claims that settle for expense amounts only, and female claims that tend to have a lower average costs.</a:t>
          </a:r>
          <a:endParaRPr lang="en-GB" sz="1000" u="none" dirty="0" err="1">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gbrum2/LOCALS~1/Temp/Temporary%20Directory%201%20for%20Scenario%20Results_V5Appendix.zip/AWP07%20-%20Mesothelioma%20Model%20-%20Male%20v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HSE Parameters"/>
      <sheetName val="Projections Chart"/>
      <sheetName val="Modelled deaths"/>
      <sheetName val="Background deaths"/>
      <sheetName val="AWP Parameters"/>
      <sheetName val="Propensity Scenarios"/>
      <sheetName val="Insurance Claims Data"/>
      <sheetName val="HSE Results"/>
      <sheetName val="Recent Years Chart"/>
      <sheetName val="Exposure and Diagnosis Chart"/>
      <sheetName val="Average Age Chart"/>
      <sheetName val="Year of Birth Chart"/>
      <sheetName val="Latency Chart"/>
      <sheetName val="Insurance Claim Deaths"/>
      <sheetName val="Latency"/>
      <sheetName val="5yr Death Rates"/>
      <sheetName val="3yr Death Rates"/>
      <sheetName val="Compare 5yr Death Rate Chart"/>
      <sheetName val="Compare 3yr Death Rate Chart"/>
      <sheetName val="Actual Death Rate Chart"/>
      <sheetName val="Projected Death Rate Chart"/>
      <sheetName val="Current Model Diagnostics"/>
      <sheetName val="Observed Deaths"/>
      <sheetName val="Population (mid-2006)"/>
      <sheetName val="Population (mid-2001)"/>
      <sheetName val="Population (cutoff1)"/>
      <sheetName val="Population (cutoff2)"/>
      <sheetName val="Population (cutoff3)"/>
      <sheetName val="Rates Data"/>
      <sheetName val="ONS_M_GB_RatesPrincipalProj"/>
      <sheetName val="ONS_2006_Male_EWNI_Principal"/>
      <sheetName val="ONS_2006_Male_EWNI_HLE"/>
      <sheetName val="ONS_2006_Male_EWNI_LLE"/>
      <sheetName val="ONS_2006_Male_CMI_wp38_050bp"/>
      <sheetName val="ONS_2006_Male_CMI_wp38_100bp"/>
      <sheetName val="ONS_2006_Male_CMI_wp38_150bp"/>
      <sheetName val="ONS_2006_Male_CMI_wp38_200bp"/>
      <sheetName val="ONS_2006_Male_CMI_wp38_250bp"/>
      <sheetName val="ONS_2006_Male_CMI_wp38_300bp"/>
      <sheetName val="BirthAge"/>
      <sheetName val="Residuals"/>
      <sheetName val="Parameter Estimates"/>
      <sheetName val="ONS_M_EWNI_RatesPrincipalProj"/>
    </sheetNames>
    <sheetDataSet>
      <sheetData sheetId="0"/>
      <sheetData sheetId="1"/>
      <sheetData sheetId="2" refreshError="1"/>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6">
          <cell r="G6">
            <v>0</v>
          </cell>
        </row>
        <row r="101">
          <cell r="G101">
            <v>95</v>
          </cell>
        </row>
      </sheetData>
      <sheetData sheetId="43"/>
    </sheetDataSet>
  </externalBook>
</externalLink>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www.hse.gov.uk/statistics/tables/meso02.xls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S87"/>
  <sheetViews>
    <sheetView showGridLines="0" showRowColHeaders="0" tabSelected="1" zoomScale="70" zoomScaleNormal="70" workbookViewId="0">
      <selection activeCell="D47" sqref="D47"/>
    </sheetView>
  </sheetViews>
  <sheetFormatPr baseColWidth="10" defaultColWidth="0" defaultRowHeight="13"/>
  <cols>
    <col min="1" max="1" width="4" style="28" customWidth="1"/>
    <col min="2" max="2" width="67" style="28" customWidth="1"/>
    <col min="3" max="3" width="14.5" style="28" customWidth="1"/>
    <col min="4" max="13" width="9" style="28" customWidth="1"/>
    <col min="14" max="18" width="10.6640625" style="28" customWidth="1"/>
    <col min="19" max="19" width="9" style="28" customWidth="1"/>
    <col min="20" max="16384" width="9" style="28" hidden="1"/>
  </cols>
  <sheetData>
    <row r="1" spans="1:18" ht="16">
      <c r="A1" s="97"/>
      <c r="B1" s="97"/>
      <c r="C1" s="97"/>
      <c r="D1" s="97"/>
      <c r="E1" s="97"/>
      <c r="F1" s="97"/>
      <c r="G1" s="97"/>
      <c r="H1" s="97"/>
      <c r="I1" s="97"/>
      <c r="J1" s="97"/>
      <c r="K1" s="97"/>
      <c r="L1" s="97"/>
      <c r="M1" s="97"/>
      <c r="N1" s="97"/>
      <c r="O1" s="97"/>
      <c r="P1" s="97"/>
      <c r="Q1" s="97"/>
      <c r="R1" s="97"/>
    </row>
    <row r="2" spans="1:18" ht="25">
      <c r="A2" s="97"/>
      <c r="B2" s="98" t="s">
        <v>124</v>
      </c>
      <c r="C2" s="99"/>
      <c r="D2" s="99"/>
      <c r="E2" s="99"/>
      <c r="F2" s="97"/>
      <c r="G2" s="97"/>
      <c r="H2" s="97"/>
      <c r="I2" s="97"/>
      <c r="J2" s="97"/>
      <c r="K2" s="97"/>
      <c r="L2" s="97"/>
      <c r="M2" s="97"/>
      <c r="N2" s="97"/>
      <c r="O2" s="97"/>
      <c r="P2" s="97"/>
      <c r="Q2" s="97"/>
      <c r="R2" s="97"/>
    </row>
    <row r="3" spans="1:18" ht="25">
      <c r="A3" s="97"/>
      <c r="B3" s="98" t="s">
        <v>123</v>
      </c>
      <c r="C3" s="99"/>
      <c r="D3" s="99"/>
      <c r="E3" s="99"/>
      <c r="F3" s="97"/>
      <c r="G3" s="97"/>
      <c r="H3" s="97"/>
      <c r="I3" s="100"/>
      <c r="J3" s="97"/>
      <c r="K3" s="97"/>
      <c r="L3" s="97"/>
      <c r="M3" s="97"/>
      <c r="N3" s="97"/>
      <c r="O3" s="97"/>
      <c r="P3" s="97"/>
      <c r="Q3" s="97"/>
      <c r="R3" s="97"/>
    </row>
    <row r="4" spans="1:18" ht="17" thickBot="1">
      <c r="A4" s="97"/>
      <c r="B4" s="99"/>
      <c r="C4" s="99"/>
      <c r="D4" s="99"/>
      <c r="E4" s="99"/>
      <c r="F4" s="97"/>
      <c r="G4" s="97"/>
      <c r="H4" s="97"/>
      <c r="I4" s="100"/>
      <c r="J4" s="97"/>
      <c r="K4" s="97"/>
      <c r="L4" s="97"/>
      <c r="M4" s="97"/>
      <c r="N4" s="97"/>
      <c r="O4" s="97"/>
      <c r="P4" s="97"/>
      <c r="Q4" s="97"/>
      <c r="R4" s="97"/>
    </row>
    <row r="5" spans="1:18" ht="25">
      <c r="A5" s="97"/>
      <c r="B5" s="101" t="s">
        <v>35</v>
      </c>
      <c r="C5" s="102"/>
      <c r="D5" s="102"/>
      <c r="E5" s="102"/>
      <c r="F5" s="103"/>
      <c r="G5" s="103"/>
      <c r="H5" s="103"/>
      <c r="I5" s="104"/>
      <c r="J5" s="103"/>
      <c r="K5" s="103"/>
      <c r="L5" s="103"/>
      <c r="M5" s="103"/>
      <c r="N5" s="103"/>
      <c r="O5" s="103"/>
      <c r="P5" s="103"/>
      <c r="Q5" s="103"/>
      <c r="R5" s="105"/>
    </row>
    <row r="6" spans="1:18" ht="16">
      <c r="A6" s="97"/>
      <c r="B6" s="428" t="s">
        <v>43</v>
      </c>
      <c r="C6" s="429"/>
      <c r="D6" s="429"/>
      <c r="E6" s="429"/>
      <c r="F6" s="429"/>
      <c r="G6" s="429"/>
      <c r="H6" s="429"/>
      <c r="I6" s="429"/>
      <c r="J6" s="429"/>
      <c r="K6" s="429"/>
      <c r="L6" s="429"/>
      <c r="M6" s="429"/>
      <c r="N6" s="429"/>
      <c r="O6" s="429"/>
      <c r="P6" s="429"/>
      <c r="Q6" s="429"/>
      <c r="R6" s="430"/>
    </row>
    <row r="7" spans="1:18" ht="16">
      <c r="A7" s="97"/>
      <c r="B7" s="428"/>
      <c r="C7" s="429"/>
      <c r="D7" s="429"/>
      <c r="E7" s="429"/>
      <c r="F7" s="429"/>
      <c r="G7" s="429"/>
      <c r="H7" s="429"/>
      <c r="I7" s="429"/>
      <c r="J7" s="429"/>
      <c r="K7" s="429"/>
      <c r="L7" s="429"/>
      <c r="M7" s="429"/>
      <c r="N7" s="429"/>
      <c r="O7" s="429"/>
      <c r="P7" s="429"/>
      <c r="Q7" s="429"/>
      <c r="R7" s="430"/>
    </row>
    <row r="8" spans="1:18" ht="16">
      <c r="A8" s="97"/>
      <c r="B8" s="428"/>
      <c r="C8" s="429"/>
      <c r="D8" s="429"/>
      <c r="E8" s="429"/>
      <c r="F8" s="429"/>
      <c r="G8" s="429"/>
      <c r="H8" s="429"/>
      <c r="I8" s="429"/>
      <c r="J8" s="429"/>
      <c r="K8" s="429"/>
      <c r="L8" s="429"/>
      <c r="M8" s="429"/>
      <c r="N8" s="429"/>
      <c r="O8" s="429"/>
      <c r="P8" s="429"/>
      <c r="Q8" s="429"/>
      <c r="R8" s="430"/>
    </row>
    <row r="9" spans="1:18" ht="16">
      <c r="A9" s="97"/>
      <c r="B9" s="428"/>
      <c r="C9" s="429"/>
      <c r="D9" s="429"/>
      <c r="E9" s="429"/>
      <c r="F9" s="429"/>
      <c r="G9" s="429"/>
      <c r="H9" s="429"/>
      <c r="I9" s="429"/>
      <c r="J9" s="429"/>
      <c r="K9" s="429"/>
      <c r="L9" s="429"/>
      <c r="M9" s="429"/>
      <c r="N9" s="429"/>
      <c r="O9" s="429"/>
      <c r="P9" s="429"/>
      <c r="Q9" s="429"/>
      <c r="R9" s="430"/>
    </row>
    <row r="10" spans="1:18" ht="16">
      <c r="A10" s="97"/>
      <c r="B10" s="428"/>
      <c r="C10" s="429"/>
      <c r="D10" s="429"/>
      <c r="E10" s="429"/>
      <c r="F10" s="429"/>
      <c r="G10" s="429"/>
      <c r="H10" s="429"/>
      <c r="I10" s="429"/>
      <c r="J10" s="429"/>
      <c r="K10" s="429"/>
      <c r="L10" s="429"/>
      <c r="M10" s="429"/>
      <c r="N10" s="429"/>
      <c r="O10" s="429"/>
      <c r="P10" s="429"/>
      <c r="Q10" s="429"/>
      <c r="R10" s="430"/>
    </row>
    <row r="11" spans="1:18" ht="16">
      <c r="A11" s="97"/>
      <c r="B11" s="428"/>
      <c r="C11" s="429"/>
      <c r="D11" s="429"/>
      <c r="E11" s="429"/>
      <c r="F11" s="429"/>
      <c r="G11" s="429"/>
      <c r="H11" s="429"/>
      <c r="I11" s="429"/>
      <c r="J11" s="429"/>
      <c r="K11" s="429"/>
      <c r="L11" s="429"/>
      <c r="M11" s="429"/>
      <c r="N11" s="429"/>
      <c r="O11" s="429"/>
      <c r="P11" s="429"/>
      <c r="Q11" s="429"/>
      <c r="R11" s="430"/>
    </row>
    <row r="12" spans="1:18" ht="16">
      <c r="A12" s="97"/>
      <c r="B12" s="428"/>
      <c r="C12" s="429"/>
      <c r="D12" s="429"/>
      <c r="E12" s="429"/>
      <c r="F12" s="429"/>
      <c r="G12" s="429"/>
      <c r="H12" s="429"/>
      <c r="I12" s="429"/>
      <c r="J12" s="429"/>
      <c r="K12" s="429"/>
      <c r="L12" s="429"/>
      <c r="M12" s="429"/>
      <c r="N12" s="429"/>
      <c r="O12" s="429"/>
      <c r="P12" s="429"/>
      <c r="Q12" s="429"/>
      <c r="R12" s="430"/>
    </row>
    <row r="13" spans="1:18" ht="16">
      <c r="A13" s="97"/>
      <c r="B13" s="428"/>
      <c r="C13" s="429"/>
      <c r="D13" s="429"/>
      <c r="E13" s="429"/>
      <c r="F13" s="429"/>
      <c r="G13" s="429"/>
      <c r="H13" s="429"/>
      <c r="I13" s="429"/>
      <c r="J13" s="429"/>
      <c r="K13" s="429"/>
      <c r="L13" s="429"/>
      <c r="M13" s="429"/>
      <c r="N13" s="429"/>
      <c r="O13" s="429"/>
      <c r="P13" s="429"/>
      <c r="Q13" s="429"/>
      <c r="R13" s="430"/>
    </row>
    <row r="14" spans="1:18" ht="16">
      <c r="A14" s="97"/>
      <c r="B14" s="428"/>
      <c r="C14" s="429"/>
      <c r="D14" s="429"/>
      <c r="E14" s="429"/>
      <c r="F14" s="429"/>
      <c r="G14" s="429"/>
      <c r="H14" s="429"/>
      <c r="I14" s="429"/>
      <c r="J14" s="429"/>
      <c r="K14" s="429"/>
      <c r="L14" s="429"/>
      <c r="M14" s="429"/>
      <c r="N14" s="429"/>
      <c r="O14" s="429"/>
      <c r="P14" s="429"/>
      <c r="Q14" s="429"/>
      <c r="R14" s="430"/>
    </row>
    <row r="15" spans="1:18" ht="16">
      <c r="A15" s="97"/>
      <c r="B15" s="428"/>
      <c r="C15" s="429"/>
      <c r="D15" s="429"/>
      <c r="E15" s="429"/>
      <c r="F15" s="429"/>
      <c r="G15" s="429"/>
      <c r="H15" s="429"/>
      <c r="I15" s="429"/>
      <c r="J15" s="429"/>
      <c r="K15" s="429"/>
      <c r="L15" s="429"/>
      <c r="M15" s="429"/>
      <c r="N15" s="429"/>
      <c r="O15" s="429"/>
      <c r="P15" s="429"/>
      <c r="Q15" s="429"/>
      <c r="R15" s="430"/>
    </row>
    <row r="16" spans="1:18" ht="16">
      <c r="A16" s="97"/>
      <c r="B16" s="428"/>
      <c r="C16" s="429"/>
      <c r="D16" s="429"/>
      <c r="E16" s="429"/>
      <c r="F16" s="429"/>
      <c r="G16" s="429"/>
      <c r="H16" s="429"/>
      <c r="I16" s="429"/>
      <c r="J16" s="429"/>
      <c r="K16" s="429"/>
      <c r="L16" s="429"/>
      <c r="M16" s="429"/>
      <c r="N16" s="429"/>
      <c r="O16" s="429"/>
      <c r="P16" s="429"/>
      <c r="Q16" s="429"/>
      <c r="R16" s="430"/>
    </row>
    <row r="17" spans="1:18" ht="16">
      <c r="A17" s="97"/>
      <c r="B17" s="106" t="s">
        <v>36</v>
      </c>
      <c r="C17" s="107"/>
      <c r="D17" s="107"/>
      <c r="E17" s="107"/>
      <c r="F17" s="107"/>
      <c r="G17" s="107"/>
      <c r="H17" s="107"/>
      <c r="I17" s="107"/>
      <c r="J17" s="107"/>
      <c r="K17" s="107"/>
      <c r="L17" s="107"/>
      <c r="M17" s="107"/>
      <c r="N17" s="107"/>
      <c r="O17" s="107"/>
      <c r="P17" s="107"/>
      <c r="Q17" s="107"/>
      <c r="R17" s="108"/>
    </row>
    <row r="18" spans="1:18" ht="16">
      <c r="A18" s="97"/>
      <c r="B18" s="431" t="s">
        <v>37</v>
      </c>
      <c r="C18" s="432"/>
      <c r="D18" s="432"/>
      <c r="E18" s="432"/>
      <c r="F18" s="432"/>
      <c r="G18" s="432"/>
      <c r="H18" s="432"/>
      <c r="I18" s="432"/>
      <c r="J18" s="432"/>
      <c r="K18" s="432"/>
      <c r="L18" s="432"/>
      <c r="M18" s="432"/>
      <c r="N18" s="432"/>
      <c r="O18" s="432"/>
      <c r="P18" s="432"/>
      <c r="Q18" s="432"/>
      <c r="R18" s="433"/>
    </row>
    <row r="19" spans="1:18" ht="16">
      <c r="A19" s="97"/>
      <c r="B19" s="431"/>
      <c r="C19" s="432"/>
      <c r="D19" s="432"/>
      <c r="E19" s="432"/>
      <c r="F19" s="432"/>
      <c r="G19" s="432"/>
      <c r="H19" s="432"/>
      <c r="I19" s="432"/>
      <c r="J19" s="432"/>
      <c r="K19" s="432"/>
      <c r="L19" s="432"/>
      <c r="M19" s="432"/>
      <c r="N19" s="432"/>
      <c r="O19" s="432"/>
      <c r="P19" s="432"/>
      <c r="Q19" s="432"/>
      <c r="R19" s="433"/>
    </row>
    <row r="20" spans="1:18" ht="16">
      <c r="A20" s="97"/>
      <c r="B20" s="431"/>
      <c r="C20" s="432"/>
      <c r="D20" s="432"/>
      <c r="E20" s="432"/>
      <c r="F20" s="432"/>
      <c r="G20" s="432"/>
      <c r="H20" s="432"/>
      <c r="I20" s="432"/>
      <c r="J20" s="432"/>
      <c r="K20" s="432"/>
      <c r="L20" s="432"/>
      <c r="M20" s="432"/>
      <c r="N20" s="432"/>
      <c r="O20" s="432"/>
      <c r="P20" s="432"/>
      <c r="Q20" s="432"/>
      <c r="R20" s="433"/>
    </row>
    <row r="21" spans="1:18" ht="16">
      <c r="A21" s="97"/>
      <c r="B21" s="431"/>
      <c r="C21" s="432"/>
      <c r="D21" s="432"/>
      <c r="E21" s="432"/>
      <c r="F21" s="432"/>
      <c r="G21" s="432"/>
      <c r="H21" s="432"/>
      <c r="I21" s="432"/>
      <c r="J21" s="432"/>
      <c r="K21" s="432"/>
      <c r="L21" s="432"/>
      <c r="M21" s="432"/>
      <c r="N21" s="432"/>
      <c r="O21" s="432"/>
      <c r="P21" s="432"/>
      <c r="Q21" s="432"/>
      <c r="R21" s="433"/>
    </row>
    <row r="22" spans="1:18" ht="16">
      <c r="A22" s="97"/>
      <c r="B22" s="431"/>
      <c r="C22" s="432"/>
      <c r="D22" s="432"/>
      <c r="E22" s="432"/>
      <c r="F22" s="432"/>
      <c r="G22" s="432"/>
      <c r="H22" s="432"/>
      <c r="I22" s="432"/>
      <c r="J22" s="432"/>
      <c r="K22" s="432"/>
      <c r="L22" s="432"/>
      <c r="M22" s="432"/>
      <c r="N22" s="432"/>
      <c r="O22" s="432"/>
      <c r="P22" s="432"/>
      <c r="Q22" s="432"/>
      <c r="R22" s="433"/>
    </row>
    <row r="23" spans="1:18" ht="16">
      <c r="A23" s="97"/>
      <c r="B23" s="431"/>
      <c r="C23" s="432"/>
      <c r="D23" s="432"/>
      <c r="E23" s="432"/>
      <c r="F23" s="432"/>
      <c r="G23" s="432"/>
      <c r="H23" s="432"/>
      <c r="I23" s="432"/>
      <c r="J23" s="432"/>
      <c r="K23" s="432"/>
      <c r="L23" s="432"/>
      <c r="M23" s="432"/>
      <c r="N23" s="432"/>
      <c r="O23" s="432"/>
      <c r="P23" s="432"/>
      <c r="Q23" s="432"/>
      <c r="R23" s="433"/>
    </row>
    <row r="24" spans="1:18" ht="16">
      <c r="A24" s="97"/>
      <c r="B24" s="431"/>
      <c r="C24" s="432"/>
      <c r="D24" s="432"/>
      <c r="E24" s="432"/>
      <c r="F24" s="432"/>
      <c r="G24" s="432"/>
      <c r="H24" s="432"/>
      <c r="I24" s="432"/>
      <c r="J24" s="432"/>
      <c r="K24" s="432"/>
      <c r="L24" s="432"/>
      <c r="M24" s="432"/>
      <c r="N24" s="432"/>
      <c r="O24" s="432"/>
      <c r="P24" s="432"/>
      <c r="Q24" s="432"/>
      <c r="R24" s="433"/>
    </row>
    <row r="25" spans="1:18" ht="16">
      <c r="A25" s="97"/>
      <c r="B25" s="431"/>
      <c r="C25" s="432"/>
      <c r="D25" s="432"/>
      <c r="E25" s="432"/>
      <c r="F25" s="432"/>
      <c r="G25" s="432"/>
      <c r="H25" s="432"/>
      <c r="I25" s="432"/>
      <c r="J25" s="432"/>
      <c r="K25" s="432"/>
      <c r="L25" s="432"/>
      <c r="M25" s="432"/>
      <c r="N25" s="432"/>
      <c r="O25" s="432"/>
      <c r="P25" s="432"/>
      <c r="Q25" s="432"/>
      <c r="R25" s="433"/>
    </row>
    <row r="26" spans="1:18" ht="16">
      <c r="A26" s="97"/>
      <c r="B26" s="431"/>
      <c r="C26" s="432"/>
      <c r="D26" s="432"/>
      <c r="E26" s="432"/>
      <c r="F26" s="432"/>
      <c r="G26" s="432"/>
      <c r="H26" s="432"/>
      <c r="I26" s="432"/>
      <c r="J26" s="432"/>
      <c r="K26" s="432"/>
      <c r="L26" s="432"/>
      <c r="M26" s="432"/>
      <c r="N26" s="432"/>
      <c r="O26" s="432"/>
      <c r="P26" s="432"/>
      <c r="Q26" s="432"/>
      <c r="R26" s="433"/>
    </row>
    <row r="27" spans="1:18" ht="16">
      <c r="A27" s="97"/>
      <c r="B27" s="431"/>
      <c r="C27" s="432"/>
      <c r="D27" s="432"/>
      <c r="E27" s="432"/>
      <c r="F27" s="432"/>
      <c r="G27" s="432"/>
      <c r="H27" s="432"/>
      <c r="I27" s="432"/>
      <c r="J27" s="432"/>
      <c r="K27" s="432"/>
      <c r="L27" s="432"/>
      <c r="M27" s="432"/>
      <c r="N27" s="432"/>
      <c r="O27" s="432"/>
      <c r="P27" s="432"/>
      <c r="Q27" s="432"/>
      <c r="R27" s="433"/>
    </row>
    <row r="28" spans="1:18" ht="16">
      <c r="A28" s="97"/>
      <c r="B28" s="431"/>
      <c r="C28" s="432"/>
      <c r="D28" s="432"/>
      <c r="E28" s="432"/>
      <c r="F28" s="432"/>
      <c r="G28" s="432"/>
      <c r="H28" s="432"/>
      <c r="I28" s="432"/>
      <c r="J28" s="432"/>
      <c r="K28" s="432"/>
      <c r="L28" s="432"/>
      <c r="M28" s="432"/>
      <c r="N28" s="432"/>
      <c r="O28" s="432"/>
      <c r="P28" s="432"/>
      <c r="Q28" s="432"/>
      <c r="R28" s="433"/>
    </row>
    <row r="29" spans="1:18" ht="16">
      <c r="A29" s="97"/>
      <c r="B29" s="431"/>
      <c r="C29" s="432"/>
      <c r="D29" s="432"/>
      <c r="E29" s="432"/>
      <c r="F29" s="432"/>
      <c r="G29" s="432"/>
      <c r="H29" s="432"/>
      <c r="I29" s="432"/>
      <c r="J29" s="432"/>
      <c r="K29" s="432"/>
      <c r="L29" s="432"/>
      <c r="M29" s="432"/>
      <c r="N29" s="432"/>
      <c r="O29" s="432"/>
      <c r="P29" s="432"/>
      <c r="Q29" s="432"/>
      <c r="R29" s="433"/>
    </row>
    <row r="30" spans="1:18" ht="16">
      <c r="A30" s="97"/>
      <c r="B30" s="431"/>
      <c r="C30" s="432"/>
      <c r="D30" s="432"/>
      <c r="E30" s="432"/>
      <c r="F30" s="432"/>
      <c r="G30" s="432"/>
      <c r="H30" s="432"/>
      <c r="I30" s="432"/>
      <c r="J30" s="432"/>
      <c r="K30" s="432"/>
      <c r="L30" s="432"/>
      <c r="M30" s="432"/>
      <c r="N30" s="432"/>
      <c r="O30" s="432"/>
      <c r="P30" s="432"/>
      <c r="Q30" s="432"/>
      <c r="R30" s="433"/>
    </row>
    <row r="31" spans="1:18" ht="16">
      <c r="A31" s="97"/>
      <c r="B31" s="431"/>
      <c r="C31" s="432"/>
      <c r="D31" s="432"/>
      <c r="E31" s="432"/>
      <c r="F31" s="432"/>
      <c r="G31" s="432"/>
      <c r="H31" s="432"/>
      <c r="I31" s="432"/>
      <c r="J31" s="432"/>
      <c r="K31" s="432"/>
      <c r="L31" s="432"/>
      <c r="M31" s="432"/>
      <c r="N31" s="432"/>
      <c r="O31" s="432"/>
      <c r="P31" s="432"/>
      <c r="Q31" s="432"/>
      <c r="R31" s="433"/>
    </row>
    <row r="32" spans="1:18" ht="16">
      <c r="A32" s="97"/>
      <c r="B32" s="109" t="s">
        <v>38</v>
      </c>
      <c r="C32" s="110"/>
      <c r="D32" s="110"/>
      <c r="E32" s="110"/>
      <c r="F32" s="110"/>
      <c r="G32" s="110"/>
      <c r="H32" s="110"/>
      <c r="I32" s="110"/>
      <c r="J32" s="110"/>
      <c r="K32" s="110"/>
      <c r="L32" s="110"/>
      <c r="M32" s="110"/>
      <c r="N32" s="110"/>
      <c r="O32" s="110"/>
      <c r="P32" s="110"/>
      <c r="Q32" s="110"/>
      <c r="R32" s="111"/>
    </row>
    <row r="33" spans="1:18" ht="16">
      <c r="A33" s="97"/>
      <c r="B33" s="112" t="s">
        <v>39</v>
      </c>
      <c r="C33" s="110"/>
      <c r="D33" s="110"/>
      <c r="E33" s="110"/>
      <c r="F33" s="110"/>
      <c r="G33" s="110"/>
      <c r="H33" s="110"/>
      <c r="I33" s="110"/>
      <c r="J33" s="110"/>
      <c r="K33" s="110"/>
      <c r="L33" s="110"/>
      <c r="M33" s="110"/>
      <c r="N33" s="110"/>
      <c r="O33" s="110"/>
      <c r="P33" s="110"/>
      <c r="Q33" s="110"/>
      <c r="R33" s="111"/>
    </row>
    <row r="34" spans="1:18" ht="16">
      <c r="A34" s="97"/>
      <c r="B34" s="112" t="s">
        <v>40</v>
      </c>
      <c r="C34" s="110"/>
      <c r="D34" s="110"/>
      <c r="E34" s="110"/>
      <c r="F34" s="110"/>
      <c r="G34" s="110"/>
      <c r="H34" s="110"/>
      <c r="I34" s="110"/>
      <c r="J34" s="110"/>
      <c r="K34" s="110"/>
      <c r="L34" s="110"/>
      <c r="M34" s="110"/>
      <c r="N34" s="110"/>
      <c r="O34" s="110"/>
      <c r="P34" s="110"/>
      <c r="Q34" s="110"/>
      <c r="R34" s="111"/>
    </row>
    <row r="35" spans="1:18" ht="16">
      <c r="A35" s="97"/>
      <c r="B35" s="112" t="s">
        <v>41</v>
      </c>
      <c r="C35" s="110"/>
      <c r="D35" s="110"/>
      <c r="E35" s="110"/>
      <c r="F35" s="110"/>
      <c r="G35" s="110"/>
      <c r="H35" s="110"/>
      <c r="I35" s="110"/>
      <c r="J35" s="110"/>
      <c r="K35" s="110"/>
      <c r="L35" s="110"/>
      <c r="M35" s="110"/>
      <c r="N35" s="110"/>
      <c r="O35" s="110"/>
      <c r="P35" s="110"/>
      <c r="Q35" s="110"/>
      <c r="R35" s="111"/>
    </row>
    <row r="36" spans="1:18" ht="16">
      <c r="A36" s="97"/>
      <c r="B36" s="112" t="s">
        <v>42</v>
      </c>
      <c r="C36" s="110"/>
      <c r="D36" s="110"/>
      <c r="E36" s="110"/>
      <c r="F36" s="110"/>
      <c r="G36" s="110"/>
      <c r="H36" s="110"/>
      <c r="I36" s="110"/>
      <c r="J36" s="110"/>
      <c r="K36" s="110"/>
      <c r="L36" s="110"/>
      <c r="M36" s="110"/>
      <c r="N36" s="110"/>
      <c r="O36" s="110"/>
      <c r="P36" s="110"/>
      <c r="Q36" s="110"/>
      <c r="R36" s="111"/>
    </row>
    <row r="37" spans="1:18" ht="17" thickBot="1">
      <c r="A37" s="97"/>
      <c r="B37" s="113"/>
      <c r="C37" s="114"/>
      <c r="D37" s="114"/>
      <c r="E37" s="114"/>
      <c r="F37" s="114"/>
      <c r="G37" s="114"/>
      <c r="H37" s="114"/>
      <c r="I37" s="114"/>
      <c r="J37" s="114"/>
      <c r="K37" s="114"/>
      <c r="L37" s="114"/>
      <c r="M37" s="114"/>
      <c r="N37" s="114"/>
      <c r="O37" s="114"/>
      <c r="P37" s="114"/>
      <c r="Q37" s="114"/>
      <c r="R37" s="115"/>
    </row>
    <row r="38" spans="1:18" ht="16">
      <c r="A38" s="97"/>
      <c r="B38" s="99"/>
      <c r="C38" s="99"/>
      <c r="D38" s="99"/>
      <c r="E38" s="99"/>
      <c r="F38" s="97"/>
      <c r="G38" s="97"/>
      <c r="H38" s="97"/>
      <c r="I38" s="100"/>
      <c r="J38" s="97"/>
      <c r="K38" s="97"/>
      <c r="L38" s="97"/>
      <c r="M38" s="97"/>
      <c r="N38" s="97"/>
      <c r="O38" s="97"/>
      <c r="P38" s="97"/>
      <c r="Q38" s="97"/>
      <c r="R38" s="97"/>
    </row>
    <row r="39" spans="1:18" ht="17" thickBot="1">
      <c r="B39" s="211" t="s">
        <v>66</v>
      </c>
      <c r="C39" s="211" t="s">
        <v>67</v>
      </c>
      <c r="D39" s="211" t="s">
        <v>68</v>
      </c>
      <c r="E39" s="210"/>
      <c r="F39" s="210"/>
      <c r="G39" s="210"/>
      <c r="H39" s="210"/>
      <c r="I39" s="210"/>
      <c r="J39" s="210"/>
      <c r="K39" s="210"/>
      <c r="L39" s="210"/>
      <c r="M39" s="210"/>
      <c r="N39" s="210"/>
      <c r="O39" s="210"/>
      <c r="P39" s="210"/>
      <c r="Q39" s="210"/>
      <c r="R39" s="210"/>
    </row>
    <row r="40" spans="1:18" ht="16">
      <c r="B40" s="116" t="s">
        <v>84</v>
      </c>
      <c r="C40" s="28" t="s">
        <v>71</v>
      </c>
      <c r="D40" s="116" t="s">
        <v>72</v>
      </c>
      <c r="E40" s="97"/>
      <c r="G40" s="97"/>
      <c r="H40" s="97"/>
    </row>
    <row r="41" spans="1:18">
      <c r="B41" s="116" t="s">
        <v>58</v>
      </c>
      <c r="C41" s="28" t="s">
        <v>70</v>
      </c>
      <c r="D41" s="28" t="s">
        <v>113</v>
      </c>
    </row>
    <row r="42" spans="1:18">
      <c r="B42" s="116" t="s">
        <v>112</v>
      </c>
      <c r="C42" s="214" t="s">
        <v>70</v>
      </c>
      <c r="D42" s="28" t="s">
        <v>114</v>
      </c>
    </row>
    <row r="43" spans="1:18" ht="27.5" customHeight="1">
      <c r="B43" s="213" t="s">
        <v>73</v>
      </c>
      <c r="C43" s="214" t="s">
        <v>70</v>
      </c>
      <c r="D43" s="434" t="s">
        <v>78</v>
      </c>
      <c r="E43" s="434"/>
      <c r="F43" s="434"/>
      <c r="G43" s="434"/>
      <c r="H43" s="434"/>
      <c r="I43" s="434"/>
      <c r="J43" s="434"/>
      <c r="K43" s="434"/>
      <c r="L43" s="434"/>
      <c r="M43" s="434"/>
      <c r="N43" s="434"/>
      <c r="O43" s="434"/>
      <c r="P43" s="434"/>
      <c r="Q43" s="434"/>
      <c r="R43" s="434"/>
    </row>
    <row r="44" spans="1:18">
      <c r="B44" s="116" t="s">
        <v>74</v>
      </c>
      <c r="C44" s="28" t="s">
        <v>71</v>
      </c>
      <c r="D44" s="28" t="str">
        <f>Results!P4</f>
        <v>Scenario results for 2020 to 2060</v>
      </c>
    </row>
    <row r="45" spans="1:18">
      <c r="B45" s="116" t="s">
        <v>170</v>
      </c>
      <c r="C45" s="28" t="s">
        <v>71</v>
      </c>
      <c r="D45" s="28" t="s">
        <v>171</v>
      </c>
    </row>
    <row r="46" spans="1:18">
      <c r="B46" s="116" t="s">
        <v>75</v>
      </c>
      <c r="C46" s="28" t="s">
        <v>71</v>
      </c>
      <c r="D46" s="28" t="s">
        <v>79</v>
      </c>
    </row>
    <row r="47" spans="1:18">
      <c r="B47" s="288" t="s">
        <v>115</v>
      </c>
      <c r="C47" s="28" t="s">
        <v>116</v>
      </c>
    </row>
    <row r="48" spans="1:18">
      <c r="B48" s="28" t="s">
        <v>172</v>
      </c>
      <c r="C48" s="28" t="s">
        <v>70</v>
      </c>
      <c r="D48" s="28" t="s">
        <v>173</v>
      </c>
    </row>
    <row r="54" spans="2:5" ht="16">
      <c r="B54" s="212" t="s">
        <v>77</v>
      </c>
    </row>
    <row r="55" spans="2:5" ht="14" thickBot="1">
      <c r="B55" s="211" t="s">
        <v>69</v>
      </c>
      <c r="C55" s="211" t="s">
        <v>76</v>
      </c>
      <c r="D55" s="211"/>
      <c r="E55" s="211"/>
    </row>
    <row r="56" spans="2:5">
      <c r="B56" s="425" t="s">
        <v>53</v>
      </c>
    </row>
    <row r="57" spans="2:5">
      <c r="B57" s="28" t="s">
        <v>180</v>
      </c>
      <c r="C57" s="28" t="s">
        <v>180</v>
      </c>
      <c r="D57" s="221"/>
    </row>
    <row r="58" spans="2:5">
      <c r="B58" s="116" t="s">
        <v>161</v>
      </c>
      <c r="C58" s="28" t="s">
        <v>52</v>
      </c>
      <c r="D58" s="221"/>
    </row>
    <row r="59" spans="2:5">
      <c r="B59" s="116" t="s">
        <v>182</v>
      </c>
      <c r="C59" s="28" t="s">
        <v>186</v>
      </c>
    </row>
    <row r="61" spans="2:5">
      <c r="B61" s="425" t="s">
        <v>174</v>
      </c>
    </row>
    <row r="62" spans="2:5">
      <c r="B62" s="116" t="s">
        <v>176</v>
      </c>
      <c r="C62" s="28" t="s">
        <v>179</v>
      </c>
    </row>
    <row r="63" spans="2:5">
      <c r="B63" s="116" t="s">
        <v>162</v>
      </c>
      <c r="C63" s="28" t="s">
        <v>51</v>
      </c>
    </row>
    <row r="64" spans="2:5">
      <c r="B64" s="116"/>
      <c r="E64" s="124"/>
    </row>
    <row r="65" spans="2:3">
      <c r="B65" s="425" t="s">
        <v>151</v>
      </c>
    </row>
    <row r="66" spans="2:3">
      <c r="B66" s="116" t="s">
        <v>177</v>
      </c>
      <c r="C66" s="28" t="s">
        <v>178</v>
      </c>
    </row>
    <row r="67" spans="2:3">
      <c r="B67" s="289" t="s">
        <v>163</v>
      </c>
      <c r="C67" s="28" t="s">
        <v>48</v>
      </c>
    </row>
    <row r="68" spans="2:3">
      <c r="B68" s="116"/>
    </row>
    <row r="69" spans="2:3">
      <c r="B69" s="289"/>
    </row>
    <row r="70" spans="2:3">
      <c r="B70" s="96"/>
    </row>
    <row r="87" spans="2:2">
      <c r="B87" s="116"/>
    </row>
  </sheetData>
  <mergeCells count="3">
    <mergeCell ref="B6:R16"/>
    <mergeCell ref="B18:R31"/>
    <mergeCell ref="D43:R43"/>
  </mergeCells>
  <hyperlinks>
    <hyperlink ref="B40" location="Review!A1" display="Review" xr:uid="{00000000-0004-0000-0000-000000000000}"/>
    <hyperlink ref="B41" location="Actual!A1" display="Actual" xr:uid="{00000000-0004-0000-0000-000001000000}"/>
    <hyperlink ref="B43" location="'Other Inputs'!A1" display="Other Inputs" xr:uid="{00000000-0004-0000-0000-000002000000}"/>
    <hyperlink ref="B44" location="Results!A1" display="Results" xr:uid="{00000000-0004-0000-0000-000003000000}"/>
    <hyperlink ref="B46" location="ResultsByYr!A1" display="ResultsByYr" xr:uid="{00000000-0004-0000-0000-000004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70C0"/>
    <pageSetUpPr fitToPage="1"/>
  </sheetPr>
  <dimension ref="A1:WWD89"/>
  <sheetViews>
    <sheetView showGridLines="0" zoomScale="90" zoomScaleNormal="90" workbookViewId="0">
      <pane xSplit="4" ySplit="11" topLeftCell="E12" activePane="bottomRight" state="frozen"/>
      <selection activeCell="C70" sqref="C70:T71"/>
      <selection pane="topRight" activeCell="C70" sqref="C70:T71"/>
      <selection pane="bottomLeft" activeCell="C70" sqref="C70:T71"/>
      <selection pane="bottomRight"/>
    </sheetView>
  </sheetViews>
  <sheetFormatPr baseColWidth="10" defaultColWidth="0" defaultRowHeight="13" zeroHeight="1"/>
  <cols>
    <col min="1" max="1" width="1.33203125" style="29" customWidth="1"/>
    <col min="2" max="2" width="16.6640625" style="29" customWidth="1"/>
    <col min="3" max="5" width="11.1640625" style="29" customWidth="1"/>
    <col min="6" max="6" width="11.1640625" style="29" hidden="1" customWidth="1"/>
    <col min="7" max="7" width="11.1640625" style="136" hidden="1" customWidth="1"/>
    <col min="8" max="13" width="11.1640625" style="29" customWidth="1"/>
    <col min="14" max="14" width="12.6640625" style="29" customWidth="1"/>
    <col min="15" max="15" width="12.1640625" style="29" customWidth="1"/>
    <col min="16" max="16" width="1.5" style="29" customWidth="1"/>
    <col min="17" max="17" width="11.6640625" style="29" customWidth="1"/>
    <col min="18" max="18" width="10.5" style="29" bestFit="1" customWidth="1"/>
    <col min="19" max="19" width="14" style="29" bestFit="1" customWidth="1"/>
    <col min="20" max="20" width="7.83203125" style="44" customWidth="1"/>
    <col min="21" max="21" width="9.83203125" style="29" bestFit="1" customWidth="1"/>
    <col min="22" max="259" width="9" style="29" hidden="1"/>
    <col min="260" max="260" width="24.6640625" style="29" hidden="1"/>
    <col min="261" max="261" width="9.5" style="29" hidden="1"/>
    <col min="262" max="262" width="11.1640625" style="29" hidden="1"/>
    <col min="263" max="263" width="14.5" style="29" hidden="1"/>
    <col min="264" max="264" width="13" style="29" hidden="1"/>
    <col min="265" max="265" width="14.33203125" style="29" hidden="1"/>
    <col min="266" max="266" width="14.83203125" style="29" hidden="1"/>
    <col min="267" max="267" width="12.5" style="29" hidden="1"/>
    <col min="268" max="268" width="8.6640625" style="29" hidden="1"/>
    <col min="269" max="269" width="2.83203125" style="29" hidden="1"/>
    <col min="270" max="270" width="12" style="29" hidden="1"/>
    <col min="271" max="271" width="8.1640625" style="29" hidden="1"/>
    <col min="272" max="272" width="9" style="29" hidden="1"/>
    <col min="273" max="274" width="15.1640625" style="29" hidden="1"/>
    <col min="275" max="275" width="9" style="29" hidden="1"/>
    <col min="276" max="276" width="10.83203125" style="29" hidden="1"/>
    <col min="277" max="277" width="9.83203125" style="29" hidden="1"/>
    <col min="278" max="515" width="9" style="29" hidden="1"/>
    <col min="516" max="516" width="24.6640625" style="29" hidden="1"/>
    <col min="517" max="517" width="9.5" style="29" hidden="1"/>
    <col min="518" max="518" width="11.1640625" style="29" hidden="1"/>
    <col min="519" max="519" width="14.5" style="29" hidden="1"/>
    <col min="520" max="520" width="13" style="29" hidden="1"/>
    <col min="521" max="521" width="14.33203125" style="29" hidden="1"/>
    <col min="522" max="522" width="14.83203125" style="29" hidden="1"/>
    <col min="523" max="523" width="12.5" style="29" hidden="1"/>
    <col min="524" max="524" width="8.6640625" style="29" hidden="1"/>
    <col min="525" max="525" width="2.83203125" style="29" hidden="1"/>
    <col min="526" max="526" width="12" style="29" hidden="1"/>
    <col min="527" max="527" width="8.1640625" style="29" hidden="1"/>
    <col min="528" max="528" width="9" style="29" hidden="1"/>
    <col min="529" max="530" width="15.1640625" style="29" hidden="1"/>
    <col min="531" max="531" width="9" style="29" hidden="1"/>
    <col min="532" max="532" width="10.83203125" style="29" hidden="1"/>
    <col min="533" max="533" width="9.83203125" style="29" hidden="1"/>
    <col min="534" max="771" width="9" style="29" hidden="1"/>
    <col min="772" max="772" width="24.6640625" style="29" hidden="1"/>
    <col min="773" max="773" width="9.5" style="29" hidden="1"/>
    <col min="774" max="774" width="11.1640625" style="29" hidden="1"/>
    <col min="775" max="775" width="14.5" style="29" hidden="1"/>
    <col min="776" max="776" width="13" style="29" hidden="1"/>
    <col min="777" max="777" width="14.33203125" style="29" hidden="1"/>
    <col min="778" max="778" width="14.83203125" style="29" hidden="1"/>
    <col min="779" max="779" width="12.5" style="29" hidden="1"/>
    <col min="780" max="780" width="8.6640625" style="29" hidden="1"/>
    <col min="781" max="781" width="2.83203125" style="29" hidden="1"/>
    <col min="782" max="782" width="12" style="29" hidden="1"/>
    <col min="783" max="783" width="8.1640625" style="29" hidden="1"/>
    <col min="784" max="784" width="9" style="29" hidden="1"/>
    <col min="785" max="786" width="15.1640625" style="29" hidden="1"/>
    <col min="787" max="787" width="9" style="29" hidden="1"/>
    <col min="788" max="788" width="10.83203125" style="29" hidden="1"/>
    <col min="789" max="789" width="9.83203125" style="29" hidden="1"/>
    <col min="790" max="1027" width="9" style="29" hidden="1"/>
    <col min="1028" max="1028" width="24.6640625" style="29" hidden="1"/>
    <col min="1029" max="1029" width="9.5" style="29" hidden="1"/>
    <col min="1030" max="1030" width="11.1640625" style="29" hidden="1"/>
    <col min="1031" max="1031" width="14.5" style="29" hidden="1"/>
    <col min="1032" max="1032" width="13" style="29" hidden="1"/>
    <col min="1033" max="1033" width="14.33203125" style="29" hidden="1"/>
    <col min="1034" max="1034" width="14.83203125" style="29" hidden="1"/>
    <col min="1035" max="1035" width="12.5" style="29" hidden="1"/>
    <col min="1036" max="1036" width="8.6640625" style="29" hidden="1"/>
    <col min="1037" max="1037" width="2.83203125" style="29" hidden="1"/>
    <col min="1038" max="1038" width="12" style="29" hidden="1"/>
    <col min="1039" max="1039" width="8.1640625" style="29" hidden="1"/>
    <col min="1040" max="1040" width="9" style="29" hidden="1"/>
    <col min="1041" max="1042" width="15.1640625" style="29" hidden="1"/>
    <col min="1043" max="1043" width="9" style="29" hidden="1"/>
    <col min="1044" max="1044" width="10.83203125" style="29" hidden="1"/>
    <col min="1045" max="1045" width="9.83203125" style="29" hidden="1"/>
    <col min="1046" max="1283" width="9" style="29" hidden="1"/>
    <col min="1284" max="1284" width="24.6640625" style="29" hidden="1"/>
    <col min="1285" max="1285" width="9.5" style="29" hidden="1"/>
    <col min="1286" max="1286" width="11.1640625" style="29" hidden="1"/>
    <col min="1287" max="1287" width="14.5" style="29" hidden="1"/>
    <col min="1288" max="1288" width="13" style="29" hidden="1"/>
    <col min="1289" max="1289" width="14.33203125" style="29" hidden="1"/>
    <col min="1290" max="1290" width="14.83203125" style="29" hidden="1"/>
    <col min="1291" max="1291" width="12.5" style="29" hidden="1"/>
    <col min="1292" max="1292" width="8.6640625" style="29" hidden="1"/>
    <col min="1293" max="1293" width="2.83203125" style="29" hidden="1"/>
    <col min="1294" max="1294" width="12" style="29" hidden="1"/>
    <col min="1295" max="1295" width="8.1640625" style="29" hidden="1"/>
    <col min="1296" max="1296" width="9" style="29" hidden="1"/>
    <col min="1297" max="1298" width="15.1640625" style="29" hidden="1"/>
    <col min="1299" max="1299" width="9" style="29" hidden="1"/>
    <col min="1300" max="1300" width="10.83203125" style="29" hidden="1"/>
    <col min="1301" max="1301" width="9.83203125" style="29" hidden="1"/>
    <col min="1302" max="1539" width="9" style="29" hidden="1"/>
    <col min="1540" max="1540" width="24.6640625" style="29" hidden="1"/>
    <col min="1541" max="1541" width="9.5" style="29" hidden="1"/>
    <col min="1542" max="1542" width="11.1640625" style="29" hidden="1"/>
    <col min="1543" max="1543" width="14.5" style="29" hidden="1"/>
    <col min="1544" max="1544" width="13" style="29" hidden="1"/>
    <col min="1545" max="1545" width="14.33203125" style="29" hidden="1"/>
    <col min="1546" max="1546" width="14.83203125" style="29" hidden="1"/>
    <col min="1547" max="1547" width="12.5" style="29" hidden="1"/>
    <col min="1548" max="1548" width="8.6640625" style="29" hidden="1"/>
    <col min="1549" max="1549" width="2.83203125" style="29" hidden="1"/>
    <col min="1550" max="1550" width="12" style="29" hidden="1"/>
    <col min="1551" max="1551" width="8.1640625" style="29" hidden="1"/>
    <col min="1552" max="1552" width="9" style="29" hidden="1"/>
    <col min="1553" max="1554" width="15.1640625" style="29" hidden="1"/>
    <col min="1555" max="1555" width="9" style="29" hidden="1"/>
    <col min="1556" max="1556" width="10.83203125" style="29" hidden="1"/>
    <col min="1557" max="1557" width="9.83203125" style="29" hidden="1"/>
    <col min="1558" max="1795" width="9" style="29" hidden="1"/>
    <col min="1796" max="1796" width="24.6640625" style="29" hidden="1"/>
    <col min="1797" max="1797" width="9.5" style="29" hidden="1"/>
    <col min="1798" max="1798" width="11.1640625" style="29" hidden="1"/>
    <col min="1799" max="1799" width="14.5" style="29" hidden="1"/>
    <col min="1800" max="1800" width="13" style="29" hidden="1"/>
    <col min="1801" max="1801" width="14.33203125" style="29" hidden="1"/>
    <col min="1802" max="1802" width="14.83203125" style="29" hidden="1"/>
    <col min="1803" max="1803" width="12.5" style="29" hidden="1"/>
    <col min="1804" max="1804" width="8.6640625" style="29" hidden="1"/>
    <col min="1805" max="1805" width="2.83203125" style="29" hidden="1"/>
    <col min="1806" max="1806" width="12" style="29" hidden="1"/>
    <col min="1807" max="1807" width="8.1640625" style="29" hidden="1"/>
    <col min="1808" max="1808" width="9" style="29" hidden="1"/>
    <col min="1809" max="1810" width="15.1640625" style="29" hidden="1"/>
    <col min="1811" max="1811" width="9" style="29" hidden="1"/>
    <col min="1812" max="1812" width="10.83203125" style="29" hidden="1"/>
    <col min="1813" max="1813" width="9.83203125" style="29" hidden="1"/>
    <col min="1814" max="2051" width="9" style="29" hidden="1"/>
    <col min="2052" max="2052" width="24.6640625" style="29" hidden="1"/>
    <col min="2053" max="2053" width="9.5" style="29" hidden="1"/>
    <col min="2054" max="2054" width="11.1640625" style="29" hidden="1"/>
    <col min="2055" max="2055" width="14.5" style="29" hidden="1"/>
    <col min="2056" max="2056" width="13" style="29" hidden="1"/>
    <col min="2057" max="2057" width="14.33203125" style="29" hidden="1"/>
    <col min="2058" max="2058" width="14.83203125" style="29" hidden="1"/>
    <col min="2059" max="2059" width="12.5" style="29" hidden="1"/>
    <col min="2060" max="2060" width="8.6640625" style="29" hidden="1"/>
    <col min="2061" max="2061" width="2.83203125" style="29" hidden="1"/>
    <col min="2062" max="2062" width="12" style="29" hidden="1"/>
    <col min="2063" max="2063" width="8.1640625" style="29" hidden="1"/>
    <col min="2064" max="2064" width="9" style="29" hidden="1"/>
    <col min="2065" max="2066" width="15.1640625" style="29" hidden="1"/>
    <col min="2067" max="2067" width="9" style="29" hidden="1"/>
    <col min="2068" max="2068" width="10.83203125" style="29" hidden="1"/>
    <col min="2069" max="2069" width="9.83203125" style="29" hidden="1"/>
    <col min="2070" max="2307" width="9" style="29" hidden="1"/>
    <col min="2308" max="2308" width="24.6640625" style="29" hidden="1"/>
    <col min="2309" max="2309" width="9.5" style="29" hidden="1"/>
    <col min="2310" max="2310" width="11.1640625" style="29" hidden="1"/>
    <col min="2311" max="2311" width="14.5" style="29" hidden="1"/>
    <col min="2312" max="2312" width="13" style="29" hidden="1"/>
    <col min="2313" max="2313" width="14.33203125" style="29" hidden="1"/>
    <col min="2314" max="2314" width="14.83203125" style="29" hidden="1"/>
    <col min="2315" max="2315" width="12.5" style="29" hidden="1"/>
    <col min="2316" max="2316" width="8.6640625" style="29" hidden="1"/>
    <col min="2317" max="2317" width="2.83203125" style="29" hidden="1"/>
    <col min="2318" max="2318" width="12" style="29" hidden="1"/>
    <col min="2319" max="2319" width="8.1640625" style="29" hidden="1"/>
    <col min="2320" max="2320" width="9" style="29" hidden="1"/>
    <col min="2321" max="2322" width="15.1640625" style="29" hidden="1"/>
    <col min="2323" max="2323" width="9" style="29" hidden="1"/>
    <col min="2324" max="2324" width="10.83203125" style="29" hidden="1"/>
    <col min="2325" max="2325" width="9.83203125" style="29" hidden="1"/>
    <col min="2326" max="2563" width="9" style="29" hidden="1"/>
    <col min="2564" max="2564" width="24.6640625" style="29" hidden="1"/>
    <col min="2565" max="2565" width="9.5" style="29" hidden="1"/>
    <col min="2566" max="2566" width="11.1640625" style="29" hidden="1"/>
    <col min="2567" max="2567" width="14.5" style="29" hidden="1"/>
    <col min="2568" max="2568" width="13" style="29" hidden="1"/>
    <col min="2569" max="2569" width="14.33203125" style="29" hidden="1"/>
    <col min="2570" max="2570" width="14.83203125" style="29" hidden="1"/>
    <col min="2571" max="2571" width="12.5" style="29" hidden="1"/>
    <col min="2572" max="2572" width="8.6640625" style="29" hidden="1"/>
    <col min="2573" max="2573" width="2.83203125" style="29" hidden="1"/>
    <col min="2574" max="2574" width="12" style="29" hidden="1"/>
    <col min="2575" max="2575" width="8.1640625" style="29" hidden="1"/>
    <col min="2576" max="2576" width="9" style="29" hidden="1"/>
    <col min="2577" max="2578" width="15.1640625" style="29" hidden="1"/>
    <col min="2579" max="2579" width="9" style="29" hidden="1"/>
    <col min="2580" max="2580" width="10.83203125" style="29" hidden="1"/>
    <col min="2581" max="2581" width="9.83203125" style="29" hidden="1"/>
    <col min="2582" max="2819" width="9" style="29" hidden="1"/>
    <col min="2820" max="2820" width="24.6640625" style="29" hidden="1"/>
    <col min="2821" max="2821" width="9.5" style="29" hidden="1"/>
    <col min="2822" max="2822" width="11.1640625" style="29" hidden="1"/>
    <col min="2823" max="2823" width="14.5" style="29" hidden="1"/>
    <col min="2824" max="2824" width="13" style="29" hidden="1"/>
    <col min="2825" max="2825" width="14.33203125" style="29" hidden="1"/>
    <col min="2826" max="2826" width="14.83203125" style="29" hidden="1"/>
    <col min="2827" max="2827" width="12.5" style="29" hidden="1"/>
    <col min="2828" max="2828" width="8.6640625" style="29" hidden="1"/>
    <col min="2829" max="2829" width="2.83203125" style="29" hidden="1"/>
    <col min="2830" max="2830" width="12" style="29" hidden="1"/>
    <col min="2831" max="2831" width="8.1640625" style="29" hidden="1"/>
    <col min="2832" max="2832" width="9" style="29" hidden="1"/>
    <col min="2833" max="2834" width="15.1640625" style="29" hidden="1"/>
    <col min="2835" max="2835" width="9" style="29" hidden="1"/>
    <col min="2836" max="2836" width="10.83203125" style="29" hidden="1"/>
    <col min="2837" max="2837" width="9.83203125" style="29" hidden="1"/>
    <col min="2838" max="3075" width="9" style="29" hidden="1"/>
    <col min="3076" max="3076" width="24.6640625" style="29" hidden="1"/>
    <col min="3077" max="3077" width="9.5" style="29" hidden="1"/>
    <col min="3078" max="3078" width="11.1640625" style="29" hidden="1"/>
    <col min="3079" max="3079" width="14.5" style="29" hidden="1"/>
    <col min="3080" max="3080" width="13" style="29" hidden="1"/>
    <col min="3081" max="3081" width="14.33203125" style="29" hidden="1"/>
    <col min="3082" max="3082" width="14.83203125" style="29" hidden="1"/>
    <col min="3083" max="3083" width="12.5" style="29" hidden="1"/>
    <col min="3084" max="3084" width="8.6640625" style="29" hidden="1"/>
    <col min="3085" max="3085" width="2.83203125" style="29" hidden="1"/>
    <col min="3086" max="3086" width="12" style="29" hidden="1"/>
    <col min="3087" max="3087" width="8.1640625" style="29" hidden="1"/>
    <col min="3088" max="3088" width="9" style="29" hidden="1"/>
    <col min="3089" max="3090" width="15.1640625" style="29" hidden="1"/>
    <col min="3091" max="3091" width="9" style="29" hidden="1"/>
    <col min="3092" max="3092" width="10.83203125" style="29" hidden="1"/>
    <col min="3093" max="3093" width="9.83203125" style="29" hidden="1"/>
    <col min="3094" max="3331" width="9" style="29" hidden="1"/>
    <col min="3332" max="3332" width="24.6640625" style="29" hidden="1"/>
    <col min="3333" max="3333" width="9.5" style="29" hidden="1"/>
    <col min="3334" max="3334" width="11.1640625" style="29" hidden="1"/>
    <col min="3335" max="3335" width="14.5" style="29" hidden="1"/>
    <col min="3336" max="3336" width="13" style="29" hidden="1"/>
    <col min="3337" max="3337" width="14.33203125" style="29" hidden="1"/>
    <col min="3338" max="3338" width="14.83203125" style="29" hidden="1"/>
    <col min="3339" max="3339" width="12.5" style="29" hidden="1"/>
    <col min="3340" max="3340" width="8.6640625" style="29" hidden="1"/>
    <col min="3341" max="3341" width="2.83203125" style="29" hidden="1"/>
    <col min="3342" max="3342" width="12" style="29" hidden="1"/>
    <col min="3343" max="3343" width="8.1640625" style="29" hidden="1"/>
    <col min="3344" max="3344" width="9" style="29" hidden="1"/>
    <col min="3345" max="3346" width="15.1640625" style="29" hidden="1"/>
    <col min="3347" max="3347" width="9" style="29" hidden="1"/>
    <col min="3348" max="3348" width="10.83203125" style="29" hidden="1"/>
    <col min="3349" max="3349" width="9.83203125" style="29" hidden="1"/>
    <col min="3350" max="3587" width="9" style="29" hidden="1"/>
    <col min="3588" max="3588" width="24.6640625" style="29" hidden="1"/>
    <col min="3589" max="3589" width="9.5" style="29" hidden="1"/>
    <col min="3590" max="3590" width="11.1640625" style="29" hidden="1"/>
    <col min="3591" max="3591" width="14.5" style="29" hidden="1"/>
    <col min="3592" max="3592" width="13" style="29" hidden="1"/>
    <col min="3593" max="3593" width="14.33203125" style="29" hidden="1"/>
    <col min="3594" max="3594" width="14.83203125" style="29" hidden="1"/>
    <col min="3595" max="3595" width="12.5" style="29" hidden="1"/>
    <col min="3596" max="3596" width="8.6640625" style="29" hidden="1"/>
    <col min="3597" max="3597" width="2.83203125" style="29" hidden="1"/>
    <col min="3598" max="3598" width="12" style="29" hidden="1"/>
    <col min="3599" max="3599" width="8.1640625" style="29" hidden="1"/>
    <col min="3600" max="3600" width="9" style="29" hidden="1"/>
    <col min="3601" max="3602" width="15.1640625" style="29" hidden="1"/>
    <col min="3603" max="3603" width="9" style="29" hidden="1"/>
    <col min="3604" max="3604" width="10.83203125" style="29" hidden="1"/>
    <col min="3605" max="3605" width="9.83203125" style="29" hidden="1"/>
    <col min="3606" max="3843" width="9" style="29" hidden="1"/>
    <col min="3844" max="3844" width="24.6640625" style="29" hidden="1"/>
    <col min="3845" max="3845" width="9.5" style="29" hidden="1"/>
    <col min="3846" max="3846" width="11.1640625" style="29" hidden="1"/>
    <col min="3847" max="3847" width="14.5" style="29" hidden="1"/>
    <col min="3848" max="3848" width="13" style="29" hidden="1"/>
    <col min="3849" max="3849" width="14.33203125" style="29" hidden="1"/>
    <col min="3850" max="3850" width="14.83203125" style="29" hidden="1"/>
    <col min="3851" max="3851" width="12.5" style="29" hidden="1"/>
    <col min="3852" max="3852" width="8.6640625" style="29" hidden="1"/>
    <col min="3853" max="3853" width="2.83203125" style="29" hidden="1"/>
    <col min="3854" max="3854" width="12" style="29" hidden="1"/>
    <col min="3855" max="3855" width="8.1640625" style="29" hidden="1"/>
    <col min="3856" max="3856" width="9" style="29" hidden="1"/>
    <col min="3857" max="3858" width="15.1640625" style="29" hidden="1"/>
    <col min="3859" max="3859" width="9" style="29" hidden="1"/>
    <col min="3860" max="3860" width="10.83203125" style="29" hidden="1"/>
    <col min="3861" max="3861" width="9.83203125" style="29" hidden="1"/>
    <col min="3862" max="4099" width="9" style="29" hidden="1"/>
    <col min="4100" max="4100" width="24.6640625" style="29" hidden="1"/>
    <col min="4101" max="4101" width="9.5" style="29" hidden="1"/>
    <col min="4102" max="4102" width="11.1640625" style="29" hidden="1"/>
    <col min="4103" max="4103" width="14.5" style="29" hidden="1"/>
    <col min="4104" max="4104" width="13" style="29" hidden="1"/>
    <col min="4105" max="4105" width="14.33203125" style="29" hidden="1"/>
    <col min="4106" max="4106" width="14.83203125" style="29" hidden="1"/>
    <col min="4107" max="4107" width="12.5" style="29" hidden="1"/>
    <col min="4108" max="4108" width="8.6640625" style="29" hidden="1"/>
    <col min="4109" max="4109" width="2.83203125" style="29" hidden="1"/>
    <col min="4110" max="4110" width="12" style="29" hidden="1"/>
    <col min="4111" max="4111" width="8.1640625" style="29" hidden="1"/>
    <col min="4112" max="4112" width="9" style="29" hidden="1"/>
    <col min="4113" max="4114" width="15.1640625" style="29" hidden="1"/>
    <col min="4115" max="4115" width="9" style="29" hidden="1"/>
    <col min="4116" max="4116" width="10.83203125" style="29" hidden="1"/>
    <col min="4117" max="4117" width="9.83203125" style="29" hidden="1"/>
    <col min="4118" max="4355" width="9" style="29" hidden="1"/>
    <col min="4356" max="4356" width="24.6640625" style="29" hidden="1"/>
    <col min="4357" max="4357" width="9.5" style="29" hidden="1"/>
    <col min="4358" max="4358" width="11.1640625" style="29" hidden="1"/>
    <col min="4359" max="4359" width="14.5" style="29" hidden="1"/>
    <col min="4360" max="4360" width="13" style="29" hidden="1"/>
    <col min="4361" max="4361" width="14.33203125" style="29" hidden="1"/>
    <col min="4362" max="4362" width="14.83203125" style="29" hidden="1"/>
    <col min="4363" max="4363" width="12.5" style="29" hidden="1"/>
    <col min="4364" max="4364" width="8.6640625" style="29" hidden="1"/>
    <col min="4365" max="4365" width="2.83203125" style="29" hidden="1"/>
    <col min="4366" max="4366" width="12" style="29" hidden="1"/>
    <col min="4367" max="4367" width="8.1640625" style="29" hidden="1"/>
    <col min="4368" max="4368" width="9" style="29" hidden="1"/>
    <col min="4369" max="4370" width="15.1640625" style="29" hidden="1"/>
    <col min="4371" max="4371" width="9" style="29" hidden="1"/>
    <col min="4372" max="4372" width="10.83203125" style="29" hidden="1"/>
    <col min="4373" max="4373" width="9.83203125" style="29" hidden="1"/>
    <col min="4374" max="4611" width="9" style="29" hidden="1"/>
    <col min="4612" max="4612" width="24.6640625" style="29" hidden="1"/>
    <col min="4613" max="4613" width="9.5" style="29" hidden="1"/>
    <col min="4614" max="4614" width="11.1640625" style="29" hidden="1"/>
    <col min="4615" max="4615" width="14.5" style="29" hidden="1"/>
    <col min="4616" max="4616" width="13" style="29" hidden="1"/>
    <col min="4617" max="4617" width="14.33203125" style="29" hidden="1"/>
    <col min="4618" max="4618" width="14.83203125" style="29" hidden="1"/>
    <col min="4619" max="4619" width="12.5" style="29" hidden="1"/>
    <col min="4620" max="4620" width="8.6640625" style="29" hidden="1"/>
    <col min="4621" max="4621" width="2.83203125" style="29" hidden="1"/>
    <col min="4622" max="4622" width="12" style="29" hidden="1"/>
    <col min="4623" max="4623" width="8.1640625" style="29" hidden="1"/>
    <col min="4624" max="4624" width="9" style="29" hidden="1"/>
    <col min="4625" max="4626" width="15.1640625" style="29" hidden="1"/>
    <col min="4627" max="4627" width="9" style="29" hidden="1"/>
    <col min="4628" max="4628" width="10.83203125" style="29" hidden="1"/>
    <col min="4629" max="4629" width="9.83203125" style="29" hidden="1"/>
    <col min="4630" max="4867" width="9" style="29" hidden="1"/>
    <col min="4868" max="4868" width="24.6640625" style="29" hidden="1"/>
    <col min="4869" max="4869" width="9.5" style="29" hidden="1"/>
    <col min="4870" max="4870" width="11.1640625" style="29" hidden="1"/>
    <col min="4871" max="4871" width="14.5" style="29" hidden="1"/>
    <col min="4872" max="4872" width="13" style="29" hidden="1"/>
    <col min="4873" max="4873" width="14.33203125" style="29" hidden="1"/>
    <col min="4874" max="4874" width="14.83203125" style="29" hidden="1"/>
    <col min="4875" max="4875" width="12.5" style="29" hidden="1"/>
    <col min="4876" max="4876" width="8.6640625" style="29" hidden="1"/>
    <col min="4877" max="4877" width="2.83203125" style="29" hidden="1"/>
    <col min="4878" max="4878" width="12" style="29" hidden="1"/>
    <col min="4879" max="4879" width="8.1640625" style="29" hidden="1"/>
    <col min="4880" max="4880" width="9" style="29" hidden="1"/>
    <col min="4881" max="4882" width="15.1640625" style="29" hidden="1"/>
    <col min="4883" max="4883" width="9" style="29" hidden="1"/>
    <col min="4884" max="4884" width="10.83203125" style="29" hidden="1"/>
    <col min="4885" max="4885" width="9.83203125" style="29" hidden="1"/>
    <col min="4886" max="5123" width="9" style="29" hidden="1"/>
    <col min="5124" max="5124" width="24.6640625" style="29" hidden="1"/>
    <col min="5125" max="5125" width="9.5" style="29" hidden="1"/>
    <col min="5126" max="5126" width="11.1640625" style="29" hidden="1"/>
    <col min="5127" max="5127" width="14.5" style="29" hidden="1"/>
    <col min="5128" max="5128" width="13" style="29" hidden="1"/>
    <col min="5129" max="5129" width="14.33203125" style="29" hidden="1"/>
    <col min="5130" max="5130" width="14.83203125" style="29" hidden="1"/>
    <col min="5131" max="5131" width="12.5" style="29" hidden="1"/>
    <col min="5132" max="5132" width="8.6640625" style="29" hidden="1"/>
    <col min="5133" max="5133" width="2.83203125" style="29" hidden="1"/>
    <col min="5134" max="5134" width="12" style="29" hidden="1"/>
    <col min="5135" max="5135" width="8.1640625" style="29" hidden="1"/>
    <col min="5136" max="5136" width="9" style="29" hidden="1"/>
    <col min="5137" max="5138" width="15.1640625" style="29" hidden="1"/>
    <col min="5139" max="5139" width="9" style="29" hidden="1"/>
    <col min="5140" max="5140" width="10.83203125" style="29" hidden="1"/>
    <col min="5141" max="5141" width="9.83203125" style="29" hidden="1"/>
    <col min="5142" max="5379" width="9" style="29" hidden="1"/>
    <col min="5380" max="5380" width="24.6640625" style="29" hidden="1"/>
    <col min="5381" max="5381" width="9.5" style="29" hidden="1"/>
    <col min="5382" max="5382" width="11.1640625" style="29" hidden="1"/>
    <col min="5383" max="5383" width="14.5" style="29" hidden="1"/>
    <col min="5384" max="5384" width="13" style="29" hidden="1"/>
    <col min="5385" max="5385" width="14.33203125" style="29" hidden="1"/>
    <col min="5386" max="5386" width="14.83203125" style="29" hidden="1"/>
    <col min="5387" max="5387" width="12.5" style="29" hidden="1"/>
    <col min="5388" max="5388" width="8.6640625" style="29" hidden="1"/>
    <col min="5389" max="5389" width="2.83203125" style="29" hidden="1"/>
    <col min="5390" max="5390" width="12" style="29" hidden="1"/>
    <col min="5391" max="5391" width="8.1640625" style="29" hidden="1"/>
    <col min="5392" max="5392" width="9" style="29" hidden="1"/>
    <col min="5393" max="5394" width="15.1640625" style="29" hidden="1"/>
    <col min="5395" max="5395" width="9" style="29" hidden="1"/>
    <col min="5396" max="5396" width="10.83203125" style="29" hidden="1"/>
    <col min="5397" max="5397" width="9.83203125" style="29" hidden="1"/>
    <col min="5398" max="5635" width="9" style="29" hidden="1"/>
    <col min="5636" max="5636" width="24.6640625" style="29" hidden="1"/>
    <col min="5637" max="5637" width="9.5" style="29" hidden="1"/>
    <col min="5638" max="5638" width="11.1640625" style="29" hidden="1"/>
    <col min="5639" max="5639" width="14.5" style="29" hidden="1"/>
    <col min="5640" max="5640" width="13" style="29" hidden="1"/>
    <col min="5641" max="5641" width="14.33203125" style="29" hidden="1"/>
    <col min="5642" max="5642" width="14.83203125" style="29" hidden="1"/>
    <col min="5643" max="5643" width="12.5" style="29" hidden="1"/>
    <col min="5644" max="5644" width="8.6640625" style="29" hidden="1"/>
    <col min="5645" max="5645" width="2.83203125" style="29" hidden="1"/>
    <col min="5646" max="5646" width="12" style="29" hidden="1"/>
    <col min="5647" max="5647" width="8.1640625" style="29" hidden="1"/>
    <col min="5648" max="5648" width="9" style="29" hidden="1"/>
    <col min="5649" max="5650" width="15.1640625" style="29" hidden="1"/>
    <col min="5651" max="5651" width="9" style="29" hidden="1"/>
    <col min="5652" max="5652" width="10.83203125" style="29" hidden="1"/>
    <col min="5653" max="5653" width="9.83203125" style="29" hidden="1"/>
    <col min="5654" max="5891" width="9" style="29" hidden="1"/>
    <col min="5892" max="5892" width="24.6640625" style="29" hidden="1"/>
    <col min="5893" max="5893" width="9.5" style="29" hidden="1"/>
    <col min="5894" max="5894" width="11.1640625" style="29" hidden="1"/>
    <col min="5895" max="5895" width="14.5" style="29" hidden="1"/>
    <col min="5896" max="5896" width="13" style="29" hidden="1"/>
    <col min="5897" max="5897" width="14.33203125" style="29" hidden="1"/>
    <col min="5898" max="5898" width="14.83203125" style="29" hidden="1"/>
    <col min="5899" max="5899" width="12.5" style="29" hidden="1"/>
    <col min="5900" max="5900" width="8.6640625" style="29" hidden="1"/>
    <col min="5901" max="5901" width="2.83203125" style="29" hidden="1"/>
    <col min="5902" max="5902" width="12" style="29" hidden="1"/>
    <col min="5903" max="5903" width="8.1640625" style="29" hidden="1"/>
    <col min="5904" max="5904" width="9" style="29" hidden="1"/>
    <col min="5905" max="5906" width="15.1640625" style="29" hidden="1"/>
    <col min="5907" max="5907" width="9" style="29" hidden="1"/>
    <col min="5908" max="5908" width="10.83203125" style="29" hidden="1"/>
    <col min="5909" max="5909" width="9.83203125" style="29" hidden="1"/>
    <col min="5910" max="6147" width="9" style="29" hidden="1"/>
    <col min="6148" max="6148" width="24.6640625" style="29" hidden="1"/>
    <col min="6149" max="6149" width="9.5" style="29" hidden="1"/>
    <col min="6150" max="6150" width="11.1640625" style="29" hidden="1"/>
    <col min="6151" max="6151" width="14.5" style="29" hidden="1"/>
    <col min="6152" max="6152" width="13" style="29" hidden="1"/>
    <col min="6153" max="6153" width="14.33203125" style="29" hidden="1"/>
    <col min="6154" max="6154" width="14.83203125" style="29" hidden="1"/>
    <col min="6155" max="6155" width="12.5" style="29" hidden="1"/>
    <col min="6156" max="6156" width="8.6640625" style="29" hidden="1"/>
    <col min="6157" max="6157" width="2.83203125" style="29" hidden="1"/>
    <col min="6158" max="6158" width="12" style="29" hidden="1"/>
    <col min="6159" max="6159" width="8.1640625" style="29" hidden="1"/>
    <col min="6160" max="6160" width="9" style="29" hidden="1"/>
    <col min="6161" max="6162" width="15.1640625" style="29" hidden="1"/>
    <col min="6163" max="6163" width="9" style="29" hidden="1"/>
    <col min="6164" max="6164" width="10.83203125" style="29" hidden="1"/>
    <col min="6165" max="6165" width="9.83203125" style="29" hidden="1"/>
    <col min="6166" max="6403" width="9" style="29" hidden="1"/>
    <col min="6404" max="6404" width="24.6640625" style="29" hidden="1"/>
    <col min="6405" max="6405" width="9.5" style="29" hidden="1"/>
    <col min="6406" max="6406" width="11.1640625" style="29" hidden="1"/>
    <col min="6407" max="6407" width="14.5" style="29" hidden="1"/>
    <col min="6408" max="6408" width="13" style="29" hidden="1"/>
    <col min="6409" max="6409" width="14.33203125" style="29" hidden="1"/>
    <col min="6410" max="6410" width="14.83203125" style="29" hidden="1"/>
    <col min="6411" max="6411" width="12.5" style="29" hidden="1"/>
    <col min="6412" max="6412" width="8.6640625" style="29" hidden="1"/>
    <col min="6413" max="6413" width="2.83203125" style="29" hidden="1"/>
    <col min="6414" max="6414" width="12" style="29" hidden="1"/>
    <col min="6415" max="6415" width="8.1640625" style="29" hidden="1"/>
    <col min="6416" max="6416" width="9" style="29" hidden="1"/>
    <col min="6417" max="6418" width="15.1640625" style="29" hidden="1"/>
    <col min="6419" max="6419" width="9" style="29" hidden="1"/>
    <col min="6420" max="6420" width="10.83203125" style="29" hidden="1"/>
    <col min="6421" max="6421" width="9.83203125" style="29" hidden="1"/>
    <col min="6422" max="6659" width="9" style="29" hidden="1"/>
    <col min="6660" max="6660" width="24.6640625" style="29" hidden="1"/>
    <col min="6661" max="6661" width="9.5" style="29" hidden="1"/>
    <col min="6662" max="6662" width="11.1640625" style="29" hidden="1"/>
    <col min="6663" max="6663" width="14.5" style="29" hidden="1"/>
    <col min="6664" max="6664" width="13" style="29" hidden="1"/>
    <col min="6665" max="6665" width="14.33203125" style="29" hidden="1"/>
    <col min="6666" max="6666" width="14.83203125" style="29" hidden="1"/>
    <col min="6667" max="6667" width="12.5" style="29" hidden="1"/>
    <col min="6668" max="6668" width="8.6640625" style="29" hidden="1"/>
    <col min="6669" max="6669" width="2.83203125" style="29" hidden="1"/>
    <col min="6670" max="6670" width="12" style="29" hidden="1"/>
    <col min="6671" max="6671" width="8.1640625" style="29" hidden="1"/>
    <col min="6672" max="6672" width="9" style="29" hidden="1"/>
    <col min="6673" max="6674" width="15.1640625" style="29" hidden="1"/>
    <col min="6675" max="6675" width="9" style="29" hidden="1"/>
    <col min="6676" max="6676" width="10.83203125" style="29" hidden="1"/>
    <col min="6677" max="6677" width="9.83203125" style="29" hidden="1"/>
    <col min="6678" max="6915" width="9" style="29" hidden="1"/>
    <col min="6916" max="6916" width="24.6640625" style="29" hidden="1"/>
    <col min="6917" max="6917" width="9.5" style="29" hidden="1"/>
    <col min="6918" max="6918" width="11.1640625" style="29" hidden="1"/>
    <col min="6919" max="6919" width="14.5" style="29" hidden="1"/>
    <col min="6920" max="6920" width="13" style="29" hidden="1"/>
    <col min="6921" max="6921" width="14.33203125" style="29" hidden="1"/>
    <col min="6922" max="6922" width="14.83203125" style="29" hidden="1"/>
    <col min="6923" max="6923" width="12.5" style="29" hidden="1"/>
    <col min="6924" max="6924" width="8.6640625" style="29" hidden="1"/>
    <col min="6925" max="6925" width="2.83203125" style="29" hidden="1"/>
    <col min="6926" max="6926" width="12" style="29" hidden="1"/>
    <col min="6927" max="6927" width="8.1640625" style="29" hidden="1"/>
    <col min="6928" max="6928" width="9" style="29" hidden="1"/>
    <col min="6929" max="6930" width="15.1640625" style="29" hidden="1"/>
    <col min="6931" max="6931" width="9" style="29" hidden="1"/>
    <col min="6932" max="6932" width="10.83203125" style="29" hidden="1"/>
    <col min="6933" max="6933" width="9.83203125" style="29" hidden="1"/>
    <col min="6934" max="7171" width="9" style="29" hidden="1"/>
    <col min="7172" max="7172" width="24.6640625" style="29" hidden="1"/>
    <col min="7173" max="7173" width="9.5" style="29" hidden="1"/>
    <col min="7174" max="7174" width="11.1640625" style="29" hidden="1"/>
    <col min="7175" max="7175" width="14.5" style="29" hidden="1"/>
    <col min="7176" max="7176" width="13" style="29" hidden="1"/>
    <col min="7177" max="7177" width="14.33203125" style="29" hidden="1"/>
    <col min="7178" max="7178" width="14.83203125" style="29" hidden="1"/>
    <col min="7179" max="7179" width="12.5" style="29" hidden="1"/>
    <col min="7180" max="7180" width="8.6640625" style="29" hidden="1"/>
    <col min="7181" max="7181" width="2.83203125" style="29" hidden="1"/>
    <col min="7182" max="7182" width="12" style="29" hidden="1"/>
    <col min="7183" max="7183" width="8.1640625" style="29" hidden="1"/>
    <col min="7184" max="7184" width="9" style="29" hidden="1"/>
    <col min="7185" max="7186" width="15.1640625" style="29" hidden="1"/>
    <col min="7187" max="7187" width="9" style="29" hidden="1"/>
    <col min="7188" max="7188" width="10.83203125" style="29" hidden="1"/>
    <col min="7189" max="7189" width="9.83203125" style="29" hidden="1"/>
    <col min="7190" max="7427" width="9" style="29" hidden="1"/>
    <col min="7428" max="7428" width="24.6640625" style="29" hidden="1"/>
    <col min="7429" max="7429" width="9.5" style="29" hidden="1"/>
    <col min="7430" max="7430" width="11.1640625" style="29" hidden="1"/>
    <col min="7431" max="7431" width="14.5" style="29" hidden="1"/>
    <col min="7432" max="7432" width="13" style="29" hidden="1"/>
    <col min="7433" max="7433" width="14.33203125" style="29" hidden="1"/>
    <col min="7434" max="7434" width="14.83203125" style="29" hidden="1"/>
    <col min="7435" max="7435" width="12.5" style="29" hidden="1"/>
    <col min="7436" max="7436" width="8.6640625" style="29" hidden="1"/>
    <col min="7437" max="7437" width="2.83203125" style="29" hidden="1"/>
    <col min="7438" max="7438" width="12" style="29" hidden="1"/>
    <col min="7439" max="7439" width="8.1640625" style="29" hidden="1"/>
    <col min="7440" max="7440" width="9" style="29" hidden="1"/>
    <col min="7441" max="7442" width="15.1640625" style="29" hidden="1"/>
    <col min="7443" max="7443" width="9" style="29" hidden="1"/>
    <col min="7444" max="7444" width="10.83203125" style="29" hidden="1"/>
    <col min="7445" max="7445" width="9.83203125" style="29" hidden="1"/>
    <col min="7446" max="7683" width="9" style="29" hidden="1"/>
    <col min="7684" max="7684" width="24.6640625" style="29" hidden="1"/>
    <col min="7685" max="7685" width="9.5" style="29" hidden="1"/>
    <col min="7686" max="7686" width="11.1640625" style="29" hidden="1"/>
    <col min="7687" max="7687" width="14.5" style="29" hidden="1"/>
    <col min="7688" max="7688" width="13" style="29" hidden="1"/>
    <col min="7689" max="7689" width="14.33203125" style="29" hidden="1"/>
    <col min="7690" max="7690" width="14.83203125" style="29" hidden="1"/>
    <col min="7691" max="7691" width="12.5" style="29" hidden="1"/>
    <col min="7692" max="7692" width="8.6640625" style="29" hidden="1"/>
    <col min="7693" max="7693" width="2.83203125" style="29" hidden="1"/>
    <col min="7694" max="7694" width="12" style="29" hidden="1"/>
    <col min="7695" max="7695" width="8.1640625" style="29" hidden="1"/>
    <col min="7696" max="7696" width="9" style="29" hidden="1"/>
    <col min="7697" max="7698" width="15.1640625" style="29" hidden="1"/>
    <col min="7699" max="7699" width="9" style="29" hidden="1"/>
    <col min="7700" max="7700" width="10.83203125" style="29" hidden="1"/>
    <col min="7701" max="7701" width="9.83203125" style="29" hidden="1"/>
    <col min="7702" max="7939" width="9" style="29" hidden="1"/>
    <col min="7940" max="7940" width="24.6640625" style="29" hidden="1"/>
    <col min="7941" max="7941" width="9.5" style="29" hidden="1"/>
    <col min="7942" max="7942" width="11.1640625" style="29" hidden="1"/>
    <col min="7943" max="7943" width="14.5" style="29" hidden="1"/>
    <col min="7944" max="7944" width="13" style="29" hidden="1"/>
    <col min="7945" max="7945" width="14.33203125" style="29" hidden="1"/>
    <col min="7946" max="7946" width="14.83203125" style="29" hidden="1"/>
    <col min="7947" max="7947" width="12.5" style="29" hidden="1"/>
    <col min="7948" max="7948" width="8.6640625" style="29" hidden="1"/>
    <col min="7949" max="7949" width="2.83203125" style="29" hidden="1"/>
    <col min="7950" max="7950" width="12" style="29" hidden="1"/>
    <col min="7951" max="7951" width="8.1640625" style="29" hidden="1"/>
    <col min="7952" max="7952" width="9" style="29" hidden="1"/>
    <col min="7953" max="7954" width="15.1640625" style="29" hidden="1"/>
    <col min="7955" max="7955" width="9" style="29" hidden="1"/>
    <col min="7956" max="7956" width="10.83203125" style="29" hidden="1"/>
    <col min="7957" max="7957" width="9.83203125" style="29" hidden="1"/>
    <col min="7958" max="8195" width="9" style="29" hidden="1"/>
    <col min="8196" max="8196" width="24.6640625" style="29" hidden="1"/>
    <col min="8197" max="8197" width="9.5" style="29" hidden="1"/>
    <col min="8198" max="8198" width="11.1640625" style="29" hidden="1"/>
    <col min="8199" max="8199" width="14.5" style="29" hidden="1"/>
    <col min="8200" max="8200" width="13" style="29" hidden="1"/>
    <col min="8201" max="8201" width="14.33203125" style="29" hidden="1"/>
    <col min="8202" max="8202" width="14.83203125" style="29" hidden="1"/>
    <col min="8203" max="8203" width="12.5" style="29" hidden="1"/>
    <col min="8204" max="8204" width="8.6640625" style="29" hidden="1"/>
    <col min="8205" max="8205" width="2.83203125" style="29" hidden="1"/>
    <col min="8206" max="8206" width="12" style="29" hidden="1"/>
    <col min="8207" max="8207" width="8.1640625" style="29" hidden="1"/>
    <col min="8208" max="8208" width="9" style="29" hidden="1"/>
    <col min="8209" max="8210" width="15.1640625" style="29" hidden="1"/>
    <col min="8211" max="8211" width="9" style="29" hidden="1"/>
    <col min="8212" max="8212" width="10.83203125" style="29" hidden="1"/>
    <col min="8213" max="8213" width="9.83203125" style="29" hidden="1"/>
    <col min="8214" max="8451" width="9" style="29" hidden="1"/>
    <col min="8452" max="8452" width="24.6640625" style="29" hidden="1"/>
    <col min="8453" max="8453" width="9.5" style="29" hidden="1"/>
    <col min="8454" max="8454" width="11.1640625" style="29" hidden="1"/>
    <col min="8455" max="8455" width="14.5" style="29" hidden="1"/>
    <col min="8456" max="8456" width="13" style="29" hidden="1"/>
    <col min="8457" max="8457" width="14.33203125" style="29" hidden="1"/>
    <col min="8458" max="8458" width="14.83203125" style="29" hidden="1"/>
    <col min="8459" max="8459" width="12.5" style="29" hidden="1"/>
    <col min="8460" max="8460" width="8.6640625" style="29" hidden="1"/>
    <col min="8461" max="8461" width="2.83203125" style="29" hidden="1"/>
    <col min="8462" max="8462" width="12" style="29" hidden="1"/>
    <col min="8463" max="8463" width="8.1640625" style="29" hidden="1"/>
    <col min="8464" max="8464" width="9" style="29" hidden="1"/>
    <col min="8465" max="8466" width="15.1640625" style="29" hidden="1"/>
    <col min="8467" max="8467" width="9" style="29" hidden="1"/>
    <col min="8468" max="8468" width="10.83203125" style="29" hidden="1"/>
    <col min="8469" max="8469" width="9.83203125" style="29" hidden="1"/>
    <col min="8470" max="8707" width="9" style="29" hidden="1"/>
    <col min="8708" max="8708" width="24.6640625" style="29" hidden="1"/>
    <col min="8709" max="8709" width="9.5" style="29" hidden="1"/>
    <col min="8710" max="8710" width="11.1640625" style="29" hidden="1"/>
    <col min="8711" max="8711" width="14.5" style="29" hidden="1"/>
    <col min="8712" max="8712" width="13" style="29" hidden="1"/>
    <col min="8713" max="8713" width="14.33203125" style="29" hidden="1"/>
    <col min="8714" max="8714" width="14.83203125" style="29" hidden="1"/>
    <col min="8715" max="8715" width="12.5" style="29" hidden="1"/>
    <col min="8716" max="8716" width="8.6640625" style="29" hidden="1"/>
    <col min="8717" max="8717" width="2.83203125" style="29" hidden="1"/>
    <col min="8718" max="8718" width="12" style="29" hidden="1"/>
    <col min="8719" max="8719" width="8.1640625" style="29" hidden="1"/>
    <col min="8720" max="8720" width="9" style="29" hidden="1"/>
    <col min="8721" max="8722" width="15.1640625" style="29" hidden="1"/>
    <col min="8723" max="8723" width="9" style="29" hidden="1"/>
    <col min="8724" max="8724" width="10.83203125" style="29" hidden="1"/>
    <col min="8725" max="8725" width="9.83203125" style="29" hidden="1"/>
    <col min="8726" max="8963" width="9" style="29" hidden="1"/>
    <col min="8964" max="8964" width="24.6640625" style="29" hidden="1"/>
    <col min="8965" max="8965" width="9.5" style="29" hidden="1"/>
    <col min="8966" max="8966" width="11.1640625" style="29" hidden="1"/>
    <col min="8967" max="8967" width="14.5" style="29" hidden="1"/>
    <col min="8968" max="8968" width="13" style="29" hidden="1"/>
    <col min="8969" max="8969" width="14.33203125" style="29" hidden="1"/>
    <col min="8970" max="8970" width="14.83203125" style="29" hidden="1"/>
    <col min="8971" max="8971" width="12.5" style="29" hidden="1"/>
    <col min="8972" max="8972" width="8.6640625" style="29" hidden="1"/>
    <col min="8973" max="8973" width="2.83203125" style="29" hidden="1"/>
    <col min="8974" max="8974" width="12" style="29" hidden="1"/>
    <col min="8975" max="8975" width="8.1640625" style="29" hidden="1"/>
    <col min="8976" max="8976" width="9" style="29" hidden="1"/>
    <col min="8977" max="8978" width="15.1640625" style="29" hidden="1"/>
    <col min="8979" max="8979" width="9" style="29" hidden="1"/>
    <col min="8980" max="8980" width="10.83203125" style="29" hidden="1"/>
    <col min="8981" max="8981" width="9.83203125" style="29" hidden="1"/>
    <col min="8982" max="9219" width="9" style="29" hidden="1"/>
    <col min="9220" max="9220" width="24.6640625" style="29" hidden="1"/>
    <col min="9221" max="9221" width="9.5" style="29" hidden="1"/>
    <col min="9222" max="9222" width="11.1640625" style="29" hidden="1"/>
    <col min="9223" max="9223" width="14.5" style="29" hidden="1"/>
    <col min="9224" max="9224" width="13" style="29" hidden="1"/>
    <col min="9225" max="9225" width="14.33203125" style="29" hidden="1"/>
    <col min="9226" max="9226" width="14.83203125" style="29" hidden="1"/>
    <col min="9227" max="9227" width="12.5" style="29" hidden="1"/>
    <col min="9228" max="9228" width="8.6640625" style="29" hidden="1"/>
    <col min="9229" max="9229" width="2.83203125" style="29" hidden="1"/>
    <col min="9230" max="9230" width="12" style="29" hidden="1"/>
    <col min="9231" max="9231" width="8.1640625" style="29" hidden="1"/>
    <col min="9232" max="9232" width="9" style="29" hidden="1"/>
    <col min="9233" max="9234" width="15.1640625" style="29" hidden="1"/>
    <col min="9235" max="9235" width="9" style="29" hidden="1"/>
    <col min="9236" max="9236" width="10.83203125" style="29" hidden="1"/>
    <col min="9237" max="9237" width="9.83203125" style="29" hidden="1"/>
    <col min="9238" max="9475" width="9" style="29" hidden="1"/>
    <col min="9476" max="9476" width="24.6640625" style="29" hidden="1"/>
    <col min="9477" max="9477" width="9.5" style="29" hidden="1"/>
    <col min="9478" max="9478" width="11.1640625" style="29" hidden="1"/>
    <col min="9479" max="9479" width="14.5" style="29" hidden="1"/>
    <col min="9480" max="9480" width="13" style="29" hidden="1"/>
    <col min="9481" max="9481" width="14.33203125" style="29" hidden="1"/>
    <col min="9482" max="9482" width="14.83203125" style="29" hidden="1"/>
    <col min="9483" max="9483" width="12.5" style="29" hidden="1"/>
    <col min="9484" max="9484" width="8.6640625" style="29" hidden="1"/>
    <col min="9485" max="9485" width="2.83203125" style="29" hidden="1"/>
    <col min="9486" max="9486" width="12" style="29" hidden="1"/>
    <col min="9487" max="9487" width="8.1640625" style="29" hidden="1"/>
    <col min="9488" max="9488" width="9" style="29" hidden="1"/>
    <col min="9489" max="9490" width="15.1640625" style="29" hidden="1"/>
    <col min="9491" max="9491" width="9" style="29" hidden="1"/>
    <col min="9492" max="9492" width="10.83203125" style="29" hidden="1"/>
    <col min="9493" max="9493" width="9.83203125" style="29" hidden="1"/>
    <col min="9494" max="9731" width="9" style="29" hidden="1"/>
    <col min="9732" max="9732" width="24.6640625" style="29" hidden="1"/>
    <col min="9733" max="9733" width="9.5" style="29" hidden="1"/>
    <col min="9734" max="9734" width="11.1640625" style="29" hidden="1"/>
    <col min="9735" max="9735" width="14.5" style="29" hidden="1"/>
    <col min="9736" max="9736" width="13" style="29" hidden="1"/>
    <col min="9737" max="9737" width="14.33203125" style="29" hidden="1"/>
    <col min="9738" max="9738" width="14.83203125" style="29" hidden="1"/>
    <col min="9739" max="9739" width="12.5" style="29" hidden="1"/>
    <col min="9740" max="9740" width="8.6640625" style="29" hidden="1"/>
    <col min="9741" max="9741" width="2.83203125" style="29" hidden="1"/>
    <col min="9742" max="9742" width="12" style="29" hidden="1"/>
    <col min="9743" max="9743" width="8.1640625" style="29" hidden="1"/>
    <col min="9744" max="9744" width="9" style="29" hidden="1"/>
    <col min="9745" max="9746" width="15.1640625" style="29" hidden="1"/>
    <col min="9747" max="9747" width="9" style="29" hidden="1"/>
    <col min="9748" max="9748" width="10.83203125" style="29" hidden="1"/>
    <col min="9749" max="9749" width="9.83203125" style="29" hidden="1"/>
    <col min="9750" max="9987" width="9" style="29" hidden="1"/>
    <col min="9988" max="9988" width="24.6640625" style="29" hidden="1"/>
    <col min="9989" max="9989" width="9.5" style="29" hidden="1"/>
    <col min="9990" max="9990" width="11.1640625" style="29" hidden="1"/>
    <col min="9991" max="9991" width="14.5" style="29" hidden="1"/>
    <col min="9992" max="9992" width="13" style="29" hidden="1"/>
    <col min="9993" max="9993" width="14.33203125" style="29" hidden="1"/>
    <col min="9994" max="9994" width="14.83203125" style="29" hidden="1"/>
    <col min="9995" max="9995" width="12.5" style="29" hidden="1"/>
    <col min="9996" max="9996" width="8.6640625" style="29" hidden="1"/>
    <col min="9997" max="9997" width="2.83203125" style="29" hidden="1"/>
    <col min="9998" max="9998" width="12" style="29" hidden="1"/>
    <col min="9999" max="9999" width="8.1640625" style="29" hidden="1"/>
    <col min="10000" max="10000" width="9" style="29" hidden="1"/>
    <col min="10001" max="10002" width="15.1640625" style="29" hidden="1"/>
    <col min="10003" max="10003" width="9" style="29" hidden="1"/>
    <col min="10004" max="10004" width="10.83203125" style="29" hidden="1"/>
    <col min="10005" max="10005" width="9.83203125" style="29" hidden="1"/>
    <col min="10006" max="10243" width="9" style="29" hidden="1"/>
    <col min="10244" max="10244" width="24.6640625" style="29" hidden="1"/>
    <col min="10245" max="10245" width="9.5" style="29" hidden="1"/>
    <col min="10246" max="10246" width="11.1640625" style="29" hidden="1"/>
    <col min="10247" max="10247" width="14.5" style="29" hidden="1"/>
    <col min="10248" max="10248" width="13" style="29" hidden="1"/>
    <col min="10249" max="10249" width="14.33203125" style="29" hidden="1"/>
    <col min="10250" max="10250" width="14.83203125" style="29" hidden="1"/>
    <col min="10251" max="10251" width="12.5" style="29" hidden="1"/>
    <col min="10252" max="10252" width="8.6640625" style="29" hidden="1"/>
    <col min="10253" max="10253" width="2.83203125" style="29" hidden="1"/>
    <col min="10254" max="10254" width="12" style="29" hidden="1"/>
    <col min="10255" max="10255" width="8.1640625" style="29" hidden="1"/>
    <col min="10256" max="10256" width="9" style="29" hidden="1"/>
    <col min="10257" max="10258" width="15.1640625" style="29" hidden="1"/>
    <col min="10259" max="10259" width="9" style="29" hidden="1"/>
    <col min="10260" max="10260" width="10.83203125" style="29" hidden="1"/>
    <col min="10261" max="10261" width="9.83203125" style="29" hidden="1"/>
    <col min="10262" max="10499" width="9" style="29" hidden="1"/>
    <col min="10500" max="10500" width="24.6640625" style="29" hidden="1"/>
    <col min="10501" max="10501" width="9.5" style="29" hidden="1"/>
    <col min="10502" max="10502" width="11.1640625" style="29" hidden="1"/>
    <col min="10503" max="10503" width="14.5" style="29" hidden="1"/>
    <col min="10504" max="10504" width="13" style="29" hidden="1"/>
    <col min="10505" max="10505" width="14.33203125" style="29" hidden="1"/>
    <col min="10506" max="10506" width="14.83203125" style="29" hidden="1"/>
    <col min="10507" max="10507" width="12.5" style="29" hidden="1"/>
    <col min="10508" max="10508" width="8.6640625" style="29" hidden="1"/>
    <col min="10509" max="10509" width="2.83203125" style="29" hidden="1"/>
    <col min="10510" max="10510" width="12" style="29" hidden="1"/>
    <col min="10511" max="10511" width="8.1640625" style="29" hidden="1"/>
    <col min="10512" max="10512" width="9" style="29" hidden="1"/>
    <col min="10513" max="10514" width="15.1640625" style="29" hidden="1"/>
    <col min="10515" max="10515" width="9" style="29" hidden="1"/>
    <col min="10516" max="10516" width="10.83203125" style="29" hidden="1"/>
    <col min="10517" max="10517" width="9.83203125" style="29" hidden="1"/>
    <col min="10518" max="10755" width="9" style="29" hidden="1"/>
    <col min="10756" max="10756" width="24.6640625" style="29" hidden="1"/>
    <col min="10757" max="10757" width="9.5" style="29" hidden="1"/>
    <col min="10758" max="10758" width="11.1640625" style="29" hidden="1"/>
    <col min="10759" max="10759" width="14.5" style="29" hidden="1"/>
    <col min="10760" max="10760" width="13" style="29" hidden="1"/>
    <col min="10761" max="10761" width="14.33203125" style="29" hidden="1"/>
    <col min="10762" max="10762" width="14.83203125" style="29" hidden="1"/>
    <col min="10763" max="10763" width="12.5" style="29" hidden="1"/>
    <col min="10764" max="10764" width="8.6640625" style="29" hidden="1"/>
    <col min="10765" max="10765" width="2.83203125" style="29" hidden="1"/>
    <col min="10766" max="10766" width="12" style="29" hidden="1"/>
    <col min="10767" max="10767" width="8.1640625" style="29" hidden="1"/>
    <col min="10768" max="10768" width="9" style="29" hidden="1"/>
    <col min="10769" max="10770" width="15.1640625" style="29" hidden="1"/>
    <col min="10771" max="10771" width="9" style="29" hidden="1"/>
    <col min="10772" max="10772" width="10.83203125" style="29" hidden="1"/>
    <col min="10773" max="10773" width="9.83203125" style="29" hidden="1"/>
    <col min="10774" max="11011" width="9" style="29" hidden="1"/>
    <col min="11012" max="11012" width="24.6640625" style="29" hidden="1"/>
    <col min="11013" max="11013" width="9.5" style="29" hidden="1"/>
    <col min="11014" max="11014" width="11.1640625" style="29" hidden="1"/>
    <col min="11015" max="11015" width="14.5" style="29" hidden="1"/>
    <col min="11016" max="11016" width="13" style="29" hidden="1"/>
    <col min="11017" max="11017" width="14.33203125" style="29" hidden="1"/>
    <col min="11018" max="11018" width="14.83203125" style="29" hidden="1"/>
    <col min="11019" max="11019" width="12.5" style="29" hidden="1"/>
    <col min="11020" max="11020" width="8.6640625" style="29" hidden="1"/>
    <col min="11021" max="11021" width="2.83203125" style="29" hidden="1"/>
    <col min="11022" max="11022" width="12" style="29" hidden="1"/>
    <col min="11023" max="11023" width="8.1640625" style="29" hidden="1"/>
    <col min="11024" max="11024" width="9" style="29" hidden="1"/>
    <col min="11025" max="11026" width="15.1640625" style="29" hidden="1"/>
    <col min="11027" max="11027" width="9" style="29" hidden="1"/>
    <col min="11028" max="11028" width="10.83203125" style="29" hidden="1"/>
    <col min="11029" max="11029" width="9.83203125" style="29" hidden="1"/>
    <col min="11030" max="11267" width="9" style="29" hidden="1"/>
    <col min="11268" max="11268" width="24.6640625" style="29" hidden="1"/>
    <col min="11269" max="11269" width="9.5" style="29" hidden="1"/>
    <col min="11270" max="11270" width="11.1640625" style="29" hidden="1"/>
    <col min="11271" max="11271" width="14.5" style="29" hidden="1"/>
    <col min="11272" max="11272" width="13" style="29" hidden="1"/>
    <col min="11273" max="11273" width="14.33203125" style="29" hidden="1"/>
    <col min="11274" max="11274" width="14.83203125" style="29" hidden="1"/>
    <col min="11275" max="11275" width="12.5" style="29" hidden="1"/>
    <col min="11276" max="11276" width="8.6640625" style="29" hidden="1"/>
    <col min="11277" max="11277" width="2.83203125" style="29" hidden="1"/>
    <col min="11278" max="11278" width="12" style="29" hidden="1"/>
    <col min="11279" max="11279" width="8.1640625" style="29" hidden="1"/>
    <col min="11280" max="11280" width="9" style="29" hidden="1"/>
    <col min="11281" max="11282" width="15.1640625" style="29" hidden="1"/>
    <col min="11283" max="11283" width="9" style="29" hidden="1"/>
    <col min="11284" max="11284" width="10.83203125" style="29" hidden="1"/>
    <col min="11285" max="11285" width="9.83203125" style="29" hidden="1"/>
    <col min="11286" max="11523" width="9" style="29" hidden="1"/>
    <col min="11524" max="11524" width="24.6640625" style="29" hidden="1"/>
    <col min="11525" max="11525" width="9.5" style="29" hidden="1"/>
    <col min="11526" max="11526" width="11.1640625" style="29" hidden="1"/>
    <col min="11527" max="11527" width="14.5" style="29" hidden="1"/>
    <col min="11528" max="11528" width="13" style="29" hidden="1"/>
    <col min="11529" max="11529" width="14.33203125" style="29" hidden="1"/>
    <col min="11530" max="11530" width="14.83203125" style="29" hidden="1"/>
    <col min="11531" max="11531" width="12.5" style="29" hidden="1"/>
    <col min="11532" max="11532" width="8.6640625" style="29" hidden="1"/>
    <col min="11533" max="11533" width="2.83203125" style="29" hidden="1"/>
    <col min="11534" max="11534" width="12" style="29" hidden="1"/>
    <col min="11535" max="11535" width="8.1640625" style="29" hidden="1"/>
    <col min="11536" max="11536" width="9" style="29" hidden="1"/>
    <col min="11537" max="11538" width="15.1640625" style="29" hidden="1"/>
    <col min="11539" max="11539" width="9" style="29" hidden="1"/>
    <col min="11540" max="11540" width="10.83203125" style="29" hidden="1"/>
    <col min="11541" max="11541" width="9.83203125" style="29" hidden="1"/>
    <col min="11542" max="11779" width="9" style="29" hidden="1"/>
    <col min="11780" max="11780" width="24.6640625" style="29" hidden="1"/>
    <col min="11781" max="11781" width="9.5" style="29" hidden="1"/>
    <col min="11782" max="11782" width="11.1640625" style="29" hidden="1"/>
    <col min="11783" max="11783" width="14.5" style="29" hidden="1"/>
    <col min="11784" max="11784" width="13" style="29" hidden="1"/>
    <col min="11785" max="11785" width="14.33203125" style="29" hidden="1"/>
    <col min="11786" max="11786" width="14.83203125" style="29" hidden="1"/>
    <col min="11787" max="11787" width="12.5" style="29" hidden="1"/>
    <col min="11788" max="11788" width="8.6640625" style="29" hidden="1"/>
    <col min="11789" max="11789" width="2.83203125" style="29" hidden="1"/>
    <col min="11790" max="11790" width="12" style="29" hidden="1"/>
    <col min="11791" max="11791" width="8.1640625" style="29" hidden="1"/>
    <col min="11792" max="11792" width="9" style="29" hidden="1"/>
    <col min="11793" max="11794" width="15.1640625" style="29" hidden="1"/>
    <col min="11795" max="11795" width="9" style="29" hidden="1"/>
    <col min="11796" max="11796" width="10.83203125" style="29" hidden="1"/>
    <col min="11797" max="11797" width="9.83203125" style="29" hidden="1"/>
    <col min="11798" max="12035" width="9" style="29" hidden="1"/>
    <col min="12036" max="12036" width="24.6640625" style="29" hidden="1"/>
    <col min="12037" max="12037" width="9.5" style="29" hidden="1"/>
    <col min="12038" max="12038" width="11.1640625" style="29" hidden="1"/>
    <col min="12039" max="12039" width="14.5" style="29" hidden="1"/>
    <col min="12040" max="12040" width="13" style="29" hidden="1"/>
    <col min="12041" max="12041" width="14.33203125" style="29" hidden="1"/>
    <col min="12042" max="12042" width="14.83203125" style="29" hidden="1"/>
    <col min="12043" max="12043" width="12.5" style="29" hidden="1"/>
    <col min="12044" max="12044" width="8.6640625" style="29" hidden="1"/>
    <col min="12045" max="12045" width="2.83203125" style="29" hidden="1"/>
    <col min="12046" max="12046" width="12" style="29" hidden="1"/>
    <col min="12047" max="12047" width="8.1640625" style="29" hidden="1"/>
    <col min="12048" max="12048" width="9" style="29" hidden="1"/>
    <col min="12049" max="12050" width="15.1640625" style="29" hidden="1"/>
    <col min="12051" max="12051" width="9" style="29" hidden="1"/>
    <col min="12052" max="12052" width="10.83203125" style="29" hidden="1"/>
    <col min="12053" max="12053" width="9.83203125" style="29" hidden="1"/>
    <col min="12054" max="12291" width="9" style="29" hidden="1"/>
    <col min="12292" max="12292" width="24.6640625" style="29" hidden="1"/>
    <col min="12293" max="12293" width="9.5" style="29" hidden="1"/>
    <col min="12294" max="12294" width="11.1640625" style="29" hidden="1"/>
    <col min="12295" max="12295" width="14.5" style="29" hidden="1"/>
    <col min="12296" max="12296" width="13" style="29" hidden="1"/>
    <col min="12297" max="12297" width="14.33203125" style="29" hidden="1"/>
    <col min="12298" max="12298" width="14.83203125" style="29" hidden="1"/>
    <col min="12299" max="12299" width="12.5" style="29" hidden="1"/>
    <col min="12300" max="12300" width="8.6640625" style="29" hidden="1"/>
    <col min="12301" max="12301" width="2.83203125" style="29" hidden="1"/>
    <col min="12302" max="12302" width="12" style="29" hidden="1"/>
    <col min="12303" max="12303" width="8.1640625" style="29" hidden="1"/>
    <col min="12304" max="12304" width="9" style="29" hidden="1"/>
    <col min="12305" max="12306" width="15.1640625" style="29" hidden="1"/>
    <col min="12307" max="12307" width="9" style="29" hidden="1"/>
    <col min="12308" max="12308" width="10.83203125" style="29" hidden="1"/>
    <col min="12309" max="12309" width="9.83203125" style="29" hidden="1"/>
    <col min="12310" max="12547" width="9" style="29" hidden="1"/>
    <col min="12548" max="12548" width="24.6640625" style="29" hidden="1"/>
    <col min="12549" max="12549" width="9.5" style="29" hidden="1"/>
    <col min="12550" max="12550" width="11.1640625" style="29" hidden="1"/>
    <col min="12551" max="12551" width="14.5" style="29" hidden="1"/>
    <col min="12552" max="12552" width="13" style="29" hidden="1"/>
    <col min="12553" max="12553" width="14.33203125" style="29" hidden="1"/>
    <col min="12554" max="12554" width="14.83203125" style="29" hidden="1"/>
    <col min="12555" max="12555" width="12.5" style="29" hidden="1"/>
    <col min="12556" max="12556" width="8.6640625" style="29" hidden="1"/>
    <col min="12557" max="12557" width="2.83203125" style="29" hidden="1"/>
    <col min="12558" max="12558" width="12" style="29" hidden="1"/>
    <col min="12559" max="12559" width="8.1640625" style="29" hidden="1"/>
    <col min="12560" max="12560" width="9" style="29" hidden="1"/>
    <col min="12561" max="12562" width="15.1640625" style="29" hidden="1"/>
    <col min="12563" max="12563" width="9" style="29" hidden="1"/>
    <col min="12564" max="12564" width="10.83203125" style="29" hidden="1"/>
    <col min="12565" max="12565" width="9.83203125" style="29" hidden="1"/>
    <col min="12566" max="12803" width="9" style="29" hidden="1"/>
    <col min="12804" max="12804" width="24.6640625" style="29" hidden="1"/>
    <col min="12805" max="12805" width="9.5" style="29" hidden="1"/>
    <col min="12806" max="12806" width="11.1640625" style="29" hidden="1"/>
    <col min="12807" max="12807" width="14.5" style="29" hidden="1"/>
    <col min="12808" max="12808" width="13" style="29" hidden="1"/>
    <col min="12809" max="12809" width="14.33203125" style="29" hidden="1"/>
    <col min="12810" max="12810" width="14.83203125" style="29" hidden="1"/>
    <col min="12811" max="12811" width="12.5" style="29" hidden="1"/>
    <col min="12812" max="12812" width="8.6640625" style="29" hidden="1"/>
    <col min="12813" max="12813" width="2.83203125" style="29" hidden="1"/>
    <col min="12814" max="12814" width="12" style="29" hidden="1"/>
    <col min="12815" max="12815" width="8.1640625" style="29" hidden="1"/>
    <col min="12816" max="12816" width="9" style="29" hidden="1"/>
    <col min="12817" max="12818" width="15.1640625" style="29" hidden="1"/>
    <col min="12819" max="12819" width="9" style="29" hidden="1"/>
    <col min="12820" max="12820" width="10.83203125" style="29" hidden="1"/>
    <col min="12821" max="12821" width="9.83203125" style="29" hidden="1"/>
    <col min="12822" max="13059" width="9" style="29" hidden="1"/>
    <col min="13060" max="13060" width="24.6640625" style="29" hidden="1"/>
    <col min="13061" max="13061" width="9.5" style="29" hidden="1"/>
    <col min="13062" max="13062" width="11.1640625" style="29" hidden="1"/>
    <col min="13063" max="13063" width="14.5" style="29" hidden="1"/>
    <col min="13064" max="13064" width="13" style="29" hidden="1"/>
    <col min="13065" max="13065" width="14.33203125" style="29" hidden="1"/>
    <col min="13066" max="13066" width="14.83203125" style="29" hidden="1"/>
    <col min="13067" max="13067" width="12.5" style="29" hidden="1"/>
    <col min="13068" max="13068" width="8.6640625" style="29" hidden="1"/>
    <col min="13069" max="13069" width="2.83203125" style="29" hidden="1"/>
    <col min="13070" max="13070" width="12" style="29" hidden="1"/>
    <col min="13071" max="13071" width="8.1640625" style="29" hidden="1"/>
    <col min="13072" max="13072" width="9" style="29" hidden="1"/>
    <col min="13073" max="13074" width="15.1640625" style="29" hidden="1"/>
    <col min="13075" max="13075" width="9" style="29" hidden="1"/>
    <col min="13076" max="13076" width="10.83203125" style="29" hidden="1"/>
    <col min="13077" max="13077" width="9.83203125" style="29" hidden="1"/>
    <col min="13078" max="13315" width="9" style="29" hidden="1"/>
    <col min="13316" max="13316" width="24.6640625" style="29" hidden="1"/>
    <col min="13317" max="13317" width="9.5" style="29" hidden="1"/>
    <col min="13318" max="13318" width="11.1640625" style="29" hidden="1"/>
    <col min="13319" max="13319" width="14.5" style="29" hidden="1"/>
    <col min="13320" max="13320" width="13" style="29" hidden="1"/>
    <col min="13321" max="13321" width="14.33203125" style="29" hidden="1"/>
    <col min="13322" max="13322" width="14.83203125" style="29" hidden="1"/>
    <col min="13323" max="13323" width="12.5" style="29" hidden="1"/>
    <col min="13324" max="13324" width="8.6640625" style="29" hidden="1"/>
    <col min="13325" max="13325" width="2.83203125" style="29" hidden="1"/>
    <col min="13326" max="13326" width="12" style="29" hidden="1"/>
    <col min="13327" max="13327" width="8.1640625" style="29" hidden="1"/>
    <col min="13328" max="13328" width="9" style="29" hidden="1"/>
    <col min="13329" max="13330" width="15.1640625" style="29" hidden="1"/>
    <col min="13331" max="13331" width="9" style="29" hidden="1"/>
    <col min="13332" max="13332" width="10.83203125" style="29" hidden="1"/>
    <col min="13333" max="13333" width="9.83203125" style="29" hidden="1"/>
    <col min="13334" max="13571" width="9" style="29" hidden="1"/>
    <col min="13572" max="13572" width="24.6640625" style="29" hidden="1"/>
    <col min="13573" max="13573" width="9.5" style="29" hidden="1"/>
    <col min="13574" max="13574" width="11.1640625" style="29" hidden="1"/>
    <col min="13575" max="13575" width="14.5" style="29" hidden="1"/>
    <col min="13576" max="13576" width="13" style="29" hidden="1"/>
    <col min="13577" max="13577" width="14.33203125" style="29" hidden="1"/>
    <col min="13578" max="13578" width="14.83203125" style="29" hidden="1"/>
    <col min="13579" max="13579" width="12.5" style="29" hidden="1"/>
    <col min="13580" max="13580" width="8.6640625" style="29" hidden="1"/>
    <col min="13581" max="13581" width="2.83203125" style="29" hidden="1"/>
    <col min="13582" max="13582" width="12" style="29" hidden="1"/>
    <col min="13583" max="13583" width="8.1640625" style="29" hidden="1"/>
    <col min="13584" max="13584" width="9" style="29" hidden="1"/>
    <col min="13585" max="13586" width="15.1640625" style="29" hidden="1"/>
    <col min="13587" max="13587" width="9" style="29" hidden="1"/>
    <col min="13588" max="13588" width="10.83203125" style="29" hidden="1"/>
    <col min="13589" max="13589" width="9.83203125" style="29" hidden="1"/>
    <col min="13590" max="13827" width="9" style="29" hidden="1"/>
    <col min="13828" max="13828" width="24.6640625" style="29" hidden="1"/>
    <col min="13829" max="13829" width="9.5" style="29" hidden="1"/>
    <col min="13830" max="13830" width="11.1640625" style="29" hidden="1"/>
    <col min="13831" max="13831" width="14.5" style="29" hidden="1"/>
    <col min="13832" max="13832" width="13" style="29" hidden="1"/>
    <col min="13833" max="13833" width="14.33203125" style="29" hidden="1"/>
    <col min="13834" max="13834" width="14.83203125" style="29" hidden="1"/>
    <col min="13835" max="13835" width="12.5" style="29" hidden="1"/>
    <col min="13836" max="13836" width="8.6640625" style="29" hidden="1"/>
    <col min="13837" max="13837" width="2.83203125" style="29" hidden="1"/>
    <col min="13838" max="13838" width="12" style="29" hidden="1"/>
    <col min="13839" max="13839" width="8.1640625" style="29" hidden="1"/>
    <col min="13840" max="13840" width="9" style="29" hidden="1"/>
    <col min="13841" max="13842" width="15.1640625" style="29" hidden="1"/>
    <col min="13843" max="13843" width="9" style="29" hidden="1"/>
    <col min="13844" max="13844" width="10.83203125" style="29" hidden="1"/>
    <col min="13845" max="13845" width="9.83203125" style="29" hidden="1"/>
    <col min="13846" max="14083" width="9" style="29" hidden="1"/>
    <col min="14084" max="14084" width="24.6640625" style="29" hidden="1"/>
    <col min="14085" max="14085" width="9.5" style="29" hidden="1"/>
    <col min="14086" max="14086" width="11.1640625" style="29" hidden="1"/>
    <col min="14087" max="14087" width="14.5" style="29" hidden="1"/>
    <col min="14088" max="14088" width="13" style="29" hidden="1"/>
    <col min="14089" max="14089" width="14.33203125" style="29" hidden="1"/>
    <col min="14090" max="14090" width="14.83203125" style="29" hidden="1"/>
    <col min="14091" max="14091" width="12.5" style="29" hidden="1"/>
    <col min="14092" max="14092" width="8.6640625" style="29" hidden="1"/>
    <col min="14093" max="14093" width="2.83203125" style="29" hidden="1"/>
    <col min="14094" max="14094" width="12" style="29" hidden="1"/>
    <col min="14095" max="14095" width="8.1640625" style="29" hidden="1"/>
    <col min="14096" max="14096" width="9" style="29" hidden="1"/>
    <col min="14097" max="14098" width="15.1640625" style="29" hidden="1"/>
    <col min="14099" max="14099" width="9" style="29" hidden="1"/>
    <col min="14100" max="14100" width="10.83203125" style="29" hidden="1"/>
    <col min="14101" max="14101" width="9.83203125" style="29" hidden="1"/>
    <col min="14102" max="14339" width="9" style="29" hidden="1"/>
    <col min="14340" max="14340" width="24.6640625" style="29" hidden="1"/>
    <col min="14341" max="14341" width="9.5" style="29" hidden="1"/>
    <col min="14342" max="14342" width="11.1640625" style="29" hidden="1"/>
    <col min="14343" max="14343" width="14.5" style="29" hidden="1"/>
    <col min="14344" max="14344" width="13" style="29" hidden="1"/>
    <col min="14345" max="14345" width="14.33203125" style="29" hidden="1"/>
    <col min="14346" max="14346" width="14.83203125" style="29" hidden="1"/>
    <col min="14347" max="14347" width="12.5" style="29" hidden="1"/>
    <col min="14348" max="14348" width="8.6640625" style="29" hidden="1"/>
    <col min="14349" max="14349" width="2.83203125" style="29" hidden="1"/>
    <col min="14350" max="14350" width="12" style="29" hidden="1"/>
    <col min="14351" max="14351" width="8.1640625" style="29" hidden="1"/>
    <col min="14352" max="14352" width="9" style="29" hidden="1"/>
    <col min="14353" max="14354" width="15.1640625" style="29" hidden="1"/>
    <col min="14355" max="14355" width="9" style="29" hidden="1"/>
    <col min="14356" max="14356" width="10.83203125" style="29" hidden="1"/>
    <col min="14357" max="14357" width="9.83203125" style="29" hidden="1"/>
    <col min="14358" max="14595" width="9" style="29" hidden="1"/>
    <col min="14596" max="14596" width="24.6640625" style="29" hidden="1"/>
    <col min="14597" max="14597" width="9.5" style="29" hidden="1"/>
    <col min="14598" max="14598" width="11.1640625" style="29" hidden="1"/>
    <col min="14599" max="14599" width="14.5" style="29" hidden="1"/>
    <col min="14600" max="14600" width="13" style="29" hidden="1"/>
    <col min="14601" max="14601" width="14.33203125" style="29" hidden="1"/>
    <col min="14602" max="14602" width="14.83203125" style="29" hidden="1"/>
    <col min="14603" max="14603" width="12.5" style="29" hidden="1"/>
    <col min="14604" max="14604" width="8.6640625" style="29" hidden="1"/>
    <col min="14605" max="14605" width="2.83203125" style="29" hidden="1"/>
    <col min="14606" max="14606" width="12" style="29" hidden="1"/>
    <col min="14607" max="14607" width="8.1640625" style="29" hidden="1"/>
    <col min="14608" max="14608" width="9" style="29" hidden="1"/>
    <col min="14609" max="14610" width="15.1640625" style="29" hidden="1"/>
    <col min="14611" max="14611" width="9" style="29" hidden="1"/>
    <col min="14612" max="14612" width="10.83203125" style="29" hidden="1"/>
    <col min="14613" max="14613" width="9.83203125" style="29" hidden="1"/>
    <col min="14614" max="14851" width="9" style="29" hidden="1"/>
    <col min="14852" max="14852" width="24.6640625" style="29" hidden="1"/>
    <col min="14853" max="14853" width="9.5" style="29" hidden="1"/>
    <col min="14854" max="14854" width="11.1640625" style="29" hidden="1"/>
    <col min="14855" max="14855" width="14.5" style="29" hidden="1"/>
    <col min="14856" max="14856" width="13" style="29" hidden="1"/>
    <col min="14857" max="14857" width="14.33203125" style="29" hidden="1"/>
    <col min="14858" max="14858" width="14.83203125" style="29" hidden="1"/>
    <col min="14859" max="14859" width="12.5" style="29" hidden="1"/>
    <col min="14860" max="14860" width="8.6640625" style="29" hidden="1"/>
    <col min="14861" max="14861" width="2.83203125" style="29" hidden="1"/>
    <col min="14862" max="14862" width="12" style="29" hidden="1"/>
    <col min="14863" max="14863" width="8.1640625" style="29" hidden="1"/>
    <col min="14864" max="14864" width="9" style="29" hidden="1"/>
    <col min="14865" max="14866" width="15.1640625" style="29" hidden="1"/>
    <col min="14867" max="14867" width="9" style="29" hidden="1"/>
    <col min="14868" max="14868" width="10.83203125" style="29" hidden="1"/>
    <col min="14869" max="14869" width="9.83203125" style="29" hidden="1"/>
    <col min="14870" max="15107" width="9" style="29" hidden="1"/>
    <col min="15108" max="15108" width="24.6640625" style="29" hidden="1"/>
    <col min="15109" max="15109" width="9.5" style="29" hidden="1"/>
    <col min="15110" max="15110" width="11.1640625" style="29" hidden="1"/>
    <col min="15111" max="15111" width="14.5" style="29" hidden="1"/>
    <col min="15112" max="15112" width="13" style="29" hidden="1"/>
    <col min="15113" max="15113" width="14.33203125" style="29" hidden="1"/>
    <col min="15114" max="15114" width="14.83203125" style="29" hidden="1"/>
    <col min="15115" max="15115" width="12.5" style="29" hidden="1"/>
    <col min="15116" max="15116" width="8.6640625" style="29" hidden="1"/>
    <col min="15117" max="15117" width="2.83203125" style="29" hidden="1"/>
    <col min="15118" max="15118" width="12" style="29" hidden="1"/>
    <col min="15119" max="15119" width="8.1640625" style="29" hidden="1"/>
    <col min="15120" max="15120" width="9" style="29" hidden="1"/>
    <col min="15121" max="15122" width="15.1640625" style="29" hidden="1"/>
    <col min="15123" max="15123" width="9" style="29" hidden="1"/>
    <col min="15124" max="15124" width="10.83203125" style="29" hidden="1"/>
    <col min="15125" max="15125" width="9.83203125" style="29" hidden="1"/>
    <col min="15126" max="15363" width="9" style="29" hidden="1"/>
    <col min="15364" max="15364" width="24.6640625" style="29" hidden="1"/>
    <col min="15365" max="15365" width="9.5" style="29" hidden="1"/>
    <col min="15366" max="15366" width="11.1640625" style="29" hidden="1"/>
    <col min="15367" max="15367" width="14.5" style="29" hidden="1"/>
    <col min="15368" max="15368" width="13" style="29" hidden="1"/>
    <col min="15369" max="15369" width="14.33203125" style="29" hidden="1"/>
    <col min="15370" max="15370" width="14.83203125" style="29" hidden="1"/>
    <col min="15371" max="15371" width="12.5" style="29" hidden="1"/>
    <col min="15372" max="15372" width="8.6640625" style="29" hidden="1"/>
    <col min="15373" max="15373" width="2.83203125" style="29" hidden="1"/>
    <col min="15374" max="15374" width="12" style="29" hidden="1"/>
    <col min="15375" max="15375" width="8.1640625" style="29" hidden="1"/>
    <col min="15376" max="15376" width="9" style="29" hidden="1"/>
    <col min="15377" max="15378" width="15.1640625" style="29" hidden="1"/>
    <col min="15379" max="15379" width="9" style="29" hidden="1"/>
    <col min="15380" max="15380" width="10.83203125" style="29" hidden="1"/>
    <col min="15381" max="15381" width="9.83203125" style="29" hidden="1"/>
    <col min="15382" max="15619" width="9" style="29" hidden="1"/>
    <col min="15620" max="15620" width="24.6640625" style="29" hidden="1"/>
    <col min="15621" max="15621" width="9.5" style="29" hidden="1"/>
    <col min="15622" max="15622" width="11.1640625" style="29" hidden="1"/>
    <col min="15623" max="15623" width="14.5" style="29" hidden="1"/>
    <col min="15624" max="15624" width="13" style="29" hidden="1"/>
    <col min="15625" max="15625" width="14.33203125" style="29" hidden="1"/>
    <col min="15626" max="15626" width="14.83203125" style="29" hidden="1"/>
    <col min="15627" max="15627" width="12.5" style="29" hidden="1"/>
    <col min="15628" max="15628" width="8.6640625" style="29" hidden="1"/>
    <col min="15629" max="15629" width="2.83203125" style="29" hidden="1"/>
    <col min="15630" max="15630" width="12" style="29" hidden="1"/>
    <col min="15631" max="15631" width="8.1640625" style="29" hidden="1"/>
    <col min="15632" max="15632" width="9" style="29" hidden="1"/>
    <col min="15633" max="15634" width="15.1640625" style="29" hidden="1"/>
    <col min="15635" max="15635" width="9" style="29" hidden="1"/>
    <col min="15636" max="15636" width="10.83203125" style="29" hidden="1"/>
    <col min="15637" max="15637" width="9.83203125" style="29" hidden="1"/>
    <col min="15638" max="15875" width="9" style="29" hidden="1"/>
    <col min="15876" max="15876" width="24.6640625" style="29" hidden="1"/>
    <col min="15877" max="15877" width="9.5" style="29" hidden="1"/>
    <col min="15878" max="15878" width="11.1640625" style="29" hidden="1"/>
    <col min="15879" max="15879" width="14.5" style="29" hidden="1"/>
    <col min="15880" max="15880" width="13" style="29" hidden="1"/>
    <col min="15881" max="15881" width="14.33203125" style="29" hidden="1"/>
    <col min="15882" max="15882" width="14.83203125" style="29" hidden="1"/>
    <col min="15883" max="15883" width="12.5" style="29" hidden="1"/>
    <col min="15884" max="15884" width="8.6640625" style="29" hidden="1"/>
    <col min="15885" max="15885" width="2.83203125" style="29" hidden="1"/>
    <col min="15886" max="15886" width="12" style="29" hidden="1"/>
    <col min="15887" max="15887" width="8.1640625" style="29" hidden="1"/>
    <col min="15888" max="15888" width="9" style="29" hidden="1"/>
    <col min="15889" max="15890" width="15.1640625" style="29" hidden="1"/>
    <col min="15891" max="15891" width="9" style="29" hidden="1"/>
    <col min="15892" max="15892" width="10.83203125" style="29" hidden="1"/>
    <col min="15893" max="15893" width="9.83203125" style="29" hidden="1"/>
    <col min="15894" max="16131" width="9" style="29" hidden="1"/>
    <col min="16132" max="16132" width="24.6640625" style="29" hidden="1"/>
    <col min="16133" max="16133" width="9.5" style="29" hidden="1"/>
    <col min="16134" max="16134" width="11.1640625" style="29" hidden="1"/>
    <col min="16135" max="16135" width="14.5" style="29" hidden="1"/>
    <col min="16136" max="16136" width="13" style="29" hidden="1"/>
    <col min="16137" max="16137" width="14.33203125" style="29" hidden="1"/>
    <col min="16138" max="16138" width="14.83203125" style="29" hidden="1"/>
    <col min="16139" max="16139" width="12.5" style="29" hidden="1"/>
    <col min="16140" max="16140" width="8.6640625" style="29" hidden="1"/>
    <col min="16141" max="16141" width="2.83203125" style="29" hidden="1"/>
    <col min="16142" max="16142" width="12" style="29" hidden="1"/>
    <col min="16143" max="16143" width="8.1640625" style="29" hidden="1"/>
    <col min="16144" max="16144" width="9" style="29" hidden="1"/>
    <col min="16145" max="16146" width="15.1640625" style="29" hidden="1"/>
    <col min="16147" max="16147" width="9" style="29" hidden="1"/>
    <col min="16148" max="16148" width="10.83203125" style="29" hidden="1"/>
    <col min="16149" max="16150" width="9.83203125" style="29" hidden="1"/>
    <col min="16151" max="16384" width="9" style="29" hidden="1"/>
  </cols>
  <sheetData>
    <row r="1" spans="1:21" ht="20">
      <c r="A1" s="1" t="s">
        <v>121</v>
      </c>
      <c r="B1" s="31"/>
      <c r="Q1" s="34"/>
    </row>
    <row r="2" spans="1:21">
      <c r="B2" s="13" t="s">
        <v>21</v>
      </c>
      <c r="C2" s="13"/>
      <c r="D2" s="14" t="str">
        <f ca="1">MID(CELL("filename",A1),FIND("]",CELL("filename",A1))+1,255)</f>
        <v>2</v>
      </c>
      <c r="Q2" s="34"/>
    </row>
    <row r="3" spans="1:21" ht="5.25" customHeight="1">
      <c r="B3" s="90"/>
      <c r="C3" s="89"/>
      <c r="D3" s="89"/>
    </row>
    <row r="4" spans="1:21">
      <c r="B4" s="90" t="s">
        <v>4</v>
      </c>
      <c r="C4" s="89"/>
      <c r="D4" s="89"/>
      <c r="H4" s="90" t="s">
        <v>22</v>
      </c>
    </row>
    <row r="5" spans="1:21" s="89" customFormat="1" ht="11">
      <c r="B5" s="89" t="s">
        <v>96</v>
      </c>
      <c r="C5" s="89">
        <f ca="1">VLOOKUP(_xlfn.NUMBERVALUE($D$2),Results!$B$6:$F$76,5,0)</f>
        <v>89</v>
      </c>
      <c r="G5" s="137"/>
      <c r="H5" s="89" t="str">
        <f ca="1">VLOOKUP($C$5,ResultsByYr!$BS$6:$BT$7,2,0)</f>
        <v>BT</v>
      </c>
      <c r="T5" s="91"/>
    </row>
    <row r="6" spans="1:21" s="89" customFormat="1" ht="11">
      <c r="B6" s="92" t="s">
        <v>19</v>
      </c>
      <c r="C6" s="89" t="str">
        <f ca="1">VLOOKUP(_xlfn.NUMBERVALUE($D$2),Results!$B$6:$E$76,2,0)</f>
        <v>Deaths - AWP2 (2020)</v>
      </c>
      <c r="G6" s="93"/>
      <c r="H6" s="89" t="str">
        <f ca="1">VLOOKUP(C6,Information!$B$57:$C$59,2,0)</f>
        <v>Deaths - AWP2 (2020)</v>
      </c>
      <c r="Q6" s="93"/>
      <c r="T6" s="91"/>
    </row>
    <row r="7" spans="1:21" s="89" customFormat="1" ht="11">
      <c r="B7" s="92" t="s">
        <v>5</v>
      </c>
      <c r="C7" s="89" t="str">
        <f ca="1">VLOOKUP(_xlfn.NUMBERVALUE($D$2),Results!$B$6:$E$76,3,0)</f>
        <v>PTC - 2020 Central</v>
      </c>
      <c r="G7" s="93"/>
      <c r="H7" s="89" t="str">
        <f ca="1">VLOOKUP(C7,Information!$B$66:$C$69,2,0)</f>
        <v>PtC 2020</v>
      </c>
      <c r="Q7" s="94"/>
      <c r="T7" s="91"/>
    </row>
    <row r="8" spans="1:21" s="89" customFormat="1" ht="11">
      <c r="B8" s="92" t="s">
        <v>18</v>
      </c>
      <c r="C8" s="89" t="str">
        <f ca="1">VLOOKUP(_xlfn.NUMBERVALUE($D$2),Results!$B$6:$E$76,4,0)</f>
        <v>ACPC - 2020 Central</v>
      </c>
      <c r="D8" s="95"/>
      <c r="G8" s="93"/>
      <c r="H8" s="89" t="str">
        <f ca="1">VLOOKUP(C8,Information!$B$62:$C$64,2,0)</f>
        <v>ACPC 2020</v>
      </c>
      <c r="I8" s="94"/>
      <c r="T8" s="91"/>
    </row>
    <row r="9" spans="1:21" ht="5.25" customHeight="1" thickBot="1">
      <c r="B9" s="13"/>
      <c r="C9" s="13"/>
      <c r="D9" s="14"/>
    </row>
    <row r="10" spans="1:21" ht="14" thickBot="1">
      <c r="B10" s="46" t="s">
        <v>6</v>
      </c>
      <c r="C10" s="47"/>
      <c r="D10" s="47"/>
      <c r="E10" s="47"/>
      <c r="F10" s="48"/>
      <c r="G10" s="138"/>
      <c r="H10" s="48"/>
      <c r="I10" s="48"/>
      <c r="J10" s="48"/>
      <c r="K10" s="47"/>
      <c r="L10" s="47"/>
      <c r="M10" s="47"/>
      <c r="N10" s="47"/>
      <c r="O10" s="47"/>
      <c r="P10" s="47"/>
      <c r="Q10" s="47"/>
      <c r="R10" s="47"/>
      <c r="S10" s="47"/>
      <c r="T10" s="49"/>
    </row>
    <row r="11" spans="1:21" s="50" customFormat="1" ht="64.5" customHeight="1" thickBot="1">
      <c r="B11" s="23" t="s">
        <v>7</v>
      </c>
      <c r="C11" s="24" t="s">
        <v>12</v>
      </c>
      <c r="D11" s="65" t="s">
        <v>13</v>
      </c>
      <c r="E11" s="23" t="s">
        <v>165</v>
      </c>
      <c r="F11" s="24" t="s">
        <v>56</v>
      </c>
      <c r="G11" s="139" t="s">
        <v>57</v>
      </c>
      <c r="H11" s="24" t="s">
        <v>15</v>
      </c>
      <c r="I11" s="24" t="s">
        <v>14</v>
      </c>
      <c r="J11" s="24" t="s">
        <v>82</v>
      </c>
      <c r="K11" s="25" t="s">
        <v>16</v>
      </c>
      <c r="L11" s="81" t="s">
        <v>27</v>
      </c>
      <c r="M11" s="36" t="s">
        <v>28</v>
      </c>
      <c r="N11" s="24" t="s">
        <v>8</v>
      </c>
      <c r="O11" s="24" t="s">
        <v>17</v>
      </c>
      <c r="P11" s="24"/>
      <c r="Q11" s="24" t="s">
        <v>9</v>
      </c>
      <c r="R11" s="24" t="s">
        <v>3</v>
      </c>
      <c r="S11" s="65" t="s">
        <v>33</v>
      </c>
      <c r="T11" s="45" t="s">
        <v>32</v>
      </c>
    </row>
    <row r="12" spans="1:21" s="51" customFormat="1">
      <c r="B12" s="15">
        <v>2005</v>
      </c>
      <c r="C12" s="61">
        <f t="shared" ref="C12:C43" ca="1" si="0">SUM(INDIRECT("'"&amp;$H$6&amp;"'!C"&amp;SUM(ROW(A12))&amp;":"&amp;$H$5&amp;ROW(B12)))</f>
        <v>1691.282853602044</v>
      </c>
      <c r="D12" s="79">
        <f t="shared" ref="D12:D43" ca="1" si="1">SUMPRODUCT(INDIRECT("'"&amp;$H$6&amp;"'!C"&amp;SUM(ROW(A12))&amp;":"&amp;$H$5&amp;SUM(ROW(B12))),INDIRECT("'"&amp;$H$6&amp;"'!C11:"&amp;$H$5&amp;"11"))/C12</f>
        <v>71.003812070696924</v>
      </c>
      <c r="E12" s="85">
        <f ca="1">IFERROR(F12/C12,"")</f>
        <v>0.42255103508433622</v>
      </c>
      <c r="F12" s="61">
        <f t="shared" ref="F12:F43" ca="1" si="2">SUMPRODUCT(INDIRECT("'"&amp;$H$6&amp;"'!$C"&amp;SUM(ROW(A12))&amp;":"&amp;$H$5&amp;SUM(ROW(A12))),
INDIRECT("'"&amp;$H$7&amp;"'!$C"&amp;SUM(ROW(A12))&amp;":"&amp;$H$5&amp;SUM(ROW(A12))))</f>
        <v>714.6533204099336</v>
      </c>
      <c r="G12" s="181">
        <f ca="1">OFFSET('Other Inputs'!$B80,,$D$2)</f>
        <v>0</v>
      </c>
      <c r="H12" s="61">
        <f ca="1">F12*(1-G12)</f>
        <v>714.6533204099336</v>
      </c>
      <c r="I12" s="79">
        <f t="shared" ref="I12:I43" ca="1" si="3">IFERROR(SUMPRODUCT(INDIRECT("'"&amp;$H$6&amp;"'!$C"&amp;SUM(ROW(P12))&amp;":"&amp;$H$5&amp;SUM(ROW(P12))),
INDIRECT("'"&amp;$H$7&amp;"'!$C"&amp;SUM(ROW(P12))&amp;":"&amp;$H$5&amp;SUM(ROW(P12))),
INDIRECT("'"&amp;$H$7&amp;"'!$C10:"&amp;$H$5&amp;10))/
(SUMPRODUCT(INDIRECT("'"&amp;$H$6&amp;"'!$C"&amp;SUM(ROW(P12))&amp;":"&amp;$H$5&amp;SUM(ROW(P12))),
INDIRECT("'"&amp;$H$7&amp;"'!$C"&amp;SUM(ROW(P12))&amp;":"&amp;$H$5&amp;SUM(ROW(P12))))),"")</f>
        <v>67.335375334262523</v>
      </c>
      <c r="J12" s="180">
        <f ca="1">OFFSET('Other Inputs'!$B11,,$D$2)</f>
        <v>2</v>
      </c>
      <c r="K12" s="86">
        <f ca="1">H12*J12</f>
        <v>1429.3066408198672</v>
      </c>
      <c r="L12" s="181">
        <f ca="1">OFFSET('Other Inputs'!$B149,,$D$2)</f>
        <v>5.5E-2</v>
      </c>
      <c r="M12" s="181">
        <f ca="1">OFFSET('Other Inputs'!$B218,,$D$2)</f>
        <v>1.9521717911176184E-2</v>
      </c>
      <c r="N12" s="61">
        <f ca="1">(K12*(1+L12))*(1+M12)</f>
        <v>1537.3556657734021</v>
      </c>
      <c r="O12" s="61">
        <f ca="1">N12/J12</f>
        <v>768.67783288670103</v>
      </c>
      <c r="P12" s="53"/>
      <c r="Q12" s="61">
        <f ca="1">IFERROR(SUMPRODUCT(INDIRECT("'"&amp;$H$6&amp;"'!$C"&amp;SUM(ROW(P12))&amp;":"&amp;$H$5&amp;SUM(ROW(P12))),
INDIRECT("'"&amp;$H$7&amp;"'!$C"&amp;SUM(ROW(P12))&amp;":"&amp;$H$5&amp;SUM(ROW(P12))),
INDIRECT("'"&amp;$H$8&amp;"'!$C"&amp;SUM(ROW(P12))&amp;":"&amp;$H$5&amp;SUM(ROW(P12))))/
(SUMPRODUCT(INDIRECT("'"&amp;$H$6&amp;"'!$C"&amp;SUM(ROW(P12))&amp;":"&amp;$H$5&amp;SUM(ROW(P12))),
INDIRECT("'"&amp;$H$7&amp;"'!$C"&amp;SUM(ROW(P12))&amp;":"&amp;$H$5&amp;SUM(ROW(P12))))),"")</f>
        <v>164807.17697758376</v>
      </c>
      <c r="R12" s="54"/>
      <c r="S12" s="66">
        <f ca="1">IFERROR(O12*Q12,0)</f>
        <v>126683623.64330409</v>
      </c>
      <c r="T12" s="68">
        <f t="shared" ref="T12:T43" si="4">IF(B12&gt;Endyear,0,IF(B12&gt;=Startyear,IF(B12=Startyear,0.5,T11+1),0))</f>
        <v>0</v>
      </c>
    </row>
    <row r="13" spans="1:21" s="51" customFormat="1">
      <c r="B13" s="15">
        <f>B12+1</f>
        <v>2006</v>
      </c>
      <c r="C13" s="61">
        <f t="shared" ca="1" si="0"/>
        <v>1741.9354935395288</v>
      </c>
      <c r="D13" s="79">
        <f t="shared" ca="1" si="1"/>
        <v>71.435992066017747</v>
      </c>
      <c r="E13" s="85">
        <f t="shared" ref="E13:E67" ca="1" si="5">IFERROR(F13/C13,"")</f>
        <v>0.47617993689889393</v>
      </c>
      <c r="F13" s="61">
        <f t="shared" ca="1" si="2"/>
        <v>829.47473339559645</v>
      </c>
      <c r="G13" s="181">
        <f ca="1">OFFSET('Other Inputs'!$B81,,$D$2)</f>
        <v>0</v>
      </c>
      <c r="H13" s="61">
        <f t="shared" ref="H13:H67" ca="1" si="6">F13*(1-G13)</f>
        <v>829.47473339559645</v>
      </c>
      <c r="I13" s="79">
        <f t="shared" ca="1" si="3"/>
        <v>68.525132398434522</v>
      </c>
      <c r="J13" s="63">
        <f ca="1">OFFSET('Other Inputs'!$B12,,$D$2)</f>
        <v>2</v>
      </c>
      <c r="K13" s="86">
        <f t="shared" ref="K13:K67" ca="1" si="7">H13*J13</f>
        <v>1658.9494667911929</v>
      </c>
      <c r="L13" s="82">
        <f ca="1">OFFSET('Other Inputs'!$B150,,$D$2)</f>
        <v>5.5E-2</v>
      </c>
      <c r="M13" s="52">
        <f ca="1">OFFSET('Other Inputs'!$B219,,$D$2)</f>
        <v>2.4271844660194174E-2</v>
      </c>
      <c r="N13" s="61">
        <f t="shared" ref="N13:N67" ca="1" si="8">(K13*(1+L13))*(1+M13)</f>
        <v>1792.6720682284149</v>
      </c>
      <c r="O13" s="61">
        <f t="shared" ref="O13:O67" ca="1" si="9">N13/J13</f>
        <v>896.33603411420745</v>
      </c>
      <c r="P13" s="53"/>
      <c r="Q13" s="61">
        <f t="shared" ref="Q13:Q43" ca="1" si="10">IFERROR(SUMPRODUCT(INDIRECT("'"&amp;$H$6&amp;"'!$C"&amp;SUM(ROW(P13))&amp;":"&amp;$H$5&amp;SUM(ROW(P13))),
INDIRECT("'"&amp;$H$7&amp;"'!$C"&amp;SUM(ROW(P13))&amp;":"&amp;$H$5&amp;SUM(ROW(P13))),
INDIRECT("'"&amp;$H$8&amp;"'!$C"&amp;SUM(ROW(P13))&amp;":"&amp;$H$5&amp;SUM(ROW(P13))))/
(SUMPRODUCT(INDIRECT("'"&amp;$H$6&amp;"'!$C"&amp;SUM(ROW(P13))&amp;":"&amp;$H$5&amp;SUM(ROW(P13))),
INDIRECT("'"&amp;$H$7&amp;"'!$C"&amp;SUM(ROW(P13))&amp;":"&amp;$H$5&amp;SUM(ROW(P13))))),"")</f>
        <v>167808.12608943848</v>
      </c>
      <c r="R13" s="54">
        <f ca="1">IF(Q13=0,"",IFERROR(Q13/Q12-1,""))</f>
        <v>1.8208849680514172E-2</v>
      </c>
      <c r="S13" s="66">
        <f t="shared" ref="S13:S67" ca="1" si="11">IFERROR(O13*Q13,0)</f>
        <v>150412470.23114416</v>
      </c>
      <c r="T13" s="68">
        <f t="shared" si="4"/>
        <v>0</v>
      </c>
      <c r="U13" s="55"/>
    </row>
    <row r="14" spans="1:21" s="51" customFormat="1">
      <c r="B14" s="15">
        <f t="shared" ref="B14:B67" si="12">B13+1</f>
        <v>2007</v>
      </c>
      <c r="C14" s="61">
        <f t="shared" ca="1" si="0"/>
        <v>1790.4970081515162</v>
      </c>
      <c r="D14" s="79">
        <f t="shared" ca="1" si="1"/>
        <v>71.883716553623671</v>
      </c>
      <c r="E14" s="85">
        <f t="shared" ca="1" si="5"/>
        <v>0.53036762819377581</v>
      </c>
      <c r="F14" s="61">
        <f t="shared" ca="1" si="2"/>
        <v>949.62165150137139</v>
      </c>
      <c r="G14" s="181">
        <f ca="1">OFFSET('Other Inputs'!$B82,,$D$2)</f>
        <v>0</v>
      </c>
      <c r="H14" s="61">
        <f t="shared" ca="1" si="6"/>
        <v>949.62165150137139</v>
      </c>
      <c r="I14" s="79">
        <f t="shared" ca="1" si="3"/>
        <v>69.551620987336534</v>
      </c>
      <c r="J14" s="63">
        <f ca="1">OFFSET('Other Inputs'!$B13,,$D$2)</f>
        <v>2</v>
      </c>
      <c r="K14" s="86">
        <f t="shared" ca="1" si="7"/>
        <v>1899.2433030027428</v>
      </c>
      <c r="L14" s="82">
        <f ca="1">OFFSET('Other Inputs'!$B151,,$D$2)</f>
        <v>5.5E-2</v>
      </c>
      <c r="M14" s="52">
        <f ca="1">OFFSET('Other Inputs'!$B220,,$D$2)</f>
        <v>1.6544117647058824E-2</v>
      </c>
      <c r="N14" s="61">
        <f t="shared" ca="1" si="8"/>
        <v>2036.8511610686492</v>
      </c>
      <c r="O14" s="61">
        <f t="shared" ca="1" si="9"/>
        <v>1018.4255805343246</v>
      </c>
      <c r="P14" s="53"/>
      <c r="Q14" s="61">
        <f t="shared" ca="1" si="10"/>
        <v>171701.86684945007</v>
      </c>
      <c r="R14" s="54">
        <f t="shared" ref="R14:R67" ca="1" si="13">IF(Q14=0,"",IFERROR(Q14/Q13-1,""))</f>
        <v>2.3203529237531217E-2</v>
      </c>
      <c r="S14" s="66">
        <f t="shared" ca="1" si="11"/>
        <v>174865573.42497849</v>
      </c>
      <c r="T14" s="68">
        <f t="shared" si="4"/>
        <v>0</v>
      </c>
      <c r="U14" s="56"/>
    </row>
    <row r="15" spans="1:21" s="51" customFormat="1">
      <c r="B15" s="15">
        <f t="shared" si="12"/>
        <v>2008</v>
      </c>
      <c r="C15" s="61">
        <f t="shared" ca="1" si="0"/>
        <v>1839.1469686348898</v>
      </c>
      <c r="D15" s="79">
        <f t="shared" ca="1" si="1"/>
        <v>72.336691510166361</v>
      </c>
      <c r="E15" s="85">
        <f t="shared" ca="1" si="5"/>
        <v>0.58658625840061107</v>
      </c>
      <c r="F15" s="61">
        <f t="shared" ca="1" si="2"/>
        <v>1078.818338980366</v>
      </c>
      <c r="G15" s="181">
        <f ca="1">OFFSET('Other Inputs'!$B83,,$D$2)</f>
        <v>0</v>
      </c>
      <c r="H15" s="61">
        <f t="shared" ca="1" si="6"/>
        <v>1078.818338980366</v>
      </c>
      <c r="I15" s="79">
        <f t="shared" ca="1" si="3"/>
        <v>70.425320138987203</v>
      </c>
      <c r="J15" s="63">
        <f ca="1">OFFSET('Other Inputs'!$B14,,$D$2)</f>
        <v>2</v>
      </c>
      <c r="K15" s="86">
        <f t="shared" ca="1" si="7"/>
        <v>2157.636677960732</v>
      </c>
      <c r="L15" s="82">
        <f ca="1">OFFSET('Other Inputs'!$B152,,$D$2)</f>
        <v>5.5E-2</v>
      </c>
      <c r="M15" s="52">
        <f ca="1">OFFSET('Other Inputs'!$B221,,$D$2)</f>
        <v>1.7660044150110375E-2</v>
      </c>
      <c r="N15" s="61">
        <f t="shared" ca="1" si="8"/>
        <v>2316.5063719858535</v>
      </c>
      <c r="O15" s="61">
        <f t="shared" ca="1" si="9"/>
        <v>1158.2531859929268</v>
      </c>
      <c r="P15" s="53"/>
      <c r="Q15" s="61">
        <f t="shared" ca="1" si="10"/>
        <v>176369.58651762604</v>
      </c>
      <c r="R15" s="54">
        <f t="shared" ca="1" si="13"/>
        <v>2.7185025729910439E-2</v>
      </c>
      <c r="S15" s="66">
        <f t="shared" ca="1" si="11"/>
        <v>204280635.49629551</v>
      </c>
      <c r="T15" s="68">
        <f t="shared" si="4"/>
        <v>0</v>
      </c>
      <c r="U15" s="56"/>
    </row>
    <row r="16" spans="1:21" s="51" customFormat="1">
      <c r="B16" s="15">
        <f t="shared" si="12"/>
        <v>2009</v>
      </c>
      <c r="C16" s="61">
        <f t="shared" ca="1" si="0"/>
        <v>1879.1437352260009</v>
      </c>
      <c r="D16" s="79">
        <f t="shared" ca="1" si="1"/>
        <v>72.75003337371777</v>
      </c>
      <c r="E16" s="85">
        <f t="shared" ca="1" si="5"/>
        <v>0.6126062852231271</v>
      </c>
      <c r="F16" s="61">
        <f t="shared" ca="1" si="2"/>
        <v>1151.175263037112</v>
      </c>
      <c r="G16" s="181">
        <f ca="1">OFFSET('Other Inputs'!$B84,,$D$2)</f>
        <v>0</v>
      </c>
      <c r="H16" s="61">
        <f t="shared" ca="1" si="6"/>
        <v>1151.175263037112</v>
      </c>
      <c r="I16" s="79">
        <f t="shared" ca="1" si="3"/>
        <v>71.026547324178267</v>
      </c>
      <c r="J16" s="63">
        <f ca="1">OFFSET('Other Inputs'!$B15,,$D$2)</f>
        <v>2</v>
      </c>
      <c r="K16" s="86">
        <f t="shared" ca="1" si="7"/>
        <v>2302.350526074224</v>
      </c>
      <c r="L16" s="82">
        <f ca="1">OFFSET('Other Inputs'!$B153,,$D$2)</f>
        <v>5.5E-2</v>
      </c>
      <c r="M16" s="52">
        <f ca="1">OFFSET('Other Inputs'!$B222,,$D$2)</f>
        <v>1.797945205479452E-2</v>
      </c>
      <c r="N16" s="61">
        <f t="shared" ca="1" si="8"/>
        <v>2472.6515309545171</v>
      </c>
      <c r="O16" s="61">
        <f t="shared" ca="1" si="9"/>
        <v>1236.3257654772585</v>
      </c>
      <c r="P16" s="53"/>
      <c r="Q16" s="61">
        <f t="shared" ca="1" si="10"/>
        <v>182648.47904785123</v>
      </c>
      <c r="R16" s="54">
        <f t="shared" ca="1" si="13"/>
        <v>3.5600766856692001E-2</v>
      </c>
      <c r="S16" s="66">
        <f t="shared" ca="1" si="11"/>
        <v>225813020.67209169</v>
      </c>
      <c r="T16" s="68">
        <f t="shared" si="4"/>
        <v>0</v>
      </c>
    </row>
    <row r="17" spans="2:20" s="51" customFormat="1">
      <c r="B17" s="15">
        <f t="shared" si="12"/>
        <v>2010</v>
      </c>
      <c r="C17" s="61">
        <f t="shared" ca="1" si="0"/>
        <v>1916.6147423692969</v>
      </c>
      <c r="D17" s="79">
        <f t="shared" ca="1" si="1"/>
        <v>73.163753330217816</v>
      </c>
      <c r="E17" s="85">
        <f t="shared" ca="1" si="5"/>
        <v>0.62290763022646634</v>
      </c>
      <c r="F17" s="61">
        <f t="shared" ca="1" si="2"/>
        <v>1193.873947226368</v>
      </c>
      <c r="G17" s="181">
        <f ca="1">OFFSET('Other Inputs'!$B85,,$D$2)</f>
        <v>0</v>
      </c>
      <c r="H17" s="61">
        <f t="shared" ca="1" si="6"/>
        <v>1193.873947226368</v>
      </c>
      <c r="I17" s="79">
        <f t="shared" ca="1" si="3"/>
        <v>71.538234515261507</v>
      </c>
      <c r="J17" s="63">
        <f ca="1">OFFSET('Other Inputs'!$B16,,$D$2)</f>
        <v>2</v>
      </c>
      <c r="K17" s="86">
        <f t="shared" ca="1" si="7"/>
        <v>2387.7478944527361</v>
      </c>
      <c r="L17" s="82">
        <f ca="1">OFFSET('Other Inputs'!$B154,,$D$2)</f>
        <v>5.5E-2</v>
      </c>
      <c r="M17" s="52">
        <f ca="1">OFFSET('Other Inputs'!$B223,,$D$2)</f>
        <v>1.4830508474576272E-2</v>
      </c>
      <c r="N17" s="61">
        <f t="shared" ca="1" si="8"/>
        <v>2556.4331773775807</v>
      </c>
      <c r="O17" s="61">
        <f t="shared" ca="1" si="9"/>
        <v>1278.2165886887904</v>
      </c>
      <c r="P17" s="53"/>
      <c r="Q17" s="61">
        <f t="shared" ca="1" si="10"/>
        <v>189822.03490022366</v>
      </c>
      <c r="R17" s="54">
        <f t="shared" ca="1" si="13"/>
        <v>3.9275201686694849E-2</v>
      </c>
      <c r="S17" s="66">
        <f t="shared" ca="1" si="11"/>
        <v>242633673.90812838</v>
      </c>
      <c r="T17" s="68">
        <f t="shared" si="4"/>
        <v>0</v>
      </c>
    </row>
    <row r="18" spans="2:20" s="51" customFormat="1">
      <c r="B18" s="15">
        <f t="shared" si="12"/>
        <v>2011</v>
      </c>
      <c r="C18" s="61">
        <f t="shared" ca="1" si="0"/>
        <v>1947.251334303731</v>
      </c>
      <c r="D18" s="79">
        <f t="shared" ca="1" si="1"/>
        <v>73.579522578469792</v>
      </c>
      <c r="E18" s="85">
        <f t="shared" ca="1" si="5"/>
        <v>0.63337914955984564</v>
      </c>
      <c r="F18" s="61">
        <f t="shared" ca="1" si="2"/>
        <v>1233.3483941005718</v>
      </c>
      <c r="G18" s="181">
        <f ca="1">OFFSET('Other Inputs'!$B86,,$D$2)</f>
        <v>0</v>
      </c>
      <c r="H18" s="61">
        <f t="shared" ca="1" si="6"/>
        <v>1233.3483941005718</v>
      </c>
      <c r="I18" s="79">
        <f t="shared" ca="1" si="3"/>
        <v>72.043827622207843</v>
      </c>
      <c r="J18" s="63">
        <f ca="1">OFFSET('Other Inputs'!$B17,,$D$2)</f>
        <v>2</v>
      </c>
      <c r="K18" s="86">
        <f t="shared" ca="1" si="7"/>
        <v>2466.6967882011436</v>
      </c>
      <c r="L18" s="82">
        <f ca="1">OFFSET('Other Inputs'!$B155,,$D$2)</f>
        <v>5.5E-2</v>
      </c>
      <c r="M18" s="52">
        <f ca="1">OFFSET('Other Inputs'!$B224,,$D$2)</f>
        <v>2.2491349480968859E-2</v>
      </c>
      <c r="N18" s="61">
        <f t="shared" ca="1" si="8"/>
        <v>2660.8958147532076</v>
      </c>
      <c r="O18" s="61">
        <f t="shared" ca="1" si="9"/>
        <v>1330.4479073766038</v>
      </c>
      <c r="P18" s="53"/>
      <c r="Q18" s="61">
        <f t="shared" ca="1" si="10"/>
        <v>196043.6852012655</v>
      </c>
      <c r="R18" s="54">
        <f t="shared" ca="1" si="13"/>
        <v>3.2776228030176435E-2</v>
      </c>
      <c r="S18" s="66">
        <f t="shared" ca="1" si="11"/>
        <v>260825910.73042136</v>
      </c>
      <c r="T18" s="68">
        <f t="shared" si="4"/>
        <v>0</v>
      </c>
    </row>
    <row r="19" spans="2:20" s="51" customFormat="1">
      <c r="B19" s="15">
        <f t="shared" si="12"/>
        <v>2012</v>
      </c>
      <c r="C19" s="61">
        <f t="shared" ca="1" si="0"/>
        <v>1972.0731857598685</v>
      </c>
      <c r="D19" s="79">
        <f t="shared" ca="1" si="1"/>
        <v>73.992173497076664</v>
      </c>
      <c r="E19" s="85">
        <f t="shared" ca="1" si="5"/>
        <v>0.61755566232598036</v>
      </c>
      <c r="F19" s="61">
        <f t="shared" ca="1" si="2"/>
        <v>1217.8649623872416</v>
      </c>
      <c r="G19" s="181">
        <f ca="1">OFFSET('Other Inputs'!$B87,,$D$2)</f>
        <v>0</v>
      </c>
      <c r="H19" s="61">
        <f t="shared" ca="1" si="6"/>
        <v>1217.8649623872416</v>
      </c>
      <c r="I19" s="79">
        <f t="shared" ca="1" si="3"/>
        <v>72.459744012196737</v>
      </c>
      <c r="J19" s="63">
        <f ca="1">OFFSET('Other Inputs'!$B18,,$D$2)</f>
        <v>2</v>
      </c>
      <c r="K19" s="86">
        <f t="shared" ca="1" si="7"/>
        <v>2435.7299247744832</v>
      </c>
      <c r="L19" s="82">
        <f ca="1">OFFSET('Other Inputs'!$B156,,$D$2)</f>
        <v>5.5E-2</v>
      </c>
      <c r="M19" s="52">
        <f ca="1">OFFSET('Other Inputs'!$B225,,$D$2)</f>
        <v>1.9223224794036878E-2</v>
      </c>
      <c r="N19" s="61">
        <f t="shared" ca="1" si="8"/>
        <v>2619.0928966320648</v>
      </c>
      <c r="O19" s="61">
        <f t="shared" ca="1" si="9"/>
        <v>1309.5464483160324</v>
      </c>
      <c r="P19" s="53"/>
      <c r="Q19" s="61">
        <f t="shared" ca="1" si="10"/>
        <v>200490.62512432848</v>
      </c>
      <c r="R19" s="54">
        <f t="shared" ca="1" si="13"/>
        <v>2.268341323260481E-2</v>
      </c>
      <c r="S19" s="66">
        <f t="shared" ca="1" si="11"/>
        <v>262551786.05222544</v>
      </c>
      <c r="T19" s="68">
        <f t="shared" si="4"/>
        <v>0</v>
      </c>
    </row>
    <row r="20" spans="2:20" s="51" customFormat="1">
      <c r="B20" s="15">
        <f t="shared" si="12"/>
        <v>2013</v>
      </c>
      <c r="C20" s="61">
        <f t="shared" ca="1" si="0"/>
        <v>1988.2824327489705</v>
      </c>
      <c r="D20" s="79">
        <f t="shared" ca="1" si="1"/>
        <v>74.398505486078022</v>
      </c>
      <c r="E20" s="85">
        <f t="shared" ca="1" si="5"/>
        <v>0.60177547788395092</v>
      </c>
      <c r="F20" s="61">
        <f t="shared" ca="1" si="2"/>
        <v>1196.4996111357761</v>
      </c>
      <c r="G20" s="181">
        <f ca="1">OFFSET('Other Inputs'!$B88,,$D$2)</f>
        <v>0</v>
      </c>
      <c r="H20" s="61">
        <f t="shared" ca="1" si="6"/>
        <v>1196.4996111357761</v>
      </c>
      <c r="I20" s="79">
        <f t="shared" ca="1" si="3"/>
        <v>72.86840258509136</v>
      </c>
      <c r="J20" s="63">
        <f ca="1">OFFSET('Other Inputs'!$B19,,$D$2)</f>
        <v>2</v>
      </c>
      <c r="K20" s="86">
        <f t="shared" ca="1" si="7"/>
        <v>2392.9992222715523</v>
      </c>
      <c r="L20" s="82">
        <f ca="1">OFFSET('Other Inputs'!$B157,,$D$2)</f>
        <v>5.5E-2</v>
      </c>
      <c r="M20" s="52">
        <f ca="1">OFFSET('Other Inputs'!$B226,,$D$2)</f>
        <v>1.6406250000000001E-2</v>
      </c>
      <c r="N20" s="61">
        <f t="shared" ca="1" si="8"/>
        <v>2566.0336308788515</v>
      </c>
      <c r="O20" s="61">
        <f t="shared" ca="1" si="9"/>
        <v>1283.0168154394257</v>
      </c>
      <c r="P20" s="53"/>
      <c r="Q20" s="61">
        <f t="shared" ca="1" si="10"/>
        <v>205143.32253528375</v>
      </c>
      <c r="R20" s="54">
        <f t="shared" ca="1" si="13"/>
        <v>2.320655845164854E-2</v>
      </c>
      <c r="S20" s="66">
        <f t="shared" ca="1" si="11"/>
        <v>263202332.38788274</v>
      </c>
      <c r="T20" s="68">
        <f t="shared" si="4"/>
        <v>0</v>
      </c>
    </row>
    <row r="21" spans="2:20" s="51" customFormat="1">
      <c r="B21" s="15">
        <f t="shared" si="12"/>
        <v>2014</v>
      </c>
      <c r="C21" s="61">
        <f t="shared" ca="1" si="0"/>
        <v>2000.9043766745579</v>
      </c>
      <c r="D21" s="79">
        <f t="shared" ca="1" si="1"/>
        <v>74.814385250919202</v>
      </c>
      <c r="E21" s="85">
        <f t="shared" ca="1" si="5"/>
        <v>0.58581578489140707</v>
      </c>
      <c r="F21" s="61">
        <f t="shared" ca="1" si="2"/>
        <v>1172.1613679142577</v>
      </c>
      <c r="G21" s="181">
        <f ca="1">OFFSET('Other Inputs'!$B89,,$D$2)</f>
        <v>0</v>
      </c>
      <c r="H21" s="61">
        <f t="shared" ca="1" si="6"/>
        <v>1172.1613679142577</v>
      </c>
      <c r="I21" s="79">
        <f t="shared" ca="1" si="3"/>
        <v>73.284537105850475</v>
      </c>
      <c r="J21" s="63">
        <f ca="1">OFFSET('Other Inputs'!$B20,,$D$2)</f>
        <v>2</v>
      </c>
      <c r="K21" s="86">
        <f t="shared" ca="1" si="7"/>
        <v>2344.3227358285153</v>
      </c>
      <c r="L21" s="82">
        <f ca="1">OFFSET('Other Inputs'!$B158,,$D$2)</f>
        <v>5.5E-2</v>
      </c>
      <c r="M21" s="52">
        <f ca="1">OFFSET('Other Inputs'!$B227,,$D$2)</f>
        <v>1.627630011909488E-2</v>
      </c>
      <c r="N21" s="61">
        <f t="shared" ca="1" si="8"/>
        <v>2513.516016246786</v>
      </c>
      <c r="O21" s="61">
        <f t="shared" ca="1" si="9"/>
        <v>1256.758008123393</v>
      </c>
      <c r="P21" s="53"/>
      <c r="Q21" s="61">
        <f t="shared" ca="1" si="10"/>
        <v>211129.89626533148</v>
      </c>
      <c r="R21" s="54">
        <f t="shared" ca="1" si="13"/>
        <v>2.9182396268433664E-2</v>
      </c>
      <c r="S21" s="66">
        <f t="shared" ca="1" si="11"/>
        <v>265339187.88571659</v>
      </c>
      <c r="T21" s="68">
        <f t="shared" si="4"/>
        <v>0</v>
      </c>
    </row>
    <row r="22" spans="2:20" s="51" customFormat="1">
      <c r="B22" s="15">
        <f t="shared" si="12"/>
        <v>2015</v>
      </c>
      <c r="C22" s="61">
        <f t="shared" ca="1" si="0"/>
        <v>1997.4395466022861</v>
      </c>
      <c r="D22" s="79">
        <f t="shared" ca="1" si="1"/>
        <v>75.193872669200232</v>
      </c>
      <c r="E22" s="85">
        <f t="shared" ca="1" si="5"/>
        <v>0.57035979020282701</v>
      </c>
      <c r="F22" s="61">
        <f t="shared" ca="1" si="2"/>
        <v>1139.2592007429098</v>
      </c>
      <c r="G22" s="181">
        <f ca="1">OFFSET('Other Inputs'!$B90,,$D$2)</f>
        <v>0</v>
      </c>
      <c r="H22" s="61">
        <f t="shared" ca="1" si="6"/>
        <v>1139.2592007429098</v>
      </c>
      <c r="I22" s="79">
        <f t="shared" ca="1" si="3"/>
        <v>73.667397060800809</v>
      </c>
      <c r="J22" s="63">
        <f ca="1">OFFSET('Other Inputs'!$B21,,$D$2)</f>
        <v>2</v>
      </c>
      <c r="K22" s="86">
        <f t="shared" ca="1" si="7"/>
        <v>2278.5184014858196</v>
      </c>
      <c r="L22" s="82">
        <f ca="1">OFFSET('Other Inputs'!$B159,,$D$2)</f>
        <v>5.5E-2</v>
      </c>
      <c r="M22" s="52">
        <f ca="1">OFFSET('Other Inputs'!$B228,,$D$2)</f>
        <v>1.7309205350118019E-2</v>
      </c>
      <c r="N22" s="61">
        <f t="shared" ca="1" si="8"/>
        <v>2445.4454203326736</v>
      </c>
      <c r="O22" s="61">
        <f t="shared" ca="1" si="9"/>
        <v>1222.7227101663368</v>
      </c>
      <c r="P22" s="53"/>
      <c r="Q22" s="61">
        <f t="shared" ca="1" si="10"/>
        <v>219178.64491700381</v>
      </c>
      <c r="R22" s="54">
        <f t="shared" ca="1" si="13"/>
        <v>3.8122259301246908E-2</v>
      </c>
      <c r="S22" s="66">
        <f t="shared" ca="1" si="11"/>
        <v>267994706.7235041</v>
      </c>
      <c r="T22" s="68">
        <f t="shared" si="4"/>
        <v>0</v>
      </c>
    </row>
    <row r="23" spans="2:20" s="51" customFormat="1">
      <c r="B23" s="15">
        <f t="shared" si="12"/>
        <v>2016</v>
      </c>
      <c r="C23" s="61">
        <f t="shared" ca="1" si="0"/>
        <v>1986.5488330104133</v>
      </c>
      <c r="D23" s="79">
        <f t="shared" ca="1" si="1"/>
        <v>75.576550384742163</v>
      </c>
      <c r="E23" s="85">
        <f t="shared" ca="1" si="5"/>
        <v>0.56483117334549182</v>
      </c>
      <c r="F23" s="61">
        <f t="shared" ca="1" si="2"/>
        <v>1122.0647082573892</v>
      </c>
      <c r="G23" s="181">
        <f ca="1">OFFSET('Other Inputs'!$B91,,$D$2)</f>
        <v>0</v>
      </c>
      <c r="H23" s="61">
        <f t="shared" ca="1" si="6"/>
        <v>1122.0647082573892</v>
      </c>
      <c r="I23" s="79">
        <f t="shared" ca="1" si="3"/>
        <v>74.078477678900953</v>
      </c>
      <c r="J23" s="63">
        <f ca="1">OFFSET('Other Inputs'!$B22,,$D$2)</f>
        <v>2</v>
      </c>
      <c r="K23" s="86">
        <f t="shared" ca="1" si="7"/>
        <v>2244.1294165147783</v>
      </c>
      <c r="L23" s="82">
        <f ca="1">OFFSET('Other Inputs'!$B160,,$D$2)</f>
        <v>5.5E-2</v>
      </c>
      <c r="M23" s="52">
        <f ca="1">OFFSET('Other Inputs'!$B229,,$D$2)</f>
        <v>1.7500000000000002E-2</v>
      </c>
      <c r="N23" s="61">
        <f t="shared" ca="1" si="8"/>
        <v>2408.9887737754952</v>
      </c>
      <c r="O23" s="61">
        <f t="shared" ca="1" si="9"/>
        <v>1204.4943868877476</v>
      </c>
      <c r="P23" s="53"/>
      <c r="Q23" s="61">
        <f t="shared" ca="1" si="10"/>
        <v>227450.5316231873</v>
      </c>
      <c r="R23" s="54">
        <f t="shared" ca="1" si="13"/>
        <v>3.7740386201017939E-2</v>
      </c>
      <c r="S23" s="66">
        <f t="shared" ca="1" si="11"/>
        <v>273962888.63476324</v>
      </c>
      <c r="T23" s="68">
        <f t="shared" si="4"/>
        <v>0</v>
      </c>
    </row>
    <row r="24" spans="2:20" s="51" customFormat="1">
      <c r="B24" s="15">
        <f t="shared" si="12"/>
        <v>2017</v>
      </c>
      <c r="C24" s="61">
        <f t="shared" ca="1" si="0"/>
        <v>1963.5975058872498</v>
      </c>
      <c r="D24" s="79">
        <f t="shared" ca="1" si="1"/>
        <v>75.946049495267985</v>
      </c>
      <c r="E24" s="85">
        <f t="shared" ca="1" si="5"/>
        <v>0.55947607503482355</v>
      </c>
      <c r="F24" s="61">
        <f t="shared" ca="1" si="2"/>
        <v>1098.5858255419673</v>
      </c>
      <c r="G24" s="181">
        <f ca="1">OFFSET('Other Inputs'!$B92,,$D$2)</f>
        <v>0</v>
      </c>
      <c r="H24" s="61">
        <f t="shared" ca="1" si="6"/>
        <v>1098.5858255419673</v>
      </c>
      <c r="I24" s="79">
        <f t="shared" ca="1" si="3"/>
        <v>74.476871758747578</v>
      </c>
      <c r="J24" s="63">
        <f ca="1">OFFSET('Other Inputs'!$B23,,$D$2)</f>
        <v>2</v>
      </c>
      <c r="K24" s="86">
        <f t="shared" ca="1" si="7"/>
        <v>2197.1716510839346</v>
      </c>
      <c r="L24" s="82">
        <f ca="1">OFFSET('Other Inputs'!$B161,,$D$2)</f>
        <v>5.5E-2</v>
      </c>
      <c r="M24" s="52">
        <f ca="1">OFFSET('Other Inputs'!$B230,,$D$2)</f>
        <v>1.7500000000000002E-2</v>
      </c>
      <c r="N24" s="61">
        <f t="shared" ca="1" si="8"/>
        <v>2358.5813735016882</v>
      </c>
      <c r="O24" s="61">
        <f t="shared" ca="1" si="9"/>
        <v>1179.2906867508441</v>
      </c>
      <c r="P24" s="53"/>
      <c r="Q24" s="61">
        <f t="shared" ca="1" si="10"/>
        <v>232365.14020504639</v>
      </c>
      <c r="R24" s="54">
        <f t="shared" ca="1" si="13"/>
        <v>2.1607373466161039E-2</v>
      </c>
      <c r="S24" s="66">
        <f t="shared" ca="1" si="11"/>
        <v>274026045.76936531</v>
      </c>
      <c r="T24" s="68">
        <f t="shared" si="4"/>
        <v>0</v>
      </c>
    </row>
    <row r="25" spans="2:20" s="51" customFormat="1">
      <c r="B25" s="15">
        <f t="shared" si="12"/>
        <v>2018</v>
      </c>
      <c r="C25" s="61">
        <f t="shared" ca="1" si="0"/>
        <v>1934.809567107694</v>
      </c>
      <c r="D25" s="79">
        <f t="shared" ca="1" si="1"/>
        <v>76.321418093415033</v>
      </c>
      <c r="E25" s="85">
        <f t="shared" ca="1" si="5"/>
        <v>0.55401682085536863</v>
      </c>
      <c r="F25" s="61">
        <f t="shared" ca="1" si="2"/>
        <v>1071.9170453295567</v>
      </c>
      <c r="G25" s="181">
        <f ca="1">OFFSET('Other Inputs'!$B93,,$D$2)</f>
        <v>0</v>
      </c>
      <c r="H25" s="61">
        <f t="shared" ca="1" si="6"/>
        <v>1071.9170453295567</v>
      </c>
      <c r="I25" s="79">
        <f t="shared" ca="1" si="3"/>
        <v>74.878162147187709</v>
      </c>
      <c r="J25" s="63">
        <f ca="1">OFFSET('Other Inputs'!$B24,,$D$2)</f>
        <v>2</v>
      </c>
      <c r="K25" s="86">
        <f t="shared" ca="1" si="7"/>
        <v>2143.8340906591134</v>
      </c>
      <c r="L25" s="82">
        <f ca="1">OFFSET('Other Inputs'!$B162,,$D$2)</f>
        <v>5.5E-2</v>
      </c>
      <c r="M25" s="52">
        <f ca="1">OFFSET('Other Inputs'!$B231,,$D$2)</f>
        <v>1.7500000000000002E-2</v>
      </c>
      <c r="N25" s="61">
        <f t="shared" ca="1" si="8"/>
        <v>2301.3255025441586</v>
      </c>
      <c r="O25" s="61">
        <f t="shared" ca="1" si="9"/>
        <v>1150.6627512720793</v>
      </c>
      <c r="P25" s="53"/>
      <c r="Q25" s="61">
        <f t="shared" ca="1" si="10"/>
        <v>233935.7686553573</v>
      </c>
      <c r="R25" s="54">
        <f t="shared" ca="1" si="13"/>
        <v>6.7593118697792942E-3</v>
      </c>
      <c r="S25" s="66">
        <f t="shared" ca="1" si="11"/>
        <v>269181175.18192208</v>
      </c>
      <c r="T25" s="68">
        <f t="shared" si="4"/>
        <v>0</v>
      </c>
    </row>
    <row r="26" spans="2:20" s="51" customFormat="1">
      <c r="B26" s="15">
        <f t="shared" si="12"/>
        <v>2019</v>
      </c>
      <c r="C26" s="61">
        <f t="shared" ca="1" si="0"/>
        <v>1896.2180005768655</v>
      </c>
      <c r="D26" s="79">
        <f t="shared" ca="1" si="1"/>
        <v>76.68487368453313</v>
      </c>
      <c r="E26" s="85">
        <f t="shared" ca="1" si="5"/>
        <v>0.54871949687091792</v>
      </c>
      <c r="F26" s="61">
        <f t="shared" ca="1" si="2"/>
        <v>1040.4917872341157</v>
      </c>
      <c r="G26" s="181">
        <f ca="1">OFFSET('Other Inputs'!$B94,,$D$2)</f>
        <v>0</v>
      </c>
      <c r="H26" s="61">
        <f t="shared" ca="1" si="6"/>
        <v>1040.4917872341157</v>
      </c>
      <c r="I26" s="79">
        <f t="shared" ca="1" si="3"/>
        <v>75.267793709862559</v>
      </c>
      <c r="J26" s="63">
        <f ca="1">OFFSET('Other Inputs'!$B25,,$D$2)</f>
        <v>2</v>
      </c>
      <c r="K26" s="86">
        <f t="shared" ca="1" si="7"/>
        <v>2080.9835744682314</v>
      </c>
      <c r="L26" s="82">
        <f ca="1">OFFSET('Other Inputs'!$B163,,$D$2)</f>
        <v>5.5E-2</v>
      </c>
      <c r="M26" s="52">
        <f ca="1">OFFSET('Other Inputs'!$B232,,$D$2)</f>
        <v>1.7500000000000002E-2</v>
      </c>
      <c r="N26" s="61">
        <f t="shared" ca="1" si="8"/>
        <v>2233.8578303076038</v>
      </c>
      <c r="O26" s="61">
        <f t="shared" ca="1" si="9"/>
        <v>1116.9289151538019</v>
      </c>
      <c r="P26" s="53"/>
      <c r="Q26" s="61">
        <f t="shared" ca="1" si="10"/>
        <v>235932.94678436688</v>
      </c>
      <c r="R26" s="54">
        <f t="shared" ca="1" si="13"/>
        <v>8.5372926957223427E-3</v>
      </c>
      <c r="S26" s="66">
        <f t="shared" ca="1" si="11"/>
        <v>263520330.30090258</v>
      </c>
      <c r="T26" s="68">
        <f t="shared" si="4"/>
        <v>0</v>
      </c>
    </row>
    <row r="27" spans="2:20" s="51" customFormat="1">
      <c r="B27" s="15">
        <f t="shared" si="12"/>
        <v>2020</v>
      </c>
      <c r="C27" s="61">
        <f t="shared" ca="1" si="0"/>
        <v>1848.3582684024257</v>
      </c>
      <c r="D27" s="79">
        <f t="shared" ca="1" si="1"/>
        <v>77.037020250548451</v>
      </c>
      <c r="E27" s="85">
        <f t="shared" ca="1" si="5"/>
        <v>0.54357852572216281</v>
      </c>
      <c r="F27" s="61">
        <f t="shared" ca="1" si="2"/>
        <v>1004.7278625445603</v>
      </c>
      <c r="G27" s="181">
        <f ca="1">OFFSET('Other Inputs'!$B95,,$D$2)</f>
        <v>0</v>
      </c>
      <c r="H27" s="61">
        <f t="shared" ca="1" si="6"/>
        <v>1004.7278625445603</v>
      </c>
      <c r="I27" s="79">
        <f t="shared" ca="1" si="3"/>
        <v>75.646081295909482</v>
      </c>
      <c r="J27" s="63">
        <f ca="1">OFFSET('Other Inputs'!$B26,,$D$2)</f>
        <v>2</v>
      </c>
      <c r="K27" s="86">
        <f t="shared" ca="1" si="7"/>
        <v>2009.4557250891205</v>
      </c>
      <c r="L27" s="82">
        <f ca="1">OFFSET('Other Inputs'!$B164,,$D$2)</f>
        <v>5.5E-2</v>
      </c>
      <c r="M27" s="52">
        <f ca="1">OFFSET('Other Inputs'!$B233,,$D$2)</f>
        <v>1.7500000000000002E-2</v>
      </c>
      <c r="N27" s="61">
        <f t="shared" ca="1" si="8"/>
        <v>2157.0753662934803</v>
      </c>
      <c r="O27" s="61">
        <f t="shared" ca="1" si="9"/>
        <v>1078.5376831467402</v>
      </c>
      <c r="P27" s="53"/>
      <c r="Q27" s="61">
        <f t="shared" ca="1" si="10"/>
        <v>239297.89882348353</v>
      </c>
      <c r="R27" s="54">
        <f t="shared" ca="1" si="13"/>
        <v>1.4262323617701744E-2</v>
      </c>
      <c r="S27" s="66">
        <f t="shared" ca="1" si="11"/>
        <v>258091801.37896296</v>
      </c>
      <c r="T27" s="68">
        <f t="shared" si="4"/>
        <v>0.5</v>
      </c>
    </row>
    <row r="28" spans="2:20" s="51" customFormat="1">
      <c r="B28" s="15">
        <f t="shared" si="12"/>
        <v>2021</v>
      </c>
      <c r="C28" s="61">
        <f t="shared" ca="1" si="0"/>
        <v>1792.2715179562274</v>
      </c>
      <c r="D28" s="79">
        <f t="shared" ca="1" si="1"/>
        <v>77.380403667319626</v>
      </c>
      <c r="E28" s="85">
        <f t="shared" ca="1" si="5"/>
        <v>0.53855769701949174</v>
      </c>
      <c r="F28" s="61">
        <f t="shared" ca="1" si="2"/>
        <v>965.24162114413457</v>
      </c>
      <c r="G28" s="181">
        <f ca="1">OFFSET('Other Inputs'!$B96,,$D$2)</f>
        <v>0</v>
      </c>
      <c r="H28" s="61">
        <f t="shared" ca="1" si="6"/>
        <v>965.24162114413457</v>
      </c>
      <c r="I28" s="79">
        <f t="shared" ca="1" si="3"/>
        <v>76.014694115252667</v>
      </c>
      <c r="J28" s="63">
        <f ca="1">OFFSET('Other Inputs'!$B27,,$D$2)</f>
        <v>2</v>
      </c>
      <c r="K28" s="86">
        <f t="shared" ca="1" si="7"/>
        <v>1930.4832422882691</v>
      </c>
      <c r="L28" s="82">
        <f ca="1">OFFSET('Other Inputs'!$B165,,$D$2)</f>
        <v>5.5E-2</v>
      </c>
      <c r="M28" s="52">
        <f ca="1">OFFSET('Other Inputs'!$B234,,$D$2)</f>
        <v>1.7500000000000002E-2</v>
      </c>
      <c r="N28" s="61">
        <f t="shared" ca="1" si="8"/>
        <v>2072.3013674748713</v>
      </c>
      <c r="O28" s="61">
        <f t="shared" ca="1" si="9"/>
        <v>1036.1506837374357</v>
      </c>
      <c r="P28" s="53"/>
      <c r="Q28" s="61">
        <f t="shared" ca="1" si="10"/>
        <v>243591.84148909725</v>
      </c>
      <c r="R28" s="54">
        <f t="shared" ca="1" si="13"/>
        <v>1.7943921307813637E-2</v>
      </c>
      <c r="S28" s="66">
        <f t="shared" ca="1" si="11"/>
        <v>252397853.11178917</v>
      </c>
      <c r="T28" s="68">
        <f t="shared" si="4"/>
        <v>1.5</v>
      </c>
    </row>
    <row r="29" spans="2:20" s="51" customFormat="1">
      <c r="B29" s="15">
        <f t="shared" si="12"/>
        <v>2022</v>
      </c>
      <c r="C29" s="61">
        <f t="shared" ca="1" si="0"/>
        <v>1729.4417811678588</v>
      </c>
      <c r="D29" s="79">
        <f t="shared" ca="1" si="1"/>
        <v>77.719530689566639</v>
      </c>
      <c r="E29" s="85">
        <f t="shared" ca="1" si="5"/>
        <v>0.53359123301290312</v>
      </c>
      <c r="F29" s="61">
        <f t="shared" ca="1" si="2"/>
        <v>922.81497243738909</v>
      </c>
      <c r="G29" s="181">
        <f ca="1">OFFSET('Other Inputs'!$B97,,$D$2)</f>
        <v>0</v>
      </c>
      <c r="H29" s="61">
        <f t="shared" ca="1" si="6"/>
        <v>922.81497243738909</v>
      </c>
      <c r="I29" s="79">
        <f t="shared" ca="1" si="3"/>
        <v>76.376660823901943</v>
      </c>
      <c r="J29" s="63">
        <f ca="1">OFFSET('Other Inputs'!$B28,,$D$2)</f>
        <v>2</v>
      </c>
      <c r="K29" s="86">
        <f t="shared" ca="1" si="7"/>
        <v>1845.6299448747782</v>
      </c>
      <c r="L29" s="82">
        <f ca="1">OFFSET('Other Inputs'!$B166,,$D$2)</f>
        <v>5.5E-2</v>
      </c>
      <c r="M29" s="52">
        <f ca="1">OFFSET('Other Inputs'!$B235,,$D$2)</f>
        <v>1.7500000000000002E-2</v>
      </c>
      <c r="N29" s="61">
        <f t="shared" ca="1" si="8"/>
        <v>1981.2145347001417</v>
      </c>
      <c r="O29" s="61">
        <f t="shared" ca="1" si="9"/>
        <v>990.60726735007086</v>
      </c>
      <c r="P29" s="53"/>
      <c r="Q29" s="61">
        <f t="shared" ca="1" si="10"/>
        <v>248170.62431855153</v>
      </c>
      <c r="R29" s="54">
        <f t="shared" ca="1" si="13"/>
        <v>1.8796946570393436E-2</v>
      </c>
      <c r="S29" s="66">
        <f t="shared" ca="1" si="11"/>
        <v>245839623.99276137</v>
      </c>
      <c r="T29" s="68">
        <f t="shared" si="4"/>
        <v>2.5</v>
      </c>
    </row>
    <row r="30" spans="2:20" s="51" customFormat="1">
      <c r="B30" s="15">
        <f t="shared" si="12"/>
        <v>2023</v>
      </c>
      <c r="C30" s="61">
        <f t="shared" ca="1" si="0"/>
        <v>1661.6849387213319</v>
      </c>
      <c r="D30" s="79">
        <f t="shared" ca="1" si="1"/>
        <v>78.061082318222958</v>
      </c>
      <c r="E30" s="85">
        <f t="shared" ca="1" si="5"/>
        <v>0.52858113976930177</v>
      </c>
      <c r="F30" s="61">
        <f t="shared" ca="1" si="2"/>
        <v>878.33531884680406</v>
      </c>
      <c r="G30" s="181">
        <f ca="1">OFFSET('Other Inputs'!$B98,,$D$2)</f>
        <v>0</v>
      </c>
      <c r="H30" s="61">
        <f t="shared" ca="1" si="6"/>
        <v>878.33531884680406</v>
      </c>
      <c r="I30" s="79">
        <f t="shared" ca="1" si="3"/>
        <v>76.736557524551984</v>
      </c>
      <c r="J30" s="63">
        <f ca="1">OFFSET('Other Inputs'!$B29,,$D$2)</f>
        <v>2</v>
      </c>
      <c r="K30" s="86">
        <f t="shared" ca="1" si="7"/>
        <v>1756.6706376936081</v>
      </c>
      <c r="L30" s="82">
        <f ca="1">OFFSET('Other Inputs'!$B167,,$D$2)</f>
        <v>5.5E-2</v>
      </c>
      <c r="M30" s="52">
        <f ca="1">OFFSET('Other Inputs'!$B236,,$D$2)</f>
        <v>1.7500000000000002E-2</v>
      </c>
      <c r="N30" s="61">
        <f t="shared" ca="1" si="8"/>
        <v>1885.7200544151747</v>
      </c>
      <c r="O30" s="61">
        <f t="shared" ca="1" si="9"/>
        <v>942.86002720758734</v>
      </c>
      <c r="P30" s="53"/>
      <c r="Q30" s="61">
        <f t="shared" ca="1" si="10"/>
        <v>252909.00843062237</v>
      </c>
      <c r="R30" s="54">
        <f t="shared" ca="1" si="13"/>
        <v>1.9093251367207076E-2</v>
      </c>
      <c r="S30" s="66">
        <f t="shared" ca="1" si="11"/>
        <v>238457794.56994054</v>
      </c>
      <c r="T30" s="68">
        <f t="shared" si="4"/>
        <v>3.5</v>
      </c>
    </row>
    <row r="31" spans="2:20" s="51" customFormat="1">
      <c r="B31" s="15">
        <f t="shared" si="12"/>
        <v>2024</v>
      </c>
      <c r="C31" s="61">
        <f t="shared" ca="1" si="0"/>
        <v>1588.7371914400198</v>
      </c>
      <c r="D31" s="79">
        <f t="shared" ca="1" si="1"/>
        <v>78.396288277089241</v>
      </c>
      <c r="E31" s="85">
        <f t="shared" ca="1" si="5"/>
        <v>0.52365793371593283</v>
      </c>
      <c r="F31" s="61">
        <f t="shared" ca="1" si="2"/>
        <v>831.95483488713523</v>
      </c>
      <c r="G31" s="181">
        <f ca="1">OFFSET('Other Inputs'!$B99,,$D$2)</f>
        <v>0</v>
      </c>
      <c r="H31" s="61">
        <f t="shared" ca="1" si="6"/>
        <v>831.95483488713523</v>
      </c>
      <c r="I31" s="79">
        <f t="shared" ca="1" si="3"/>
        <v>77.087389788238553</v>
      </c>
      <c r="J31" s="63">
        <f ca="1">OFFSET('Other Inputs'!$B30,,$D$2)</f>
        <v>2</v>
      </c>
      <c r="K31" s="86">
        <f t="shared" ca="1" si="7"/>
        <v>1663.9096697742705</v>
      </c>
      <c r="L31" s="82">
        <f ca="1">OFFSET('Other Inputs'!$B168,,$D$2)</f>
        <v>5.5E-2</v>
      </c>
      <c r="M31" s="52">
        <f ca="1">OFFSET('Other Inputs'!$B237,,$D$2)</f>
        <v>1.7500000000000002E-2</v>
      </c>
      <c r="N31" s="61">
        <f t="shared" ca="1" si="8"/>
        <v>1786.1446338900628</v>
      </c>
      <c r="O31" s="61">
        <f t="shared" ca="1" si="9"/>
        <v>893.07231694503139</v>
      </c>
      <c r="P31" s="53"/>
      <c r="Q31" s="61">
        <f t="shared" ca="1" si="10"/>
        <v>257802.71852611488</v>
      </c>
      <c r="R31" s="54">
        <f t="shared" ca="1" si="13"/>
        <v>1.9349686774146502E-2</v>
      </c>
      <c r="S31" s="66">
        <f t="shared" ca="1" si="11"/>
        <v>230236471.1488452</v>
      </c>
      <c r="T31" s="68">
        <f t="shared" si="4"/>
        <v>4.5</v>
      </c>
    </row>
    <row r="32" spans="2:20" s="51" customFormat="1">
      <c r="B32" s="15">
        <f t="shared" si="12"/>
        <v>2025</v>
      </c>
      <c r="C32" s="61">
        <f t="shared" ca="1" si="0"/>
        <v>1510.2738084560385</v>
      </c>
      <c r="D32" s="79">
        <f t="shared" ca="1" si="1"/>
        <v>78.71479710169281</v>
      </c>
      <c r="E32" s="85">
        <f t="shared" ca="1" si="5"/>
        <v>0.51897575550419972</v>
      </c>
      <c r="F32" s="61">
        <f t="shared" ca="1" si="2"/>
        <v>783.79549076167768</v>
      </c>
      <c r="G32" s="181">
        <f ca="1">OFFSET('Other Inputs'!$B100,,$D$2)</f>
        <v>0</v>
      </c>
      <c r="H32" s="61">
        <f t="shared" ca="1" si="6"/>
        <v>783.79549076167768</v>
      </c>
      <c r="I32" s="79">
        <f t="shared" ca="1" si="3"/>
        <v>77.421013772535261</v>
      </c>
      <c r="J32" s="63">
        <f ca="1">OFFSET('Other Inputs'!$B31,,$D$2)</f>
        <v>2</v>
      </c>
      <c r="K32" s="86">
        <f t="shared" ca="1" si="7"/>
        <v>1567.5909815233554</v>
      </c>
      <c r="L32" s="82">
        <f ca="1">OFFSET('Other Inputs'!$B169,,$D$2)</f>
        <v>5.5E-2</v>
      </c>
      <c r="M32" s="52">
        <f ca="1">OFFSET('Other Inputs'!$B238,,$D$2)</f>
        <v>1.7500000000000002E-2</v>
      </c>
      <c r="N32" s="61">
        <f t="shared" ca="1" si="8"/>
        <v>1682.7501340035149</v>
      </c>
      <c r="O32" s="61">
        <f t="shared" ca="1" si="9"/>
        <v>841.37506700175743</v>
      </c>
      <c r="P32" s="53"/>
      <c r="Q32" s="61">
        <f t="shared" ca="1" si="10"/>
        <v>262952.51054009591</v>
      </c>
      <c r="R32" s="54">
        <f t="shared" ca="1" si="13"/>
        <v>1.9975708725737729E-2</v>
      </c>
      <c r="S32" s="66">
        <f t="shared" ca="1" si="11"/>
        <v>221241686.17395353</v>
      </c>
      <c r="T32" s="68">
        <f t="shared" si="4"/>
        <v>5.5</v>
      </c>
    </row>
    <row r="33" spans="2:20" s="51" customFormat="1">
      <c r="B33" s="15">
        <f t="shared" si="12"/>
        <v>2026</v>
      </c>
      <c r="C33" s="61">
        <f t="shared" ca="1" si="0"/>
        <v>1428.4706560419827</v>
      </c>
      <c r="D33" s="79">
        <f t="shared" ca="1" si="1"/>
        <v>79.023565180772991</v>
      </c>
      <c r="E33" s="85">
        <f t="shared" ca="1" si="5"/>
        <v>0.51443216371539024</v>
      </c>
      <c r="F33" s="61">
        <f t="shared" ca="1" si="2"/>
        <v>734.85125039162017</v>
      </c>
      <c r="G33" s="181">
        <f ca="1">OFFSET('Other Inputs'!$B101,,$D$2)</f>
        <v>0</v>
      </c>
      <c r="H33" s="61">
        <f t="shared" ca="1" si="6"/>
        <v>734.85125039162017</v>
      </c>
      <c r="I33" s="79">
        <f t="shared" ca="1" si="3"/>
        <v>77.742523062735728</v>
      </c>
      <c r="J33" s="63">
        <f ca="1">OFFSET('Other Inputs'!$B32,,$D$2)</f>
        <v>2</v>
      </c>
      <c r="K33" s="86">
        <f t="shared" ca="1" si="7"/>
        <v>1469.7025007832403</v>
      </c>
      <c r="L33" s="82">
        <f ca="1">OFFSET('Other Inputs'!$B170,,$D$2)</f>
        <v>5.5E-2</v>
      </c>
      <c r="M33" s="52">
        <f ca="1">OFFSET('Other Inputs'!$B239,,$D$2)</f>
        <v>1.7500000000000002E-2</v>
      </c>
      <c r="N33" s="61">
        <f t="shared" ca="1" si="8"/>
        <v>1577.6705207470291</v>
      </c>
      <c r="O33" s="61">
        <f t="shared" ca="1" si="9"/>
        <v>788.83526037351453</v>
      </c>
      <c r="P33" s="53"/>
      <c r="Q33" s="61">
        <f t="shared" ca="1" si="10"/>
        <v>268494.75124785927</v>
      </c>
      <c r="R33" s="54">
        <f t="shared" ca="1" si="13"/>
        <v>2.1076964416045119E-2</v>
      </c>
      <c r="S33" s="66">
        <f t="shared" ca="1" si="11"/>
        <v>211798127.00952709</v>
      </c>
      <c r="T33" s="68">
        <f t="shared" si="4"/>
        <v>6.5</v>
      </c>
    </row>
    <row r="34" spans="2:20" s="51" customFormat="1">
      <c r="B34" s="15">
        <f t="shared" si="12"/>
        <v>2027</v>
      </c>
      <c r="C34" s="61">
        <f t="shared" ca="1" si="0"/>
        <v>1344.0638089846095</v>
      </c>
      <c r="D34" s="79">
        <f t="shared" ca="1" si="1"/>
        <v>79.319454700799994</v>
      </c>
      <c r="E34" s="85">
        <f t="shared" ca="1" si="5"/>
        <v>0.51007365905261648</v>
      </c>
      <c r="F34" s="61">
        <f t="shared" ca="1" si="2"/>
        <v>685.57154504897676</v>
      </c>
      <c r="G34" s="181">
        <f ca="1">OFFSET('Other Inputs'!$B102,,$D$2)</f>
        <v>0</v>
      </c>
      <c r="H34" s="61">
        <f t="shared" ca="1" si="6"/>
        <v>685.57154504897676</v>
      </c>
      <c r="I34" s="79">
        <f t="shared" ca="1" si="3"/>
        <v>78.049173781085159</v>
      </c>
      <c r="J34" s="63">
        <f ca="1">OFFSET('Other Inputs'!$B33,,$D$2)</f>
        <v>2</v>
      </c>
      <c r="K34" s="86">
        <f t="shared" ca="1" si="7"/>
        <v>1371.1430900979535</v>
      </c>
      <c r="L34" s="82">
        <f ca="1">OFFSET('Other Inputs'!$B171,,$D$2)</f>
        <v>5.5E-2</v>
      </c>
      <c r="M34" s="52">
        <f ca="1">OFFSET('Other Inputs'!$B240,,$D$2)</f>
        <v>1.7500000000000002E-2</v>
      </c>
      <c r="N34" s="61">
        <f t="shared" ca="1" si="8"/>
        <v>1471.8706893542744</v>
      </c>
      <c r="O34" s="61">
        <f t="shared" ca="1" si="9"/>
        <v>735.93534467713721</v>
      </c>
      <c r="P34" s="53"/>
      <c r="Q34" s="61">
        <f t="shared" ca="1" si="10"/>
        <v>274340.61068538157</v>
      </c>
      <c r="R34" s="54">
        <f t="shared" ca="1" si="13"/>
        <v>2.1772714030173779E-2</v>
      </c>
      <c r="S34" s="66">
        <f t="shared" ca="1" si="11"/>
        <v>201896951.88368261</v>
      </c>
      <c r="T34" s="68">
        <f t="shared" si="4"/>
        <v>7.5</v>
      </c>
    </row>
    <row r="35" spans="2:20" s="51" customFormat="1">
      <c r="B35" s="15">
        <f t="shared" si="12"/>
        <v>2028</v>
      </c>
      <c r="C35" s="61">
        <f t="shared" ca="1" si="0"/>
        <v>1257.8131677293275</v>
      </c>
      <c r="D35" s="79">
        <f t="shared" ca="1" si="1"/>
        <v>79.598765788177204</v>
      </c>
      <c r="E35" s="85">
        <f t="shared" ca="1" si="5"/>
        <v>0.50595591491694025</v>
      </c>
      <c r="F35" s="61">
        <f t="shared" ca="1" si="2"/>
        <v>636.39801207306664</v>
      </c>
      <c r="G35" s="181">
        <f ca="1">OFFSET('Other Inputs'!$B103,,$D$2)</f>
        <v>0</v>
      </c>
      <c r="H35" s="61">
        <f t="shared" ca="1" si="6"/>
        <v>636.39801207306664</v>
      </c>
      <c r="I35" s="79">
        <f t="shared" ca="1" si="3"/>
        <v>78.337743484521425</v>
      </c>
      <c r="J35" s="63">
        <f ca="1">OFFSET('Other Inputs'!$B34,,$D$2)</f>
        <v>2</v>
      </c>
      <c r="K35" s="86">
        <f t="shared" ca="1" si="7"/>
        <v>1272.7960241461333</v>
      </c>
      <c r="L35" s="82">
        <f ca="1">OFFSET('Other Inputs'!$B172,,$D$2)</f>
        <v>5.5E-2</v>
      </c>
      <c r="M35" s="52">
        <f ca="1">OFFSET('Other Inputs'!$B241,,$D$2)</f>
        <v>1.7500000000000002E-2</v>
      </c>
      <c r="N35" s="61">
        <f t="shared" ca="1" si="8"/>
        <v>1366.2988020699688</v>
      </c>
      <c r="O35" s="61">
        <f t="shared" ca="1" si="9"/>
        <v>683.14940103498441</v>
      </c>
      <c r="P35" s="53"/>
      <c r="Q35" s="61">
        <f t="shared" ca="1" si="10"/>
        <v>280307.58663239848</v>
      </c>
      <c r="R35" s="54">
        <f t="shared" ca="1" si="13"/>
        <v>2.175024664452585E-2</v>
      </c>
      <c r="S35" s="66">
        <f t="shared" ca="1" si="11"/>
        <v>191491959.91348502</v>
      </c>
      <c r="T35" s="68">
        <f t="shared" si="4"/>
        <v>8.5</v>
      </c>
    </row>
    <row r="36" spans="2:20" s="51" customFormat="1">
      <c r="B36" s="15">
        <f t="shared" si="12"/>
        <v>2029</v>
      </c>
      <c r="C36" s="61">
        <f t="shared" ca="1" si="0"/>
        <v>1172.0024656031128</v>
      </c>
      <c r="D36" s="79">
        <f t="shared" ca="1" si="1"/>
        <v>79.870660607624842</v>
      </c>
      <c r="E36" s="85">
        <f t="shared" ca="1" si="5"/>
        <v>0.50194286644783404</v>
      </c>
      <c r="F36" s="61">
        <f t="shared" ca="1" si="2"/>
        <v>588.27827706875541</v>
      </c>
      <c r="G36" s="181">
        <f ca="1">OFFSET('Other Inputs'!$B104,,$D$2)</f>
        <v>0</v>
      </c>
      <c r="H36" s="61">
        <f t="shared" ca="1" si="6"/>
        <v>588.27827706875541</v>
      </c>
      <c r="I36" s="79">
        <f t="shared" ca="1" si="3"/>
        <v>78.615198513869316</v>
      </c>
      <c r="J36" s="63">
        <f ca="1">OFFSET('Other Inputs'!$B35,,$D$2)</f>
        <v>2</v>
      </c>
      <c r="K36" s="86">
        <f t="shared" ca="1" si="7"/>
        <v>1176.5565541375108</v>
      </c>
      <c r="L36" s="82">
        <f ca="1">OFFSET('Other Inputs'!$B173,,$D$2)</f>
        <v>5.5E-2</v>
      </c>
      <c r="M36" s="52">
        <f ca="1">OFFSET('Other Inputs'!$B242,,$D$2)</f>
        <v>1.7500000000000002E-2</v>
      </c>
      <c r="N36" s="61">
        <f t="shared" ca="1" si="8"/>
        <v>1262.9893399958378</v>
      </c>
      <c r="O36" s="61">
        <f t="shared" ca="1" si="9"/>
        <v>631.49466999791889</v>
      </c>
      <c r="P36" s="53"/>
      <c r="Q36" s="61">
        <f t="shared" ca="1" si="10"/>
        <v>286411.4422328833</v>
      </c>
      <c r="R36" s="54">
        <f t="shared" ca="1" si="13"/>
        <v>2.1775563315343138E-2</v>
      </c>
      <c r="S36" s="66">
        <f t="shared" ca="1" si="11"/>
        <v>180867299.19648266</v>
      </c>
      <c r="T36" s="68">
        <f t="shared" si="4"/>
        <v>9.5</v>
      </c>
    </row>
    <row r="37" spans="2:20" s="51" customFormat="1">
      <c r="B37" s="15">
        <f t="shared" si="12"/>
        <v>2030</v>
      </c>
      <c r="C37" s="61">
        <f t="shared" ca="1" si="0"/>
        <v>1088.0786743153158</v>
      </c>
      <c r="D37" s="79">
        <f t="shared" ca="1" si="1"/>
        <v>80.140368335353159</v>
      </c>
      <c r="E37" s="85">
        <f t="shared" ca="1" si="5"/>
        <v>0.49795774499985973</v>
      </c>
      <c r="F37" s="61">
        <f t="shared" ca="1" si="2"/>
        <v>541.81720304449141</v>
      </c>
      <c r="G37" s="181">
        <f ca="1">OFFSET('Other Inputs'!$B105,,$D$2)</f>
        <v>0</v>
      </c>
      <c r="H37" s="61">
        <f t="shared" ca="1" si="6"/>
        <v>541.81720304449141</v>
      </c>
      <c r="I37" s="79">
        <f t="shared" ca="1" si="3"/>
        <v>78.88524541397706</v>
      </c>
      <c r="J37" s="63">
        <f ca="1">OFFSET('Other Inputs'!$B36,,$D$2)</f>
        <v>2</v>
      </c>
      <c r="K37" s="86">
        <f t="shared" ca="1" si="7"/>
        <v>1083.6344060889828</v>
      </c>
      <c r="L37" s="82">
        <f ca="1">OFFSET('Other Inputs'!$B174,,$D$2)</f>
        <v>5.5E-2</v>
      </c>
      <c r="M37" s="52">
        <f ca="1">OFFSET('Other Inputs'!$B243,,$D$2)</f>
        <v>1.7500000000000002E-2</v>
      </c>
      <c r="N37" s="61">
        <f t="shared" ca="1" si="8"/>
        <v>1163.2408986462949</v>
      </c>
      <c r="O37" s="61">
        <f t="shared" ca="1" si="9"/>
        <v>581.62044932314745</v>
      </c>
      <c r="P37" s="53"/>
      <c r="Q37" s="61">
        <f t="shared" ca="1" si="10"/>
        <v>292939.27148924209</v>
      </c>
      <c r="R37" s="54">
        <f t="shared" ca="1" si="13"/>
        <v>2.279178934147108E-2</v>
      </c>
      <c r="S37" s="66">
        <f t="shared" ca="1" si="11"/>
        <v>170379470.70796847</v>
      </c>
      <c r="T37" s="68">
        <f t="shared" si="4"/>
        <v>10.5</v>
      </c>
    </row>
    <row r="38" spans="2:20" s="51" customFormat="1">
      <c r="B38" s="15">
        <f t="shared" si="12"/>
        <v>2031</v>
      </c>
      <c r="C38" s="61">
        <f t="shared" ca="1" si="0"/>
        <v>1008.7585068630602</v>
      </c>
      <c r="D38" s="79">
        <f t="shared" ca="1" si="1"/>
        <v>80.427398437268934</v>
      </c>
      <c r="E38" s="85">
        <f t="shared" ca="1" si="5"/>
        <v>0.4937098708994111</v>
      </c>
      <c r="F38" s="61">
        <f t="shared" ca="1" si="2"/>
        <v>498.03403219204415</v>
      </c>
      <c r="G38" s="181">
        <f ca="1">OFFSET('Other Inputs'!$B106,,$D$2)</f>
        <v>0</v>
      </c>
      <c r="H38" s="61">
        <f t="shared" ca="1" si="6"/>
        <v>498.03403219204415</v>
      </c>
      <c r="I38" s="79">
        <f t="shared" ca="1" si="3"/>
        <v>79.163187140225631</v>
      </c>
      <c r="J38" s="63">
        <f ca="1">OFFSET('Other Inputs'!$B37,,$D$2)</f>
        <v>2</v>
      </c>
      <c r="K38" s="86">
        <f t="shared" ca="1" si="7"/>
        <v>996.0680643840883</v>
      </c>
      <c r="L38" s="82">
        <f ca="1">OFFSET('Other Inputs'!$B175,,$D$2)</f>
        <v>5.5E-2</v>
      </c>
      <c r="M38" s="52">
        <f ca="1">OFFSET('Other Inputs'!$B244,,$D$2)</f>
        <v>1.7500000000000002E-2</v>
      </c>
      <c r="N38" s="61">
        <f t="shared" ca="1" si="8"/>
        <v>1069.2417145639045</v>
      </c>
      <c r="O38" s="61">
        <f t="shared" ca="1" si="9"/>
        <v>534.62085728195223</v>
      </c>
      <c r="P38" s="53"/>
      <c r="Q38" s="61">
        <f t="shared" ca="1" si="10"/>
        <v>299663.62872821389</v>
      </c>
      <c r="R38" s="54">
        <f t="shared" ca="1" si="13"/>
        <v>2.2954782418849407E-2</v>
      </c>
      <c r="S38" s="66">
        <f t="shared" ca="1" si="11"/>
        <v>160206426.08689836</v>
      </c>
      <c r="T38" s="68">
        <f t="shared" si="4"/>
        <v>11.5</v>
      </c>
    </row>
    <row r="39" spans="2:20" s="51" customFormat="1">
      <c r="B39" s="15">
        <f t="shared" si="12"/>
        <v>2032</v>
      </c>
      <c r="C39" s="61">
        <f t="shared" ca="1" si="0"/>
        <v>928.0310195228551</v>
      </c>
      <c r="D39" s="79">
        <f t="shared" ca="1" si="1"/>
        <v>80.670677567191831</v>
      </c>
      <c r="E39" s="85">
        <f t="shared" ca="1" si="5"/>
        <v>0.49010763427695447</v>
      </c>
      <c r="F39" s="61">
        <f t="shared" ca="1" si="2"/>
        <v>454.83508751397665</v>
      </c>
      <c r="G39" s="181">
        <f ca="1">OFFSET('Other Inputs'!$B107,,$D$2)</f>
        <v>0</v>
      </c>
      <c r="H39" s="61">
        <f t="shared" ca="1" si="6"/>
        <v>454.83508751397665</v>
      </c>
      <c r="I39" s="79">
        <f t="shared" ca="1" si="3"/>
        <v>79.398601610164036</v>
      </c>
      <c r="J39" s="63">
        <f ca="1">OFFSET('Other Inputs'!$B38,,$D$2)</f>
        <v>2</v>
      </c>
      <c r="K39" s="86">
        <f t="shared" ca="1" si="7"/>
        <v>909.67017502795329</v>
      </c>
      <c r="L39" s="82">
        <f ca="1">OFFSET('Other Inputs'!$B176,,$D$2)</f>
        <v>5.5E-2</v>
      </c>
      <c r="M39" s="52">
        <f ca="1">OFFSET('Other Inputs'!$B245,,$D$2)</f>
        <v>1.7500000000000002E-2</v>
      </c>
      <c r="N39" s="61">
        <f t="shared" ca="1" si="8"/>
        <v>976.49682026094433</v>
      </c>
      <c r="O39" s="61">
        <f t="shared" ca="1" si="9"/>
        <v>488.24841013047217</v>
      </c>
      <c r="P39" s="53"/>
      <c r="Q39" s="61">
        <f t="shared" ca="1" si="10"/>
        <v>306724.58857582911</v>
      </c>
      <c r="R39" s="54">
        <f t="shared" ca="1" si="13"/>
        <v>2.3562952493041189E-2</v>
      </c>
      <c r="S39" s="66">
        <f t="shared" ca="1" si="11"/>
        <v>149757792.72007176</v>
      </c>
      <c r="T39" s="68">
        <f t="shared" si="4"/>
        <v>12.5</v>
      </c>
    </row>
    <row r="40" spans="2:20" s="51" customFormat="1">
      <c r="B40" s="15">
        <f t="shared" si="12"/>
        <v>2033</v>
      </c>
      <c r="C40" s="61">
        <f t="shared" ca="1" si="0"/>
        <v>846.61235122789765</v>
      </c>
      <c r="D40" s="79">
        <f t="shared" ca="1" si="1"/>
        <v>80.860484886247335</v>
      </c>
      <c r="E40" s="85">
        <f t="shared" ca="1" si="5"/>
        <v>0.48729685693808811</v>
      </c>
      <c r="F40" s="61">
        <f t="shared" ca="1" si="2"/>
        <v>412.55153779831926</v>
      </c>
      <c r="G40" s="181">
        <f ca="1">OFFSET('Other Inputs'!$B108,,$D$2)</f>
        <v>0</v>
      </c>
      <c r="H40" s="61">
        <f t="shared" ca="1" si="6"/>
        <v>412.55153779831926</v>
      </c>
      <c r="I40" s="79">
        <f t="shared" ca="1" si="3"/>
        <v>79.583994282567886</v>
      </c>
      <c r="J40" s="63">
        <f ca="1">OFFSET('Other Inputs'!$B39,,$D$2)</f>
        <v>2</v>
      </c>
      <c r="K40" s="86">
        <f t="shared" ca="1" si="7"/>
        <v>825.10307559663852</v>
      </c>
      <c r="L40" s="82">
        <f ca="1">OFFSET('Other Inputs'!$B177,,$D$2)</f>
        <v>5.5E-2</v>
      </c>
      <c r="M40" s="52">
        <f ca="1">OFFSET('Other Inputs'!$B246,,$D$2)</f>
        <v>1.7500000000000002E-2</v>
      </c>
      <c r="N40" s="61">
        <f t="shared" ca="1" si="8"/>
        <v>885.7172102876566</v>
      </c>
      <c r="O40" s="61">
        <f t="shared" ca="1" si="9"/>
        <v>442.8586051438283</v>
      </c>
      <c r="P40" s="53"/>
      <c r="Q40" s="61">
        <f t="shared" ca="1" si="10"/>
        <v>314256.26445851382</v>
      </c>
      <c r="R40" s="54">
        <f t="shared" ca="1" si="13"/>
        <v>2.4555174782874278E-2</v>
      </c>
      <c r="S40" s="66">
        <f t="shared" ca="1" si="11"/>
        <v>139171090.93580747</v>
      </c>
      <c r="T40" s="68">
        <f t="shared" si="4"/>
        <v>13.5</v>
      </c>
    </row>
    <row r="41" spans="2:20" s="51" customFormat="1">
      <c r="B41" s="15">
        <f t="shared" si="12"/>
        <v>2034</v>
      </c>
      <c r="C41" s="61">
        <f t="shared" ca="1" si="0"/>
        <v>767.19688923494073</v>
      </c>
      <c r="D41" s="79">
        <f t="shared" ca="1" si="1"/>
        <v>81.008320320208398</v>
      </c>
      <c r="E41" s="85">
        <f t="shared" ca="1" si="5"/>
        <v>0.48510801899740708</v>
      </c>
      <c r="F41" s="61">
        <f t="shared" ca="1" si="2"/>
        <v>372.17336311773522</v>
      </c>
      <c r="G41" s="181">
        <f ca="1">OFFSET('Other Inputs'!$B109,,$D$2)</f>
        <v>0</v>
      </c>
      <c r="H41" s="61">
        <f t="shared" ca="1" si="6"/>
        <v>372.17336311773522</v>
      </c>
      <c r="I41" s="79">
        <f t="shared" ca="1" si="3"/>
        <v>79.730051700057203</v>
      </c>
      <c r="J41" s="63">
        <f ca="1">OFFSET('Other Inputs'!$B40,,$D$2)</f>
        <v>2</v>
      </c>
      <c r="K41" s="86">
        <f t="shared" ca="1" si="7"/>
        <v>744.34672623547044</v>
      </c>
      <c r="L41" s="82">
        <f ca="1">OFFSET('Other Inputs'!$B178,,$D$2)</f>
        <v>5.5E-2</v>
      </c>
      <c r="M41" s="52">
        <f ca="1">OFFSET('Other Inputs'!$B247,,$D$2)</f>
        <v>1.7500000000000002E-2</v>
      </c>
      <c r="N41" s="61">
        <f t="shared" ca="1" si="8"/>
        <v>799.02829761154374</v>
      </c>
      <c r="O41" s="61">
        <f t="shared" ca="1" si="9"/>
        <v>399.51414880577187</v>
      </c>
      <c r="P41" s="53"/>
      <c r="Q41" s="61">
        <f t="shared" ca="1" si="10"/>
        <v>322544.27327432262</v>
      </c>
      <c r="R41" s="54">
        <f t="shared" ca="1" si="13"/>
        <v>2.6373408434958723E-2</v>
      </c>
      <c r="S41" s="66">
        <f t="shared" ca="1" si="11"/>
        <v>128861000.78936727</v>
      </c>
      <c r="T41" s="68">
        <f t="shared" si="4"/>
        <v>14.5</v>
      </c>
    </row>
    <row r="42" spans="2:20" s="51" customFormat="1">
      <c r="B42" s="15">
        <f t="shared" si="12"/>
        <v>2035</v>
      </c>
      <c r="C42" s="61">
        <f t="shared" ca="1" si="0"/>
        <v>693.98298128656666</v>
      </c>
      <c r="D42" s="79">
        <f t="shared" ca="1" si="1"/>
        <v>81.153799407467389</v>
      </c>
      <c r="E42" s="85">
        <f t="shared" ca="1" si="5"/>
        <v>0.4829528047815887</v>
      </c>
      <c r="F42" s="61">
        <f t="shared" ca="1" si="2"/>
        <v>335.16102728303616</v>
      </c>
      <c r="G42" s="181">
        <f ca="1">OFFSET('Other Inputs'!$B110,,$D$2)</f>
        <v>0</v>
      </c>
      <c r="H42" s="61">
        <f t="shared" ca="1" si="6"/>
        <v>335.16102728303616</v>
      </c>
      <c r="I42" s="79">
        <f t="shared" ca="1" si="3"/>
        <v>79.871054108757932</v>
      </c>
      <c r="J42" s="63">
        <f ca="1">OFFSET('Other Inputs'!$B41,,$D$2)</f>
        <v>2</v>
      </c>
      <c r="K42" s="86">
        <f t="shared" ca="1" si="7"/>
        <v>670.32205456607232</v>
      </c>
      <c r="L42" s="82">
        <f ca="1">OFFSET('Other Inputs'!$B179,,$D$2)</f>
        <v>5.5E-2</v>
      </c>
      <c r="M42" s="52">
        <f ca="1">OFFSET('Other Inputs'!$B248,,$D$2)</f>
        <v>1.7500000000000002E-2</v>
      </c>
      <c r="N42" s="61">
        <f t="shared" ca="1" si="8"/>
        <v>719.56558849963233</v>
      </c>
      <c r="O42" s="61">
        <f t="shared" ca="1" si="9"/>
        <v>359.78279424981616</v>
      </c>
      <c r="P42" s="53"/>
      <c r="Q42" s="61">
        <f t="shared" ca="1" si="10"/>
        <v>331188.47965717077</v>
      </c>
      <c r="R42" s="54">
        <f t="shared" ca="1" si="13"/>
        <v>2.6800061570140699E-2</v>
      </c>
      <c r="S42" s="66">
        <f t="shared" ca="1" si="11"/>
        <v>119155916.6344053</v>
      </c>
      <c r="T42" s="68">
        <f t="shared" si="4"/>
        <v>15.5</v>
      </c>
    </row>
    <row r="43" spans="2:20" s="51" customFormat="1">
      <c r="B43" s="15">
        <f t="shared" si="12"/>
        <v>2036</v>
      </c>
      <c r="C43" s="61">
        <f t="shared" ca="1" si="0"/>
        <v>625.38303789129463</v>
      </c>
      <c r="D43" s="79">
        <f t="shared" ca="1" si="1"/>
        <v>81.278801099806415</v>
      </c>
      <c r="E43" s="85">
        <f t="shared" ca="1" si="5"/>
        <v>0.48110134404287785</v>
      </c>
      <c r="F43" s="61">
        <f t="shared" ca="1" si="2"/>
        <v>300.87262007111985</v>
      </c>
      <c r="G43" s="181">
        <f ca="1">OFFSET('Other Inputs'!$B111,,$D$2)</f>
        <v>0</v>
      </c>
      <c r="H43" s="61">
        <f t="shared" ca="1" si="6"/>
        <v>300.87262007111985</v>
      </c>
      <c r="I43" s="79">
        <f t="shared" ca="1" si="3"/>
        <v>79.992056399333833</v>
      </c>
      <c r="J43" s="63">
        <f ca="1">OFFSET('Other Inputs'!$B42,,$D$2)</f>
        <v>2</v>
      </c>
      <c r="K43" s="86">
        <f t="shared" ca="1" si="7"/>
        <v>601.74524014223971</v>
      </c>
      <c r="L43" s="82">
        <f ca="1">OFFSET('Other Inputs'!$B180,,$D$2)</f>
        <v>5.5E-2</v>
      </c>
      <c r="M43" s="52">
        <f ca="1">OFFSET('Other Inputs'!$B249,,$D$2)</f>
        <v>1.7500000000000002E-2</v>
      </c>
      <c r="N43" s="61">
        <f t="shared" ca="1" si="8"/>
        <v>645.95094984618891</v>
      </c>
      <c r="O43" s="61">
        <f t="shared" ca="1" si="9"/>
        <v>322.97547492309445</v>
      </c>
      <c r="P43" s="53"/>
      <c r="Q43" s="61">
        <f t="shared" ca="1" si="10"/>
        <v>340047.47156411165</v>
      </c>
      <c r="R43" s="54">
        <f t="shared" ca="1" si="13"/>
        <v>2.6749094401203877E-2</v>
      </c>
      <c r="S43" s="66">
        <f t="shared" ca="1" si="11"/>
        <v>109826993.62481642</v>
      </c>
      <c r="T43" s="68">
        <f t="shared" si="4"/>
        <v>16.5</v>
      </c>
    </row>
    <row r="44" spans="2:20" s="51" customFormat="1">
      <c r="B44" s="15">
        <f t="shared" si="12"/>
        <v>2037</v>
      </c>
      <c r="C44" s="61">
        <f t="shared" ref="C44:C67" ca="1" si="14">SUM(INDIRECT("'"&amp;$H$6&amp;"'!C"&amp;SUM(ROW(A44))&amp;":"&amp;$H$5&amp;ROW(B44)))</f>
        <v>551.39697821921231</v>
      </c>
      <c r="D44" s="79">
        <f t="shared" ref="D44:D67" ca="1" si="15">SUMPRODUCT(INDIRECT("'"&amp;$H$6&amp;"'!C"&amp;SUM(ROW(A44))&amp;":"&amp;$H$5&amp;SUM(ROW(B44))),INDIRECT("'"&amp;$H$6&amp;"'!C11:"&amp;$H$5&amp;"11"))/C44</f>
        <v>81.224650169128253</v>
      </c>
      <c r="E44" s="85">
        <f t="shared" ca="1" si="5"/>
        <v>0.48191435743490296</v>
      </c>
      <c r="F44" s="61">
        <f t="shared" ref="F44:F67" ca="1" si="16">SUMPRODUCT(INDIRECT("'"&amp;$H$6&amp;"'!$C"&amp;SUM(ROW(A44))&amp;":"&amp;$H$5&amp;SUM(ROW(A44))),
INDIRECT("'"&amp;$H$7&amp;"'!$C"&amp;SUM(ROW(A44))&amp;":"&amp;$H$5&amp;SUM(ROW(A44))))</f>
        <v>265.72612045005889</v>
      </c>
      <c r="G44" s="181">
        <f ca="1">OFFSET('Other Inputs'!$B112,,$D$2)</f>
        <v>0</v>
      </c>
      <c r="H44" s="61">
        <f t="shared" ca="1" si="6"/>
        <v>265.72612045005889</v>
      </c>
      <c r="I44" s="79">
        <f t="shared" ref="I44:I67" ca="1" si="17">IFERROR(SUMPRODUCT(INDIRECT("'"&amp;$H$6&amp;"'!$C"&amp;SUM(ROW(P44))&amp;":"&amp;$H$5&amp;SUM(ROW(P44))),
INDIRECT("'"&amp;$H$7&amp;"'!$C"&amp;SUM(ROW(P44))&amp;":"&amp;$H$5&amp;SUM(ROW(P44))),
INDIRECT("'"&amp;$H$7&amp;"'!$C10:"&amp;$H$5&amp;10))/
(SUMPRODUCT(INDIRECT("'"&amp;$H$6&amp;"'!$C"&amp;SUM(ROW(P44))&amp;":"&amp;$H$5&amp;SUM(ROW(P44))),
INDIRECT("'"&amp;$H$7&amp;"'!$C"&amp;SUM(ROW(P44))&amp;":"&amp;$H$5&amp;SUM(ROW(P44))))),"")</f>
        <v>79.961083877377661</v>
      </c>
      <c r="J44" s="63">
        <f ca="1">OFFSET('Other Inputs'!$B43,,$D$2)</f>
        <v>2</v>
      </c>
      <c r="K44" s="86">
        <f t="shared" ca="1" si="7"/>
        <v>531.45224090011777</v>
      </c>
      <c r="L44" s="82">
        <f ca="1">OFFSET('Other Inputs'!$B181,,$D$2)</f>
        <v>5.5E-2</v>
      </c>
      <c r="M44" s="52">
        <f ca="1">OFFSET('Other Inputs'!$B250,,$D$2)</f>
        <v>1.7500000000000002E-2</v>
      </c>
      <c r="N44" s="61">
        <f t="shared" ca="1" si="8"/>
        <v>570.49405114724266</v>
      </c>
      <c r="O44" s="61">
        <f t="shared" ca="1" si="9"/>
        <v>285.24702557362133</v>
      </c>
      <c r="P44" s="53"/>
      <c r="Q44" s="61">
        <f t="shared" ref="Q44:Q67" ca="1" si="18">IFERROR(SUMPRODUCT(INDIRECT("'"&amp;$H$6&amp;"'!$C"&amp;SUM(ROW(P44))&amp;":"&amp;$H$5&amp;SUM(ROW(P44))),
INDIRECT("'"&amp;$H$7&amp;"'!$C"&amp;SUM(ROW(P44))&amp;":"&amp;$H$5&amp;SUM(ROW(P44))),
INDIRECT("'"&amp;$H$8&amp;"'!$C"&amp;SUM(ROW(P44))&amp;":"&amp;$H$5&amp;SUM(ROW(P44))))/
(SUMPRODUCT(INDIRECT("'"&amp;$H$6&amp;"'!$C"&amp;SUM(ROW(P44))&amp;":"&amp;$H$5&amp;SUM(ROW(P44))),
INDIRECT("'"&amp;$H$7&amp;"'!$C"&amp;SUM(ROW(P44))&amp;":"&amp;$H$5&amp;SUM(ROW(P44))))),"")</f>
        <v>350354.36125155649</v>
      </c>
      <c r="R44" s="54">
        <f t="shared" ca="1" si="13"/>
        <v>3.0310149462474678E-2</v>
      </c>
      <c r="S44" s="66">
        <f t="shared" ca="1" si="11"/>
        <v>99937539.443752497</v>
      </c>
      <c r="T44" s="68">
        <f t="shared" ref="T44:T67" si="19">IF(B44&gt;Endyear,0,IF(B44&gt;=Startyear,IF(B44=Startyear,0.5,T43+1),0))</f>
        <v>17.5</v>
      </c>
    </row>
    <row r="45" spans="2:20" s="51" customFormat="1">
      <c r="B45" s="15">
        <f t="shared" si="12"/>
        <v>2038</v>
      </c>
      <c r="C45" s="61">
        <f t="shared" ca="1" si="14"/>
        <v>489.08776246417358</v>
      </c>
      <c r="D45" s="79">
        <f t="shared" ca="1" si="15"/>
        <v>81.214879053072579</v>
      </c>
      <c r="E45" s="85">
        <f t="shared" ca="1" si="5"/>
        <v>0.48206840528569439</v>
      </c>
      <c r="F45" s="61">
        <f t="shared" ca="1" si="16"/>
        <v>235.77375769585265</v>
      </c>
      <c r="G45" s="181">
        <f ca="1">OFFSET('Other Inputs'!$B113,,$D$2)</f>
        <v>0</v>
      </c>
      <c r="H45" s="61">
        <f t="shared" ca="1" si="6"/>
        <v>235.77375769585265</v>
      </c>
      <c r="I45" s="79">
        <f t="shared" ca="1" si="17"/>
        <v>79.97468753038757</v>
      </c>
      <c r="J45" s="63">
        <f ca="1">OFFSET('Other Inputs'!$B44,,$D$2)</f>
        <v>2</v>
      </c>
      <c r="K45" s="86">
        <f t="shared" ca="1" si="7"/>
        <v>471.5475153917053</v>
      </c>
      <c r="L45" s="82">
        <f ca="1">OFFSET('Other Inputs'!$B182,,$D$2)</f>
        <v>5.5E-2</v>
      </c>
      <c r="M45" s="52">
        <f ca="1">OFFSET('Other Inputs'!$B251,,$D$2)</f>
        <v>1.7500000000000002E-2</v>
      </c>
      <c r="N45" s="61">
        <f t="shared" ca="1" si="8"/>
        <v>506.18857474116845</v>
      </c>
      <c r="O45" s="61">
        <f t="shared" ca="1" si="9"/>
        <v>253.09428737058423</v>
      </c>
      <c r="P45" s="53"/>
      <c r="Q45" s="61">
        <f t="shared" ca="1" si="18"/>
        <v>360799.74141427252</v>
      </c>
      <c r="R45" s="54">
        <f t="shared" ca="1" si="13"/>
        <v>2.9813758063129026E-2</v>
      </c>
      <c r="S45" s="66">
        <f t="shared" ca="1" si="11"/>
        <v>91316353.43673636</v>
      </c>
      <c r="T45" s="68">
        <f t="shared" si="19"/>
        <v>18.5</v>
      </c>
    </row>
    <row r="46" spans="2:20" s="51" customFormat="1">
      <c r="B46" s="15">
        <f t="shared" si="12"/>
        <v>2039</v>
      </c>
      <c r="C46" s="61">
        <f t="shared" ca="1" si="14"/>
        <v>435.39291221187113</v>
      </c>
      <c r="D46" s="79">
        <f t="shared" ca="1" si="15"/>
        <v>81.237097378485686</v>
      </c>
      <c r="E46" s="85">
        <f t="shared" ca="1" si="5"/>
        <v>0.48174671214894899</v>
      </c>
      <c r="F46" s="61">
        <f t="shared" ca="1" si="16"/>
        <v>209.74910395102489</v>
      </c>
      <c r="G46" s="181">
        <f ca="1">OFFSET('Other Inputs'!$B114,,$D$2)</f>
        <v>0</v>
      </c>
      <c r="H46" s="61">
        <f t="shared" ca="1" si="6"/>
        <v>209.74910395102489</v>
      </c>
      <c r="I46" s="79">
        <f t="shared" ca="1" si="17"/>
        <v>80.02058146922748</v>
      </c>
      <c r="J46" s="63">
        <f ca="1">OFFSET('Other Inputs'!$B45,,$D$2)</f>
        <v>2</v>
      </c>
      <c r="K46" s="86">
        <f t="shared" ca="1" si="7"/>
        <v>419.49820790204978</v>
      </c>
      <c r="L46" s="82">
        <f ca="1">OFFSET('Other Inputs'!$B183,,$D$2)</f>
        <v>5.5E-2</v>
      </c>
      <c r="M46" s="52">
        <f ca="1">OFFSET('Other Inputs'!$B252,,$D$2)</f>
        <v>1.7500000000000002E-2</v>
      </c>
      <c r="N46" s="61">
        <f t="shared" ca="1" si="8"/>
        <v>450.31559500005409</v>
      </c>
      <c r="O46" s="61">
        <f t="shared" ca="1" si="9"/>
        <v>225.15779750002704</v>
      </c>
      <c r="P46" s="53"/>
      <c r="Q46" s="61">
        <f t="shared" ca="1" si="18"/>
        <v>371320.31159834511</v>
      </c>
      <c r="R46" s="54">
        <f t="shared" ca="1" si="13"/>
        <v>2.9159029169017137E-2</v>
      </c>
      <c r="S46" s="66">
        <f t="shared" ca="1" si="11"/>
        <v>83605663.526507139</v>
      </c>
      <c r="T46" s="68">
        <f t="shared" si="19"/>
        <v>19.5</v>
      </c>
    </row>
    <row r="47" spans="2:20" s="51" customFormat="1">
      <c r="B47" s="15">
        <f t="shared" si="12"/>
        <v>2040</v>
      </c>
      <c r="C47" s="61">
        <f t="shared" ca="1" si="14"/>
        <v>388.31815137901418</v>
      </c>
      <c r="D47" s="79">
        <f t="shared" ca="1" si="15"/>
        <v>81.2825687237343</v>
      </c>
      <c r="E47" s="85">
        <f t="shared" ca="1" si="5"/>
        <v>0.48107849602269714</v>
      </c>
      <c r="F47" s="61">
        <f t="shared" ca="1" si="16"/>
        <v>186.81151224373019</v>
      </c>
      <c r="G47" s="181">
        <f ca="1">OFFSET('Other Inputs'!$B115,,$D$2)</f>
        <v>0</v>
      </c>
      <c r="H47" s="61">
        <f t="shared" ca="1" si="6"/>
        <v>186.81151224373019</v>
      </c>
      <c r="I47" s="79">
        <f t="shared" ca="1" si="17"/>
        <v>80.090181207935004</v>
      </c>
      <c r="J47" s="63">
        <f ca="1">OFFSET('Other Inputs'!$B46,,$D$2)</f>
        <v>2</v>
      </c>
      <c r="K47" s="86">
        <f t="shared" ca="1" si="7"/>
        <v>373.62302448746038</v>
      </c>
      <c r="L47" s="82">
        <f ca="1">OFFSET('Other Inputs'!$B184,,$D$2)</f>
        <v>5.5E-2</v>
      </c>
      <c r="M47" s="52">
        <f ca="1">OFFSET('Other Inputs'!$B253,,$D$2)</f>
        <v>1.7500000000000002E-2</v>
      </c>
      <c r="N47" s="61">
        <f t="shared" ca="1" si="8"/>
        <v>401.07030592387042</v>
      </c>
      <c r="O47" s="61">
        <f t="shared" ca="1" si="9"/>
        <v>200.53515296193521</v>
      </c>
      <c r="P47" s="53"/>
      <c r="Q47" s="61">
        <f t="shared" ca="1" si="18"/>
        <v>381653.93443105603</v>
      </c>
      <c r="R47" s="54">
        <f t="shared" ca="1" si="13"/>
        <v>2.7829403644066497E-2</v>
      </c>
      <c r="S47" s="66">
        <f t="shared" ca="1" si="11"/>
        <v>76535030.119656205</v>
      </c>
      <c r="T47" s="68">
        <f t="shared" si="19"/>
        <v>20.5</v>
      </c>
    </row>
    <row r="48" spans="2:20" s="51" customFormat="1">
      <c r="B48" s="15">
        <f t="shared" si="12"/>
        <v>2041</v>
      </c>
      <c r="C48" s="61">
        <f t="shared" ca="1" si="14"/>
        <v>346.72419815797451</v>
      </c>
      <c r="D48" s="79">
        <f t="shared" ca="1" si="15"/>
        <v>81.350401622433282</v>
      </c>
      <c r="E48" s="85">
        <f t="shared" ca="1" si="5"/>
        <v>0.48007688442952701</v>
      </c>
      <c r="F48" s="61">
        <f t="shared" ca="1" si="16"/>
        <v>166.45427280800635</v>
      </c>
      <c r="G48" s="181">
        <f ca="1">OFFSET('Other Inputs'!$B116,,$D$2)</f>
        <v>0</v>
      </c>
      <c r="H48" s="61">
        <f t="shared" ca="1" si="6"/>
        <v>166.45427280800635</v>
      </c>
      <c r="I48" s="79">
        <f t="shared" ca="1" si="17"/>
        <v>80.18175829378491</v>
      </c>
      <c r="J48" s="63">
        <f ca="1">OFFSET('Other Inputs'!$B47,,$D$2)</f>
        <v>2</v>
      </c>
      <c r="K48" s="86">
        <f t="shared" ca="1" si="7"/>
        <v>332.9085456160127</v>
      </c>
      <c r="L48" s="82">
        <f ca="1">OFFSET('Other Inputs'!$B185,,$D$2)</f>
        <v>5.5E-2</v>
      </c>
      <c r="M48" s="52">
        <f ca="1">OFFSET('Other Inputs'!$B254,,$D$2)</f>
        <v>1.7500000000000002E-2</v>
      </c>
      <c r="N48" s="61">
        <f t="shared" ca="1" si="8"/>
        <v>357.36483964832905</v>
      </c>
      <c r="O48" s="61">
        <f t="shared" ca="1" si="9"/>
        <v>178.68241982416453</v>
      </c>
      <c r="P48" s="53"/>
      <c r="Q48" s="61">
        <f t="shared" ca="1" si="18"/>
        <v>391870.38540186471</v>
      </c>
      <c r="R48" s="54">
        <f t="shared" ca="1" si="13"/>
        <v>2.6768886808513193E-2</v>
      </c>
      <c r="S48" s="66">
        <f t="shared" ca="1" si="11"/>
        <v>70020348.721033141</v>
      </c>
      <c r="T48" s="68">
        <f t="shared" si="19"/>
        <v>21.5</v>
      </c>
    </row>
    <row r="49" spans="2:20" s="51" customFormat="1">
      <c r="B49" s="15">
        <f t="shared" si="12"/>
        <v>2042</v>
      </c>
      <c r="C49" s="61">
        <f t="shared" ca="1" si="14"/>
        <v>309.67681293893821</v>
      </c>
      <c r="D49" s="79">
        <f t="shared" ca="1" si="15"/>
        <v>81.439005366135518</v>
      </c>
      <c r="E49" s="85">
        <f t="shared" ca="1" si="5"/>
        <v>0.47876560394426732</v>
      </c>
      <c r="F49" s="61">
        <f t="shared" ca="1" si="16"/>
        <v>148.26260637424664</v>
      </c>
      <c r="G49" s="181">
        <f ca="1">OFFSET('Other Inputs'!$B117,,$D$2)</f>
        <v>0</v>
      </c>
      <c r="H49" s="61">
        <f t="shared" ca="1" si="6"/>
        <v>148.26260637424664</v>
      </c>
      <c r="I49" s="79">
        <f t="shared" ca="1" si="17"/>
        <v>80.292951858012046</v>
      </c>
      <c r="J49" s="63">
        <f ca="1">OFFSET('Other Inputs'!$B48,,$D$2)</f>
        <v>2</v>
      </c>
      <c r="K49" s="86">
        <f t="shared" ca="1" si="7"/>
        <v>296.52521274849329</v>
      </c>
      <c r="L49" s="82">
        <f ca="1">OFFSET('Other Inputs'!$B186,,$D$2)</f>
        <v>5.5E-2</v>
      </c>
      <c r="M49" s="52">
        <f ca="1">OFFSET('Other Inputs'!$B255,,$D$2)</f>
        <v>1.7500000000000002E-2</v>
      </c>
      <c r="N49" s="61">
        <f t="shared" ca="1" si="8"/>
        <v>318.30869619002948</v>
      </c>
      <c r="O49" s="61">
        <f t="shared" ca="1" si="9"/>
        <v>159.15434809501474</v>
      </c>
      <c r="P49" s="53"/>
      <c r="Q49" s="61">
        <f t="shared" ca="1" si="18"/>
        <v>402459.16922718118</v>
      </c>
      <c r="R49" s="54">
        <f t="shared" ca="1" si="13"/>
        <v>2.7021138161429592E-2</v>
      </c>
      <c r="S49" s="66">
        <f t="shared" ca="1" si="11"/>
        <v>64053126.713213235</v>
      </c>
      <c r="T49" s="68">
        <f t="shared" si="19"/>
        <v>22.5</v>
      </c>
    </row>
    <row r="50" spans="2:20" s="51" customFormat="1">
      <c r="B50" s="15">
        <f t="shared" si="12"/>
        <v>2043</v>
      </c>
      <c r="C50" s="61">
        <f t="shared" ca="1" si="14"/>
        <v>275.88413360437232</v>
      </c>
      <c r="D50" s="79">
        <f t="shared" ca="1" si="15"/>
        <v>81.526018704076137</v>
      </c>
      <c r="E50" s="85">
        <f t="shared" ca="1" si="5"/>
        <v>0.47747734832195732</v>
      </c>
      <c r="F50" s="61">
        <f t="shared" ca="1" si="16"/>
        <v>131.72842455751629</v>
      </c>
      <c r="G50" s="181">
        <f ca="1">OFFSET('Other Inputs'!$B118,,$D$2)</f>
        <v>0</v>
      </c>
      <c r="H50" s="61">
        <f t="shared" ca="1" si="6"/>
        <v>131.72842455751629</v>
      </c>
      <c r="I50" s="79">
        <f t="shared" ca="1" si="17"/>
        <v>80.404064587417238</v>
      </c>
      <c r="J50" s="63">
        <f ca="1">OFFSET('Other Inputs'!$B49,,$D$2)</f>
        <v>2</v>
      </c>
      <c r="K50" s="86">
        <f t="shared" ca="1" si="7"/>
        <v>263.45684911503258</v>
      </c>
      <c r="L50" s="82">
        <f ca="1">OFFSET('Other Inputs'!$B187,,$D$2)</f>
        <v>5.5E-2</v>
      </c>
      <c r="M50" s="52">
        <f ca="1">OFFSET('Other Inputs'!$B256,,$D$2)</f>
        <v>1.7500000000000002E-2</v>
      </c>
      <c r="N50" s="61">
        <f t="shared" ca="1" si="8"/>
        <v>282.81104789314571</v>
      </c>
      <c r="O50" s="61">
        <f t="shared" ca="1" si="9"/>
        <v>141.40552394657286</v>
      </c>
      <c r="P50" s="53"/>
      <c r="Q50" s="61">
        <f t="shared" ca="1" si="18"/>
        <v>413443.57941613503</v>
      </c>
      <c r="R50" s="54">
        <f t="shared" ca="1" si="13"/>
        <v>2.7293228801437364E-2</v>
      </c>
      <c r="S50" s="66">
        <f t="shared" ca="1" si="11"/>
        <v>58463205.969685078</v>
      </c>
      <c r="T50" s="68">
        <f t="shared" si="19"/>
        <v>23.5</v>
      </c>
    </row>
    <row r="51" spans="2:20" s="51" customFormat="1">
      <c r="B51" s="15">
        <f t="shared" si="12"/>
        <v>2044</v>
      </c>
      <c r="C51" s="61">
        <f t="shared" ca="1" si="14"/>
        <v>245.63693531930429</v>
      </c>
      <c r="D51" s="79">
        <f t="shared" ca="1" si="15"/>
        <v>81.627757624066533</v>
      </c>
      <c r="E51" s="85">
        <f t="shared" ca="1" si="5"/>
        <v>0.4759696135902684</v>
      </c>
      <c r="F51" s="61">
        <f t="shared" ca="1" si="16"/>
        <v>116.91571718742702</v>
      </c>
      <c r="G51" s="181">
        <f ca="1">OFFSET('Other Inputs'!$B119,,$D$2)</f>
        <v>0</v>
      </c>
      <c r="H51" s="61">
        <f t="shared" ca="1" si="6"/>
        <v>116.91571718742702</v>
      </c>
      <c r="I51" s="79">
        <f t="shared" ca="1" si="17"/>
        <v>80.528613462156159</v>
      </c>
      <c r="J51" s="63">
        <f ca="1">OFFSET('Other Inputs'!$B50,,$D$2)</f>
        <v>2</v>
      </c>
      <c r="K51" s="86">
        <f t="shared" ca="1" si="7"/>
        <v>233.83143437485404</v>
      </c>
      <c r="L51" s="82">
        <f ca="1">OFFSET('Other Inputs'!$B188,,$D$2)</f>
        <v>5.5E-2</v>
      </c>
      <c r="M51" s="52">
        <f ca="1">OFFSET('Other Inputs'!$B257,,$D$2)</f>
        <v>1.7500000000000002E-2</v>
      </c>
      <c r="N51" s="61">
        <f t="shared" ca="1" si="8"/>
        <v>251.00927612261677</v>
      </c>
      <c r="O51" s="61">
        <f t="shared" ca="1" si="9"/>
        <v>125.50463806130838</v>
      </c>
      <c r="P51" s="53"/>
      <c r="Q51" s="61">
        <f t="shared" ca="1" si="18"/>
        <v>424308.11751541466</v>
      </c>
      <c r="R51" s="54">
        <f t="shared" ca="1" si="13"/>
        <v>2.6278163793527876E-2</v>
      </c>
      <c r="S51" s="66">
        <f t="shared" ca="1" si="11"/>
        <v>53252636.715247221</v>
      </c>
      <c r="T51" s="68">
        <f t="shared" si="19"/>
        <v>24.5</v>
      </c>
    </row>
    <row r="52" spans="2:20" s="51" customFormat="1">
      <c r="B52" s="15">
        <f t="shared" si="12"/>
        <v>2045</v>
      </c>
      <c r="C52" s="61">
        <f t="shared" ca="1" si="14"/>
        <v>218.80250540295918</v>
      </c>
      <c r="D52" s="79">
        <f t="shared" ca="1" si="15"/>
        <v>81.753852160828444</v>
      </c>
      <c r="E52" s="85">
        <f t="shared" ca="1" si="5"/>
        <v>0.47409885344344932</v>
      </c>
      <c r="F52" s="61">
        <f t="shared" ca="1" si="16"/>
        <v>103.73401694209707</v>
      </c>
      <c r="G52" s="181">
        <f ca="1">OFFSET('Other Inputs'!$B120,,$D$2)</f>
        <v>0</v>
      </c>
      <c r="H52" s="61">
        <f t="shared" ca="1" si="6"/>
        <v>103.73401694209707</v>
      </c>
      <c r="I52" s="79">
        <f t="shared" ca="1" si="17"/>
        <v>80.673777131779332</v>
      </c>
      <c r="J52" s="63">
        <f ca="1">OFFSET('Other Inputs'!$B51,,$D$2)</f>
        <v>2</v>
      </c>
      <c r="K52" s="86">
        <f t="shared" ca="1" si="7"/>
        <v>207.46803388419414</v>
      </c>
      <c r="L52" s="82">
        <f ca="1">OFFSET('Other Inputs'!$B189,,$D$2)</f>
        <v>5.5E-2</v>
      </c>
      <c r="M52" s="52">
        <f ca="1">OFFSET('Other Inputs'!$B258,,$D$2)</f>
        <v>1.7500000000000002E-2</v>
      </c>
      <c r="N52" s="61">
        <f t="shared" ca="1" si="8"/>
        <v>222.70915432341178</v>
      </c>
      <c r="O52" s="61">
        <f t="shared" ca="1" si="9"/>
        <v>111.35457716170589</v>
      </c>
      <c r="P52" s="53"/>
      <c r="Q52" s="61">
        <f t="shared" ca="1" si="18"/>
        <v>435043.67779912945</v>
      </c>
      <c r="R52" s="54">
        <f t="shared" ca="1" si="13"/>
        <v>2.5301331368766E-2</v>
      </c>
      <c r="S52" s="66">
        <f t="shared" ca="1" si="11"/>
        <v>48444104.788195476</v>
      </c>
      <c r="T52" s="68">
        <f t="shared" si="19"/>
        <v>25.5</v>
      </c>
    </row>
    <row r="53" spans="2:20" s="51" customFormat="1">
      <c r="B53" s="15">
        <f t="shared" si="12"/>
        <v>2046</v>
      </c>
      <c r="C53" s="61">
        <f t="shared" ca="1" si="14"/>
        <v>194.38025257763297</v>
      </c>
      <c r="D53" s="79">
        <f t="shared" ca="1" si="15"/>
        <v>81.880802213019493</v>
      </c>
      <c r="E53" s="85">
        <f t="shared" ca="1" si="5"/>
        <v>0.47221476460712591</v>
      </c>
      <c r="F53" s="61">
        <f t="shared" ca="1" si="16"/>
        <v>91.78922521522064</v>
      </c>
      <c r="G53" s="181">
        <f ca="1">OFFSET('Other Inputs'!$B121,,$D$2)</f>
        <v>0</v>
      </c>
      <c r="H53" s="61">
        <f t="shared" ca="1" si="6"/>
        <v>91.78922521522064</v>
      </c>
      <c r="I53" s="79">
        <f t="shared" ca="1" si="17"/>
        <v>80.818411573565413</v>
      </c>
      <c r="J53" s="63">
        <f ca="1">OFFSET('Other Inputs'!$B52,,$D$2)</f>
        <v>2</v>
      </c>
      <c r="K53" s="86">
        <f t="shared" ca="1" si="7"/>
        <v>183.57845043044128</v>
      </c>
      <c r="L53" s="82">
        <f ca="1">OFFSET('Other Inputs'!$B190,,$D$2)</f>
        <v>5.5E-2</v>
      </c>
      <c r="M53" s="52">
        <f ca="1">OFFSET('Other Inputs'!$B259,,$D$2)</f>
        <v>1.7500000000000002E-2</v>
      </c>
      <c r="N53" s="61">
        <f t="shared" ca="1" si="8"/>
        <v>197.06458234518757</v>
      </c>
      <c r="O53" s="61">
        <f t="shared" ca="1" si="9"/>
        <v>98.532291172593787</v>
      </c>
      <c r="P53" s="53"/>
      <c r="Q53" s="61">
        <f t="shared" ca="1" si="18"/>
        <v>446423.18864543841</v>
      </c>
      <c r="R53" s="54">
        <f t="shared" ca="1" si="13"/>
        <v>2.6157168640807527E-2</v>
      </c>
      <c r="S53" s="66">
        <f t="shared" ca="1" si="11"/>
        <v>43987099.609810099</v>
      </c>
      <c r="T53" s="68">
        <f t="shared" si="19"/>
        <v>26.5</v>
      </c>
    </row>
    <row r="54" spans="2:20" s="51" customFormat="1">
      <c r="B54" s="15">
        <f t="shared" si="12"/>
        <v>2047</v>
      </c>
      <c r="C54" s="61">
        <f t="shared" ca="1" si="14"/>
        <v>172.25927118262612</v>
      </c>
      <c r="D54" s="79">
        <f t="shared" ca="1" si="15"/>
        <v>82.009953807263685</v>
      </c>
      <c r="E54" s="85">
        <f t="shared" ca="1" si="5"/>
        <v>0.47029769278446193</v>
      </c>
      <c r="F54" s="61">
        <f t="shared" ca="1" si="16"/>
        <v>81.013137797922013</v>
      </c>
      <c r="G54" s="181">
        <f ca="1">OFFSET('Other Inputs'!$B122,,$D$2)</f>
        <v>0</v>
      </c>
      <c r="H54" s="61">
        <f t="shared" ca="1" si="6"/>
        <v>81.013137797922013</v>
      </c>
      <c r="I54" s="79">
        <f t="shared" ca="1" si="17"/>
        <v>80.963166013284081</v>
      </c>
      <c r="J54" s="63">
        <f ca="1">OFFSET('Other Inputs'!$B53,,$D$2)</f>
        <v>2</v>
      </c>
      <c r="K54" s="86">
        <f t="shared" ca="1" si="7"/>
        <v>162.02627559584403</v>
      </c>
      <c r="L54" s="82">
        <f ca="1">OFFSET('Other Inputs'!$B191,,$D$2)</f>
        <v>5.5E-2</v>
      </c>
      <c r="M54" s="52">
        <f ca="1">OFFSET('Other Inputs'!$B260,,$D$2)</f>
        <v>1.7500000000000002E-2</v>
      </c>
      <c r="N54" s="61">
        <f t="shared" ca="1" si="8"/>
        <v>173.92913086680375</v>
      </c>
      <c r="O54" s="61">
        <f t="shared" ca="1" si="9"/>
        <v>86.964565433401873</v>
      </c>
      <c r="P54" s="53"/>
      <c r="Q54" s="61">
        <f t="shared" ca="1" si="18"/>
        <v>458245.75060705171</v>
      </c>
      <c r="R54" s="54">
        <f t="shared" ca="1" si="13"/>
        <v>2.6482858109333263E-2</v>
      </c>
      <c r="S54" s="66">
        <f t="shared" ca="1" si="11"/>
        <v>39851142.563245304</v>
      </c>
      <c r="T54" s="68">
        <f t="shared" si="19"/>
        <v>27.5</v>
      </c>
    </row>
    <row r="55" spans="2:20" s="51" customFormat="1">
      <c r="B55" s="15">
        <f t="shared" si="12"/>
        <v>2048</v>
      </c>
      <c r="C55" s="61">
        <f t="shared" ca="1" si="14"/>
        <v>152.23550464298813</v>
      </c>
      <c r="D55" s="79">
        <f t="shared" ca="1" si="15"/>
        <v>82.138837515716986</v>
      </c>
      <c r="E55" s="85">
        <f t="shared" ca="1" si="5"/>
        <v>0.46838415209639966</v>
      </c>
      <c r="F55" s="61">
        <f t="shared" ca="1" si="16"/>
        <v>71.304697761173514</v>
      </c>
      <c r="G55" s="181">
        <f ca="1">OFFSET('Other Inputs'!$B123,,$D$2)</f>
        <v>0</v>
      </c>
      <c r="H55" s="61">
        <f t="shared" ca="1" si="6"/>
        <v>71.304697761173514</v>
      </c>
      <c r="I55" s="79">
        <f t="shared" ca="1" si="17"/>
        <v>81.105384921251883</v>
      </c>
      <c r="J55" s="63">
        <f ca="1">OFFSET('Other Inputs'!$B54,,$D$2)</f>
        <v>2</v>
      </c>
      <c r="K55" s="86">
        <f t="shared" ca="1" si="7"/>
        <v>142.60939552234703</v>
      </c>
      <c r="L55" s="82">
        <f ca="1">OFFSET('Other Inputs'!$B192,,$D$2)</f>
        <v>5.5E-2</v>
      </c>
      <c r="M55" s="52">
        <f ca="1">OFFSET('Other Inputs'!$B261,,$D$2)</f>
        <v>1.7500000000000002E-2</v>
      </c>
      <c r="N55" s="61">
        <f t="shared" ca="1" si="8"/>
        <v>153.08583824090746</v>
      </c>
      <c r="O55" s="61">
        <f t="shared" ca="1" si="9"/>
        <v>76.542919120453732</v>
      </c>
      <c r="P55" s="53"/>
      <c r="Q55" s="61">
        <f t="shared" ca="1" si="18"/>
        <v>470137.22096711025</v>
      </c>
      <c r="R55" s="54">
        <f t="shared" ca="1" si="13"/>
        <v>2.5949985011984422E-2</v>
      </c>
      <c r="S55" s="66">
        <f t="shared" ca="1" si="11"/>
        <v>35985675.280000404</v>
      </c>
      <c r="T55" s="68">
        <f t="shared" si="19"/>
        <v>28.5</v>
      </c>
    </row>
    <row r="56" spans="2:20" s="51" customFormat="1">
      <c r="B56" s="15">
        <f t="shared" si="12"/>
        <v>2049</v>
      </c>
      <c r="C56" s="61">
        <f t="shared" ca="1" si="14"/>
        <v>134.30193599351514</v>
      </c>
      <c r="D56" s="79">
        <f t="shared" ca="1" si="15"/>
        <v>82.274716064569787</v>
      </c>
      <c r="E56" s="85">
        <f t="shared" ca="1" si="5"/>
        <v>0.46636617824075455</v>
      </c>
      <c r="F56" s="61">
        <f t="shared" ca="1" si="16"/>
        <v>62.633880619630091</v>
      </c>
      <c r="G56" s="181">
        <f ca="1">OFFSET('Other Inputs'!$B124,,$D$2)</f>
        <v>0</v>
      </c>
      <c r="H56" s="61">
        <f t="shared" ca="1" si="6"/>
        <v>62.633880619630091</v>
      </c>
      <c r="I56" s="79">
        <f t="shared" ca="1" si="17"/>
        <v>81.250738158451981</v>
      </c>
      <c r="J56" s="63">
        <f ca="1">OFFSET('Other Inputs'!$B55,,$D$2)</f>
        <v>2</v>
      </c>
      <c r="K56" s="86">
        <f t="shared" ca="1" si="7"/>
        <v>125.26776123926018</v>
      </c>
      <c r="L56" s="82">
        <f ca="1">OFFSET('Other Inputs'!$B193,,$D$2)</f>
        <v>5.5E-2</v>
      </c>
      <c r="M56" s="52">
        <f ca="1">OFFSET('Other Inputs'!$B262,,$D$2)</f>
        <v>1.7500000000000002E-2</v>
      </c>
      <c r="N56" s="61">
        <f t="shared" ca="1" si="8"/>
        <v>134.47024414929933</v>
      </c>
      <c r="O56" s="61">
        <f t="shared" ca="1" si="9"/>
        <v>67.235122074649667</v>
      </c>
      <c r="P56" s="53"/>
      <c r="Q56" s="61">
        <f t="shared" ca="1" si="18"/>
        <v>482118.54056885967</v>
      </c>
      <c r="R56" s="54">
        <f t="shared" ca="1" si="13"/>
        <v>2.5484728856615346E-2</v>
      </c>
      <c r="S56" s="66">
        <f t="shared" ca="1" si="11"/>
        <v>32415298.929599218</v>
      </c>
      <c r="T56" s="68">
        <f t="shared" si="19"/>
        <v>29.5</v>
      </c>
    </row>
    <row r="57" spans="2:20" s="51" customFormat="1">
      <c r="B57" s="15">
        <f t="shared" si="12"/>
        <v>2050</v>
      </c>
      <c r="C57" s="61">
        <f t="shared" ca="1" si="14"/>
        <v>118.22304576016433</v>
      </c>
      <c r="D57" s="79">
        <f t="shared" ca="1" si="15"/>
        <v>82.414564019230198</v>
      </c>
      <c r="E57" s="85">
        <f t="shared" ca="1" si="5"/>
        <v>0.4642885779204774</v>
      </c>
      <c r="F57" s="61">
        <f t="shared" ca="1" si="16"/>
        <v>54.889609793414216</v>
      </c>
      <c r="G57" s="181">
        <f ca="1">OFFSET('Other Inputs'!$B125,,$D$2)</f>
        <v>0</v>
      </c>
      <c r="H57" s="61">
        <f t="shared" ca="1" si="6"/>
        <v>54.889609793414216</v>
      </c>
      <c r="I57" s="79">
        <f t="shared" ca="1" si="17"/>
        <v>81.395784840820426</v>
      </c>
      <c r="J57" s="63">
        <f ca="1">OFFSET('Other Inputs'!$B56,,$D$2)</f>
        <v>2</v>
      </c>
      <c r="K57" s="86">
        <f t="shared" ca="1" si="7"/>
        <v>109.77921958682843</v>
      </c>
      <c r="L57" s="82">
        <f ca="1">OFFSET('Other Inputs'!$B194,,$D$2)</f>
        <v>5.5E-2</v>
      </c>
      <c r="M57" s="52">
        <f ca="1">OFFSET('Other Inputs'!$B263,,$D$2)</f>
        <v>1.7500000000000002E-2</v>
      </c>
      <c r="N57" s="61">
        <f t="shared" ca="1" si="8"/>
        <v>117.84387550572582</v>
      </c>
      <c r="O57" s="61">
        <f t="shared" ca="1" si="9"/>
        <v>58.92193775286291</v>
      </c>
      <c r="P57" s="53"/>
      <c r="Q57" s="61">
        <f t="shared" ca="1" si="18"/>
        <v>494833.38462875364</v>
      </c>
      <c r="R57" s="54">
        <f t="shared" ca="1" si="13"/>
        <v>2.637285851917559E-2</v>
      </c>
      <c r="S57" s="66">
        <f t="shared" ca="1" si="11"/>
        <v>29156541.887133893</v>
      </c>
      <c r="T57" s="68">
        <f t="shared" si="19"/>
        <v>30.5</v>
      </c>
    </row>
    <row r="58" spans="2:20" s="51" customFormat="1">
      <c r="B58" s="15">
        <f t="shared" si="12"/>
        <v>2051</v>
      </c>
      <c r="C58" s="61">
        <f t="shared" ca="1" si="14"/>
        <v>103.5993296727754</v>
      </c>
      <c r="D58" s="79">
        <f t="shared" ca="1" si="15"/>
        <v>82.540656605324443</v>
      </c>
      <c r="E58" s="85">
        <f t="shared" ca="1" si="5"/>
        <v>0.46241484365494984</v>
      </c>
      <c r="F58" s="61">
        <f t="shared" ca="1" si="16"/>
        <v>47.905867833394041</v>
      </c>
      <c r="G58" s="181">
        <f ca="1">OFFSET('Other Inputs'!$B126,,$D$2)</f>
        <v>0</v>
      </c>
      <c r="H58" s="61">
        <f t="shared" ca="1" si="6"/>
        <v>47.905867833394041</v>
      </c>
      <c r="I58" s="79">
        <f t="shared" ca="1" si="17"/>
        <v>81.524450825436048</v>
      </c>
      <c r="J58" s="63">
        <f ca="1">OFFSET('Other Inputs'!$B57,,$D$2)</f>
        <v>2</v>
      </c>
      <c r="K58" s="86">
        <f t="shared" ca="1" si="7"/>
        <v>95.811735666788081</v>
      </c>
      <c r="L58" s="82">
        <f ca="1">OFFSET('Other Inputs'!$B195,,$D$2)</f>
        <v>5.5E-2</v>
      </c>
      <c r="M58" s="52">
        <f ca="1">OFFSET('Other Inputs'!$B264,,$D$2)</f>
        <v>1.7500000000000002E-2</v>
      </c>
      <c r="N58" s="61">
        <f t="shared" ca="1" si="8"/>
        <v>102.85030529820949</v>
      </c>
      <c r="O58" s="61">
        <f t="shared" ca="1" si="9"/>
        <v>51.425152649104746</v>
      </c>
      <c r="P58" s="53"/>
      <c r="Q58" s="61">
        <f t="shared" ca="1" si="18"/>
        <v>508293.39937577589</v>
      </c>
      <c r="R58" s="54">
        <f t="shared" ca="1" si="13"/>
        <v>2.7201104786251484E-2</v>
      </c>
      <c r="S58" s="66">
        <f t="shared" ca="1" si="11"/>
        <v>26139065.653431639</v>
      </c>
      <c r="T58" s="68">
        <f t="shared" si="19"/>
        <v>31.5</v>
      </c>
    </row>
    <row r="59" spans="2:20" s="51" customFormat="1">
      <c r="B59" s="15">
        <f t="shared" si="12"/>
        <v>2052</v>
      </c>
      <c r="C59" s="61">
        <f t="shared" ca="1" si="14"/>
        <v>90.363847476522778</v>
      </c>
      <c r="D59" s="79">
        <f t="shared" ca="1" si="15"/>
        <v>82.650278065395185</v>
      </c>
      <c r="E59" s="85">
        <f t="shared" ca="1" si="5"/>
        <v>0.46078562652408783</v>
      </c>
      <c r="F59" s="61">
        <f t="shared" ca="1" si="16"/>
        <v>41.638362074596664</v>
      </c>
      <c r="G59" s="181">
        <f ca="1">OFFSET('Other Inputs'!$B127,,$D$2)</f>
        <v>0</v>
      </c>
      <c r="H59" s="61">
        <f t="shared" ca="1" si="6"/>
        <v>41.638362074596664</v>
      </c>
      <c r="I59" s="79">
        <f t="shared" ca="1" si="17"/>
        <v>81.634282713782824</v>
      </c>
      <c r="J59" s="63">
        <f ca="1">OFFSET('Other Inputs'!$B58,,$D$2)</f>
        <v>2</v>
      </c>
      <c r="K59" s="86">
        <f t="shared" ca="1" si="7"/>
        <v>83.276724149193328</v>
      </c>
      <c r="L59" s="82">
        <f ca="1">OFFSET('Other Inputs'!$B196,,$D$2)</f>
        <v>5.5E-2</v>
      </c>
      <c r="M59" s="52">
        <f ca="1">OFFSET('Other Inputs'!$B265,,$D$2)</f>
        <v>1.7500000000000002E-2</v>
      </c>
      <c r="N59" s="61">
        <f t="shared" ca="1" si="8"/>
        <v>89.394440497003444</v>
      </c>
      <c r="O59" s="61">
        <f t="shared" ca="1" si="9"/>
        <v>44.697220248501722</v>
      </c>
      <c r="P59" s="53"/>
      <c r="Q59" s="61">
        <f t="shared" ca="1" si="18"/>
        <v>522108.72597970947</v>
      </c>
      <c r="R59" s="54">
        <f t="shared" ca="1" si="13"/>
        <v>2.7179826889154768E-2</v>
      </c>
      <c r="S59" s="66">
        <f t="shared" ca="1" si="11"/>
        <v>23336808.718779709</v>
      </c>
      <c r="T59" s="68">
        <f t="shared" si="19"/>
        <v>32.5</v>
      </c>
    </row>
    <row r="60" spans="2:20" s="51" customFormat="1">
      <c r="B60" s="15">
        <f t="shared" si="12"/>
        <v>2053</v>
      </c>
      <c r="C60" s="61">
        <f t="shared" ca="1" si="14"/>
        <v>78.51236914604138</v>
      </c>
      <c r="D60" s="79">
        <f t="shared" ca="1" si="15"/>
        <v>82.746598481164028</v>
      </c>
      <c r="E60" s="85">
        <f t="shared" ca="1" si="5"/>
        <v>0.45935389821596689</v>
      </c>
      <c r="F60" s="61">
        <f t="shared" ca="1" si="16"/>
        <v>36.064962825405111</v>
      </c>
      <c r="G60" s="181">
        <f ca="1">OFFSET('Other Inputs'!$B128,,$D$2)</f>
        <v>0</v>
      </c>
      <c r="H60" s="61">
        <f t="shared" ca="1" si="6"/>
        <v>36.064962825405111</v>
      </c>
      <c r="I60" s="79">
        <f t="shared" ca="1" si="17"/>
        <v>81.728136261768725</v>
      </c>
      <c r="J60" s="63">
        <f ca="1">OFFSET('Other Inputs'!$B59,,$D$2)</f>
        <v>2</v>
      </c>
      <c r="K60" s="86">
        <f t="shared" ca="1" si="7"/>
        <v>72.129925650810222</v>
      </c>
      <c r="L60" s="82">
        <f ca="1">OFFSET('Other Inputs'!$B197,,$D$2)</f>
        <v>5.5E-2</v>
      </c>
      <c r="M60" s="52">
        <f ca="1">OFFSET('Other Inputs'!$B266,,$D$2)</f>
        <v>1.7500000000000002E-2</v>
      </c>
      <c r="N60" s="61">
        <f t="shared" ca="1" si="8"/>
        <v>77.428770313932873</v>
      </c>
      <c r="O60" s="61">
        <f t="shared" ca="1" si="9"/>
        <v>38.714385156966436</v>
      </c>
      <c r="P60" s="53"/>
      <c r="Q60" s="61">
        <f t="shared" ca="1" si="18"/>
        <v>536354.93624141731</v>
      </c>
      <c r="R60" s="54">
        <f t="shared" ca="1" si="13"/>
        <v>2.7285907231248796E-2</v>
      </c>
      <c r="S60" s="66">
        <f t="shared" ca="1" si="11"/>
        <v>20764651.582490407</v>
      </c>
      <c r="T60" s="68">
        <f t="shared" si="19"/>
        <v>33.5</v>
      </c>
    </row>
    <row r="61" spans="2:20" s="51" customFormat="1">
      <c r="B61" s="15">
        <f t="shared" si="12"/>
        <v>2054</v>
      </c>
      <c r="C61" s="61">
        <f t="shared" ca="1" si="14"/>
        <v>67.892764870886168</v>
      </c>
      <c r="D61" s="79">
        <f t="shared" ca="1" si="15"/>
        <v>82.821554857661155</v>
      </c>
      <c r="E61" s="85">
        <f t="shared" ca="1" si="5"/>
        <v>0.45823957574129598</v>
      </c>
      <c r="F61" s="61">
        <f t="shared" ca="1" si="16"/>
        <v>31.111151770338441</v>
      </c>
      <c r="G61" s="181">
        <f ca="1">OFFSET('Other Inputs'!$B129,,$D$2)</f>
        <v>0</v>
      </c>
      <c r="H61" s="61">
        <f t="shared" ca="1" si="6"/>
        <v>31.111151770338441</v>
      </c>
      <c r="I61" s="79">
        <f t="shared" ca="1" si="17"/>
        <v>81.798990588496764</v>
      </c>
      <c r="J61" s="63">
        <f ca="1">OFFSET('Other Inputs'!$B60,,$D$2)</f>
        <v>2</v>
      </c>
      <c r="K61" s="86">
        <f t="shared" ca="1" si="7"/>
        <v>62.222303540676883</v>
      </c>
      <c r="L61" s="82">
        <f ca="1">OFFSET('Other Inputs'!$B198,,$D$2)</f>
        <v>5.5E-2</v>
      </c>
      <c r="M61" s="52">
        <f ca="1">OFFSET('Other Inputs'!$B267,,$D$2)</f>
        <v>1.7500000000000002E-2</v>
      </c>
      <c r="N61" s="61">
        <f t="shared" ca="1" si="8"/>
        <v>66.79330951453386</v>
      </c>
      <c r="O61" s="61">
        <f t="shared" ca="1" si="9"/>
        <v>33.39665475726693</v>
      </c>
      <c r="P61" s="53"/>
      <c r="Q61" s="61">
        <f t="shared" ca="1" si="18"/>
        <v>551810.24624939787</v>
      </c>
      <c r="R61" s="54">
        <f t="shared" ca="1" si="13"/>
        <v>2.8815452163609923E-2</v>
      </c>
      <c r="S61" s="66">
        <f t="shared" ca="1" si="11"/>
        <v>18428616.285513591</v>
      </c>
      <c r="T61" s="68">
        <f t="shared" si="19"/>
        <v>34.5</v>
      </c>
    </row>
    <row r="62" spans="2:20" s="51" customFormat="1">
      <c r="B62" s="15">
        <f t="shared" si="12"/>
        <v>2055</v>
      </c>
      <c r="C62" s="61">
        <f t="shared" ca="1" si="14"/>
        <v>58.462298388840992</v>
      </c>
      <c r="D62" s="79">
        <f t="shared" ca="1" si="15"/>
        <v>82.875603902703773</v>
      </c>
      <c r="E62" s="85">
        <f t="shared" ca="1" si="5"/>
        <v>0.45743608376414374</v>
      </c>
      <c r="F62" s="61">
        <f t="shared" ca="1" si="16"/>
        <v>26.742764822842233</v>
      </c>
      <c r="G62" s="181">
        <f ca="1">OFFSET('Other Inputs'!$B130,,$D$2)</f>
        <v>0</v>
      </c>
      <c r="H62" s="61">
        <f t="shared" ca="1" si="6"/>
        <v>26.742764822842233</v>
      </c>
      <c r="I62" s="79">
        <f t="shared" ca="1" si="17"/>
        <v>81.847757639806133</v>
      </c>
      <c r="J62" s="63">
        <f ca="1">OFFSET('Other Inputs'!$B61,,$D$2)</f>
        <v>2</v>
      </c>
      <c r="K62" s="86">
        <f t="shared" ca="1" si="7"/>
        <v>53.485529645684466</v>
      </c>
      <c r="L62" s="82">
        <f ca="1">OFFSET('Other Inputs'!$B199,,$D$2)</f>
        <v>5.5E-2</v>
      </c>
      <c r="M62" s="52">
        <f ca="1">OFFSET('Other Inputs'!$B268,,$D$2)</f>
        <v>1.7500000000000002E-2</v>
      </c>
      <c r="N62" s="61">
        <f t="shared" ca="1" si="8"/>
        <v>57.414710367280563</v>
      </c>
      <c r="O62" s="61">
        <f t="shared" ca="1" si="9"/>
        <v>28.707355183640281</v>
      </c>
      <c r="P62" s="53"/>
      <c r="Q62" s="61">
        <f t="shared" ca="1" si="18"/>
        <v>568252.57608550508</v>
      </c>
      <c r="R62" s="54">
        <f t="shared" ca="1" si="13"/>
        <v>2.9797072359319499E-2</v>
      </c>
      <c r="S62" s="66">
        <f t="shared" ca="1" si="11"/>
        <v>16313028.535705168</v>
      </c>
      <c r="T62" s="68">
        <f t="shared" si="19"/>
        <v>35.5</v>
      </c>
    </row>
    <row r="63" spans="2:20" s="51" customFormat="1">
      <c r="B63" s="15">
        <f t="shared" si="12"/>
        <v>2056</v>
      </c>
      <c r="C63" s="61">
        <f t="shared" ca="1" si="14"/>
        <v>50.202273525056334</v>
      </c>
      <c r="D63" s="79">
        <f t="shared" ca="1" si="15"/>
        <v>82.91560602063835</v>
      </c>
      <c r="E63" s="85">
        <f t="shared" ca="1" si="5"/>
        <v>0.45684120455855959</v>
      </c>
      <c r="F63" s="61">
        <f t="shared" ca="1" si="16"/>
        <v>22.93446710876502</v>
      </c>
      <c r="G63" s="181">
        <f ca="1">OFFSET('Other Inputs'!$B131,,$D$2)</f>
        <v>0</v>
      </c>
      <c r="H63" s="61">
        <f t="shared" ca="1" si="6"/>
        <v>22.93446710876502</v>
      </c>
      <c r="I63" s="79">
        <f t="shared" ca="1" si="17"/>
        <v>81.881169692014026</v>
      </c>
      <c r="J63" s="63">
        <f ca="1">OFFSET('Other Inputs'!$B62,,$D$2)</f>
        <v>2</v>
      </c>
      <c r="K63" s="86">
        <f t="shared" ca="1" si="7"/>
        <v>45.86893421753004</v>
      </c>
      <c r="L63" s="82">
        <f ca="1">OFFSET('Other Inputs'!$B200,,$D$2)</f>
        <v>5.5E-2</v>
      </c>
      <c r="M63" s="52">
        <f ca="1">OFFSET('Other Inputs'!$B269,,$D$2)</f>
        <v>1.7500000000000002E-2</v>
      </c>
      <c r="N63" s="61">
        <f t="shared" ca="1" si="8"/>
        <v>49.238580797485341</v>
      </c>
      <c r="O63" s="61">
        <f t="shared" ca="1" si="9"/>
        <v>24.61929039874267</v>
      </c>
      <c r="P63" s="53"/>
      <c r="Q63" s="61">
        <f t="shared" ca="1" si="18"/>
        <v>585096.64464224095</v>
      </c>
      <c r="R63" s="54">
        <f t="shared" ca="1" si="13"/>
        <v>2.9641869241964214E-2</v>
      </c>
      <c r="S63" s="66">
        <f t="shared" ca="1" si="11"/>
        <v>14404664.205777274</v>
      </c>
      <c r="T63" s="68">
        <f t="shared" si="19"/>
        <v>36.5</v>
      </c>
    </row>
    <row r="64" spans="2:20" s="51" customFormat="1">
      <c r="B64" s="15">
        <f t="shared" si="12"/>
        <v>2057</v>
      </c>
      <c r="C64" s="61">
        <f t="shared" ca="1" si="14"/>
        <v>42.918462889824873</v>
      </c>
      <c r="D64" s="79">
        <f t="shared" ca="1" si="15"/>
        <v>82.927219244089841</v>
      </c>
      <c r="E64" s="85">
        <f t="shared" ca="1" si="5"/>
        <v>0.45666831090977966</v>
      </c>
      <c r="F64" s="61">
        <f t="shared" ca="1" si="16"/>
        <v>19.599501954740386</v>
      </c>
      <c r="G64" s="181">
        <f ca="1">OFFSET('Other Inputs'!$B132,,$D$2)</f>
        <v>0</v>
      </c>
      <c r="H64" s="61">
        <f t="shared" ca="1" si="6"/>
        <v>19.599501954740386</v>
      </c>
      <c r="I64" s="79">
        <f t="shared" ca="1" si="17"/>
        <v>81.887076846512386</v>
      </c>
      <c r="J64" s="63">
        <f ca="1">OFFSET('Other Inputs'!$B63,,$D$2)</f>
        <v>2</v>
      </c>
      <c r="K64" s="86">
        <f t="shared" ca="1" si="7"/>
        <v>39.199003909480773</v>
      </c>
      <c r="L64" s="82">
        <f ca="1">OFFSET('Other Inputs'!$B201,,$D$2)</f>
        <v>5.5E-2</v>
      </c>
      <c r="M64" s="52">
        <f ca="1">OFFSET('Other Inputs'!$B270,,$D$2)</f>
        <v>1.7500000000000002E-2</v>
      </c>
      <c r="N64" s="61">
        <f t="shared" ca="1" si="8"/>
        <v>42.078660734181007</v>
      </c>
      <c r="O64" s="61">
        <f t="shared" ca="1" si="9"/>
        <v>21.039330367090503</v>
      </c>
      <c r="P64" s="53"/>
      <c r="Q64" s="61">
        <f t="shared" ca="1" si="18"/>
        <v>602666.05643489712</v>
      </c>
      <c r="R64" s="54">
        <f t="shared" ca="1" si="13"/>
        <v>3.0028221753688245E-2</v>
      </c>
      <c r="S64" s="66">
        <f t="shared" ca="1" si="11"/>
        <v>12679690.26236541</v>
      </c>
      <c r="T64" s="68">
        <f t="shared" si="19"/>
        <v>37.5</v>
      </c>
    </row>
    <row r="65" spans="2:20" s="51" customFormat="1">
      <c r="B65" s="15">
        <f t="shared" si="12"/>
        <v>2058</v>
      </c>
      <c r="C65" s="61">
        <f t="shared" ca="1" si="14"/>
        <v>36.643556026596784</v>
      </c>
      <c r="D65" s="79">
        <f t="shared" ca="1" si="15"/>
        <v>82.927854914398552</v>
      </c>
      <c r="E65" s="85">
        <f t="shared" ca="1" si="5"/>
        <v>0.45665842199662676</v>
      </c>
      <c r="F65" s="61">
        <f t="shared" ca="1" si="16"/>
        <v>16.73358847145067</v>
      </c>
      <c r="G65" s="181">
        <f ca="1">OFFSET('Other Inputs'!$B133,,$D$2)</f>
        <v>0</v>
      </c>
      <c r="H65" s="61">
        <f t="shared" ca="1" si="6"/>
        <v>16.73358847145067</v>
      </c>
      <c r="I65" s="79">
        <f t="shared" ca="1" si="17"/>
        <v>81.882384258245381</v>
      </c>
      <c r="J65" s="63">
        <f ca="1">OFFSET('Other Inputs'!$B64,,$D$2)</f>
        <v>2</v>
      </c>
      <c r="K65" s="86">
        <f t="shared" ca="1" si="7"/>
        <v>33.467176942901339</v>
      </c>
      <c r="L65" s="82">
        <f ca="1">OFFSET('Other Inputs'!$B202,,$D$2)</f>
        <v>5.5E-2</v>
      </c>
      <c r="M65" s="52">
        <f ca="1">OFFSET('Other Inputs'!$B271,,$D$2)</f>
        <v>1.7500000000000002E-2</v>
      </c>
      <c r="N65" s="61">
        <f t="shared" ca="1" si="8"/>
        <v>35.925759429069231</v>
      </c>
      <c r="O65" s="61">
        <f t="shared" ca="1" si="9"/>
        <v>17.962879714534616</v>
      </c>
      <c r="P65" s="53"/>
      <c r="Q65" s="61">
        <f t="shared" ca="1" si="18"/>
        <v>621437.82816215965</v>
      </c>
      <c r="R65" s="54">
        <f t="shared" ca="1" si="13"/>
        <v>3.1147882856233711E-2</v>
      </c>
      <c r="S65" s="66">
        <f t="shared" ca="1" si="11"/>
        <v>11162812.957338506</v>
      </c>
      <c r="T65" s="68">
        <f t="shared" si="19"/>
        <v>38.5</v>
      </c>
    </row>
    <row r="66" spans="2:20" s="51" customFormat="1">
      <c r="B66" s="15">
        <f t="shared" si="12"/>
        <v>2059</v>
      </c>
      <c r="C66" s="61">
        <f t="shared" ca="1" si="14"/>
        <v>31.199304326545789</v>
      </c>
      <c r="D66" s="79">
        <f t="shared" ca="1" si="15"/>
        <v>82.905144217498176</v>
      </c>
      <c r="E66" s="85">
        <f t="shared" ca="1" si="5"/>
        <v>0.45699561359864538</v>
      </c>
      <c r="F66" s="61">
        <f t="shared" ca="1" si="16"/>
        <v>14.257945224560665</v>
      </c>
      <c r="G66" s="181">
        <f ca="1">OFFSET('Other Inputs'!$B134,,$D$2)</f>
        <v>0</v>
      </c>
      <c r="H66" s="61">
        <f t="shared" ca="1" si="6"/>
        <v>14.257945224560665</v>
      </c>
      <c r="I66" s="79">
        <f t="shared" ca="1" si="17"/>
        <v>81.856934951950393</v>
      </c>
      <c r="J66" s="63">
        <f ca="1">OFFSET('Other Inputs'!$B65,,$D$2)</f>
        <v>2</v>
      </c>
      <c r="K66" s="86">
        <f t="shared" ca="1" si="7"/>
        <v>28.515890449121329</v>
      </c>
      <c r="L66" s="82">
        <f ca="1">OFFSET('Other Inputs'!$B203,,$D$2)</f>
        <v>5.5E-2</v>
      </c>
      <c r="M66" s="52">
        <f ca="1">OFFSET('Other Inputs'!$B272,,$D$2)</f>
        <v>1.7500000000000002E-2</v>
      </c>
      <c r="N66" s="61">
        <f t="shared" ca="1" si="8"/>
        <v>30.610739051239907</v>
      </c>
      <c r="O66" s="61">
        <f t="shared" ca="1" si="9"/>
        <v>15.305369525619954</v>
      </c>
      <c r="P66" s="53"/>
      <c r="Q66" s="61">
        <f t="shared" ca="1" si="18"/>
        <v>641347.84477485088</v>
      </c>
      <c r="R66" s="54">
        <f t="shared" ca="1" si="13"/>
        <v>3.2038629948828667E-2</v>
      </c>
      <c r="S66" s="66">
        <f t="shared" ca="1" si="11"/>
        <v>9816065.7587390393</v>
      </c>
      <c r="T66" s="68">
        <f t="shared" si="19"/>
        <v>39.5</v>
      </c>
    </row>
    <row r="67" spans="2:20" s="51" customFormat="1" ht="14" thickBot="1">
      <c r="B67" s="15">
        <f t="shared" si="12"/>
        <v>2060</v>
      </c>
      <c r="C67" s="61">
        <f t="shared" ca="1" si="14"/>
        <v>26.597705829632361</v>
      </c>
      <c r="D67" s="79">
        <f t="shared" ca="1" si="15"/>
        <v>82.884024892500221</v>
      </c>
      <c r="E67" s="85">
        <f t="shared" ca="1" si="5"/>
        <v>0.45730891595630763</v>
      </c>
      <c r="F67" s="61">
        <f t="shared" ca="1" si="16"/>
        <v>12.163368019873939</v>
      </c>
      <c r="G67" s="181">
        <f ca="1">OFFSET('Other Inputs'!$B135,,$D$2)</f>
        <v>0</v>
      </c>
      <c r="H67" s="61">
        <f t="shared" ca="1" si="6"/>
        <v>12.163368019873939</v>
      </c>
      <c r="I67" s="79">
        <f t="shared" ca="1" si="17"/>
        <v>81.834423372243094</v>
      </c>
      <c r="J67" s="63">
        <f ca="1">OFFSET('Other Inputs'!$B66,,$D$2)</f>
        <v>2</v>
      </c>
      <c r="K67" s="86">
        <f t="shared" ca="1" si="7"/>
        <v>24.326736039747878</v>
      </c>
      <c r="L67" s="82">
        <f ca="1">OFFSET('Other Inputs'!$B204,,$D$2)</f>
        <v>5.5E-2</v>
      </c>
      <c r="M67" s="52">
        <f ca="1">OFFSET('Other Inputs'!$B273,,$D$2)</f>
        <v>1.7500000000000002E-2</v>
      </c>
      <c r="N67" s="61">
        <f t="shared" ca="1" si="8"/>
        <v>26.113838886067857</v>
      </c>
      <c r="O67" s="61">
        <f t="shared" ca="1" si="9"/>
        <v>13.056919443033928</v>
      </c>
      <c r="P67" s="53"/>
      <c r="Q67" s="61">
        <f t="shared" ca="1" si="18"/>
        <v>661413.5390100521</v>
      </c>
      <c r="R67" s="54">
        <f t="shared" ca="1" si="13"/>
        <v>3.1286757098631046E-2</v>
      </c>
      <c r="S67" s="66">
        <f t="shared" ca="1" si="11"/>
        <v>8636023.297386229</v>
      </c>
      <c r="T67" s="68">
        <f t="shared" si="19"/>
        <v>40.5</v>
      </c>
    </row>
    <row r="68" spans="2:20" s="51" customFormat="1" ht="14" thickBot="1">
      <c r="B68" s="16" t="str">
        <f>Startyear&amp;" to "&amp;2050</f>
        <v>2020 to 2050</v>
      </c>
      <c r="C68" s="62">
        <f ca="1">SUMIFS(C$12:C$67, $B$12:$B$67,"&gt;="&amp;Startyear,$B$12:$B$67,"&lt;="&amp;2050)</f>
        <v>25323.481464699613</v>
      </c>
      <c r="D68" s="80"/>
      <c r="E68" s="87">
        <f ca="1">F68/C68</f>
        <v>0.51901837186366662</v>
      </c>
      <c r="F68" s="62">
        <f ca="1">SUMIFS(F$12:F$67, $B$12:$B$67,"&gt;="&amp;Startyear,$B$12:$B$67,"&lt;="&amp;Endyear)</f>
        <v>13143.352119728132</v>
      </c>
      <c r="G68" s="58">
        <f ca="1">1-H68/F68</f>
        <v>2.0478183773374736E-2</v>
      </c>
      <c r="H68" s="62">
        <f ca="1">SUMIFS(H$12:H$67, $B$12:$B$67,"&gt;="&amp;Startyear,$B$12:$B$67,"&lt;="&amp;2050)</f>
        <v>12874.200139622164</v>
      </c>
      <c r="I68" s="57"/>
      <c r="J68" s="64">
        <f ca="1">K68/H68</f>
        <v>2</v>
      </c>
      <c r="K68" s="88">
        <f ca="1">SUMIFS(K$12:K$67, $B$12:$B$67,"&gt;="&amp;Startyear,$B$12:$B$67,"&lt;="&amp;2050)</f>
        <v>25748.400279244328</v>
      </c>
      <c r="L68" s="83"/>
      <c r="M68" s="59"/>
      <c r="N68" s="62">
        <f ca="1">SUMIFS(N$12:N$67, $B$12:$B$67,"&gt;="&amp;Startyear,$B$12:$B$67,"&lt;="&amp;2050)</f>
        <v>27639.942134758312</v>
      </c>
      <c r="O68" s="62">
        <f ca="1">SUMIFS(O$12:O$67, $B$12:$B$67,"&gt;="&amp;Startyear,$B$12:$B$67,"&lt;="&amp;2050)</f>
        <v>13819.971067379156</v>
      </c>
      <c r="P68" s="60"/>
      <c r="Q68" s="62">
        <f ca="1">S68/O68</f>
        <v>292091.93043181294</v>
      </c>
      <c r="R68" s="58">
        <f ca="1">(VLOOKUP(2050,$B$12:$Q$67,COLUMN(P1),0)/VLOOKUP(Startyear,$B$12:$Q$67,COLUMN(P1),0))^(1/(2050-Startyear))-1</f>
        <v>2.4512677717128506E-2</v>
      </c>
      <c r="S68" s="67">
        <f ca="1">SUMIFS(S$12:S$67, $B$12:$B$67,"&gt;="&amp;Startyear,$B$12:$B$67,"&lt;="&amp;2050)</f>
        <v>4036702027.5825801</v>
      </c>
      <c r="T68" s="69"/>
    </row>
    <row r="69" spans="2:20" s="51" customFormat="1" ht="14" thickBot="1">
      <c r="B69" s="16" t="s">
        <v>31</v>
      </c>
      <c r="C69" s="70">
        <f ca="1">SUMPRODUCT(C$12:C$57,$T$12:$T$57)/C68</f>
        <v>9.4023417453386386</v>
      </c>
      <c r="D69" s="73"/>
      <c r="E69" s="74"/>
      <c r="F69" s="70">
        <f ca="1">SUMPRODUCT(F$12:F$67,$T$12:$T$67)/F68</f>
        <v>9.6292803250263557</v>
      </c>
      <c r="G69" s="140"/>
      <c r="H69" s="70">
        <f ca="1">SUMPRODUCT(H$12:H$57,$T$12:$T$57)/H68</f>
        <v>9.1031459961921541</v>
      </c>
      <c r="I69" s="70"/>
      <c r="J69" s="70"/>
      <c r="K69" s="70">
        <f ca="1">SUMPRODUCT(K$12:K$57,$T$12:$T$57)/K68</f>
        <v>9.1031459961921541</v>
      </c>
      <c r="L69" s="84"/>
      <c r="M69" s="70"/>
      <c r="N69" s="70">
        <f ca="1">SUMPRODUCT(N$12:N$57,$T$12:$T$57)/N68</f>
        <v>9.1031459961921524</v>
      </c>
      <c r="O69" s="70">
        <f ca="1">SUMPRODUCT(O$12:O$57,$T$12:$T$57)/O68</f>
        <v>9.1031459961921524</v>
      </c>
      <c r="P69" s="70"/>
      <c r="Q69" s="71"/>
      <c r="R69" s="72"/>
      <c r="S69" s="70">
        <f ca="1">SUMPRODUCT(S$12:S$57,$T$12:$T$57)/S68</f>
        <v>10.401315934437736</v>
      </c>
      <c r="T69" s="75"/>
    </row>
    <row r="70" spans="2:20" s="51" customFormat="1" ht="14" thickBot="1">
      <c r="B70" s="16" t="str">
        <f>Startyear&amp;" to "&amp;Endyear</f>
        <v>2020 to 2060</v>
      </c>
      <c r="C70" s="62">
        <f ca="1">IF(C58=0,"N/A",SUMIFS(C$12:C$67, $B$12:$B$67,"&gt;="&amp;Startyear))</f>
        <v>25909.873376852338</v>
      </c>
      <c r="D70" s="80"/>
      <c r="E70" s="87">
        <f ca="1">IF(C58=0,"N/A",F70/C70)</f>
        <v>0.50727195492473121</v>
      </c>
      <c r="F70" s="62">
        <f ca="1">SUMIFS(F$12:F$67, $B$12:$B$67,"&gt;="&amp;Startyear)</f>
        <v>13143.352119728132</v>
      </c>
      <c r="G70" s="58">
        <f ca="1">1-H70/F70</f>
        <v>0</v>
      </c>
      <c r="H70" s="62">
        <f ca="1">IF(C58=0,"N/A",SUMIFS(H$12:H$67, $B$12:$B$67,"&gt;="&amp;Startyear))</f>
        <v>13143.352119728132</v>
      </c>
      <c r="I70" s="57"/>
      <c r="J70" s="64">
        <f ca="1">IF(C58=0,"N/A",K70/H70)</f>
        <v>2</v>
      </c>
      <c r="K70" s="88">
        <f ca="1">IF(C58=0,"N/A",SUMIFS(K$12:K$67, $B$12:$B$67,"&gt;="&amp;Startyear))</f>
        <v>26286.704239456263</v>
      </c>
      <c r="L70" s="83"/>
      <c r="M70" s="59"/>
      <c r="N70" s="62">
        <f ca="1">IF(C58=0,"N/A",SUMIFS(N$12:N$67, $B$12:$B$67,"&gt;="&amp;Startyear))</f>
        <v>28217.791249647315</v>
      </c>
      <c r="O70" s="62">
        <f ca="1">IF(C58=0,"N/A",SUMIFS(O$12:O$67, $B$12:$B$67,"&gt;="&amp;Startyear))</f>
        <v>14108.895624823657</v>
      </c>
      <c r="P70" s="60"/>
      <c r="Q70" s="62">
        <f ca="1">IF(OR(Q58="",Q58=0),"N/A",S70/O70)</f>
        <v>297569.95632268564</v>
      </c>
      <c r="R70" s="58">
        <f ca="1">IF(OR(Q58="",Q58=0),"N/A",(VLOOKUP($B$67,$B$12:$Q$67,COLUMN(P3),0)/VLOOKUP(Startyear,$B$12:$Q$67,COLUMN(P3),0))^(1/($B$67-Startyear))-1)</f>
        <v>2.574251109320902E-2</v>
      </c>
      <c r="S70" s="67">
        <f ca="1">IF(OR(Q58="",Q58=0),"N/A",SUMIFS(S$12:S$67, $B$12:$B$67,"&gt;="&amp;Startyear))</f>
        <v>4198383454.840106</v>
      </c>
      <c r="T70" s="69"/>
    </row>
    <row r="71" spans="2:20" ht="14" thickBot="1">
      <c r="B71" s="16" t="s">
        <v>31</v>
      </c>
      <c r="C71" s="70">
        <f ca="1">IF(C58=0,"N/A",SUMPRODUCT(C$12:C$67,$T$12:$T$67)/C70)</f>
        <v>9.9772887842355154</v>
      </c>
      <c r="D71" s="73"/>
      <c r="E71" s="74"/>
      <c r="F71" s="70">
        <f ca="1">SUMPRODUCT(F$12:F$67,$T$12:$T$67)/F70</f>
        <v>9.6292803250263557</v>
      </c>
      <c r="G71" s="140"/>
      <c r="H71" s="70">
        <f ca="1">IF(C58=0,"N/A",SUMPRODUCT(H$12:H$67,$T$12:$T$67)/H70)</f>
        <v>9.6292803250263557</v>
      </c>
      <c r="I71" s="70"/>
      <c r="J71" s="70"/>
      <c r="K71" s="75">
        <f ca="1">IF(C58=0,"N/A",SUMPRODUCT(K$12:K$67,$T$12:$T$67)/K70)</f>
        <v>9.6292803250263557</v>
      </c>
      <c r="L71" s="84"/>
      <c r="M71" s="70"/>
      <c r="N71" s="70">
        <f ca="1">IF(C58=0,"N/A",SUMPRODUCT(N$12:N$67,$T$12:$T$67)/N70)</f>
        <v>9.6292803250263503</v>
      </c>
      <c r="O71" s="70">
        <f ca="1">IF(C58=0,"N/A",SUMPRODUCT(O$12:O$67,$T$12:$T$67)/O70)</f>
        <v>9.6292803250263503</v>
      </c>
      <c r="P71" s="70"/>
      <c r="Q71" s="71"/>
      <c r="R71" s="72"/>
      <c r="S71" s="73">
        <f ca="1">IF(OR(Q58="",Q58=0),"N/A",SUMPRODUCT(S$12:S$67,$T$12:$T$67)/S70)</f>
        <v>11.34910056623985</v>
      </c>
      <c r="T71" s="75"/>
    </row>
    <row r="72" spans="2:20" hidden="1">
      <c r="F72" s="30"/>
      <c r="H72" s="30"/>
      <c r="I72" s="30"/>
      <c r="J72" s="30"/>
      <c r="S72" s="18"/>
    </row>
    <row r="73" spans="2:20" hidden="1">
      <c r="S73" s="30"/>
    </row>
    <row r="74" spans="2:20" hidden="1">
      <c r="S74" s="19"/>
    </row>
    <row r="75" spans="2:20" hidden="1"/>
    <row r="76" spans="2:20" hidden="1">
      <c r="S76" s="18"/>
    </row>
    <row r="77" spans="2:20" hidden="1"/>
    <row r="78" spans="2:20" hidden="1">
      <c r="S78" s="17"/>
    </row>
    <row r="79" spans="2:20" hidden="1"/>
    <row r="80" spans="2:20"/>
    <row r="81"/>
    <row r="82"/>
    <row r="83"/>
    <row r="84"/>
    <row r="85"/>
    <row r="86"/>
    <row r="87"/>
    <row r="88"/>
    <row r="89"/>
  </sheetData>
  <pageMargins left="0.75" right="0.75" top="1" bottom="1" header="0.5" footer="0.5"/>
  <pageSetup paperSize="9" scale="4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70C0"/>
    <pageSetUpPr fitToPage="1"/>
  </sheetPr>
  <dimension ref="A1:WWD89"/>
  <sheetViews>
    <sheetView showGridLines="0" zoomScale="90" zoomScaleNormal="90" workbookViewId="0">
      <pane xSplit="4" ySplit="11" topLeftCell="E12" activePane="bottomRight" state="frozen"/>
      <selection activeCell="C70" sqref="C70:T71"/>
      <selection pane="topRight" activeCell="C70" sqref="C70:T71"/>
      <selection pane="bottomLeft" activeCell="C70" sqref="C70:T71"/>
      <selection pane="bottomRight"/>
    </sheetView>
  </sheetViews>
  <sheetFormatPr baseColWidth="10" defaultColWidth="0" defaultRowHeight="13" zeroHeight="1"/>
  <cols>
    <col min="1" max="1" width="1.33203125" style="29" customWidth="1"/>
    <col min="2" max="2" width="16.6640625" style="29" customWidth="1"/>
    <col min="3" max="5" width="11.1640625" style="29" customWidth="1"/>
    <col min="6" max="6" width="11.1640625" style="29" hidden="1" customWidth="1"/>
    <col min="7" max="7" width="11.1640625" style="136" hidden="1" customWidth="1"/>
    <col min="8" max="13" width="11.1640625" style="29" customWidth="1"/>
    <col min="14" max="14" width="12.6640625" style="29" customWidth="1"/>
    <col min="15" max="15" width="12.1640625" style="29" customWidth="1"/>
    <col min="16" max="16" width="1.5" style="29" customWidth="1"/>
    <col min="17" max="17" width="11.6640625" style="29" customWidth="1"/>
    <col min="18" max="18" width="10.5" style="29" bestFit="1" customWidth="1"/>
    <col min="19" max="19" width="14" style="29" bestFit="1" customWidth="1"/>
    <col min="20" max="20" width="7.83203125" style="44" customWidth="1"/>
    <col min="21" max="21" width="9.83203125" style="29" bestFit="1" customWidth="1"/>
    <col min="22" max="259" width="9" style="29" hidden="1"/>
    <col min="260" max="260" width="24.6640625" style="29" hidden="1"/>
    <col min="261" max="261" width="9.5" style="29" hidden="1"/>
    <col min="262" max="262" width="11.1640625" style="29" hidden="1"/>
    <col min="263" max="263" width="14.5" style="29" hidden="1"/>
    <col min="264" max="264" width="13" style="29" hidden="1"/>
    <col min="265" max="265" width="14.33203125" style="29" hidden="1"/>
    <col min="266" max="266" width="14.83203125" style="29" hidden="1"/>
    <col min="267" max="267" width="12.5" style="29" hidden="1"/>
    <col min="268" max="268" width="8.6640625" style="29" hidden="1"/>
    <col min="269" max="269" width="2.83203125" style="29" hidden="1"/>
    <col min="270" max="270" width="12" style="29" hidden="1"/>
    <col min="271" max="271" width="8.1640625" style="29" hidden="1"/>
    <col min="272" max="272" width="9" style="29" hidden="1"/>
    <col min="273" max="274" width="15.1640625" style="29" hidden="1"/>
    <col min="275" max="275" width="9" style="29" hidden="1"/>
    <col min="276" max="276" width="10.83203125" style="29" hidden="1"/>
    <col min="277" max="277" width="9.83203125" style="29" hidden="1"/>
    <col min="278" max="515" width="9" style="29" hidden="1"/>
    <col min="516" max="516" width="24.6640625" style="29" hidden="1"/>
    <col min="517" max="517" width="9.5" style="29" hidden="1"/>
    <col min="518" max="518" width="11.1640625" style="29" hidden="1"/>
    <col min="519" max="519" width="14.5" style="29" hidden="1"/>
    <col min="520" max="520" width="13" style="29" hidden="1"/>
    <col min="521" max="521" width="14.33203125" style="29" hidden="1"/>
    <col min="522" max="522" width="14.83203125" style="29" hidden="1"/>
    <col min="523" max="523" width="12.5" style="29" hidden="1"/>
    <col min="524" max="524" width="8.6640625" style="29" hidden="1"/>
    <col min="525" max="525" width="2.83203125" style="29" hidden="1"/>
    <col min="526" max="526" width="12" style="29" hidden="1"/>
    <col min="527" max="527" width="8.1640625" style="29" hidden="1"/>
    <col min="528" max="528" width="9" style="29" hidden="1"/>
    <col min="529" max="530" width="15.1640625" style="29" hidden="1"/>
    <col min="531" max="531" width="9" style="29" hidden="1"/>
    <col min="532" max="532" width="10.83203125" style="29" hidden="1"/>
    <col min="533" max="533" width="9.83203125" style="29" hidden="1"/>
    <col min="534" max="771" width="9" style="29" hidden="1"/>
    <col min="772" max="772" width="24.6640625" style="29" hidden="1"/>
    <col min="773" max="773" width="9.5" style="29" hidden="1"/>
    <col min="774" max="774" width="11.1640625" style="29" hidden="1"/>
    <col min="775" max="775" width="14.5" style="29" hidden="1"/>
    <col min="776" max="776" width="13" style="29" hidden="1"/>
    <col min="777" max="777" width="14.33203125" style="29" hidden="1"/>
    <col min="778" max="778" width="14.83203125" style="29" hidden="1"/>
    <col min="779" max="779" width="12.5" style="29" hidden="1"/>
    <col min="780" max="780" width="8.6640625" style="29" hidden="1"/>
    <col min="781" max="781" width="2.83203125" style="29" hidden="1"/>
    <col min="782" max="782" width="12" style="29" hidden="1"/>
    <col min="783" max="783" width="8.1640625" style="29" hidden="1"/>
    <col min="784" max="784" width="9" style="29" hidden="1"/>
    <col min="785" max="786" width="15.1640625" style="29" hidden="1"/>
    <col min="787" max="787" width="9" style="29" hidden="1"/>
    <col min="788" max="788" width="10.83203125" style="29" hidden="1"/>
    <col min="789" max="789" width="9.83203125" style="29" hidden="1"/>
    <col min="790" max="1027" width="9" style="29" hidden="1"/>
    <col min="1028" max="1028" width="24.6640625" style="29" hidden="1"/>
    <col min="1029" max="1029" width="9.5" style="29" hidden="1"/>
    <col min="1030" max="1030" width="11.1640625" style="29" hidden="1"/>
    <col min="1031" max="1031" width="14.5" style="29" hidden="1"/>
    <col min="1032" max="1032" width="13" style="29" hidden="1"/>
    <col min="1033" max="1033" width="14.33203125" style="29" hidden="1"/>
    <col min="1034" max="1034" width="14.83203125" style="29" hidden="1"/>
    <col min="1035" max="1035" width="12.5" style="29" hidden="1"/>
    <col min="1036" max="1036" width="8.6640625" style="29" hidden="1"/>
    <col min="1037" max="1037" width="2.83203125" style="29" hidden="1"/>
    <col min="1038" max="1038" width="12" style="29" hidden="1"/>
    <col min="1039" max="1039" width="8.1640625" style="29" hidden="1"/>
    <col min="1040" max="1040" width="9" style="29" hidden="1"/>
    <col min="1041" max="1042" width="15.1640625" style="29" hidden="1"/>
    <col min="1043" max="1043" width="9" style="29" hidden="1"/>
    <col min="1044" max="1044" width="10.83203125" style="29" hidden="1"/>
    <col min="1045" max="1045" width="9.83203125" style="29" hidden="1"/>
    <col min="1046" max="1283" width="9" style="29" hidden="1"/>
    <col min="1284" max="1284" width="24.6640625" style="29" hidden="1"/>
    <col min="1285" max="1285" width="9.5" style="29" hidden="1"/>
    <col min="1286" max="1286" width="11.1640625" style="29" hidden="1"/>
    <col min="1287" max="1287" width="14.5" style="29" hidden="1"/>
    <col min="1288" max="1288" width="13" style="29" hidden="1"/>
    <col min="1289" max="1289" width="14.33203125" style="29" hidden="1"/>
    <col min="1290" max="1290" width="14.83203125" style="29" hidden="1"/>
    <col min="1291" max="1291" width="12.5" style="29" hidden="1"/>
    <col min="1292" max="1292" width="8.6640625" style="29" hidden="1"/>
    <col min="1293" max="1293" width="2.83203125" style="29" hidden="1"/>
    <col min="1294" max="1294" width="12" style="29" hidden="1"/>
    <col min="1295" max="1295" width="8.1640625" style="29" hidden="1"/>
    <col min="1296" max="1296" width="9" style="29" hidden="1"/>
    <col min="1297" max="1298" width="15.1640625" style="29" hidden="1"/>
    <col min="1299" max="1299" width="9" style="29" hidden="1"/>
    <col min="1300" max="1300" width="10.83203125" style="29" hidden="1"/>
    <col min="1301" max="1301" width="9.83203125" style="29" hidden="1"/>
    <col min="1302" max="1539" width="9" style="29" hidden="1"/>
    <col min="1540" max="1540" width="24.6640625" style="29" hidden="1"/>
    <col min="1541" max="1541" width="9.5" style="29" hidden="1"/>
    <col min="1542" max="1542" width="11.1640625" style="29" hidden="1"/>
    <col min="1543" max="1543" width="14.5" style="29" hidden="1"/>
    <col min="1544" max="1544" width="13" style="29" hidden="1"/>
    <col min="1545" max="1545" width="14.33203125" style="29" hidden="1"/>
    <col min="1546" max="1546" width="14.83203125" style="29" hidden="1"/>
    <col min="1547" max="1547" width="12.5" style="29" hidden="1"/>
    <col min="1548" max="1548" width="8.6640625" style="29" hidden="1"/>
    <col min="1549" max="1549" width="2.83203125" style="29" hidden="1"/>
    <col min="1550" max="1550" width="12" style="29" hidden="1"/>
    <col min="1551" max="1551" width="8.1640625" style="29" hidden="1"/>
    <col min="1552" max="1552" width="9" style="29" hidden="1"/>
    <col min="1553" max="1554" width="15.1640625" style="29" hidden="1"/>
    <col min="1555" max="1555" width="9" style="29" hidden="1"/>
    <col min="1556" max="1556" width="10.83203125" style="29" hidden="1"/>
    <col min="1557" max="1557" width="9.83203125" style="29" hidden="1"/>
    <col min="1558" max="1795" width="9" style="29" hidden="1"/>
    <col min="1796" max="1796" width="24.6640625" style="29" hidden="1"/>
    <col min="1797" max="1797" width="9.5" style="29" hidden="1"/>
    <col min="1798" max="1798" width="11.1640625" style="29" hidden="1"/>
    <col min="1799" max="1799" width="14.5" style="29" hidden="1"/>
    <col min="1800" max="1800" width="13" style="29" hidden="1"/>
    <col min="1801" max="1801" width="14.33203125" style="29" hidden="1"/>
    <col min="1802" max="1802" width="14.83203125" style="29" hidden="1"/>
    <col min="1803" max="1803" width="12.5" style="29" hidden="1"/>
    <col min="1804" max="1804" width="8.6640625" style="29" hidden="1"/>
    <col min="1805" max="1805" width="2.83203125" style="29" hidden="1"/>
    <col min="1806" max="1806" width="12" style="29" hidden="1"/>
    <col min="1807" max="1807" width="8.1640625" style="29" hidden="1"/>
    <col min="1808" max="1808" width="9" style="29" hidden="1"/>
    <col min="1809" max="1810" width="15.1640625" style="29" hidden="1"/>
    <col min="1811" max="1811" width="9" style="29" hidden="1"/>
    <col min="1812" max="1812" width="10.83203125" style="29" hidden="1"/>
    <col min="1813" max="1813" width="9.83203125" style="29" hidden="1"/>
    <col min="1814" max="2051" width="9" style="29" hidden="1"/>
    <col min="2052" max="2052" width="24.6640625" style="29" hidden="1"/>
    <col min="2053" max="2053" width="9.5" style="29" hidden="1"/>
    <col min="2054" max="2054" width="11.1640625" style="29" hidden="1"/>
    <col min="2055" max="2055" width="14.5" style="29" hidden="1"/>
    <col min="2056" max="2056" width="13" style="29" hidden="1"/>
    <col min="2057" max="2057" width="14.33203125" style="29" hidden="1"/>
    <col min="2058" max="2058" width="14.83203125" style="29" hidden="1"/>
    <col min="2059" max="2059" width="12.5" style="29" hidden="1"/>
    <col min="2060" max="2060" width="8.6640625" style="29" hidden="1"/>
    <col min="2061" max="2061" width="2.83203125" style="29" hidden="1"/>
    <col min="2062" max="2062" width="12" style="29" hidden="1"/>
    <col min="2063" max="2063" width="8.1640625" style="29" hidden="1"/>
    <col min="2064" max="2064" width="9" style="29" hidden="1"/>
    <col min="2065" max="2066" width="15.1640625" style="29" hidden="1"/>
    <col min="2067" max="2067" width="9" style="29" hidden="1"/>
    <col min="2068" max="2068" width="10.83203125" style="29" hidden="1"/>
    <col min="2069" max="2069" width="9.83203125" style="29" hidden="1"/>
    <col min="2070" max="2307" width="9" style="29" hidden="1"/>
    <col min="2308" max="2308" width="24.6640625" style="29" hidden="1"/>
    <col min="2309" max="2309" width="9.5" style="29" hidden="1"/>
    <col min="2310" max="2310" width="11.1640625" style="29" hidden="1"/>
    <col min="2311" max="2311" width="14.5" style="29" hidden="1"/>
    <col min="2312" max="2312" width="13" style="29" hidden="1"/>
    <col min="2313" max="2313" width="14.33203125" style="29" hidden="1"/>
    <col min="2314" max="2314" width="14.83203125" style="29" hidden="1"/>
    <col min="2315" max="2315" width="12.5" style="29" hidden="1"/>
    <col min="2316" max="2316" width="8.6640625" style="29" hidden="1"/>
    <col min="2317" max="2317" width="2.83203125" style="29" hidden="1"/>
    <col min="2318" max="2318" width="12" style="29" hidden="1"/>
    <col min="2319" max="2319" width="8.1640625" style="29" hidden="1"/>
    <col min="2320" max="2320" width="9" style="29" hidden="1"/>
    <col min="2321" max="2322" width="15.1640625" style="29" hidden="1"/>
    <col min="2323" max="2323" width="9" style="29" hidden="1"/>
    <col min="2324" max="2324" width="10.83203125" style="29" hidden="1"/>
    <col min="2325" max="2325" width="9.83203125" style="29" hidden="1"/>
    <col min="2326" max="2563" width="9" style="29" hidden="1"/>
    <col min="2564" max="2564" width="24.6640625" style="29" hidden="1"/>
    <col min="2565" max="2565" width="9.5" style="29" hidden="1"/>
    <col min="2566" max="2566" width="11.1640625" style="29" hidden="1"/>
    <col min="2567" max="2567" width="14.5" style="29" hidden="1"/>
    <col min="2568" max="2568" width="13" style="29" hidden="1"/>
    <col min="2569" max="2569" width="14.33203125" style="29" hidden="1"/>
    <col min="2570" max="2570" width="14.83203125" style="29" hidden="1"/>
    <col min="2571" max="2571" width="12.5" style="29" hidden="1"/>
    <col min="2572" max="2572" width="8.6640625" style="29" hidden="1"/>
    <col min="2573" max="2573" width="2.83203125" style="29" hidden="1"/>
    <col min="2574" max="2574" width="12" style="29" hidden="1"/>
    <col min="2575" max="2575" width="8.1640625" style="29" hidden="1"/>
    <col min="2576" max="2576" width="9" style="29" hidden="1"/>
    <col min="2577" max="2578" width="15.1640625" style="29" hidden="1"/>
    <col min="2579" max="2579" width="9" style="29" hidden="1"/>
    <col min="2580" max="2580" width="10.83203125" style="29" hidden="1"/>
    <col min="2581" max="2581" width="9.83203125" style="29" hidden="1"/>
    <col min="2582" max="2819" width="9" style="29" hidden="1"/>
    <col min="2820" max="2820" width="24.6640625" style="29" hidden="1"/>
    <col min="2821" max="2821" width="9.5" style="29" hidden="1"/>
    <col min="2822" max="2822" width="11.1640625" style="29" hidden="1"/>
    <col min="2823" max="2823" width="14.5" style="29" hidden="1"/>
    <col min="2824" max="2824" width="13" style="29" hidden="1"/>
    <col min="2825" max="2825" width="14.33203125" style="29" hidden="1"/>
    <col min="2826" max="2826" width="14.83203125" style="29" hidden="1"/>
    <col min="2827" max="2827" width="12.5" style="29" hidden="1"/>
    <col min="2828" max="2828" width="8.6640625" style="29" hidden="1"/>
    <col min="2829" max="2829" width="2.83203125" style="29" hidden="1"/>
    <col min="2830" max="2830" width="12" style="29" hidden="1"/>
    <col min="2831" max="2831" width="8.1640625" style="29" hidden="1"/>
    <col min="2832" max="2832" width="9" style="29" hidden="1"/>
    <col min="2833" max="2834" width="15.1640625" style="29" hidden="1"/>
    <col min="2835" max="2835" width="9" style="29" hidden="1"/>
    <col min="2836" max="2836" width="10.83203125" style="29" hidden="1"/>
    <col min="2837" max="2837" width="9.83203125" style="29" hidden="1"/>
    <col min="2838" max="3075" width="9" style="29" hidden="1"/>
    <col min="3076" max="3076" width="24.6640625" style="29" hidden="1"/>
    <col min="3077" max="3077" width="9.5" style="29" hidden="1"/>
    <col min="3078" max="3078" width="11.1640625" style="29" hidden="1"/>
    <col min="3079" max="3079" width="14.5" style="29" hidden="1"/>
    <col min="3080" max="3080" width="13" style="29" hidden="1"/>
    <col min="3081" max="3081" width="14.33203125" style="29" hidden="1"/>
    <col min="3082" max="3082" width="14.83203125" style="29" hidden="1"/>
    <col min="3083" max="3083" width="12.5" style="29" hidden="1"/>
    <col min="3084" max="3084" width="8.6640625" style="29" hidden="1"/>
    <col min="3085" max="3085" width="2.83203125" style="29" hidden="1"/>
    <col min="3086" max="3086" width="12" style="29" hidden="1"/>
    <col min="3087" max="3087" width="8.1640625" style="29" hidden="1"/>
    <col min="3088" max="3088" width="9" style="29" hidden="1"/>
    <col min="3089" max="3090" width="15.1640625" style="29" hidden="1"/>
    <col min="3091" max="3091" width="9" style="29" hidden="1"/>
    <col min="3092" max="3092" width="10.83203125" style="29" hidden="1"/>
    <col min="3093" max="3093" width="9.83203125" style="29" hidden="1"/>
    <col min="3094" max="3331" width="9" style="29" hidden="1"/>
    <col min="3332" max="3332" width="24.6640625" style="29" hidden="1"/>
    <col min="3333" max="3333" width="9.5" style="29" hidden="1"/>
    <col min="3334" max="3334" width="11.1640625" style="29" hidden="1"/>
    <col min="3335" max="3335" width="14.5" style="29" hidden="1"/>
    <col min="3336" max="3336" width="13" style="29" hidden="1"/>
    <col min="3337" max="3337" width="14.33203125" style="29" hidden="1"/>
    <col min="3338" max="3338" width="14.83203125" style="29" hidden="1"/>
    <col min="3339" max="3339" width="12.5" style="29" hidden="1"/>
    <col min="3340" max="3340" width="8.6640625" style="29" hidden="1"/>
    <col min="3341" max="3341" width="2.83203125" style="29" hidden="1"/>
    <col min="3342" max="3342" width="12" style="29" hidden="1"/>
    <col min="3343" max="3343" width="8.1640625" style="29" hidden="1"/>
    <col min="3344" max="3344" width="9" style="29" hidden="1"/>
    <col min="3345" max="3346" width="15.1640625" style="29" hidden="1"/>
    <col min="3347" max="3347" width="9" style="29" hidden="1"/>
    <col min="3348" max="3348" width="10.83203125" style="29" hidden="1"/>
    <col min="3349" max="3349" width="9.83203125" style="29" hidden="1"/>
    <col min="3350" max="3587" width="9" style="29" hidden="1"/>
    <col min="3588" max="3588" width="24.6640625" style="29" hidden="1"/>
    <col min="3589" max="3589" width="9.5" style="29" hidden="1"/>
    <col min="3590" max="3590" width="11.1640625" style="29" hidden="1"/>
    <col min="3591" max="3591" width="14.5" style="29" hidden="1"/>
    <col min="3592" max="3592" width="13" style="29" hidden="1"/>
    <col min="3593" max="3593" width="14.33203125" style="29" hidden="1"/>
    <col min="3594" max="3594" width="14.83203125" style="29" hidden="1"/>
    <col min="3595" max="3595" width="12.5" style="29" hidden="1"/>
    <col min="3596" max="3596" width="8.6640625" style="29" hidden="1"/>
    <col min="3597" max="3597" width="2.83203125" style="29" hidden="1"/>
    <col min="3598" max="3598" width="12" style="29" hidden="1"/>
    <col min="3599" max="3599" width="8.1640625" style="29" hidden="1"/>
    <col min="3600" max="3600" width="9" style="29" hidden="1"/>
    <col min="3601" max="3602" width="15.1640625" style="29" hidden="1"/>
    <col min="3603" max="3603" width="9" style="29" hidden="1"/>
    <col min="3604" max="3604" width="10.83203125" style="29" hidden="1"/>
    <col min="3605" max="3605" width="9.83203125" style="29" hidden="1"/>
    <col min="3606" max="3843" width="9" style="29" hidden="1"/>
    <col min="3844" max="3844" width="24.6640625" style="29" hidden="1"/>
    <col min="3845" max="3845" width="9.5" style="29" hidden="1"/>
    <col min="3846" max="3846" width="11.1640625" style="29" hidden="1"/>
    <col min="3847" max="3847" width="14.5" style="29" hidden="1"/>
    <col min="3848" max="3848" width="13" style="29" hidden="1"/>
    <col min="3849" max="3849" width="14.33203125" style="29" hidden="1"/>
    <col min="3850" max="3850" width="14.83203125" style="29" hidden="1"/>
    <col min="3851" max="3851" width="12.5" style="29" hidden="1"/>
    <col min="3852" max="3852" width="8.6640625" style="29" hidden="1"/>
    <col min="3853" max="3853" width="2.83203125" style="29" hidden="1"/>
    <col min="3854" max="3854" width="12" style="29" hidden="1"/>
    <col min="3855" max="3855" width="8.1640625" style="29" hidden="1"/>
    <col min="3856" max="3856" width="9" style="29" hidden="1"/>
    <col min="3857" max="3858" width="15.1640625" style="29" hidden="1"/>
    <col min="3859" max="3859" width="9" style="29" hidden="1"/>
    <col min="3860" max="3860" width="10.83203125" style="29" hidden="1"/>
    <col min="3861" max="3861" width="9.83203125" style="29" hidden="1"/>
    <col min="3862" max="4099" width="9" style="29" hidden="1"/>
    <col min="4100" max="4100" width="24.6640625" style="29" hidden="1"/>
    <col min="4101" max="4101" width="9.5" style="29" hidden="1"/>
    <col min="4102" max="4102" width="11.1640625" style="29" hidden="1"/>
    <col min="4103" max="4103" width="14.5" style="29" hidden="1"/>
    <col min="4104" max="4104" width="13" style="29" hidden="1"/>
    <col min="4105" max="4105" width="14.33203125" style="29" hidden="1"/>
    <col min="4106" max="4106" width="14.83203125" style="29" hidden="1"/>
    <col min="4107" max="4107" width="12.5" style="29" hidden="1"/>
    <col min="4108" max="4108" width="8.6640625" style="29" hidden="1"/>
    <col min="4109" max="4109" width="2.83203125" style="29" hidden="1"/>
    <col min="4110" max="4110" width="12" style="29" hidden="1"/>
    <col min="4111" max="4111" width="8.1640625" style="29" hidden="1"/>
    <col min="4112" max="4112" width="9" style="29" hidden="1"/>
    <col min="4113" max="4114" width="15.1640625" style="29" hidden="1"/>
    <col min="4115" max="4115" width="9" style="29" hidden="1"/>
    <col min="4116" max="4116" width="10.83203125" style="29" hidden="1"/>
    <col min="4117" max="4117" width="9.83203125" style="29" hidden="1"/>
    <col min="4118" max="4355" width="9" style="29" hidden="1"/>
    <col min="4356" max="4356" width="24.6640625" style="29" hidden="1"/>
    <col min="4357" max="4357" width="9.5" style="29" hidden="1"/>
    <col min="4358" max="4358" width="11.1640625" style="29" hidden="1"/>
    <col min="4359" max="4359" width="14.5" style="29" hidden="1"/>
    <col min="4360" max="4360" width="13" style="29" hidden="1"/>
    <col min="4361" max="4361" width="14.33203125" style="29" hidden="1"/>
    <col min="4362" max="4362" width="14.83203125" style="29" hidden="1"/>
    <col min="4363" max="4363" width="12.5" style="29" hidden="1"/>
    <col min="4364" max="4364" width="8.6640625" style="29" hidden="1"/>
    <col min="4365" max="4365" width="2.83203125" style="29" hidden="1"/>
    <col min="4366" max="4366" width="12" style="29" hidden="1"/>
    <col min="4367" max="4367" width="8.1640625" style="29" hidden="1"/>
    <col min="4368" max="4368" width="9" style="29" hidden="1"/>
    <col min="4369" max="4370" width="15.1640625" style="29" hidden="1"/>
    <col min="4371" max="4371" width="9" style="29" hidden="1"/>
    <col min="4372" max="4372" width="10.83203125" style="29" hidden="1"/>
    <col min="4373" max="4373" width="9.83203125" style="29" hidden="1"/>
    <col min="4374" max="4611" width="9" style="29" hidden="1"/>
    <col min="4612" max="4612" width="24.6640625" style="29" hidden="1"/>
    <col min="4613" max="4613" width="9.5" style="29" hidden="1"/>
    <col min="4614" max="4614" width="11.1640625" style="29" hidden="1"/>
    <col min="4615" max="4615" width="14.5" style="29" hidden="1"/>
    <col min="4616" max="4616" width="13" style="29" hidden="1"/>
    <col min="4617" max="4617" width="14.33203125" style="29" hidden="1"/>
    <col min="4618" max="4618" width="14.83203125" style="29" hidden="1"/>
    <col min="4619" max="4619" width="12.5" style="29" hidden="1"/>
    <col min="4620" max="4620" width="8.6640625" style="29" hidden="1"/>
    <col min="4621" max="4621" width="2.83203125" style="29" hidden="1"/>
    <col min="4622" max="4622" width="12" style="29" hidden="1"/>
    <col min="4623" max="4623" width="8.1640625" style="29" hidden="1"/>
    <col min="4624" max="4624" width="9" style="29" hidden="1"/>
    <col min="4625" max="4626" width="15.1640625" style="29" hidden="1"/>
    <col min="4627" max="4627" width="9" style="29" hidden="1"/>
    <col min="4628" max="4628" width="10.83203125" style="29" hidden="1"/>
    <col min="4629" max="4629" width="9.83203125" style="29" hidden="1"/>
    <col min="4630" max="4867" width="9" style="29" hidden="1"/>
    <col min="4868" max="4868" width="24.6640625" style="29" hidden="1"/>
    <col min="4869" max="4869" width="9.5" style="29" hidden="1"/>
    <col min="4870" max="4870" width="11.1640625" style="29" hidden="1"/>
    <col min="4871" max="4871" width="14.5" style="29" hidden="1"/>
    <col min="4872" max="4872" width="13" style="29" hidden="1"/>
    <col min="4873" max="4873" width="14.33203125" style="29" hidden="1"/>
    <col min="4874" max="4874" width="14.83203125" style="29" hidden="1"/>
    <col min="4875" max="4875" width="12.5" style="29" hidden="1"/>
    <col min="4876" max="4876" width="8.6640625" style="29" hidden="1"/>
    <col min="4877" max="4877" width="2.83203125" style="29" hidden="1"/>
    <col min="4878" max="4878" width="12" style="29" hidden="1"/>
    <col min="4879" max="4879" width="8.1640625" style="29" hidden="1"/>
    <col min="4880" max="4880" width="9" style="29" hidden="1"/>
    <col min="4881" max="4882" width="15.1640625" style="29" hidden="1"/>
    <col min="4883" max="4883" width="9" style="29" hidden="1"/>
    <col min="4884" max="4884" width="10.83203125" style="29" hidden="1"/>
    <col min="4885" max="4885" width="9.83203125" style="29" hidden="1"/>
    <col min="4886" max="5123" width="9" style="29" hidden="1"/>
    <col min="5124" max="5124" width="24.6640625" style="29" hidden="1"/>
    <col min="5125" max="5125" width="9.5" style="29" hidden="1"/>
    <col min="5126" max="5126" width="11.1640625" style="29" hidden="1"/>
    <col min="5127" max="5127" width="14.5" style="29" hidden="1"/>
    <col min="5128" max="5128" width="13" style="29" hidden="1"/>
    <col min="5129" max="5129" width="14.33203125" style="29" hidden="1"/>
    <col min="5130" max="5130" width="14.83203125" style="29" hidden="1"/>
    <col min="5131" max="5131" width="12.5" style="29" hidden="1"/>
    <col min="5132" max="5132" width="8.6640625" style="29" hidden="1"/>
    <col min="5133" max="5133" width="2.83203125" style="29" hidden="1"/>
    <col min="5134" max="5134" width="12" style="29" hidden="1"/>
    <col min="5135" max="5135" width="8.1640625" style="29" hidden="1"/>
    <col min="5136" max="5136" width="9" style="29" hidden="1"/>
    <col min="5137" max="5138" width="15.1640625" style="29" hidden="1"/>
    <col min="5139" max="5139" width="9" style="29" hidden="1"/>
    <col min="5140" max="5140" width="10.83203125" style="29" hidden="1"/>
    <col min="5141" max="5141" width="9.83203125" style="29" hidden="1"/>
    <col min="5142" max="5379" width="9" style="29" hidden="1"/>
    <col min="5380" max="5380" width="24.6640625" style="29" hidden="1"/>
    <col min="5381" max="5381" width="9.5" style="29" hidden="1"/>
    <col min="5382" max="5382" width="11.1640625" style="29" hidden="1"/>
    <col min="5383" max="5383" width="14.5" style="29" hidden="1"/>
    <col min="5384" max="5384" width="13" style="29" hidden="1"/>
    <col min="5385" max="5385" width="14.33203125" style="29" hidden="1"/>
    <col min="5386" max="5386" width="14.83203125" style="29" hidden="1"/>
    <col min="5387" max="5387" width="12.5" style="29" hidden="1"/>
    <col min="5388" max="5388" width="8.6640625" style="29" hidden="1"/>
    <col min="5389" max="5389" width="2.83203125" style="29" hidden="1"/>
    <col min="5390" max="5390" width="12" style="29" hidden="1"/>
    <col min="5391" max="5391" width="8.1640625" style="29" hidden="1"/>
    <col min="5392" max="5392" width="9" style="29" hidden="1"/>
    <col min="5393" max="5394" width="15.1640625" style="29" hidden="1"/>
    <col min="5395" max="5395" width="9" style="29" hidden="1"/>
    <col min="5396" max="5396" width="10.83203125" style="29" hidden="1"/>
    <col min="5397" max="5397" width="9.83203125" style="29" hidden="1"/>
    <col min="5398" max="5635" width="9" style="29" hidden="1"/>
    <col min="5636" max="5636" width="24.6640625" style="29" hidden="1"/>
    <col min="5637" max="5637" width="9.5" style="29" hidden="1"/>
    <col min="5638" max="5638" width="11.1640625" style="29" hidden="1"/>
    <col min="5639" max="5639" width="14.5" style="29" hidden="1"/>
    <col min="5640" max="5640" width="13" style="29" hidden="1"/>
    <col min="5641" max="5641" width="14.33203125" style="29" hidden="1"/>
    <col min="5642" max="5642" width="14.83203125" style="29" hidden="1"/>
    <col min="5643" max="5643" width="12.5" style="29" hidden="1"/>
    <col min="5644" max="5644" width="8.6640625" style="29" hidden="1"/>
    <col min="5645" max="5645" width="2.83203125" style="29" hidden="1"/>
    <col min="5646" max="5646" width="12" style="29" hidden="1"/>
    <col min="5647" max="5647" width="8.1640625" style="29" hidden="1"/>
    <col min="5648" max="5648" width="9" style="29" hidden="1"/>
    <col min="5649" max="5650" width="15.1640625" style="29" hidden="1"/>
    <col min="5651" max="5651" width="9" style="29" hidden="1"/>
    <col min="5652" max="5652" width="10.83203125" style="29" hidden="1"/>
    <col min="5653" max="5653" width="9.83203125" style="29" hidden="1"/>
    <col min="5654" max="5891" width="9" style="29" hidden="1"/>
    <col min="5892" max="5892" width="24.6640625" style="29" hidden="1"/>
    <col min="5893" max="5893" width="9.5" style="29" hidden="1"/>
    <col min="5894" max="5894" width="11.1640625" style="29" hidden="1"/>
    <col min="5895" max="5895" width="14.5" style="29" hidden="1"/>
    <col min="5896" max="5896" width="13" style="29" hidden="1"/>
    <col min="5897" max="5897" width="14.33203125" style="29" hidden="1"/>
    <col min="5898" max="5898" width="14.83203125" style="29" hidden="1"/>
    <col min="5899" max="5899" width="12.5" style="29" hidden="1"/>
    <col min="5900" max="5900" width="8.6640625" style="29" hidden="1"/>
    <col min="5901" max="5901" width="2.83203125" style="29" hidden="1"/>
    <col min="5902" max="5902" width="12" style="29" hidden="1"/>
    <col min="5903" max="5903" width="8.1640625" style="29" hidden="1"/>
    <col min="5904" max="5904" width="9" style="29" hidden="1"/>
    <col min="5905" max="5906" width="15.1640625" style="29" hidden="1"/>
    <col min="5907" max="5907" width="9" style="29" hidden="1"/>
    <col min="5908" max="5908" width="10.83203125" style="29" hidden="1"/>
    <col min="5909" max="5909" width="9.83203125" style="29" hidden="1"/>
    <col min="5910" max="6147" width="9" style="29" hidden="1"/>
    <col min="6148" max="6148" width="24.6640625" style="29" hidden="1"/>
    <col min="6149" max="6149" width="9.5" style="29" hidden="1"/>
    <col min="6150" max="6150" width="11.1640625" style="29" hidden="1"/>
    <col min="6151" max="6151" width="14.5" style="29" hidden="1"/>
    <col min="6152" max="6152" width="13" style="29" hidden="1"/>
    <col min="6153" max="6153" width="14.33203125" style="29" hidden="1"/>
    <col min="6154" max="6154" width="14.83203125" style="29" hidden="1"/>
    <col min="6155" max="6155" width="12.5" style="29" hidden="1"/>
    <col min="6156" max="6156" width="8.6640625" style="29" hidden="1"/>
    <col min="6157" max="6157" width="2.83203125" style="29" hidden="1"/>
    <col min="6158" max="6158" width="12" style="29" hidden="1"/>
    <col min="6159" max="6159" width="8.1640625" style="29" hidden="1"/>
    <col min="6160" max="6160" width="9" style="29" hidden="1"/>
    <col min="6161" max="6162" width="15.1640625" style="29" hidden="1"/>
    <col min="6163" max="6163" width="9" style="29" hidden="1"/>
    <col min="6164" max="6164" width="10.83203125" style="29" hidden="1"/>
    <col min="6165" max="6165" width="9.83203125" style="29" hidden="1"/>
    <col min="6166" max="6403" width="9" style="29" hidden="1"/>
    <col min="6404" max="6404" width="24.6640625" style="29" hidden="1"/>
    <col min="6405" max="6405" width="9.5" style="29" hidden="1"/>
    <col min="6406" max="6406" width="11.1640625" style="29" hidden="1"/>
    <col min="6407" max="6407" width="14.5" style="29" hidden="1"/>
    <col min="6408" max="6408" width="13" style="29" hidden="1"/>
    <col min="6409" max="6409" width="14.33203125" style="29" hidden="1"/>
    <col min="6410" max="6410" width="14.83203125" style="29" hidden="1"/>
    <col min="6411" max="6411" width="12.5" style="29" hidden="1"/>
    <col min="6412" max="6412" width="8.6640625" style="29" hidden="1"/>
    <col min="6413" max="6413" width="2.83203125" style="29" hidden="1"/>
    <col min="6414" max="6414" width="12" style="29" hidden="1"/>
    <col min="6415" max="6415" width="8.1640625" style="29" hidden="1"/>
    <col min="6416" max="6416" width="9" style="29" hidden="1"/>
    <col min="6417" max="6418" width="15.1640625" style="29" hidden="1"/>
    <col min="6419" max="6419" width="9" style="29" hidden="1"/>
    <col min="6420" max="6420" width="10.83203125" style="29" hidden="1"/>
    <col min="6421" max="6421" width="9.83203125" style="29" hidden="1"/>
    <col min="6422" max="6659" width="9" style="29" hidden="1"/>
    <col min="6660" max="6660" width="24.6640625" style="29" hidden="1"/>
    <col min="6661" max="6661" width="9.5" style="29" hidden="1"/>
    <col min="6662" max="6662" width="11.1640625" style="29" hidden="1"/>
    <col min="6663" max="6663" width="14.5" style="29" hidden="1"/>
    <col min="6664" max="6664" width="13" style="29" hidden="1"/>
    <col min="6665" max="6665" width="14.33203125" style="29" hidden="1"/>
    <col min="6666" max="6666" width="14.83203125" style="29" hidden="1"/>
    <col min="6667" max="6667" width="12.5" style="29" hidden="1"/>
    <col min="6668" max="6668" width="8.6640625" style="29" hidden="1"/>
    <col min="6669" max="6669" width="2.83203125" style="29" hidden="1"/>
    <col min="6670" max="6670" width="12" style="29" hidden="1"/>
    <col min="6671" max="6671" width="8.1640625" style="29" hidden="1"/>
    <col min="6672" max="6672" width="9" style="29" hidden="1"/>
    <col min="6673" max="6674" width="15.1640625" style="29" hidden="1"/>
    <col min="6675" max="6675" width="9" style="29" hidden="1"/>
    <col min="6676" max="6676" width="10.83203125" style="29" hidden="1"/>
    <col min="6677" max="6677" width="9.83203125" style="29" hidden="1"/>
    <col min="6678" max="6915" width="9" style="29" hidden="1"/>
    <col min="6916" max="6916" width="24.6640625" style="29" hidden="1"/>
    <col min="6917" max="6917" width="9.5" style="29" hidden="1"/>
    <col min="6918" max="6918" width="11.1640625" style="29" hidden="1"/>
    <col min="6919" max="6919" width="14.5" style="29" hidden="1"/>
    <col min="6920" max="6920" width="13" style="29" hidden="1"/>
    <col min="6921" max="6921" width="14.33203125" style="29" hidden="1"/>
    <col min="6922" max="6922" width="14.83203125" style="29" hidden="1"/>
    <col min="6923" max="6923" width="12.5" style="29" hidden="1"/>
    <col min="6924" max="6924" width="8.6640625" style="29" hidden="1"/>
    <col min="6925" max="6925" width="2.83203125" style="29" hidden="1"/>
    <col min="6926" max="6926" width="12" style="29" hidden="1"/>
    <col min="6927" max="6927" width="8.1640625" style="29" hidden="1"/>
    <col min="6928" max="6928" width="9" style="29" hidden="1"/>
    <col min="6929" max="6930" width="15.1640625" style="29" hidden="1"/>
    <col min="6931" max="6931" width="9" style="29" hidden="1"/>
    <col min="6932" max="6932" width="10.83203125" style="29" hidden="1"/>
    <col min="6933" max="6933" width="9.83203125" style="29" hidden="1"/>
    <col min="6934" max="7171" width="9" style="29" hidden="1"/>
    <col min="7172" max="7172" width="24.6640625" style="29" hidden="1"/>
    <col min="7173" max="7173" width="9.5" style="29" hidden="1"/>
    <col min="7174" max="7174" width="11.1640625" style="29" hidden="1"/>
    <col min="7175" max="7175" width="14.5" style="29" hidden="1"/>
    <col min="7176" max="7176" width="13" style="29" hidden="1"/>
    <col min="7177" max="7177" width="14.33203125" style="29" hidden="1"/>
    <col min="7178" max="7178" width="14.83203125" style="29" hidden="1"/>
    <col min="7179" max="7179" width="12.5" style="29" hidden="1"/>
    <col min="7180" max="7180" width="8.6640625" style="29" hidden="1"/>
    <col min="7181" max="7181" width="2.83203125" style="29" hidden="1"/>
    <col min="7182" max="7182" width="12" style="29" hidden="1"/>
    <col min="7183" max="7183" width="8.1640625" style="29" hidden="1"/>
    <col min="7184" max="7184" width="9" style="29" hidden="1"/>
    <col min="7185" max="7186" width="15.1640625" style="29" hidden="1"/>
    <col min="7187" max="7187" width="9" style="29" hidden="1"/>
    <col min="7188" max="7188" width="10.83203125" style="29" hidden="1"/>
    <col min="7189" max="7189" width="9.83203125" style="29" hidden="1"/>
    <col min="7190" max="7427" width="9" style="29" hidden="1"/>
    <col min="7428" max="7428" width="24.6640625" style="29" hidden="1"/>
    <col min="7429" max="7429" width="9.5" style="29" hidden="1"/>
    <col min="7430" max="7430" width="11.1640625" style="29" hidden="1"/>
    <col min="7431" max="7431" width="14.5" style="29" hidden="1"/>
    <col min="7432" max="7432" width="13" style="29" hidden="1"/>
    <col min="7433" max="7433" width="14.33203125" style="29" hidden="1"/>
    <col min="7434" max="7434" width="14.83203125" style="29" hidden="1"/>
    <col min="7435" max="7435" width="12.5" style="29" hidden="1"/>
    <col min="7436" max="7436" width="8.6640625" style="29" hidden="1"/>
    <col min="7437" max="7437" width="2.83203125" style="29" hidden="1"/>
    <col min="7438" max="7438" width="12" style="29" hidden="1"/>
    <col min="7439" max="7439" width="8.1640625" style="29" hidden="1"/>
    <col min="7440" max="7440" width="9" style="29" hidden="1"/>
    <col min="7441" max="7442" width="15.1640625" style="29" hidden="1"/>
    <col min="7443" max="7443" width="9" style="29" hidden="1"/>
    <col min="7444" max="7444" width="10.83203125" style="29" hidden="1"/>
    <col min="7445" max="7445" width="9.83203125" style="29" hidden="1"/>
    <col min="7446" max="7683" width="9" style="29" hidden="1"/>
    <col min="7684" max="7684" width="24.6640625" style="29" hidden="1"/>
    <col min="7685" max="7685" width="9.5" style="29" hidden="1"/>
    <col min="7686" max="7686" width="11.1640625" style="29" hidden="1"/>
    <col min="7687" max="7687" width="14.5" style="29" hidden="1"/>
    <col min="7688" max="7688" width="13" style="29" hidden="1"/>
    <col min="7689" max="7689" width="14.33203125" style="29" hidden="1"/>
    <col min="7690" max="7690" width="14.83203125" style="29" hidden="1"/>
    <col min="7691" max="7691" width="12.5" style="29" hidden="1"/>
    <col min="7692" max="7692" width="8.6640625" style="29" hidden="1"/>
    <col min="7693" max="7693" width="2.83203125" style="29" hidden="1"/>
    <col min="7694" max="7694" width="12" style="29" hidden="1"/>
    <col min="7695" max="7695" width="8.1640625" style="29" hidden="1"/>
    <col min="7696" max="7696" width="9" style="29" hidden="1"/>
    <col min="7697" max="7698" width="15.1640625" style="29" hidden="1"/>
    <col min="7699" max="7699" width="9" style="29" hidden="1"/>
    <col min="7700" max="7700" width="10.83203125" style="29" hidden="1"/>
    <col min="7701" max="7701" width="9.83203125" style="29" hidden="1"/>
    <col min="7702" max="7939" width="9" style="29" hidden="1"/>
    <col min="7940" max="7940" width="24.6640625" style="29" hidden="1"/>
    <col min="7941" max="7941" width="9.5" style="29" hidden="1"/>
    <col min="7942" max="7942" width="11.1640625" style="29" hidden="1"/>
    <col min="7943" max="7943" width="14.5" style="29" hidden="1"/>
    <col min="7944" max="7944" width="13" style="29" hidden="1"/>
    <col min="7945" max="7945" width="14.33203125" style="29" hidden="1"/>
    <col min="7946" max="7946" width="14.83203125" style="29" hidden="1"/>
    <col min="7947" max="7947" width="12.5" style="29" hidden="1"/>
    <col min="7948" max="7948" width="8.6640625" style="29" hidden="1"/>
    <col min="7949" max="7949" width="2.83203125" style="29" hidden="1"/>
    <col min="7950" max="7950" width="12" style="29" hidden="1"/>
    <col min="7951" max="7951" width="8.1640625" style="29" hidden="1"/>
    <col min="7952" max="7952" width="9" style="29" hidden="1"/>
    <col min="7953" max="7954" width="15.1640625" style="29" hidden="1"/>
    <col min="7955" max="7955" width="9" style="29" hidden="1"/>
    <col min="7956" max="7956" width="10.83203125" style="29" hidden="1"/>
    <col min="7957" max="7957" width="9.83203125" style="29" hidden="1"/>
    <col min="7958" max="8195" width="9" style="29" hidden="1"/>
    <col min="8196" max="8196" width="24.6640625" style="29" hidden="1"/>
    <col min="8197" max="8197" width="9.5" style="29" hidden="1"/>
    <col min="8198" max="8198" width="11.1640625" style="29" hidden="1"/>
    <col min="8199" max="8199" width="14.5" style="29" hidden="1"/>
    <col min="8200" max="8200" width="13" style="29" hidden="1"/>
    <col min="8201" max="8201" width="14.33203125" style="29" hidden="1"/>
    <col min="8202" max="8202" width="14.83203125" style="29" hidden="1"/>
    <col min="8203" max="8203" width="12.5" style="29" hidden="1"/>
    <col min="8204" max="8204" width="8.6640625" style="29" hidden="1"/>
    <col min="8205" max="8205" width="2.83203125" style="29" hidden="1"/>
    <col min="8206" max="8206" width="12" style="29" hidden="1"/>
    <col min="8207" max="8207" width="8.1640625" style="29" hidden="1"/>
    <col min="8208" max="8208" width="9" style="29" hidden="1"/>
    <col min="8209" max="8210" width="15.1640625" style="29" hidden="1"/>
    <col min="8211" max="8211" width="9" style="29" hidden="1"/>
    <col min="8212" max="8212" width="10.83203125" style="29" hidden="1"/>
    <col min="8213" max="8213" width="9.83203125" style="29" hidden="1"/>
    <col min="8214" max="8451" width="9" style="29" hidden="1"/>
    <col min="8452" max="8452" width="24.6640625" style="29" hidden="1"/>
    <col min="8453" max="8453" width="9.5" style="29" hidden="1"/>
    <col min="8454" max="8454" width="11.1640625" style="29" hidden="1"/>
    <col min="8455" max="8455" width="14.5" style="29" hidden="1"/>
    <col min="8456" max="8456" width="13" style="29" hidden="1"/>
    <col min="8457" max="8457" width="14.33203125" style="29" hidden="1"/>
    <col min="8458" max="8458" width="14.83203125" style="29" hidden="1"/>
    <col min="8459" max="8459" width="12.5" style="29" hidden="1"/>
    <col min="8460" max="8460" width="8.6640625" style="29" hidden="1"/>
    <col min="8461" max="8461" width="2.83203125" style="29" hidden="1"/>
    <col min="8462" max="8462" width="12" style="29" hidden="1"/>
    <col min="8463" max="8463" width="8.1640625" style="29" hidden="1"/>
    <col min="8464" max="8464" width="9" style="29" hidden="1"/>
    <col min="8465" max="8466" width="15.1640625" style="29" hidden="1"/>
    <col min="8467" max="8467" width="9" style="29" hidden="1"/>
    <col min="8468" max="8468" width="10.83203125" style="29" hidden="1"/>
    <col min="8469" max="8469" width="9.83203125" style="29" hidden="1"/>
    <col min="8470" max="8707" width="9" style="29" hidden="1"/>
    <col min="8708" max="8708" width="24.6640625" style="29" hidden="1"/>
    <col min="8709" max="8709" width="9.5" style="29" hidden="1"/>
    <col min="8710" max="8710" width="11.1640625" style="29" hidden="1"/>
    <col min="8711" max="8711" width="14.5" style="29" hidden="1"/>
    <col min="8712" max="8712" width="13" style="29" hidden="1"/>
    <col min="8713" max="8713" width="14.33203125" style="29" hidden="1"/>
    <col min="8714" max="8714" width="14.83203125" style="29" hidden="1"/>
    <col min="8715" max="8715" width="12.5" style="29" hidden="1"/>
    <col min="8716" max="8716" width="8.6640625" style="29" hidden="1"/>
    <col min="8717" max="8717" width="2.83203125" style="29" hidden="1"/>
    <col min="8718" max="8718" width="12" style="29" hidden="1"/>
    <col min="8719" max="8719" width="8.1640625" style="29" hidden="1"/>
    <col min="8720" max="8720" width="9" style="29" hidden="1"/>
    <col min="8721" max="8722" width="15.1640625" style="29" hidden="1"/>
    <col min="8723" max="8723" width="9" style="29" hidden="1"/>
    <col min="8724" max="8724" width="10.83203125" style="29" hidden="1"/>
    <col min="8725" max="8725" width="9.83203125" style="29" hidden="1"/>
    <col min="8726" max="8963" width="9" style="29" hidden="1"/>
    <col min="8964" max="8964" width="24.6640625" style="29" hidden="1"/>
    <col min="8965" max="8965" width="9.5" style="29" hidden="1"/>
    <col min="8966" max="8966" width="11.1640625" style="29" hidden="1"/>
    <col min="8967" max="8967" width="14.5" style="29" hidden="1"/>
    <col min="8968" max="8968" width="13" style="29" hidden="1"/>
    <col min="8969" max="8969" width="14.33203125" style="29" hidden="1"/>
    <col min="8970" max="8970" width="14.83203125" style="29" hidden="1"/>
    <col min="8971" max="8971" width="12.5" style="29" hidden="1"/>
    <col min="8972" max="8972" width="8.6640625" style="29" hidden="1"/>
    <col min="8973" max="8973" width="2.83203125" style="29" hidden="1"/>
    <col min="8974" max="8974" width="12" style="29" hidden="1"/>
    <col min="8975" max="8975" width="8.1640625" style="29" hidden="1"/>
    <col min="8976" max="8976" width="9" style="29" hidden="1"/>
    <col min="8977" max="8978" width="15.1640625" style="29" hidden="1"/>
    <col min="8979" max="8979" width="9" style="29" hidden="1"/>
    <col min="8980" max="8980" width="10.83203125" style="29" hidden="1"/>
    <col min="8981" max="8981" width="9.83203125" style="29" hidden="1"/>
    <col min="8982" max="9219" width="9" style="29" hidden="1"/>
    <col min="9220" max="9220" width="24.6640625" style="29" hidden="1"/>
    <col min="9221" max="9221" width="9.5" style="29" hidden="1"/>
    <col min="9222" max="9222" width="11.1640625" style="29" hidden="1"/>
    <col min="9223" max="9223" width="14.5" style="29" hidden="1"/>
    <col min="9224" max="9224" width="13" style="29" hidden="1"/>
    <col min="9225" max="9225" width="14.33203125" style="29" hidden="1"/>
    <col min="9226" max="9226" width="14.83203125" style="29" hidden="1"/>
    <col min="9227" max="9227" width="12.5" style="29" hidden="1"/>
    <col min="9228" max="9228" width="8.6640625" style="29" hidden="1"/>
    <col min="9229" max="9229" width="2.83203125" style="29" hidden="1"/>
    <col min="9230" max="9230" width="12" style="29" hidden="1"/>
    <col min="9231" max="9231" width="8.1640625" style="29" hidden="1"/>
    <col min="9232" max="9232" width="9" style="29" hidden="1"/>
    <col min="9233" max="9234" width="15.1640625" style="29" hidden="1"/>
    <col min="9235" max="9235" width="9" style="29" hidden="1"/>
    <col min="9236" max="9236" width="10.83203125" style="29" hidden="1"/>
    <col min="9237" max="9237" width="9.83203125" style="29" hidden="1"/>
    <col min="9238" max="9475" width="9" style="29" hidden="1"/>
    <col min="9476" max="9476" width="24.6640625" style="29" hidden="1"/>
    <col min="9477" max="9477" width="9.5" style="29" hidden="1"/>
    <col min="9478" max="9478" width="11.1640625" style="29" hidden="1"/>
    <col min="9479" max="9479" width="14.5" style="29" hidden="1"/>
    <col min="9480" max="9480" width="13" style="29" hidden="1"/>
    <col min="9481" max="9481" width="14.33203125" style="29" hidden="1"/>
    <col min="9482" max="9482" width="14.83203125" style="29" hidden="1"/>
    <col min="9483" max="9483" width="12.5" style="29" hidden="1"/>
    <col min="9484" max="9484" width="8.6640625" style="29" hidden="1"/>
    <col min="9485" max="9485" width="2.83203125" style="29" hidden="1"/>
    <col min="9486" max="9486" width="12" style="29" hidden="1"/>
    <col min="9487" max="9487" width="8.1640625" style="29" hidden="1"/>
    <col min="9488" max="9488" width="9" style="29" hidden="1"/>
    <col min="9489" max="9490" width="15.1640625" style="29" hidden="1"/>
    <col min="9491" max="9491" width="9" style="29" hidden="1"/>
    <col min="9492" max="9492" width="10.83203125" style="29" hidden="1"/>
    <col min="9493" max="9493" width="9.83203125" style="29" hidden="1"/>
    <col min="9494" max="9731" width="9" style="29" hidden="1"/>
    <col min="9732" max="9732" width="24.6640625" style="29" hidden="1"/>
    <col min="9733" max="9733" width="9.5" style="29" hidden="1"/>
    <col min="9734" max="9734" width="11.1640625" style="29" hidden="1"/>
    <col min="9735" max="9735" width="14.5" style="29" hidden="1"/>
    <col min="9736" max="9736" width="13" style="29" hidden="1"/>
    <col min="9737" max="9737" width="14.33203125" style="29" hidden="1"/>
    <col min="9738" max="9738" width="14.83203125" style="29" hidden="1"/>
    <col min="9739" max="9739" width="12.5" style="29" hidden="1"/>
    <col min="9740" max="9740" width="8.6640625" style="29" hidden="1"/>
    <col min="9741" max="9741" width="2.83203125" style="29" hidden="1"/>
    <col min="9742" max="9742" width="12" style="29" hidden="1"/>
    <col min="9743" max="9743" width="8.1640625" style="29" hidden="1"/>
    <col min="9744" max="9744" width="9" style="29" hidden="1"/>
    <col min="9745" max="9746" width="15.1640625" style="29" hidden="1"/>
    <col min="9747" max="9747" width="9" style="29" hidden="1"/>
    <col min="9748" max="9748" width="10.83203125" style="29" hidden="1"/>
    <col min="9749" max="9749" width="9.83203125" style="29" hidden="1"/>
    <col min="9750" max="9987" width="9" style="29" hidden="1"/>
    <col min="9988" max="9988" width="24.6640625" style="29" hidden="1"/>
    <col min="9989" max="9989" width="9.5" style="29" hidden="1"/>
    <col min="9990" max="9990" width="11.1640625" style="29" hidden="1"/>
    <col min="9991" max="9991" width="14.5" style="29" hidden="1"/>
    <col min="9992" max="9992" width="13" style="29" hidden="1"/>
    <col min="9993" max="9993" width="14.33203125" style="29" hidden="1"/>
    <col min="9994" max="9994" width="14.83203125" style="29" hidden="1"/>
    <col min="9995" max="9995" width="12.5" style="29" hidden="1"/>
    <col min="9996" max="9996" width="8.6640625" style="29" hidden="1"/>
    <col min="9997" max="9997" width="2.83203125" style="29" hidden="1"/>
    <col min="9998" max="9998" width="12" style="29" hidden="1"/>
    <col min="9999" max="9999" width="8.1640625" style="29" hidden="1"/>
    <col min="10000" max="10000" width="9" style="29" hidden="1"/>
    <col min="10001" max="10002" width="15.1640625" style="29" hidden="1"/>
    <col min="10003" max="10003" width="9" style="29" hidden="1"/>
    <col min="10004" max="10004" width="10.83203125" style="29" hidden="1"/>
    <col min="10005" max="10005" width="9.83203125" style="29" hidden="1"/>
    <col min="10006" max="10243" width="9" style="29" hidden="1"/>
    <col min="10244" max="10244" width="24.6640625" style="29" hidden="1"/>
    <col min="10245" max="10245" width="9.5" style="29" hidden="1"/>
    <col min="10246" max="10246" width="11.1640625" style="29" hidden="1"/>
    <col min="10247" max="10247" width="14.5" style="29" hidden="1"/>
    <col min="10248" max="10248" width="13" style="29" hidden="1"/>
    <col min="10249" max="10249" width="14.33203125" style="29" hidden="1"/>
    <col min="10250" max="10250" width="14.83203125" style="29" hidden="1"/>
    <col min="10251" max="10251" width="12.5" style="29" hidden="1"/>
    <col min="10252" max="10252" width="8.6640625" style="29" hidden="1"/>
    <col min="10253" max="10253" width="2.83203125" style="29" hidden="1"/>
    <col min="10254" max="10254" width="12" style="29" hidden="1"/>
    <col min="10255" max="10255" width="8.1640625" style="29" hidden="1"/>
    <col min="10256" max="10256" width="9" style="29" hidden="1"/>
    <col min="10257" max="10258" width="15.1640625" style="29" hidden="1"/>
    <col min="10259" max="10259" width="9" style="29" hidden="1"/>
    <col min="10260" max="10260" width="10.83203125" style="29" hidden="1"/>
    <col min="10261" max="10261" width="9.83203125" style="29" hidden="1"/>
    <col min="10262" max="10499" width="9" style="29" hidden="1"/>
    <col min="10500" max="10500" width="24.6640625" style="29" hidden="1"/>
    <col min="10501" max="10501" width="9.5" style="29" hidden="1"/>
    <col min="10502" max="10502" width="11.1640625" style="29" hidden="1"/>
    <col min="10503" max="10503" width="14.5" style="29" hidden="1"/>
    <col min="10504" max="10504" width="13" style="29" hidden="1"/>
    <col min="10505" max="10505" width="14.33203125" style="29" hidden="1"/>
    <col min="10506" max="10506" width="14.83203125" style="29" hidden="1"/>
    <col min="10507" max="10507" width="12.5" style="29" hidden="1"/>
    <col min="10508" max="10508" width="8.6640625" style="29" hidden="1"/>
    <col min="10509" max="10509" width="2.83203125" style="29" hidden="1"/>
    <col min="10510" max="10510" width="12" style="29" hidden="1"/>
    <col min="10511" max="10511" width="8.1640625" style="29" hidden="1"/>
    <col min="10512" max="10512" width="9" style="29" hidden="1"/>
    <col min="10513" max="10514" width="15.1640625" style="29" hidden="1"/>
    <col min="10515" max="10515" width="9" style="29" hidden="1"/>
    <col min="10516" max="10516" width="10.83203125" style="29" hidden="1"/>
    <col min="10517" max="10517" width="9.83203125" style="29" hidden="1"/>
    <col min="10518" max="10755" width="9" style="29" hidden="1"/>
    <col min="10756" max="10756" width="24.6640625" style="29" hidden="1"/>
    <col min="10757" max="10757" width="9.5" style="29" hidden="1"/>
    <col min="10758" max="10758" width="11.1640625" style="29" hidden="1"/>
    <col min="10759" max="10759" width="14.5" style="29" hidden="1"/>
    <col min="10760" max="10760" width="13" style="29" hidden="1"/>
    <col min="10761" max="10761" width="14.33203125" style="29" hidden="1"/>
    <col min="10762" max="10762" width="14.83203125" style="29" hidden="1"/>
    <col min="10763" max="10763" width="12.5" style="29" hidden="1"/>
    <col min="10764" max="10764" width="8.6640625" style="29" hidden="1"/>
    <col min="10765" max="10765" width="2.83203125" style="29" hidden="1"/>
    <col min="10766" max="10766" width="12" style="29" hidden="1"/>
    <col min="10767" max="10767" width="8.1640625" style="29" hidden="1"/>
    <col min="10768" max="10768" width="9" style="29" hidden="1"/>
    <col min="10769" max="10770" width="15.1640625" style="29" hidden="1"/>
    <col min="10771" max="10771" width="9" style="29" hidden="1"/>
    <col min="10772" max="10772" width="10.83203125" style="29" hidden="1"/>
    <col min="10773" max="10773" width="9.83203125" style="29" hidden="1"/>
    <col min="10774" max="11011" width="9" style="29" hidden="1"/>
    <col min="11012" max="11012" width="24.6640625" style="29" hidden="1"/>
    <col min="11013" max="11013" width="9.5" style="29" hidden="1"/>
    <col min="11014" max="11014" width="11.1640625" style="29" hidden="1"/>
    <col min="11015" max="11015" width="14.5" style="29" hidden="1"/>
    <col min="11016" max="11016" width="13" style="29" hidden="1"/>
    <col min="11017" max="11017" width="14.33203125" style="29" hidden="1"/>
    <col min="11018" max="11018" width="14.83203125" style="29" hidden="1"/>
    <col min="11019" max="11019" width="12.5" style="29" hidden="1"/>
    <col min="11020" max="11020" width="8.6640625" style="29" hidden="1"/>
    <col min="11021" max="11021" width="2.83203125" style="29" hidden="1"/>
    <col min="11022" max="11022" width="12" style="29" hidden="1"/>
    <col min="11023" max="11023" width="8.1640625" style="29" hidden="1"/>
    <col min="11024" max="11024" width="9" style="29" hidden="1"/>
    <col min="11025" max="11026" width="15.1640625" style="29" hidden="1"/>
    <col min="11027" max="11027" width="9" style="29" hidden="1"/>
    <col min="11028" max="11028" width="10.83203125" style="29" hidden="1"/>
    <col min="11029" max="11029" width="9.83203125" style="29" hidden="1"/>
    <col min="11030" max="11267" width="9" style="29" hidden="1"/>
    <col min="11268" max="11268" width="24.6640625" style="29" hidden="1"/>
    <col min="11269" max="11269" width="9.5" style="29" hidden="1"/>
    <col min="11270" max="11270" width="11.1640625" style="29" hidden="1"/>
    <col min="11271" max="11271" width="14.5" style="29" hidden="1"/>
    <col min="11272" max="11272" width="13" style="29" hidden="1"/>
    <col min="11273" max="11273" width="14.33203125" style="29" hidden="1"/>
    <col min="11274" max="11274" width="14.83203125" style="29" hidden="1"/>
    <col min="11275" max="11275" width="12.5" style="29" hidden="1"/>
    <col min="11276" max="11276" width="8.6640625" style="29" hidden="1"/>
    <col min="11277" max="11277" width="2.83203125" style="29" hidden="1"/>
    <col min="11278" max="11278" width="12" style="29" hidden="1"/>
    <col min="11279" max="11279" width="8.1640625" style="29" hidden="1"/>
    <col min="11280" max="11280" width="9" style="29" hidden="1"/>
    <col min="11281" max="11282" width="15.1640625" style="29" hidden="1"/>
    <col min="11283" max="11283" width="9" style="29" hidden="1"/>
    <col min="11284" max="11284" width="10.83203125" style="29" hidden="1"/>
    <col min="11285" max="11285" width="9.83203125" style="29" hidden="1"/>
    <col min="11286" max="11523" width="9" style="29" hidden="1"/>
    <col min="11524" max="11524" width="24.6640625" style="29" hidden="1"/>
    <col min="11525" max="11525" width="9.5" style="29" hidden="1"/>
    <col min="11526" max="11526" width="11.1640625" style="29" hidden="1"/>
    <col min="11527" max="11527" width="14.5" style="29" hidden="1"/>
    <col min="11528" max="11528" width="13" style="29" hidden="1"/>
    <col min="11529" max="11529" width="14.33203125" style="29" hidden="1"/>
    <col min="11530" max="11530" width="14.83203125" style="29" hidden="1"/>
    <col min="11531" max="11531" width="12.5" style="29" hidden="1"/>
    <col min="11532" max="11532" width="8.6640625" style="29" hidden="1"/>
    <col min="11533" max="11533" width="2.83203125" style="29" hidden="1"/>
    <col min="11534" max="11534" width="12" style="29" hidden="1"/>
    <col min="11535" max="11535" width="8.1640625" style="29" hidden="1"/>
    <col min="11536" max="11536" width="9" style="29" hidden="1"/>
    <col min="11537" max="11538" width="15.1640625" style="29" hidden="1"/>
    <col min="11539" max="11539" width="9" style="29" hidden="1"/>
    <col min="11540" max="11540" width="10.83203125" style="29" hidden="1"/>
    <col min="11541" max="11541" width="9.83203125" style="29" hidden="1"/>
    <col min="11542" max="11779" width="9" style="29" hidden="1"/>
    <col min="11780" max="11780" width="24.6640625" style="29" hidden="1"/>
    <col min="11781" max="11781" width="9.5" style="29" hidden="1"/>
    <col min="11782" max="11782" width="11.1640625" style="29" hidden="1"/>
    <col min="11783" max="11783" width="14.5" style="29" hidden="1"/>
    <col min="11784" max="11784" width="13" style="29" hidden="1"/>
    <col min="11785" max="11785" width="14.33203125" style="29" hidden="1"/>
    <col min="11786" max="11786" width="14.83203125" style="29" hidden="1"/>
    <col min="11787" max="11787" width="12.5" style="29" hidden="1"/>
    <col min="11788" max="11788" width="8.6640625" style="29" hidden="1"/>
    <col min="11789" max="11789" width="2.83203125" style="29" hidden="1"/>
    <col min="11790" max="11790" width="12" style="29" hidden="1"/>
    <col min="11791" max="11791" width="8.1640625" style="29" hidden="1"/>
    <col min="11792" max="11792" width="9" style="29" hidden="1"/>
    <col min="11793" max="11794" width="15.1640625" style="29" hidden="1"/>
    <col min="11795" max="11795" width="9" style="29" hidden="1"/>
    <col min="11796" max="11796" width="10.83203125" style="29" hidden="1"/>
    <col min="11797" max="11797" width="9.83203125" style="29" hidden="1"/>
    <col min="11798" max="12035" width="9" style="29" hidden="1"/>
    <col min="12036" max="12036" width="24.6640625" style="29" hidden="1"/>
    <col min="12037" max="12037" width="9.5" style="29" hidden="1"/>
    <col min="12038" max="12038" width="11.1640625" style="29" hidden="1"/>
    <col min="12039" max="12039" width="14.5" style="29" hidden="1"/>
    <col min="12040" max="12040" width="13" style="29" hidden="1"/>
    <col min="12041" max="12041" width="14.33203125" style="29" hidden="1"/>
    <col min="12042" max="12042" width="14.83203125" style="29" hidden="1"/>
    <col min="12043" max="12043" width="12.5" style="29" hidden="1"/>
    <col min="12044" max="12044" width="8.6640625" style="29" hidden="1"/>
    <col min="12045" max="12045" width="2.83203125" style="29" hidden="1"/>
    <col min="12046" max="12046" width="12" style="29" hidden="1"/>
    <col min="12047" max="12047" width="8.1640625" style="29" hidden="1"/>
    <col min="12048" max="12048" width="9" style="29" hidden="1"/>
    <col min="12049" max="12050" width="15.1640625" style="29" hidden="1"/>
    <col min="12051" max="12051" width="9" style="29" hidden="1"/>
    <col min="12052" max="12052" width="10.83203125" style="29" hidden="1"/>
    <col min="12053" max="12053" width="9.83203125" style="29" hidden="1"/>
    <col min="12054" max="12291" width="9" style="29" hidden="1"/>
    <col min="12292" max="12292" width="24.6640625" style="29" hidden="1"/>
    <col min="12293" max="12293" width="9.5" style="29" hidden="1"/>
    <col min="12294" max="12294" width="11.1640625" style="29" hidden="1"/>
    <col min="12295" max="12295" width="14.5" style="29" hidden="1"/>
    <col min="12296" max="12296" width="13" style="29" hidden="1"/>
    <col min="12297" max="12297" width="14.33203125" style="29" hidden="1"/>
    <col min="12298" max="12298" width="14.83203125" style="29" hidden="1"/>
    <col min="12299" max="12299" width="12.5" style="29" hidden="1"/>
    <col min="12300" max="12300" width="8.6640625" style="29" hidden="1"/>
    <col min="12301" max="12301" width="2.83203125" style="29" hidden="1"/>
    <col min="12302" max="12302" width="12" style="29" hidden="1"/>
    <col min="12303" max="12303" width="8.1640625" style="29" hidden="1"/>
    <col min="12304" max="12304" width="9" style="29" hidden="1"/>
    <col min="12305" max="12306" width="15.1640625" style="29" hidden="1"/>
    <col min="12307" max="12307" width="9" style="29" hidden="1"/>
    <col min="12308" max="12308" width="10.83203125" style="29" hidden="1"/>
    <col min="12309" max="12309" width="9.83203125" style="29" hidden="1"/>
    <col min="12310" max="12547" width="9" style="29" hidden="1"/>
    <col min="12548" max="12548" width="24.6640625" style="29" hidden="1"/>
    <col min="12549" max="12549" width="9.5" style="29" hidden="1"/>
    <col min="12550" max="12550" width="11.1640625" style="29" hidden="1"/>
    <col min="12551" max="12551" width="14.5" style="29" hidden="1"/>
    <col min="12552" max="12552" width="13" style="29" hidden="1"/>
    <col min="12553" max="12553" width="14.33203125" style="29" hidden="1"/>
    <col min="12554" max="12554" width="14.83203125" style="29" hidden="1"/>
    <col min="12555" max="12555" width="12.5" style="29" hidden="1"/>
    <col min="12556" max="12556" width="8.6640625" style="29" hidden="1"/>
    <col min="12557" max="12557" width="2.83203125" style="29" hidden="1"/>
    <col min="12558" max="12558" width="12" style="29" hidden="1"/>
    <col min="12559" max="12559" width="8.1640625" style="29" hidden="1"/>
    <col min="12560" max="12560" width="9" style="29" hidden="1"/>
    <col min="12561" max="12562" width="15.1640625" style="29" hidden="1"/>
    <col min="12563" max="12563" width="9" style="29" hidden="1"/>
    <col min="12564" max="12564" width="10.83203125" style="29" hidden="1"/>
    <col min="12565" max="12565" width="9.83203125" style="29" hidden="1"/>
    <col min="12566" max="12803" width="9" style="29" hidden="1"/>
    <col min="12804" max="12804" width="24.6640625" style="29" hidden="1"/>
    <col min="12805" max="12805" width="9.5" style="29" hidden="1"/>
    <col min="12806" max="12806" width="11.1640625" style="29" hidden="1"/>
    <col min="12807" max="12807" width="14.5" style="29" hidden="1"/>
    <col min="12808" max="12808" width="13" style="29" hidden="1"/>
    <col min="12809" max="12809" width="14.33203125" style="29" hidden="1"/>
    <col min="12810" max="12810" width="14.83203125" style="29" hidden="1"/>
    <col min="12811" max="12811" width="12.5" style="29" hidden="1"/>
    <col min="12812" max="12812" width="8.6640625" style="29" hidden="1"/>
    <col min="12813" max="12813" width="2.83203125" style="29" hidden="1"/>
    <col min="12814" max="12814" width="12" style="29" hidden="1"/>
    <col min="12815" max="12815" width="8.1640625" style="29" hidden="1"/>
    <col min="12816" max="12816" width="9" style="29" hidden="1"/>
    <col min="12817" max="12818" width="15.1640625" style="29" hidden="1"/>
    <col min="12819" max="12819" width="9" style="29" hidden="1"/>
    <col min="12820" max="12820" width="10.83203125" style="29" hidden="1"/>
    <col min="12821" max="12821" width="9.83203125" style="29" hidden="1"/>
    <col min="12822" max="13059" width="9" style="29" hidden="1"/>
    <col min="13060" max="13060" width="24.6640625" style="29" hidden="1"/>
    <col min="13061" max="13061" width="9.5" style="29" hidden="1"/>
    <col min="13062" max="13062" width="11.1640625" style="29" hidden="1"/>
    <col min="13063" max="13063" width="14.5" style="29" hidden="1"/>
    <col min="13064" max="13064" width="13" style="29" hidden="1"/>
    <col min="13065" max="13065" width="14.33203125" style="29" hidden="1"/>
    <col min="13066" max="13066" width="14.83203125" style="29" hidden="1"/>
    <col min="13067" max="13067" width="12.5" style="29" hidden="1"/>
    <col min="13068" max="13068" width="8.6640625" style="29" hidden="1"/>
    <col min="13069" max="13069" width="2.83203125" style="29" hidden="1"/>
    <col min="13070" max="13070" width="12" style="29" hidden="1"/>
    <col min="13071" max="13071" width="8.1640625" style="29" hidden="1"/>
    <col min="13072" max="13072" width="9" style="29" hidden="1"/>
    <col min="13073" max="13074" width="15.1640625" style="29" hidden="1"/>
    <col min="13075" max="13075" width="9" style="29" hidden="1"/>
    <col min="13076" max="13076" width="10.83203125" style="29" hidden="1"/>
    <col min="13077" max="13077" width="9.83203125" style="29" hidden="1"/>
    <col min="13078" max="13315" width="9" style="29" hidden="1"/>
    <col min="13316" max="13316" width="24.6640625" style="29" hidden="1"/>
    <col min="13317" max="13317" width="9.5" style="29" hidden="1"/>
    <col min="13318" max="13318" width="11.1640625" style="29" hidden="1"/>
    <col min="13319" max="13319" width="14.5" style="29" hidden="1"/>
    <col min="13320" max="13320" width="13" style="29" hidden="1"/>
    <col min="13321" max="13321" width="14.33203125" style="29" hidden="1"/>
    <col min="13322" max="13322" width="14.83203125" style="29" hidden="1"/>
    <col min="13323" max="13323" width="12.5" style="29" hidden="1"/>
    <col min="13324" max="13324" width="8.6640625" style="29" hidden="1"/>
    <col min="13325" max="13325" width="2.83203125" style="29" hidden="1"/>
    <col min="13326" max="13326" width="12" style="29" hidden="1"/>
    <col min="13327" max="13327" width="8.1640625" style="29" hidden="1"/>
    <col min="13328" max="13328" width="9" style="29" hidden="1"/>
    <col min="13329" max="13330" width="15.1640625" style="29" hidden="1"/>
    <col min="13331" max="13331" width="9" style="29" hidden="1"/>
    <col min="13332" max="13332" width="10.83203125" style="29" hidden="1"/>
    <col min="13333" max="13333" width="9.83203125" style="29" hidden="1"/>
    <col min="13334" max="13571" width="9" style="29" hidden="1"/>
    <col min="13572" max="13572" width="24.6640625" style="29" hidden="1"/>
    <col min="13573" max="13573" width="9.5" style="29" hidden="1"/>
    <col min="13574" max="13574" width="11.1640625" style="29" hidden="1"/>
    <col min="13575" max="13575" width="14.5" style="29" hidden="1"/>
    <col min="13576" max="13576" width="13" style="29" hidden="1"/>
    <col min="13577" max="13577" width="14.33203125" style="29" hidden="1"/>
    <col min="13578" max="13578" width="14.83203125" style="29" hidden="1"/>
    <col min="13579" max="13579" width="12.5" style="29" hidden="1"/>
    <col min="13580" max="13580" width="8.6640625" style="29" hidden="1"/>
    <col min="13581" max="13581" width="2.83203125" style="29" hidden="1"/>
    <col min="13582" max="13582" width="12" style="29" hidden="1"/>
    <col min="13583" max="13583" width="8.1640625" style="29" hidden="1"/>
    <col min="13584" max="13584" width="9" style="29" hidden="1"/>
    <col min="13585" max="13586" width="15.1640625" style="29" hidden="1"/>
    <col min="13587" max="13587" width="9" style="29" hidden="1"/>
    <col min="13588" max="13588" width="10.83203125" style="29" hidden="1"/>
    <col min="13589" max="13589" width="9.83203125" style="29" hidden="1"/>
    <col min="13590" max="13827" width="9" style="29" hidden="1"/>
    <col min="13828" max="13828" width="24.6640625" style="29" hidden="1"/>
    <col min="13829" max="13829" width="9.5" style="29" hidden="1"/>
    <col min="13830" max="13830" width="11.1640625" style="29" hidden="1"/>
    <col min="13831" max="13831" width="14.5" style="29" hidden="1"/>
    <col min="13832" max="13832" width="13" style="29" hidden="1"/>
    <col min="13833" max="13833" width="14.33203125" style="29" hidden="1"/>
    <col min="13834" max="13834" width="14.83203125" style="29" hidden="1"/>
    <col min="13835" max="13835" width="12.5" style="29" hidden="1"/>
    <col min="13836" max="13836" width="8.6640625" style="29" hidden="1"/>
    <col min="13837" max="13837" width="2.83203125" style="29" hidden="1"/>
    <col min="13838" max="13838" width="12" style="29" hidden="1"/>
    <col min="13839" max="13839" width="8.1640625" style="29" hidden="1"/>
    <col min="13840" max="13840" width="9" style="29" hidden="1"/>
    <col min="13841" max="13842" width="15.1640625" style="29" hidden="1"/>
    <col min="13843" max="13843" width="9" style="29" hidden="1"/>
    <col min="13844" max="13844" width="10.83203125" style="29" hidden="1"/>
    <col min="13845" max="13845" width="9.83203125" style="29" hidden="1"/>
    <col min="13846" max="14083" width="9" style="29" hidden="1"/>
    <col min="14084" max="14084" width="24.6640625" style="29" hidden="1"/>
    <col min="14085" max="14085" width="9.5" style="29" hidden="1"/>
    <col min="14086" max="14086" width="11.1640625" style="29" hidden="1"/>
    <col min="14087" max="14087" width="14.5" style="29" hidden="1"/>
    <col min="14088" max="14088" width="13" style="29" hidden="1"/>
    <col min="14089" max="14089" width="14.33203125" style="29" hidden="1"/>
    <col min="14090" max="14090" width="14.83203125" style="29" hidden="1"/>
    <col min="14091" max="14091" width="12.5" style="29" hidden="1"/>
    <col min="14092" max="14092" width="8.6640625" style="29" hidden="1"/>
    <col min="14093" max="14093" width="2.83203125" style="29" hidden="1"/>
    <col min="14094" max="14094" width="12" style="29" hidden="1"/>
    <col min="14095" max="14095" width="8.1640625" style="29" hidden="1"/>
    <col min="14096" max="14096" width="9" style="29" hidden="1"/>
    <col min="14097" max="14098" width="15.1640625" style="29" hidden="1"/>
    <col min="14099" max="14099" width="9" style="29" hidden="1"/>
    <col min="14100" max="14100" width="10.83203125" style="29" hidden="1"/>
    <col min="14101" max="14101" width="9.83203125" style="29" hidden="1"/>
    <col min="14102" max="14339" width="9" style="29" hidden="1"/>
    <col min="14340" max="14340" width="24.6640625" style="29" hidden="1"/>
    <col min="14341" max="14341" width="9.5" style="29" hidden="1"/>
    <col min="14342" max="14342" width="11.1640625" style="29" hidden="1"/>
    <col min="14343" max="14343" width="14.5" style="29" hidden="1"/>
    <col min="14344" max="14344" width="13" style="29" hidden="1"/>
    <col min="14345" max="14345" width="14.33203125" style="29" hidden="1"/>
    <col min="14346" max="14346" width="14.83203125" style="29" hidden="1"/>
    <col min="14347" max="14347" width="12.5" style="29" hidden="1"/>
    <col min="14348" max="14348" width="8.6640625" style="29" hidden="1"/>
    <col min="14349" max="14349" width="2.83203125" style="29" hidden="1"/>
    <col min="14350" max="14350" width="12" style="29" hidden="1"/>
    <col min="14351" max="14351" width="8.1640625" style="29" hidden="1"/>
    <col min="14352" max="14352" width="9" style="29" hidden="1"/>
    <col min="14353" max="14354" width="15.1640625" style="29" hidden="1"/>
    <col min="14355" max="14355" width="9" style="29" hidden="1"/>
    <col min="14356" max="14356" width="10.83203125" style="29" hidden="1"/>
    <col min="14357" max="14357" width="9.83203125" style="29" hidden="1"/>
    <col min="14358" max="14595" width="9" style="29" hidden="1"/>
    <col min="14596" max="14596" width="24.6640625" style="29" hidden="1"/>
    <col min="14597" max="14597" width="9.5" style="29" hidden="1"/>
    <col min="14598" max="14598" width="11.1640625" style="29" hidden="1"/>
    <col min="14599" max="14599" width="14.5" style="29" hidden="1"/>
    <col min="14600" max="14600" width="13" style="29" hidden="1"/>
    <col min="14601" max="14601" width="14.33203125" style="29" hidden="1"/>
    <col min="14602" max="14602" width="14.83203125" style="29" hidden="1"/>
    <col min="14603" max="14603" width="12.5" style="29" hidden="1"/>
    <col min="14604" max="14604" width="8.6640625" style="29" hidden="1"/>
    <col min="14605" max="14605" width="2.83203125" style="29" hidden="1"/>
    <col min="14606" max="14606" width="12" style="29" hidden="1"/>
    <col min="14607" max="14607" width="8.1640625" style="29" hidden="1"/>
    <col min="14608" max="14608" width="9" style="29" hidden="1"/>
    <col min="14609" max="14610" width="15.1640625" style="29" hidden="1"/>
    <col min="14611" max="14611" width="9" style="29" hidden="1"/>
    <col min="14612" max="14612" width="10.83203125" style="29" hidden="1"/>
    <col min="14613" max="14613" width="9.83203125" style="29" hidden="1"/>
    <col min="14614" max="14851" width="9" style="29" hidden="1"/>
    <col min="14852" max="14852" width="24.6640625" style="29" hidden="1"/>
    <col min="14853" max="14853" width="9.5" style="29" hidden="1"/>
    <col min="14854" max="14854" width="11.1640625" style="29" hidden="1"/>
    <col min="14855" max="14855" width="14.5" style="29" hidden="1"/>
    <col min="14856" max="14856" width="13" style="29" hidden="1"/>
    <col min="14857" max="14857" width="14.33203125" style="29" hidden="1"/>
    <col min="14858" max="14858" width="14.83203125" style="29" hidden="1"/>
    <col min="14859" max="14859" width="12.5" style="29" hidden="1"/>
    <col min="14860" max="14860" width="8.6640625" style="29" hidden="1"/>
    <col min="14861" max="14861" width="2.83203125" style="29" hidden="1"/>
    <col min="14862" max="14862" width="12" style="29" hidden="1"/>
    <col min="14863" max="14863" width="8.1640625" style="29" hidden="1"/>
    <col min="14864" max="14864" width="9" style="29" hidden="1"/>
    <col min="14865" max="14866" width="15.1640625" style="29" hidden="1"/>
    <col min="14867" max="14867" width="9" style="29" hidden="1"/>
    <col min="14868" max="14868" width="10.83203125" style="29" hidden="1"/>
    <col min="14869" max="14869" width="9.83203125" style="29" hidden="1"/>
    <col min="14870" max="15107" width="9" style="29" hidden="1"/>
    <col min="15108" max="15108" width="24.6640625" style="29" hidden="1"/>
    <col min="15109" max="15109" width="9.5" style="29" hidden="1"/>
    <col min="15110" max="15110" width="11.1640625" style="29" hidden="1"/>
    <col min="15111" max="15111" width="14.5" style="29" hidden="1"/>
    <col min="15112" max="15112" width="13" style="29" hidden="1"/>
    <col min="15113" max="15113" width="14.33203125" style="29" hidden="1"/>
    <col min="15114" max="15114" width="14.83203125" style="29" hidden="1"/>
    <col min="15115" max="15115" width="12.5" style="29" hidden="1"/>
    <col min="15116" max="15116" width="8.6640625" style="29" hidden="1"/>
    <col min="15117" max="15117" width="2.83203125" style="29" hidden="1"/>
    <col min="15118" max="15118" width="12" style="29" hidden="1"/>
    <col min="15119" max="15119" width="8.1640625" style="29" hidden="1"/>
    <col min="15120" max="15120" width="9" style="29" hidden="1"/>
    <col min="15121" max="15122" width="15.1640625" style="29" hidden="1"/>
    <col min="15123" max="15123" width="9" style="29" hidden="1"/>
    <col min="15124" max="15124" width="10.83203125" style="29" hidden="1"/>
    <col min="15125" max="15125" width="9.83203125" style="29" hidden="1"/>
    <col min="15126" max="15363" width="9" style="29" hidden="1"/>
    <col min="15364" max="15364" width="24.6640625" style="29" hidden="1"/>
    <col min="15365" max="15365" width="9.5" style="29" hidden="1"/>
    <col min="15366" max="15366" width="11.1640625" style="29" hidden="1"/>
    <col min="15367" max="15367" width="14.5" style="29" hidden="1"/>
    <col min="15368" max="15368" width="13" style="29" hidden="1"/>
    <col min="15369" max="15369" width="14.33203125" style="29" hidden="1"/>
    <col min="15370" max="15370" width="14.83203125" style="29" hidden="1"/>
    <col min="15371" max="15371" width="12.5" style="29" hidden="1"/>
    <col min="15372" max="15372" width="8.6640625" style="29" hidden="1"/>
    <col min="15373" max="15373" width="2.83203125" style="29" hidden="1"/>
    <col min="15374" max="15374" width="12" style="29" hidden="1"/>
    <col min="15375" max="15375" width="8.1640625" style="29" hidden="1"/>
    <col min="15376" max="15376" width="9" style="29" hidden="1"/>
    <col min="15377" max="15378" width="15.1640625" style="29" hidden="1"/>
    <col min="15379" max="15379" width="9" style="29" hidden="1"/>
    <col min="15380" max="15380" width="10.83203125" style="29" hidden="1"/>
    <col min="15381" max="15381" width="9.83203125" style="29" hidden="1"/>
    <col min="15382" max="15619" width="9" style="29" hidden="1"/>
    <col min="15620" max="15620" width="24.6640625" style="29" hidden="1"/>
    <col min="15621" max="15621" width="9.5" style="29" hidden="1"/>
    <col min="15622" max="15622" width="11.1640625" style="29" hidden="1"/>
    <col min="15623" max="15623" width="14.5" style="29" hidden="1"/>
    <col min="15624" max="15624" width="13" style="29" hidden="1"/>
    <col min="15625" max="15625" width="14.33203125" style="29" hidden="1"/>
    <col min="15626" max="15626" width="14.83203125" style="29" hidden="1"/>
    <col min="15627" max="15627" width="12.5" style="29" hidden="1"/>
    <col min="15628" max="15628" width="8.6640625" style="29" hidden="1"/>
    <col min="15629" max="15629" width="2.83203125" style="29" hidden="1"/>
    <col min="15630" max="15630" width="12" style="29" hidden="1"/>
    <col min="15631" max="15631" width="8.1640625" style="29" hidden="1"/>
    <col min="15632" max="15632" width="9" style="29" hidden="1"/>
    <col min="15633" max="15634" width="15.1640625" style="29" hidden="1"/>
    <col min="15635" max="15635" width="9" style="29" hidden="1"/>
    <col min="15636" max="15636" width="10.83203125" style="29" hidden="1"/>
    <col min="15637" max="15637" width="9.83203125" style="29" hidden="1"/>
    <col min="15638" max="15875" width="9" style="29" hidden="1"/>
    <col min="15876" max="15876" width="24.6640625" style="29" hidden="1"/>
    <col min="15877" max="15877" width="9.5" style="29" hidden="1"/>
    <col min="15878" max="15878" width="11.1640625" style="29" hidden="1"/>
    <col min="15879" max="15879" width="14.5" style="29" hidden="1"/>
    <col min="15880" max="15880" width="13" style="29" hidden="1"/>
    <col min="15881" max="15881" width="14.33203125" style="29" hidden="1"/>
    <col min="15882" max="15882" width="14.83203125" style="29" hidden="1"/>
    <col min="15883" max="15883" width="12.5" style="29" hidden="1"/>
    <col min="15884" max="15884" width="8.6640625" style="29" hidden="1"/>
    <col min="15885" max="15885" width="2.83203125" style="29" hidden="1"/>
    <col min="15886" max="15886" width="12" style="29" hidden="1"/>
    <col min="15887" max="15887" width="8.1640625" style="29" hidden="1"/>
    <col min="15888" max="15888" width="9" style="29" hidden="1"/>
    <col min="15889" max="15890" width="15.1640625" style="29" hidden="1"/>
    <col min="15891" max="15891" width="9" style="29" hidden="1"/>
    <col min="15892" max="15892" width="10.83203125" style="29" hidden="1"/>
    <col min="15893" max="15893" width="9.83203125" style="29" hidden="1"/>
    <col min="15894" max="16131" width="9" style="29" hidden="1"/>
    <col min="16132" max="16132" width="24.6640625" style="29" hidden="1"/>
    <col min="16133" max="16133" width="9.5" style="29" hidden="1"/>
    <col min="16134" max="16134" width="11.1640625" style="29" hidden="1"/>
    <col min="16135" max="16135" width="14.5" style="29" hidden="1"/>
    <col min="16136" max="16136" width="13" style="29" hidden="1"/>
    <col min="16137" max="16137" width="14.33203125" style="29" hidden="1"/>
    <col min="16138" max="16138" width="14.83203125" style="29" hidden="1"/>
    <col min="16139" max="16139" width="12.5" style="29" hidden="1"/>
    <col min="16140" max="16140" width="8.6640625" style="29" hidden="1"/>
    <col min="16141" max="16141" width="2.83203125" style="29" hidden="1"/>
    <col min="16142" max="16142" width="12" style="29" hidden="1"/>
    <col min="16143" max="16143" width="8.1640625" style="29" hidden="1"/>
    <col min="16144" max="16144" width="9" style="29" hidden="1"/>
    <col min="16145" max="16146" width="15.1640625" style="29" hidden="1"/>
    <col min="16147" max="16147" width="9" style="29" hidden="1"/>
    <col min="16148" max="16148" width="10.83203125" style="29" hidden="1"/>
    <col min="16149" max="16150" width="9.83203125" style="29" hidden="1"/>
    <col min="16151" max="16384" width="9" style="29" hidden="1"/>
  </cols>
  <sheetData>
    <row r="1" spans="1:21" ht="20">
      <c r="A1" s="1" t="s">
        <v>121</v>
      </c>
      <c r="B1" s="31"/>
      <c r="Q1" s="34"/>
    </row>
    <row r="2" spans="1:21">
      <c r="B2" s="13" t="s">
        <v>21</v>
      </c>
      <c r="C2" s="13"/>
      <c r="D2" s="14" t="str">
        <f ca="1">MID(CELL("filename",A1),FIND("]",CELL("filename",A1))+1,255)</f>
        <v>3</v>
      </c>
      <c r="Q2" s="34"/>
    </row>
    <row r="3" spans="1:21" ht="5.25" customHeight="1">
      <c r="B3" s="90"/>
      <c r="C3" s="89"/>
      <c r="D3" s="89"/>
    </row>
    <row r="4" spans="1:21">
      <c r="B4" s="90" t="s">
        <v>4</v>
      </c>
      <c r="C4" s="89"/>
      <c r="D4" s="89"/>
      <c r="H4" s="90" t="s">
        <v>22</v>
      </c>
    </row>
    <row r="5" spans="1:21" s="89" customFormat="1" ht="11">
      <c r="B5" s="89" t="s">
        <v>96</v>
      </c>
      <c r="C5" s="89">
        <f ca="1">VLOOKUP(_xlfn.NUMBERVALUE($D$2),Results!$B$6:$F$76,5,0)</f>
        <v>89</v>
      </c>
      <c r="G5" s="137"/>
      <c r="H5" s="89" t="str">
        <f ca="1">VLOOKUP($C$5,ResultsByYr!$BS$6:$BT$7,2,0)</f>
        <v>BT</v>
      </c>
      <c r="T5" s="91"/>
    </row>
    <row r="6" spans="1:21" s="89" customFormat="1" ht="11">
      <c r="B6" s="92" t="s">
        <v>19</v>
      </c>
      <c r="C6" s="89" t="str">
        <f ca="1">VLOOKUP(_xlfn.NUMBERVALUE($D$2),Results!$B$6:$E$76,2,0)</f>
        <v>Deaths - AWP2 (2020)</v>
      </c>
      <c r="G6" s="93"/>
      <c r="H6" s="89" t="str">
        <f ca="1">VLOOKUP(C6,Information!$B$57:$C$59,2,0)</f>
        <v>Deaths - AWP2 (2020)</v>
      </c>
      <c r="Q6" s="93"/>
      <c r="T6" s="91"/>
    </row>
    <row r="7" spans="1:21" s="89" customFormat="1" ht="11">
      <c r="B7" s="92" t="s">
        <v>5</v>
      </c>
      <c r="C7" s="89" t="str">
        <f ca="1">VLOOKUP(_xlfn.NUMBERVALUE($D$2),Results!$B$6:$E$76,3,0)</f>
        <v>AWP 2009 - PtC 3</v>
      </c>
      <c r="G7" s="93"/>
      <c r="H7" s="89" t="str">
        <f ca="1">VLOOKUP(C7,Information!$B$66:$C$69,2,0)</f>
        <v>PtC(3) 2009</v>
      </c>
      <c r="Q7" s="94"/>
      <c r="T7" s="91"/>
    </row>
    <row r="8" spans="1:21" s="89" customFormat="1" ht="11">
      <c r="B8" s="92" t="s">
        <v>18</v>
      </c>
      <c r="C8" s="89" t="str">
        <f ca="1">VLOOKUP(_xlfn.NUMBERVALUE($D$2),Results!$B$6:$E$76,4,0)</f>
        <v>ACPC - 2020 Central</v>
      </c>
      <c r="D8" s="95"/>
      <c r="G8" s="93"/>
      <c r="H8" s="89" t="str">
        <f ca="1">VLOOKUP(C8,Information!$B$62:$C$64,2,0)</f>
        <v>ACPC 2020</v>
      </c>
      <c r="I8" s="94"/>
      <c r="T8" s="91"/>
    </row>
    <row r="9" spans="1:21" ht="5.25" customHeight="1" thickBot="1">
      <c r="B9" s="13"/>
      <c r="C9" s="13"/>
      <c r="D9" s="14"/>
    </row>
    <row r="10" spans="1:21" ht="14" thickBot="1">
      <c r="B10" s="46" t="s">
        <v>6</v>
      </c>
      <c r="C10" s="47"/>
      <c r="D10" s="47"/>
      <c r="E10" s="47"/>
      <c r="F10" s="48"/>
      <c r="G10" s="138"/>
      <c r="H10" s="48"/>
      <c r="I10" s="48"/>
      <c r="J10" s="48"/>
      <c r="K10" s="47"/>
      <c r="L10" s="47"/>
      <c r="M10" s="47"/>
      <c r="N10" s="47"/>
      <c r="O10" s="47"/>
      <c r="P10" s="47"/>
      <c r="Q10" s="47"/>
      <c r="R10" s="47"/>
      <c r="S10" s="47"/>
      <c r="T10" s="49"/>
    </row>
    <row r="11" spans="1:21" s="50" customFormat="1" ht="64.5" customHeight="1" thickBot="1">
      <c r="B11" s="23" t="s">
        <v>7</v>
      </c>
      <c r="C11" s="24" t="s">
        <v>12</v>
      </c>
      <c r="D11" s="65" t="s">
        <v>13</v>
      </c>
      <c r="E11" s="23" t="s">
        <v>165</v>
      </c>
      <c r="F11" s="24" t="s">
        <v>56</v>
      </c>
      <c r="G11" s="139" t="s">
        <v>57</v>
      </c>
      <c r="H11" s="24" t="s">
        <v>15</v>
      </c>
      <c r="I11" s="24" t="s">
        <v>14</v>
      </c>
      <c r="J11" s="24" t="s">
        <v>82</v>
      </c>
      <c r="K11" s="25" t="s">
        <v>16</v>
      </c>
      <c r="L11" s="81" t="s">
        <v>27</v>
      </c>
      <c r="M11" s="36" t="s">
        <v>28</v>
      </c>
      <c r="N11" s="24" t="s">
        <v>8</v>
      </c>
      <c r="O11" s="24" t="s">
        <v>17</v>
      </c>
      <c r="P11" s="24"/>
      <c r="Q11" s="24" t="s">
        <v>9</v>
      </c>
      <c r="R11" s="24" t="s">
        <v>3</v>
      </c>
      <c r="S11" s="65" t="s">
        <v>33</v>
      </c>
      <c r="T11" s="45" t="s">
        <v>32</v>
      </c>
    </row>
    <row r="12" spans="1:21" s="51" customFormat="1">
      <c r="B12" s="15">
        <v>2005</v>
      </c>
      <c r="C12" s="61">
        <f t="shared" ref="C12:C43" ca="1" si="0">SUM(INDIRECT("'"&amp;$H$6&amp;"'!C"&amp;SUM(ROW(A12))&amp;":"&amp;$H$5&amp;ROW(B12)))</f>
        <v>1691.282853602044</v>
      </c>
      <c r="D12" s="79">
        <f t="shared" ref="D12:D43" ca="1" si="1">SUMPRODUCT(INDIRECT("'"&amp;$H$6&amp;"'!C"&amp;SUM(ROW(A12))&amp;":"&amp;$H$5&amp;SUM(ROW(B12))),INDIRECT("'"&amp;$H$6&amp;"'!C11:"&amp;$H$5&amp;"11"))/C12</f>
        <v>71.003812070696924</v>
      </c>
      <c r="E12" s="85">
        <f ca="1">IFERROR(F12/C12,"")</f>
        <v>0.49819304956279487</v>
      </c>
      <c r="F12" s="61">
        <f t="shared" ref="F12:F43" ca="1" si="2">SUMPRODUCT(INDIRECT("'"&amp;$H$6&amp;"'!$C"&amp;SUM(ROW(A12))&amp;":"&amp;$H$5&amp;SUM(ROW(A12))),
INDIRECT("'"&amp;$H$7&amp;"'!$C"&amp;SUM(ROW(A12))&amp;":"&amp;$H$5&amp;SUM(ROW(A12))))</f>
        <v>842.58536250926829</v>
      </c>
      <c r="G12" s="181">
        <f ca="1">OFFSET('Other Inputs'!$B80,,$D$2)</f>
        <v>0</v>
      </c>
      <c r="H12" s="61">
        <f ca="1">F12*(1-G12)</f>
        <v>842.58536250926829</v>
      </c>
      <c r="I12" s="79">
        <f t="shared" ref="I12:I43" ca="1" si="3">IFERROR(SUMPRODUCT(INDIRECT("'"&amp;$H$6&amp;"'!$C"&amp;SUM(ROW(P12))&amp;":"&amp;$H$5&amp;SUM(ROW(P12))),
INDIRECT("'"&amp;$H$7&amp;"'!$C"&amp;SUM(ROW(P12))&amp;":"&amp;$H$5&amp;SUM(ROW(P12))),
INDIRECT("'"&amp;$H$7&amp;"'!$C10:"&amp;$H$5&amp;10))/
(SUMPRODUCT(INDIRECT("'"&amp;$H$6&amp;"'!$C"&amp;SUM(ROW(P12))&amp;":"&amp;$H$5&amp;SUM(ROW(P12))),
INDIRECT("'"&amp;$H$7&amp;"'!$C"&amp;SUM(ROW(P12))&amp;":"&amp;$H$5&amp;SUM(ROW(P12))))),"")</f>
        <v>69.96643270651937</v>
      </c>
      <c r="J12" s="180">
        <f ca="1">OFFSET('Other Inputs'!$B11,,$D$2)</f>
        <v>2</v>
      </c>
      <c r="K12" s="86">
        <f ca="1">H12*J12</f>
        <v>1685.1707250185366</v>
      </c>
      <c r="L12" s="181">
        <f ca="1">OFFSET('Other Inputs'!$B149,,$D$2)</f>
        <v>5.5E-2</v>
      </c>
      <c r="M12" s="181">
        <f ca="1">OFFSET('Other Inputs'!$B218,,$D$2)</f>
        <v>1.9521717911176184E-2</v>
      </c>
      <c r="N12" s="61">
        <f ca="1">(K12*(1+L12))*(1+M12)</f>
        <v>1812.5619009344691</v>
      </c>
      <c r="O12" s="61">
        <f ca="1">N12/J12</f>
        <v>906.28095046723456</v>
      </c>
      <c r="P12" s="53"/>
      <c r="Q12" s="61">
        <f ca="1">IFERROR(SUMPRODUCT(INDIRECT("'"&amp;$H$6&amp;"'!$C"&amp;SUM(ROW(P12))&amp;":"&amp;$H$5&amp;SUM(ROW(P12))),
INDIRECT("'"&amp;$H$7&amp;"'!$C"&amp;SUM(ROW(P12))&amp;":"&amp;$H$5&amp;SUM(ROW(P12))),
INDIRECT("'"&amp;$H$8&amp;"'!$C"&amp;SUM(ROW(P12))&amp;":"&amp;$H$5&amp;SUM(ROW(P12))))/
(SUMPRODUCT(INDIRECT("'"&amp;$H$6&amp;"'!$C"&amp;SUM(ROW(P12))&amp;":"&amp;$H$5&amp;SUM(ROW(P12))),
INDIRECT("'"&amp;$H$7&amp;"'!$C"&amp;SUM(ROW(P12))&amp;":"&amp;$H$5&amp;SUM(ROW(P12))))),"")</f>
        <v>155569.95791695151</v>
      </c>
      <c r="R12" s="54"/>
      <c r="S12" s="66">
        <f ca="1">IFERROR(O12*Q12,0)</f>
        <v>140990089.32512251</v>
      </c>
      <c r="T12" s="68">
        <f t="shared" ref="T12:T43" si="4">IF(B12&gt;Endyear,0,IF(B12&gt;=Startyear,IF(B12=Startyear,0.5,T11+1),0))</f>
        <v>0</v>
      </c>
    </row>
    <row r="13" spans="1:21" s="51" customFormat="1">
      <c r="B13" s="15">
        <f>B12+1</f>
        <v>2006</v>
      </c>
      <c r="C13" s="61">
        <f t="shared" ca="1" si="0"/>
        <v>1741.9354935395288</v>
      </c>
      <c r="D13" s="79">
        <f t="shared" ca="1" si="1"/>
        <v>71.435992066017747</v>
      </c>
      <c r="E13" s="85">
        <f t="shared" ref="E13:E67" ca="1" si="5">IFERROR(F13/C13,"")</f>
        <v>0.60403285959602615</v>
      </c>
      <c r="F13" s="61">
        <f t="shared" ca="1" si="2"/>
        <v>1052.1862773944968</v>
      </c>
      <c r="G13" s="181">
        <f ca="1">OFFSET('Other Inputs'!$B81,,$D$2)</f>
        <v>0</v>
      </c>
      <c r="H13" s="61">
        <f t="shared" ref="H13:H67" ca="1" si="6">F13*(1-G13)</f>
        <v>1052.1862773944968</v>
      </c>
      <c r="I13" s="79">
        <f t="shared" ca="1" si="3"/>
        <v>70.247225087358629</v>
      </c>
      <c r="J13" s="63">
        <f ca="1">OFFSET('Other Inputs'!$B12,,$D$2)</f>
        <v>2</v>
      </c>
      <c r="K13" s="86">
        <f t="shared" ref="K13:K67" ca="1" si="7">H13*J13</f>
        <v>2104.3725547889935</v>
      </c>
      <c r="L13" s="82">
        <f ca="1">OFFSET('Other Inputs'!$B150,,$D$2)</f>
        <v>5.5E-2</v>
      </c>
      <c r="M13" s="52">
        <f ca="1">OFFSET('Other Inputs'!$B219,,$D$2)</f>
        <v>2.4271844660194174E-2</v>
      </c>
      <c r="N13" s="61">
        <f t="shared" ref="N13:N67" ca="1" si="8">(K13*(1+L13))*(1+M13)</f>
        <v>2273.9992842660381</v>
      </c>
      <c r="O13" s="61">
        <f t="shared" ref="O13:O67" ca="1" si="9">N13/J13</f>
        <v>1136.9996421330191</v>
      </c>
      <c r="P13" s="53"/>
      <c r="Q13" s="61">
        <f t="shared" ref="Q13:Q43" ca="1" si="10">IFERROR(SUMPRODUCT(INDIRECT("'"&amp;$H$6&amp;"'!$C"&amp;SUM(ROW(P13))&amp;":"&amp;$H$5&amp;SUM(ROW(P13))),
INDIRECT("'"&amp;$H$7&amp;"'!$C"&amp;SUM(ROW(P13))&amp;":"&amp;$H$5&amp;SUM(ROW(P13))),
INDIRECT("'"&amp;$H$8&amp;"'!$C"&amp;SUM(ROW(P13))&amp;":"&amp;$H$5&amp;SUM(ROW(P13))))/
(SUMPRODUCT(INDIRECT("'"&amp;$H$6&amp;"'!$C"&amp;SUM(ROW(P13))&amp;":"&amp;$H$5&amp;SUM(ROW(P13))),
INDIRECT("'"&amp;$H$7&amp;"'!$C"&amp;SUM(ROW(P13))&amp;":"&amp;$H$5&amp;SUM(ROW(P13))))),"")</f>
        <v>161573.10042712482</v>
      </c>
      <c r="R13" s="54">
        <f ca="1">IF(Q13=0,"",IFERROR(Q13/Q12-1,""))</f>
        <v>3.8588057685134736E-2</v>
      </c>
      <c r="S13" s="66">
        <f t="shared" ref="S13:S67" ca="1" si="11">IFERROR(O13*Q13,0)</f>
        <v>183708557.36396328</v>
      </c>
      <c r="T13" s="68">
        <f t="shared" si="4"/>
        <v>0</v>
      </c>
      <c r="U13" s="55"/>
    </row>
    <row r="14" spans="1:21" s="51" customFormat="1">
      <c r="B14" s="15">
        <f t="shared" ref="B14:B67" si="12">B13+1</f>
        <v>2007</v>
      </c>
      <c r="C14" s="61">
        <f t="shared" ca="1" si="0"/>
        <v>1790.4970081515162</v>
      </c>
      <c r="D14" s="79">
        <f t="shared" ca="1" si="1"/>
        <v>71.883716553623671</v>
      </c>
      <c r="E14" s="85">
        <f t="shared" ca="1" si="5"/>
        <v>0.64034373937455846</v>
      </c>
      <c r="F14" s="61">
        <f t="shared" ca="1" si="2"/>
        <v>1146.5335495387012</v>
      </c>
      <c r="G14" s="181">
        <f ca="1">OFFSET('Other Inputs'!$B82,,$D$2)</f>
        <v>0</v>
      </c>
      <c r="H14" s="61">
        <f t="shared" ca="1" si="6"/>
        <v>1146.5335495387012</v>
      </c>
      <c r="I14" s="79">
        <f t="shared" ca="1" si="3"/>
        <v>70.60803375887042</v>
      </c>
      <c r="J14" s="63">
        <f ca="1">OFFSET('Other Inputs'!$B13,,$D$2)</f>
        <v>2</v>
      </c>
      <c r="K14" s="86">
        <f t="shared" ca="1" si="7"/>
        <v>2293.0670990774024</v>
      </c>
      <c r="L14" s="82">
        <f ca="1">OFFSET('Other Inputs'!$B151,,$D$2)</f>
        <v>5.5E-2</v>
      </c>
      <c r="M14" s="52">
        <f ca="1">OFFSET('Other Inputs'!$B220,,$D$2)</f>
        <v>1.6544117647058824E-2</v>
      </c>
      <c r="N14" s="61">
        <f t="shared" ca="1" si="8"/>
        <v>2459.2090838386816</v>
      </c>
      <c r="O14" s="61">
        <f t="shared" ca="1" si="9"/>
        <v>1229.6045419193408</v>
      </c>
      <c r="P14" s="53"/>
      <c r="Q14" s="61">
        <f t="shared" ca="1" si="10"/>
        <v>167671.27874992345</v>
      </c>
      <c r="R14" s="54">
        <f t="shared" ref="R14:R67" ca="1" si="13">IF(Q14=0,"",IFERROR(Q14/Q13-1,""))</f>
        <v>3.7742534535005312E-2</v>
      </c>
      <c r="S14" s="66">
        <f t="shared" ca="1" si="11"/>
        <v>206169365.90032974</v>
      </c>
      <c r="T14" s="68">
        <f t="shared" si="4"/>
        <v>0</v>
      </c>
      <c r="U14" s="56"/>
    </row>
    <row r="15" spans="1:21" s="51" customFormat="1">
      <c r="B15" s="15">
        <f t="shared" si="12"/>
        <v>2008</v>
      </c>
      <c r="C15" s="61">
        <f t="shared" ca="1" si="0"/>
        <v>1839.1469686348898</v>
      </c>
      <c r="D15" s="79">
        <f t="shared" ca="1" si="1"/>
        <v>72.336691510166361</v>
      </c>
      <c r="E15" s="85">
        <f t="shared" ca="1" si="5"/>
        <v>0.69580368310755702</v>
      </c>
      <c r="F15" s="61">
        <f t="shared" ca="1" si="2"/>
        <v>1279.685234552255</v>
      </c>
      <c r="G15" s="181">
        <f ca="1">OFFSET('Other Inputs'!$B83,,$D$2)</f>
        <v>0</v>
      </c>
      <c r="H15" s="61">
        <f t="shared" ca="1" si="6"/>
        <v>1279.685234552255</v>
      </c>
      <c r="I15" s="79">
        <f t="shared" ca="1" si="3"/>
        <v>71.551896103369259</v>
      </c>
      <c r="J15" s="63">
        <f ca="1">OFFSET('Other Inputs'!$B14,,$D$2)</f>
        <v>2</v>
      </c>
      <c r="K15" s="86">
        <f t="shared" ca="1" si="7"/>
        <v>2559.37046910451</v>
      </c>
      <c r="L15" s="82">
        <f ca="1">OFFSET('Other Inputs'!$B152,,$D$2)</f>
        <v>5.5E-2</v>
      </c>
      <c r="M15" s="52">
        <f ca="1">OFFSET('Other Inputs'!$B221,,$D$2)</f>
        <v>1.7660044150110375E-2</v>
      </c>
      <c r="N15" s="61">
        <f t="shared" ca="1" si="8"/>
        <v>2747.8203631375804</v>
      </c>
      <c r="O15" s="61">
        <f t="shared" ca="1" si="9"/>
        <v>1373.9101815687902</v>
      </c>
      <c r="P15" s="53"/>
      <c r="Q15" s="61">
        <f t="shared" ca="1" si="10"/>
        <v>171917.86564734235</v>
      </c>
      <c r="R15" s="54">
        <f t="shared" ca="1" si="13"/>
        <v>2.5326859370784272E-2</v>
      </c>
      <c r="S15" s="66">
        <f t="shared" ca="1" si="11"/>
        <v>236199706.006459</v>
      </c>
      <c r="T15" s="68">
        <f t="shared" si="4"/>
        <v>0</v>
      </c>
      <c r="U15" s="56"/>
    </row>
    <row r="16" spans="1:21" s="51" customFormat="1">
      <c r="B16" s="15">
        <f t="shared" si="12"/>
        <v>2009</v>
      </c>
      <c r="C16" s="61">
        <f t="shared" ca="1" si="0"/>
        <v>1879.1437352260009</v>
      </c>
      <c r="D16" s="79">
        <f t="shared" ca="1" si="1"/>
        <v>72.75003337371777</v>
      </c>
      <c r="E16" s="85">
        <f t="shared" ca="1" si="5"/>
        <v>0.69534623868740497</v>
      </c>
      <c r="F16" s="61">
        <f t="shared" ca="1" si="2"/>
        <v>1306.6555282424006</v>
      </c>
      <c r="G16" s="181">
        <f ca="1">OFFSET('Other Inputs'!$B84,,$D$2)</f>
        <v>0</v>
      </c>
      <c r="H16" s="61">
        <f t="shared" ca="1" si="6"/>
        <v>1306.6555282424006</v>
      </c>
      <c r="I16" s="79">
        <f t="shared" ca="1" si="3"/>
        <v>72.001913656393327</v>
      </c>
      <c r="J16" s="63">
        <f ca="1">OFFSET('Other Inputs'!$B15,,$D$2)</f>
        <v>2</v>
      </c>
      <c r="K16" s="86">
        <f t="shared" ca="1" si="7"/>
        <v>2613.3110564848012</v>
      </c>
      <c r="L16" s="82">
        <f ca="1">OFFSET('Other Inputs'!$B153,,$D$2)</f>
        <v>5.5E-2</v>
      </c>
      <c r="M16" s="52">
        <f ca="1">OFFSET('Other Inputs'!$B222,,$D$2)</f>
        <v>1.797945205479452E-2</v>
      </c>
      <c r="N16" s="61">
        <f t="shared" ca="1" si="8"/>
        <v>2806.613289982236</v>
      </c>
      <c r="O16" s="61">
        <f t="shared" ca="1" si="9"/>
        <v>1403.306644991118</v>
      </c>
      <c r="P16" s="53"/>
      <c r="Q16" s="61">
        <f t="shared" ca="1" si="10"/>
        <v>178646.84489244988</v>
      </c>
      <c r="R16" s="54">
        <f t="shared" ca="1" si="13"/>
        <v>3.9140663012364296E-2</v>
      </c>
      <c r="S16" s="66">
        <f t="shared" ca="1" si="11"/>
        <v>250696304.54427248</v>
      </c>
      <c r="T16" s="68">
        <f t="shared" si="4"/>
        <v>0</v>
      </c>
    </row>
    <row r="17" spans="2:20" s="51" customFormat="1">
      <c r="B17" s="15">
        <f t="shared" si="12"/>
        <v>2010</v>
      </c>
      <c r="C17" s="61">
        <f t="shared" ca="1" si="0"/>
        <v>1916.6147423692969</v>
      </c>
      <c r="D17" s="79">
        <f t="shared" ca="1" si="1"/>
        <v>73.163753330217816</v>
      </c>
      <c r="E17" s="85">
        <f t="shared" ca="1" si="5"/>
        <v>0.70002121102575665</v>
      </c>
      <c r="F17" s="61">
        <f t="shared" ca="1" si="2"/>
        <v>1341.6709730231737</v>
      </c>
      <c r="G17" s="181">
        <f ca="1">OFFSET('Other Inputs'!$B85,,$D$2)</f>
        <v>0</v>
      </c>
      <c r="H17" s="61">
        <f t="shared" ca="1" si="6"/>
        <v>1341.6709730231737</v>
      </c>
      <c r="I17" s="79">
        <f t="shared" ca="1" si="3"/>
        <v>72.472902470174716</v>
      </c>
      <c r="J17" s="63">
        <f ca="1">OFFSET('Other Inputs'!$B16,,$D$2)</f>
        <v>2</v>
      </c>
      <c r="K17" s="86">
        <f t="shared" ca="1" si="7"/>
        <v>2683.3419460463474</v>
      </c>
      <c r="L17" s="82">
        <f ca="1">OFFSET('Other Inputs'!$B154,,$D$2)</f>
        <v>5.5E-2</v>
      </c>
      <c r="M17" s="52">
        <f ca="1">OFFSET('Other Inputs'!$B223,,$D$2)</f>
        <v>1.4830508474576272E-2</v>
      </c>
      <c r="N17" s="61">
        <f t="shared" ca="1" si="8"/>
        <v>2872.9098214508294</v>
      </c>
      <c r="O17" s="61">
        <f t="shared" ca="1" si="9"/>
        <v>1436.4549107254147</v>
      </c>
      <c r="P17" s="53"/>
      <c r="Q17" s="61">
        <f t="shared" ca="1" si="10"/>
        <v>185806.35301515122</v>
      </c>
      <c r="R17" s="54">
        <f t="shared" ca="1" si="13"/>
        <v>4.0076319998886945E-2</v>
      </c>
      <c r="S17" s="66">
        <f t="shared" ca="1" si="11"/>
        <v>266902448.23259395</v>
      </c>
      <c r="T17" s="68">
        <f t="shared" si="4"/>
        <v>0</v>
      </c>
    </row>
    <row r="18" spans="2:20" s="51" customFormat="1">
      <c r="B18" s="15">
        <f t="shared" si="12"/>
        <v>2011</v>
      </c>
      <c r="C18" s="61">
        <f t="shared" ca="1" si="0"/>
        <v>1947.251334303731</v>
      </c>
      <c r="D18" s="79">
        <f t="shared" ca="1" si="1"/>
        <v>73.579522578469792</v>
      </c>
      <c r="E18" s="85">
        <f t="shared" ca="1" si="5"/>
        <v>0.70433737385449147</v>
      </c>
      <c r="F18" s="61">
        <f t="shared" ca="1" si="2"/>
        <v>1371.5218910381443</v>
      </c>
      <c r="G18" s="181">
        <f ca="1">OFFSET('Other Inputs'!$B86,,$D$2)</f>
        <v>0</v>
      </c>
      <c r="H18" s="61">
        <f t="shared" ca="1" si="6"/>
        <v>1371.5218910381443</v>
      </c>
      <c r="I18" s="79">
        <f t="shared" ca="1" si="3"/>
        <v>72.941694859172316</v>
      </c>
      <c r="J18" s="63">
        <f ca="1">OFFSET('Other Inputs'!$B17,,$D$2)</f>
        <v>2</v>
      </c>
      <c r="K18" s="86">
        <f t="shared" ca="1" si="7"/>
        <v>2743.0437820762886</v>
      </c>
      <c r="L18" s="82">
        <f ca="1">OFFSET('Other Inputs'!$B155,,$D$2)</f>
        <v>5.5E-2</v>
      </c>
      <c r="M18" s="52">
        <f ca="1">OFFSET('Other Inputs'!$B224,,$D$2)</f>
        <v>2.2491349480968859E-2</v>
      </c>
      <c r="N18" s="61">
        <f t="shared" ca="1" si="8"/>
        <v>2958.9991580336959</v>
      </c>
      <c r="O18" s="61">
        <f t="shared" ca="1" si="9"/>
        <v>1479.499579016848</v>
      </c>
      <c r="P18" s="53"/>
      <c r="Q18" s="61">
        <f t="shared" ca="1" si="10"/>
        <v>191989.63631819654</v>
      </c>
      <c r="R18" s="54">
        <f t="shared" ca="1" si="13"/>
        <v>3.3278104880198223E-2</v>
      </c>
      <c r="S18" s="66">
        <f t="shared" ca="1" si="11"/>
        <v>284048586.10836953</v>
      </c>
      <c r="T18" s="68">
        <f t="shared" si="4"/>
        <v>0</v>
      </c>
    </row>
    <row r="19" spans="2:20" s="51" customFormat="1">
      <c r="B19" s="15">
        <f t="shared" si="12"/>
        <v>2012</v>
      </c>
      <c r="C19" s="61">
        <f t="shared" ca="1" si="0"/>
        <v>1972.0731857598685</v>
      </c>
      <c r="D19" s="79">
        <f t="shared" ca="1" si="1"/>
        <v>73.992173497076664</v>
      </c>
      <c r="E19" s="85">
        <f t="shared" ca="1" si="5"/>
        <v>0.70845634647158706</v>
      </c>
      <c r="F19" s="61">
        <f t="shared" ca="1" si="2"/>
        <v>1397.1277641580198</v>
      </c>
      <c r="G19" s="181">
        <f ca="1">OFFSET('Other Inputs'!$B87,,$D$2)</f>
        <v>0</v>
      </c>
      <c r="H19" s="61">
        <f t="shared" ca="1" si="6"/>
        <v>1397.1277641580198</v>
      </c>
      <c r="I19" s="79">
        <f t="shared" ca="1" si="3"/>
        <v>73.404916971045381</v>
      </c>
      <c r="J19" s="63">
        <f ca="1">OFFSET('Other Inputs'!$B18,,$D$2)</f>
        <v>2</v>
      </c>
      <c r="K19" s="86">
        <f t="shared" ca="1" si="7"/>
        <v>2794.2555283160395</v>
      </c>
      <c r="L19" s="82">
        <f ca="1">OFFSET('Other Inputs'!$B156,,$D$2)</f>
        <v>5.5E-2</v>
      </c>
      <c r="M19" s="52">
        <f ca="1">OFFSET('Other Inputs'!$B225,,$D$2)</f>
        <v>1.9223224794036878E-2</v>
      </c>
      <c r="N19" s="61">
        <f t="shared" ca="1" si="8"/>
        <v>3004.6084876446253</v>
      </c>
      <c r="O19" s="61">
        <f t="shared" ca="1" si="9"/>
        <v>1502.3042438223126</v>
      </c>
      <c r="P19" s="53"/>
      <c r="Q19" s="61">
        <f t="shared" ca="1" si="10"/>
        <v>196030.65480945742</v>
      </c>
      <c r="R19" s="54">
        <f t="shared" ca="1" si="13"/>
        <v>2.1048107433067065E-2</v>
      </c>
      <c r="S19" s="66">
        <f t="shared" ca="1" si="11"/>
        <v>294497684.63951474</v>
      </c>
      <c r="T19" s="68">
        <f t="shared" si="4"/>
        <v>0</v>
      </c>
    </row>
    <row r="20" spans="2:20" s="51" customFormat="1">
      <c r="B20" s="15">
        <f t="shared" si="12"/>
        <v>2013</v>
      </c>
      <c r="C20" s="61">
        <f t="shared" ca="1" si="0"/>
        <v>1988.2824327489705</v>
      </c>
      <c r="D20" s="79">
        <f t="shared" ca="1" si="1"/>
        <v>74.398505486078022</v>
      </c>
      <c r="E20" s="85">
        <f t="shared" ca="1" si="5"/>
        <v>0.7124666597130872</v>
      </c>
      <c r="F20" s="61">
        <f t="shared" ca="1" si="2"/>
        <v>1416.5849434268698</v>
      </c>
      <c r="G20" s="181">
        <f ca="1">OFFSET('Other Inputs'!$B88,,$D$2)</f>
        <v>0</v>
      </c>
      <c r="H20" s="61">
        <f t="shared" ca="1" si="6"/>
        <v>1416.5849434268698</v>
      </c>
      <c r="I20" s="79">
        <f t="shared" ca="1" si="3"/>
        <v>73.859348217514864</v>
      </c>
      <c r="J20" s="63">
        <f ca="1">OFFSET('Other Inputs'!$B19,,$D$2)</f>
        <v>2</v>
      </c>
      <c r="K20" s="86">
        <f t="shared" ca="1" si="7"/>
        <v>2833.1698868537396</v>
      </c>
      <c r="L20" s="82">
        <f ca="1">OFFSET('Other Inputs'!$B157,,$D$2)</f>
        <v>5.5E-2</v>
      </c>
      <c r="M20" s="52">
        <f ca="1">OFFSET('Other Inputs'!$B226,,$D$2)</f>
        <v>1.6406250000000001E-2</v>
      </c>
      <c r="N20" s="61">
        <f t="shared" ca="1" si="8"/>
        <v>3038.0324172269798</v>
      </c>
      <c r="O20" s="61">
        <f t="shared" ca="1" si="9"/>
        <v>1519.0162086134899</v>
      </c>
      <c r="P20" s="53"/>
      <c r="Q20" s="61">
        <f t="shared" ca="1" si="10"/>
        <v>200190.64129406266</v>
      </c>
      <c r="R20" s="54">
        <f t="shared" ca="1" si="13"/>
        <v>2.1221101815166454E-2</v>
      </c>
      <c r="S20" s="66">
        <f t="shared" ca="1" si="11"/>
        <v>304092828.93841022</v>
      </c>
      <c r="T20" s="68">
        <f t="shared" si="4"/>
        <v>0</v>
      </c>
    </row>
    <row r="21" spans="2:20" s="51" customFormat="1">
      <c r="B21" s="15">
        <f t="shared" si="12"/>
        <v>2014</v>
      </c>
      <c r="C21" s="61">
        <f t="shared" ca="1" si="0"/>
        <v>2000.9043766745579</v>
      </c>
      <c r="D21" s="79">
        <f t="shared" ca="1" si="1"/>
        <v>74.814385250919202</v>
      </c>
      <c r="E21" s="85">
        <f t="shared" ca="1" si="5"/>
        <v>0.7161497993554482</v>
      </c>
      <c r="F21" s="61">
        <f t="shared" ca="1" si="2"/>
        <v>1432.9472678849227</v>
      </c>
      <c r="G21" s="181">
        <f ca="1">OFFSET('Other Inputs'!$B89,,$D$2)</f>
        <v>0</v>
      </c>
      <c r="H21" s="61">
        <f t="shared" ca="1" si="6"/>
        <v>1432.9472678849227</v>
      </c>
      <c r="I21" s="79">
        <f t="shared" ca="1" si="3"/>
        <v>74.31882547661138</v>
      </c>
      <c r="J21" s="63">
        <f ca="1">OFFSET('Other Inputs'!$B20,,$D$2)</f>
        <v>2</v>
      </c>
      <c r="K21" s="86">
        <f t="shared" ca="1" si="7"/>
        <v>2865.8945357698453</v>
      </c>
      <c r="L21" s="82">
        <f ca="1">OFFSET('Other Inputs'!$B158,,$D$2)</f>
        <v>5.5E-2</v>
      </c>
      <c r="M21" s="52">
        <f ca="1">OFFSET('Other Inputs'!$B227,,$D$2)</f>
        <v>1.627630011909488E-2</v>
      </c>
      <c r="N21" s="61">
        <f t="shared" ca="1" si="8"/>
        <v>3072.7304335876133</v>
      </c>
      <c r="O21" s="61">
        <f t="shared" ca="1" si="9"/>
        <v>1536.3652167938067</v>
      </c>
      <c r="P21" s="53"/>
      <c r="Q21" s="61">
        <f t="shared" ca="1" si="10"/>
        <v>205530.30692751252</v>
      </c>
      <c r="R21" s="54">
        <f t="shared" ca="1" si="13"/>
        <v>2.6672903383162305E-2</v>
      </c>
      <c r="S21" s="66">
        <f t="shared" ca="1" si="11"/>
        <v>315769614.56038541</v>
      </c>
      <c r="T21" s="68">
        <f t="shared" si="4"/>
        <v>0</v>
      </c>
    </row>
    <row r="22" spans="2:20" s="51" customFormat="1">
      <c r="B22" s="15">
        <f t="shared" si="12"/>
        <v>2015</v>
      </c>
      <c r="C22" s="61">
        <f t="shared" ca="1" si="0"/>
        <v>1997.4395466022861</v>
      </c>
      <c r="D22" s="79">
        <f t="shared" ca="1" si="1"/>
        <v>75.193872669200232</v>
      </c>
      <c r="E22" s="85">
        <f t="shared" ca="1" si="5"/>
        <v>0.71979094076680339</v>
      </c>
      <c r="F22" s="61">
        <f t="shared" ca="1" si="2"/>
        <v>1437.7388903736767</v>
      </c>
      <c r="G22" s="181">
        <f ca="1">OFFSET('Other Inputs'!$B90,,$D$2)</f>
        <v>0</v>
      </c>
      <c r="H22" s="61">
        <f t="shared" ca="1" si="6"/>
        <v>1437.7388903736767</v>
      </c>
      <c r="I22" s="79">
        <f t="shared" ca="1" si="3"/>
        <v>74.739862685872339</v>
      </c>
      <c r="J22" s="63">
        <f ca="1">OFFSET('Other Inputs'!$B21,,$D$2)</f>
        <v>2</v>
      </c>
      <c r="K22" s="86">
        <f t="shared" ca="1" si="7"/>
        <v>2875.4777807473533</v>
      </c>
      <c r="L22" s="82">
        <f ca="1">OFFSET('Other Inputs'!$B159,,$D$2)</f>
        <v>5.5E-2</v>
      </c>
      <c r="M22" s="52">
        <f ca="1">OFFSET('Other Inputs'!$B228,,$D$2)</f>
        <v>1.7309205350118019E-2</v>
      </c>
      <c r="N22" s="61">
        <f t="shared" ca="1" si="8"/>
        <v>3086.1387670213812</v>
      </c>
      <c r="O22" s="61">
        <f t="shared" ca="1" si="9"/>
        <v>1543.0693835106906</v>
      </c>
      <c r="P22" s="53"/>
      <c r="Q22" s="61">
        <f t="shared" ca="1" si="10"/>
        <v>212758.20941054562</v>
      </c>
      <c r="R22" s="54">
        <f t="shared" ca="1" si="13"/>
        <v>3.5167088450766881E-2</v>
      </c>
      <c r="S22" s="66">
        <f t="shared" ca="1" si="11"/>
        <v>328300679.03196907</v>
      </c>
      <c r="T22" s="68">
        <f t="shared" si="4"/>
        <v>0</v>
      </c>
    </row>
    <row r="23" spans="2:20" s="51" customFormat="1">
      <c r="B23" s="15">
        <f t="shared" si="12"/>
        <v>2016</v>
      </c>
      <c r="C23" s="61">
        <f t="shared" ca="1" si="0"/>
        <v>1986.5488330104133</v>
      </c>
      <c r="D23" s="79">
        <f t="shared" ca="1" si="1"/>
        <v>75.576550384742163</v>
      </c>
      <c r="E23" s="85">
        <f t="shared" ca="1" si="5"/>
        <v>0.72325024919143044</v>
      </c>
      <c r="F23" s="61">
        <f t="shared" ca="1" si="2"/>
        <v>1436.7719385057267</v>
      </c>
      <c r="G23" s="181">
        <f ca="1">OFFSET('Other Inputs'!$B91,,$D$2)</f>
        <v>0</v>
      </c>
      <c r="H23" s="61">
        <f t="shared" ca="1" si="6"/>
        <v>1436.7719385057267</v>
      </c>
      <c r="I23" s="79">
        <f t="shared" ca="1" si="3"/>
        <v>75.160374605194249</v>
      </c>
      <c r="J23" s="63">
        <f ca="1">OFFSET('Other Inputs'!$B22,,$D$2)</f>
        <v>2</v>
      </c>
      <c r="K23" s="86">
        <f t="shared" ca="1" si="7"/>
        <v>2873.5438770114533</v>
      </c>
      <c r="L23" s="82">
        <f ca="1">OFFSET('Other Inputs'!$B160,,$D$2)</f>
        <v>5.5E-2</v>
      </c>
      <c r="M23" s="52">
        <f ca="1">OFFSET('Other Inputs'!$B229,,$D$2)</f>
        <v>1.7500000000000002E-2</v>
      </c>
      <c r="N23" s="61">
        <f t="shared" ca="1" si="8"/>
        <v>3084.6415940764073</v>
      </c>
      <c r="O23" s="61">
        <f t="shared" ca="1" si="9"/>
        <v>1542.3207970382036</v>
      </c>
      <c r="P23" s="53"/>
      <c r="Q23" s="61">
        <f t="shared" ca="1" si="10"/>
        <v>220336.14226808201</v>
      </c>
      <c r="R23" s="54">
        <f t="shared" ca="1" si="13"/>
        <v>3.5617581472091375E-2</v>
      </c>
      <c r="S23" s="66">
        <f t="shared" ca="1" si="11"/>
        <v>339829014.55923128</v>
      </c>
      <c r="T23" s="68">
        <f t="shared" si="4"/>
        <v>0</v>
      </c>
    </row>
    <row r="24" spans="2:20" s="51" customFormat="1">
      <c r="B24" s="15">
        <f t="shared" si="12"/>
        <v>2017</v>
      </c>
      <c r="C24" s="61">
        <f t="shared" ca="1" si="0"/>
        <v>1963.5975058872498</v>
      </c>
      <c r="D24" s="79">
        <f t="shared" ca="1" si="1"/>
        <v>75.946049495267985</v>
      </c>
      <c r="E24" s="85">
        <f t="shared" ca="1" si="5"/>
        <v>0.72648167075289882</v>
      </c>
      <c r="F24" s="61">
        <f t="shared" ca="1" si="2"/>
        <v>1426.5175967631942</v>
      </c>
      <c r="G24" s="181">
        <f ca="1">OFFSET('Other Inputs'!$B92,,$D$2)</f>
        <v>0</v>
      </c>
      <c r="H24" s="61">
        <f t="shared" ca="1" si="6"/>
        <v>1426.5175967631942</v>
      </c>
      <c r="I24" s="79">
        <f t="shared" ca="1" si="3"/>
        <v>75.565495245798047</v>
      </c>
      <c r="J24" s="63">
        <f ca="1">OFFSET('Other Inputs'!$B23,,$D$2)</f>
        <v>2</v>
      </c>
      <c r="K24" s="86">
        <f t="shared" ca="1" si="7"/>
        <v>2853.0351935263884</v>
      </c>
      <c r="L24" s="82">
        <f ca="1">OFFSET('Other Inputs'!$B161,,$D$2)</f>
        <v>5.5E-2</v>
      </c>
      <c r="M24" s="52">
        <f ca="1">OFFSET('Other Inputs'!$B230,,$D$2)</f>
        <v>1.7500000000000002E-2</v>
      </c>
      <c r="N24" s="61">
        <f t="shared" ca="1" si="8"/>
        <v>3062.6262914308209</v>
      </c>
      <c r="O24" s="61">
        <f t="shared" ca="1" si="9"/>
        <v>1531.3131457154104</v>
      </c>
      <c r="P24" s="53"/>
      <c r="Q24" s="61">
        <f t="shared" ca="1" si="10"/>
        <v>224936.30996353112</v>
      </c>
      <c r="R24" s="54">
        <f t="shared" ca="1" si="13"/>
        <v>2.0877953331197574E-2</v>
      </c>
      <c r="S24" s="66">
        <f t="shared" ca="1" si="11"/>
        <v>344447928.39587146</v>
      </c>
      <c r="T24" s="68">
        <f t="shared" si="4"/>
        <v>0</v>
      </c>
    </row>
    <row r="25" spans="2:20" s="51" customFormat="1">
      <c r="B25" s="15">
        <f t="shared" si="12"/>
        <v>2018</v>
      </c>
      <c r="C25" s="61">
        <f t="shared" ca="1" si="0"/>
        <v>1934.809567107694</v>
      </c>
      <c r="D25" s="79">
        <f t="shared" ca="1" si="1"/>
        <v>76.321418093415033</v>
      </c>
      <c r="E25" s="85">
        <f t="shared" ca="1" si="5"/>
        <v>0.72939805023522553</v>
      </c>
      <c r="F25" s="61">
        <f t="shared" ca="1" si="2"/>
        <v>1411.2463258248126</v>
      </c>
      <c r="G25" s="181">
        <f ca="1">OFFSET('Other Inputs'!$B93,,$D$2)</f>
        <v>0</v>
      </c>
      <c r="H25" s="61">
        <f t="shared" ca="1" si="6"/>
        <v>1411.2463258248126</v>
      </c>
      <c r="I25" s="79">
        <f t="shared" ca="1" si="3"/>
        <v>75.97361702335705</v>
      </c>
      <c r="J25" s="63">
        <f ca="1">OFFSET('Other Inputs'!$B24,,$D$2)</f>
        <v>2</v>
      </c>
      <c r="K25" s="86">
        <f t="shared" ca="1" si="7"/>
        <v>2822.4926516496253</v>
      </c>
      <c r="L25" s="82">
        <f ca="1">OFFSET('Other Inputs'!$B162,,$D$2)</f>
        <v>5.5E-2</v>
      </c>
      <c r="M25" s="52">
        <f ca="1">OFFSET('Other Inputs'!$B231,,$D$2)</f>
        <v>1.7500000000000002E-2</v>
      </c>
      <c r="N25" s="61">
        <f t="shared" ca="1" si="8"/>
        <v>3029.8400180714357</v>
      </c>
      <c r="O25" s="61">
        <f t="shared" ca="1" si="9"/>
        <v>1514.9200090357178</v>
      </c>
      <c r="P25" s="53"/>
      <c r="Q25" s="61">
        <f t="shared" ca="1" si="10"/>
        <v>226542.76040433047</v>
      </c>
      <c r="R25" s="54">
        <f t="shared" ca="1" si="13"/>
        <v>7.1418013439439321E-3</v>
      </c>
      <c r="S25" s="66">
        <f t="shared" ca="1" si="11"/>
        <v>343194160.63870478</v>
      </c>
      <c r="T25" s="68">
        <f t="shared" si="4"/>
        <v>0</v>
      </c>
    </row>
    <row r="26" spans="2:20" s="51" customFormat="1">
      <c r="B26" s="15">
        <f t="shared" si="12"/>
        <v>2019</v>
      </c>
      <c r="C26" s="61">
        <f t="shared" ca="1" si="0"/>
        <v>1896.2180005768655</v>
      </c>
      <c r="D26" s="79">
        <f t="shared" ca="1" si="1"/>
        <v>76.68487368453313</v>
      </c>
      <c r="E26" s="85">
        <f t="shared" ca="1" si="5"/>
        <v>0.73219608140993819</v>
      </c>
      <c r="F26" s="61">
        <f t="shared" ca="1" si="2"/>
        <v>1388.4033895213688</v>
      </c>
      <c r="G26" s="181">
        <f ca="1">OFFSET('Other Inputs'!$B94,,$D$2)</f>
        <v>0</v>
      </c>
      <c r="H26" s="61">
        <f t="shared" ca="1" si="6"/>
        <v>1388.4033895213688</v>
      </c>
      <c r="I26" s="79">
        <f t="shared" ca="1" si="3"/>
        <v>76.367944746495738</v>
      </c>
      <c r="J26" s="63">
        <f ca="1">OFFSET('Other Inputs'!$B25,,$D$2)</f>
        <v>2</v>
      </c>
      <c r="K26" s="86">
        <f t="shared" ca="1" si="7"/>
        <v>2776.8067790427376</v>
      </c>
      <c r="L26" s="82">
        <f ca="1">OFFSET('Other Inputs'!$B163,,$D$2)</f>
        <v>5.5E-2</v>
      </c>
      <c r="M26" s="52">
        <f ca="1">OFFSET('Other Inputs'!$B232,,$D$2)</f>
        <v>1.7500000000000002E-2</v>
      </c>
      <c r="N26" s="61">
        <f t="shared" ca="1" si="8"/>
        <v>2980.7979470481646</v>
      </c>
      <c r="O26" s="61">
        <f t="shared" ca="1" si="9"/>
        <v>1490.3989735240823</v>
      </c>
      <c r="P26" s="53"/>
      <c r="Q26" s="61">
        <f t="shared" ca="1" si="10"/>
        <v>228532.24757580002</v>
      </c>
      <c r="R26" s="54">
        <f t="shared" ca="1" si="13"/>
        <v>8.7819498973118471E-3</v>
      </c>
      <c r="S26" s="66">
        <f t="shared" ca="1" si="11"/>
        <v>340604227.2041238</v>
      </c>
      <c r="T26" s="68">
        <f t="shared" si="4"/>
        <v>0</v>
      </c>
    </row>
    <row r="27" spans="2:20" s="51" customFormat="1">
      <c r="B27" s="15">
        <f t="shared" si="12"/>
        <v>2020</v>
      </c>
      <c r="C27" s="61">
        <f t="shared" ca="1" si="0"/>
        <v>1848.3582684024257</v>
      </c>
      <c r="D27" s="79">
        <f t="shared" ca="1" si="1"/>
        <v>77.037020250548451</v>
      </c>
      <c r="E27" s="85">
        <f t="shared" ca="1" si="5"/>
        <v>0.7349529503333414</v>
      </c>
      <c r="F27" s="61">
        <f t="shared" ca="1" si="2"/>
        <v>1358.4563626353888</v>
      </c>
      <c r="G27" s="181">
        <f ca="1">OFFSET('Other Inputs'!$B95,,$D$2)</f>
        <v>0</v>
      </c>
      <c r="H27" s="61">
        <f t="shared" ca="1" si="6"/>
        <v>1358.4563626353888</v>
      </c>
      <c r="I27" s="79">
        <f t="shared" ca="1" si="3"/>
        <v>76.748625367972053</v>
      </c>
      <c r="J27" s="63">
        <f ca="1">OFFSET('Other Inputs'!$B26,,$D$2)</f>
        <v>2</v>
      </c>
      <c r="K27" s="86">
        <f t="shared" ca="1" si="7"/>
        <v>2716.9127252707776</v>
      </c>
      <c r="L27" s="82">
        <f ca="1">OFFSET('Other Inputs'!$B164,,$D$2)</f>
        <v>5.5E-2</v>
      </c>
      <c r="M27" s="52">
        <f ca="1">OFFSET('Other Inputs'!$B233,,$D$2)</f>
        <v>1.7500000000000002E-2</v>
      </c>
      <c r="N27" s="61">
        <f t="shared" ca="1" si="8"/>
        <v>2916.5039263509821</v>
      </c>
      <c r="O27" s="61">
        <f t="shared" ca="1" si="9"/>
        <v>1458.251963175491</v>
      </c>
      <c r="P27" s="53"/>
      <c r="Q27" s="61">
        <f t="shared" ca="1" si="10"/>
        <v>231780.46830605835</v>
      </c>
      <c r="R27" s="54">
        <f t="shared" ca="1" si="13"/>
        <v>1.4213402111581397E-2</v>
      </c>
      <c r="S27" s="66">
        <f t="shared" ca="1" si="11"/>
        <v>337994322.93304425</v>
      </c>
      <c r="T27" s="68">
        <f t="shared" si="4"/>
        <v>0.5</v>
      </c>
    </row>
    <row r="28" spans="2:20" s="51" customFormat="1">
      <c r="B28" s="15">
        <f t="shared" si="12"/>
        <v>2021</v>
      </c>
      <c r="C28" s="61">
        <f t="shared" ca="1" si="0"/>
        <v>1792.2715179562274</v>
      </c>
      <c r="D28" s="79">
        <f t="shared" ca="1" si="1"/>
        <v>77.380403667319626</v>
      </c>
      <c r="E28" s="85">
        <f t="shared" ca="1" si="5"/>
        <v>0.73772750135736853</v>
      </c>
      <c r="F28" s="61">
        <f t="shared" ca="1" si="2"/>
        <v>1322.2079886958256</v>
      </c>
      <c r="G28" s="181">
        <f ca="1">OFFSET('Other Inputs'!$B96,,$D$2)</f>
        <v>0</v>
      </c>
      <c r="H28" s="61">
        <f t="shared" ca="1" si="6"/>
        <v>1322.2079886958256</v>
      </c>
      <c r="I28" s="79">
        <f t="shared" ca="1" si="3"/>
        <v>77.118884399588396</v>
      </c>
      <c r="J28" s="63">
        <f ca="1">OFFSET('Other Inputs'!$B27,,$D$2)</f>
        <v>2</v>
      </c>
      <c r="K28" s="86">
        <f t="shared" ca="1" si="7"/>
        <v>2644.4159773916513</v>
      </c>
      <c r="L28" s="82">
        <f ca="1">OFFSET('Other Inputs'!$B165,,$D$2)</f>
        <v>5.5E-2</v>
      </c>
      <c r="M28" s="52">
        <f ca="1">OFFSET('Other Inputs'!$B234,,$D$2)</f>
        <v>1.7500000000000002E-2</v>
      </c>
      <c r="N28" s="61">
        <f t="shared" ca="1" si="8"/>
        <v>2838.6813861307855</v>
      </c>
      <c r="O28" s="61">
        <f t="shared" ca="1" si="9"/>
        <v>1419.3406930653928</v>
      </c>
      <c r="P28" s="53"/>
      <c r="Q28" s="61">
        <f t="shared" ca="1" si="10"/>
        <v>235895.66778640321</v>
      </c>
      <c r="R28" s="54">
        <f t="shared" ca="1" si="13"/>
        <v>1.7754729336860509E-2</v>
      </c>
      <c r="S28" s="66">
        <f t="shared" ca="1" si="11"/>
        <v>334816320.60707718</v>
      </c>
      <c r="T28" s="68">
        <f t="shared" si="4"/>
        <v>1.5</v>
      </c>
    </row>
    <row r="29" spans="2:20" s="51" customFormat="1">
      <c r="B29" s="15">
        <f t="shared" si="12"/>
        <v>2022</v>
      </c>
      <c r="C29" s="61">
        <f t="shared" ca="1" si="0"/>
        <v>1729.4417811678588</v>
      </c>
      <c r="D29" s="79">
        <f t="shared" ca="1" si="1"/>
        <v>77.719530689566639</v>
      </c>
      <c r="E29" s="85">
        <f t="shared" ca="1" si="5"/>
        <v>0.74001335491690146</v>
      </c>
      <c r="F29" s="61">
        <f t="shared" ca="1" si="2"/>
        <v>1279.8100146154889</v>
      </c>
      <c r="G29" s="181">
        <f ca="1">OFFSET('Other Inputs'!$B97,,$D$2)</f>
        <v>0</v>
      </c>
      <c r="H29" s="61">
        <f t="shared" ca="1" si="6"/>
        <v>1279.8100146154889</v>
      </c>
      <c r="I29" s="79">
        <f t="shared" ca="1" si="3"/>
        <v>77.482788675154964</v>
      </c>
      <c r="J29" s="63">
        <f ca="1">OFFSET('Other Inputs'!$B28,,$D$2)</f>
        <v>2</v>
      </c>
      <c r="K29" s="86">
        <f t="shared" ca="1" si="7"/>
        <v>2559.6200292309777</v>
      </c>
      <c r="L29" s="82">
        <f ca="1">OFFSET('Other Inputs'!$B166,,$D$2)</f>
        <v>5.5E-2</v>
      </c>
      <c r="M29" s="52">
        <f ca="1">OFFSET('Other Inputs'!$B235,,$D$2)</f>
        <v>1.7500000000000002E-2</v>
      </c>
      <c r="N29" s="61">
        <f t="shared" ca="1" si="8"/>
        <v>2747.6561156283583</v>
      </c>
      <c r="O29" s="61">
        <f t="shared" ca="1" si="9"/>
        <v>1373.8280578141791</v>
      </c>
      <c r="P29" s="53"/>
      <c r="Q29" s="61">
        <f t="shared" ca="1" si="10"/>
        <v>240278.04561681818</v>
      </c>
      <c r="R29" s="54">
        <f t="shared" ca="1" si="13"/>
        <v>1.8577610481524731E-2</v>
      </c>
      <c r="S29" s="66">
        <f t="shared" ca="1" si="11"/>
        <v>330100720.74514008</v>
      </c>
      <c r="T29" s="68">
        <f t="shared" si="4"/>
        <v>2.5</v>
      </c>
    </row>
    <row r="30" spans="2:20" s="51" customFormat="1">
      <c r="B30" s="15">
        <f t="shared" si="12"/>
        <v>2023</v>
      </c>
      <c r="C30" s="61">
        <f t="shared" ca="1" si="0"/>
        <v>1661.6849387213319</v>
      </c>
      <c r="D30" s="79">
        <f t="shared" ca="1" si="1"/>
        <v>78.061082318222958</v>
      </c>
      <c r="E30" s="85">
        <f t="shared" ca="1" si="5"/>
        <v>0.74213333340469467</v>
      </c>
      <c r="F30" s="61">
        <f t="shared" ca="1" si="2"/>
        <v>1233.1917826416379</v>
      </c>
      <c r="G30" s="181">
        <f ca="1">OFFSET('Other Inputs'!$B98,,$D$2)</f>
        <v>0</v>
      </c>
      <c r="H30" s="61">
        <f t="shared" ca="1" si="6"/>
        <v>1233.1917826416379</v>
      </c>
      <c r="I30" s="79">
        <f t="shared" ca="1" si="3"/>
        <v>77.845702327346743</v>
      </c>
      <c r="J30" s="63">
        <f ca="1">OFFSET('Other Inputs'!$B29,,$D$2)</f>
        <v>2</v>
      </c>
      <c r="K30" s="86">
        <f t="shared" ca="1" si="7"/>
        <v>2466.3835652832759</v>
      </c>
      <c r="L30" s="82">
        <f ca="1">OFFSET('Other Inputs'!$B167,,$D$2)</f>
        <v>5.5E-2</v>
      </c>
      <c r="M30" s="52">
        <f ca="1">OFFSET('Other Inputs'!$B236,,$D$2)</f>
        <v>1.7500000000000002E-2</v>
      </c>
      <c r="N30" s="61">
        <f t="shared" ca="1" si="8"/>
        <v>2647.5702679478982</v>
      </c>
      <c r="O30" s="61">
        <f t="shared" ca="1" si="9"/>
        <v>1323.7851339739491</v>
      </c>
      <c r="P30" s="53"/>
      <c r="Q30" s="61">
        <f t="shared" ca="1" si="10"/>
        <v>244804.11259908849</v>
      </c>
      <c r="R30" s="54">
        <f t="shared" ca="1" si="13"/>
        <v>1.8836789564570688E-2</v>
      </c>
      <c r="S30" s="66">
        <f t="shared" ca="1" si="11"/>
        <v>324068044.99435806</v>
      </c>
      <c r="T30" s="68">
        <f t="shared" si="4"/>
        <v>3.5</v>
      </c>
    </row>
    <row r="31" spans="2:20" s="51" customFormat="1">
      <c r="B31" s="15">
        <f t="shared" si="12"/>
        <v>2024</v>
      </c>
      <c r="C31" s="61">
        <f t="shared" ca="1" si="0"/>
        <v>1588.7371914400198</v>
      </c>
      <c r="D31" s="79">
        <f t="shared" ca="1" si="1"/>
        <v>78.396288277089241</v>
      </c>
      <c r="E31" s="85">
        <f t="shared" ca="1" si="5"/>
        <v>0.74418402970500175</v>
      </c>
      <c r="F31" s="61">
        <f t="shared" ca="1" si="2"/>
        <v>1182.3128452680407</v>
      </c>
      <c r="G31" s="181">
        <f ca="1">OFFSET('Other Inputs'!$B99,,$D$2)</f>
        <v>0</v>
      </c>
      <c r="H31" s="61">
        <f t="shared" ca="1" si="6"/>
        <v>1182.3128452680407</v>
      </c>
      <c r="I31" s="79">
        <f t="shared" ca="1" si="3"/>
        <v>78.200096129713629</v>
      </c>
      <c r="J31" s="63">
        <f ca="1">OFFSET('Other Inputs'!$B30,,$D$2)</f>
        <v>2</v>
      </c>
      <c r="K31" s="86">
        <f t="shared" ca="1" si="7"/>
        <v>2364.6256905360815</v>
      </c>
      <c r="L31" s="82">
        <f ca="1">OFFSET('Other Inputs'!$B168,,$D$2)</f>
        <v>5.5E-2</v>
      </c>
      <c r="M31" s="52">
        <f ca="1">OFFSET('Other Inputs'!$B237,,$D$2)</f>
        <v>1.7500000000000002E-2</v>
      </c>
      <c r="N31" s="61">
        <f t="shared" ca="1" si="8"/>
        <v>2538.3370053270883</v>
      </c>
      <c r="O31" s="61">
        <f t="shared" ca="1" si="9"/>
        <v>1269.1685026635441</v>
      </c>
      <c r="P31" s="53"/>
      <c r="Q31" s="61">
        <f t="shared" ca="1" si="10"/>
        <v>249473.15468116346</v>
      </c>
      <c r="R31" s="54">
        <f t="shared" ca="1" si="13"/>
        <v>1.9072563906315398E-2</v>
      </c>
      <c r="S31" s="66">
        <f t="shared" ca="1" si="11"/>
        <v>316623470.18144298</v>
      </c>
      <c r="T31" s="68">
        <f t="shared" si="4"/>
        <v>4.5</v>
      </c>
    </row>
    <row r="32" spans="2:20" s="51" customFormat="1">
      <c r="B32" s="15">
        <f t="shared" si="12"/>
        <v>2025</v>
      </c>
      <c r="C32" s="61">
        <f t="shared" ca="1" si="0"/>
        <v>1510.2738084560385</v>
      </c>
      <c r="D32" s="79">
        <f t="shared" ca="1" si="1"/>
        <v>78.71479710169281</v>
      </c>
      <c r="E32" s="85">
        <f t="shared" ca="1" si="5"/>
        <v>0.74631322694816593</v>
      </c>
      <c r="F32" s="61">
        <f t="shared" ca="1" si="2"/>
        <v>1127.1373195641224</v>
      </c>
      <c r="G32" s="181">
        <f ca="1">OFFSET('Other Inputs'!$B100,,$D$2)</f>
        <v>0</v>
      </c>
      <c r="H32" s="61">
        <f t="shared" ca="1" si="6"/>
        <v>1127.1373195641224</v>
      </c>
      <c r="I32" s="79">
        <f t="shared" ca="1" si="3"/>
        <v>78.536527344828201</v>
      </c>
      <c r="J32" s="63">
        <f ca="1">OFFSET('Other Inputs'!$B31,,$D$2)</f>
        <v>2</v>
      </c>
      <c r="K32" s="86">
        <f t="shared" ca="1" si="7"/>
        <v>2254.2746391282449</v>
      </c>
      <c r="L32" s="82">
        <f ca="1">OFFSET('Other Inputs'!$B169,,$D$2)</f>
        <v>5.5E-2</v>
      </c>
      <c r="M32" s="52">
        <f ca="1">OFFSET('Other Inputs'!$B238,,$D$2)</f>
        <v>1.7500000000000002E-2</v>
      </c>
      <c r="N32" s="61">
        <f t="shared" ca="1" si="8"/>
        <v>2419.8792898052034</v>
      </c>
      <c r="O32" s="61">
        <f t="shared" ca="1" si="9"/>
        <v>1209.9396449026017</v>
      </c>
      <c r="P32" s="53"/>
      <c r="Q32" s="61">
        <f t="shared" ca="1" si="10"/>
        <v>254387.24301297319</v>
      </c>
      <c r="R32" s="54">
        <f t="shared" ca="1" si="13"/>
        <v>1.969786423749742E-2</v>
      </c>
      <c r="S32" s="66">
        <f t="shared" ca="1" si="11"/>
        <v>307793210.4788686</v>
      </c>
      <c r="T32" s="68">
        <f t="shared" si="4"/>
        <v>5.5</v>
      </c>
    </row>
    <row r="33" spans="2:20" s="51" customFormat="1">
      <c r="B33" s="15">
        <f t="shared" si="12"/>
        <v>2026</v>
      </c>
      <c r="C33" s="61">
        <f t="shared" ca="1" si="0"/>
        <v>1428.4706560419827</v>
      </c>
      <c r="D33" s="79">
        <f t="shared" ca="1" si="1"/>
        <v>79.023565180772991</v>
      </c>
      <c r="E33" s="85">
        <f t="shared" ca="1" si="5"/>
        <v>0.74844954521729201</v>
      </c>
      <c r="F33" s="61">
        <f t="shared" ca="1" si="2"/>
        <v>1069.1382128708688</v>
      </c>
      <c r="G33" s="181">
        <f ca="1">OFFSET('Other Inputs'!$B101,,$D$2)</f>
        <v>0</v>
      </c>
      <c r="H33" s="61">
        <f t="shared" ca="1" si="6"/>
        <v>1069.1382128708688</v>
      </c>
      <c r="I33" s="79">
        <f t="shared" ca="1" si="3"/>
        <v>78.862068776534045</v>
      </c>
      <c r="J33" s="63">
        <f ca="1">OFFSET('Other Inputs'!$B32,,$D$2)</f>
        <v>2</v>
      </c>
      <c r="K33" s="86">
        <f t="shared" ca="1" si="7"/>
        <v>2138.2764257417375</v>
      </c>
      <c r="L33" s="82">
        <f ca="1">OFFSET('Other Inputs'!$B170,,$D$2)</f>
        <v>5.5E-2</v>
      </c>
      <c r="M33" s="52">
        <f ca="1">OFFSET('Other Inputs'!$B239,,$D$2)</f>
        <v>1.7500000000000002E-2</v>
      </c>
      <c r="N33" s="61">
        <f t="shared" ca="1" si="8"/>
        <v>2295.3595576677899</v>
      </c>
      <c r="O33" s="61">
        <f t="shared" ca="1" si="9"/>
        <v>1147.6797788338949</v>
      </c>
      <c r="P33" s="53"/>
      <c r="Q33" s="61">
        <f t="shared" ca="1" si="10"/>
        <v>259659.90191609363</v>
      </c>
      <c r="R33" s="54">
        <f t="shared" ca="1" si="13"/>
        <v>2.0726899826700507E-2</v>
      </c>
      <c r="S33" s="66">
        <f t="shared" ca="1" si="11"/>
        <v>298006418.80309319</v>
      </c>
      <c r="T33" s="68">
        <f t="shared" si="4"/>
        <v>6.5</v>
      </c>
    </row>
    <row r="34" spans="2:20" s="51" customFormat="1">
      <c r="B34" s="15">
        <f t="shared" si="12"/>
        <v>2027</v>
      </c>
      <c r="C34" s="61">
        <f t="shared" ca="1" si="0"/>
        <v>1344.0638089846095</v>
      </c>
      <c r="D34" s="79">
        <f t="shared" ca="1" si="1"/>
        <v>79.319454700799994</v>
      </c>
      <c r="E34" s="85">
        <f t="shared" ca="1" si="5"/>
        <v>0.75011699338078974</v>
      </c>
      <c r="F34" s="61">
        <f t="shared" ca="1" si="2"/>
        <v>1008.2051033074674</v>
      </c>
      <c r="G34" s="181">
        <f ca="1">OFFSET('Other Inputs'!$B102,,$D$2)</f>
        <v>0</v>
      </c>
      <c r="H34" s="61">
        <f t="shared" ca="1" si="6"/>
        <v>1008.2051033074674</v>
      </c>
      <c r="I34" s="79">
        <f t="shared" ca="1" si="3"/>
        <v>79.172420255682638</v>
      </c>
      <c r="J34" s="63">
        <f ca="1">OFFSET('Other Inputs'!$B33,,$D$2)</f>
        <v>2</v>
      </c>
      <c r="K34" s="86">
        <f t="shared" ca="1" si="7"/>
        <v>2016.4102066149349</v>
      </c>
      <c r="L34" s="82">
        <f ca="1">OFFSET('Other Inputs'!$B171,,$D$2)</f>
        <v>5.5E-2</v>
      </c>
      <c r="M34" s="52">
        <f ca="1">OFFSET('Other Inputs'!$B240,,$D$2)</f>
        <v>1.7500000000000002E-2</v>
      </c>
      <c r="N34" s="61">
        <f t="shared" ca="1" si="8"/>
        <v>2164.5407414183846</v>
      </c>
      <c r="O34" s="61">
        <f t="shared" ca="1" si="9"/>
        <v>1082.2703707091923</v>
      </c>
      <c r="P34" s="53"/>
      <c r="Q34" s="61">
        <f t="shared" ca="1" si="10"/>
        <v>265223.66690494283</v>
      </c>
      <c r="R34" s="54">
        <f t="shared" ca="1" si="13"/>
        <v>2.1427124279847609E-2</v>
      </c>
      <c r="S34" s="66">
        <f t="shared" ca="1" si="11"/>
        <v>287043716.30206382</v>
      </c>
      <c r="T34" s="68">
        <f t="shared" si="4"/>
        <v>7.5</v>
      </c>
    </row>
    <row r="35" spans="2:20" s="51" customFormat="1">
      <c r="B35" s="15">
        <f t="shared" si="12"/>
        <v>2028</v>
      </c>
      <c r="C35" s="61">
        <f t="shared" ca="1" si="0"/>
        <v>1257.8131677293275</v>
      </c>
      <c r="D35" s="79">
        <f t="shared" ca="1" si="1"/>
        <v>79.598765788177204</v>
      </c>
      <c r="E35" s="85">
        <f t="shared" ca="1" si="5"/>
        <v>0.75186206359368046</v>
      </c>
      <c r="F35" s="61">
        <f t="shared" ca="1" si="2"/>
        <v>945.70200390427624</v>
      </c>
      <c r="G35" s="181">
        <f ca="1">OFFSET('Other Inputs'!$B103,,$D$2)</f>
        <v>0</v>
      </c>
      <c r="H35" s="61">
        <f t="shared" ca="1" si="6"/>
        <v>945.70200390427624</v>
      </c>
      <c r="I35" s="79">
        <f t="shared" ca="1" si="3"/>
        <v>79.464487078110125</v>
      </c>
      <c r="J35" s="63">
        <f ca="1">OFFSET('Other Inputs'!$B34,,$D$2)</f>
        <v>2</v>
      </c>
      <c r="K35" s="86">
        <f t="shared" ca="1" si="7"/>
        <v>1891.4040078085525</v>
      </c>
      <c r="L35" s="82">
        <f ca="1">OFFSET('Other Inputs'!$B172,,$D$2)</f>
        <v>5.5E-2</v>
      </c>
      <c r="M35" s="52">
        <f ca="1">OFFSET('Other Inputs'!$B241,,$D$2)</f>
        <v>1.7500000000000002E-2</v>
      </c>
      <c r="N35" s="61">
        <f t="shared" ca="1" si="8"/>
        <v>2030.3512747321881</v>
      </c>
      <c r="O35" s="61">
        <f t="shared" ca="1" si="9"/>
        <v>1015.1756373660941</v>
      </c>
      <c r="P35" s="53"/>
      <c r="Q35" s="61">
        <f t="shared" ca="1" si="10"/>
        <v>270906.34976763069</v>
      </c>
      <c r="R35" s="54">
        <f t="shared" ca="1" si="13"/>
        <v>2.1426002170177982E-2</v>
      </c>
      <c r="S35" s="66">
        <f t="shared" ca="1" si="11"/>
        <v>275017526.29187649</v>
      </c>
      <c r="T35" s="68">
        <f t="shared" si="4"/>
        <v>8.5</v>
      </c>
    </row>
    <row r="36" spans="2:20" s="51" customFormat="1">
      <c r="B36" s="15">
        <f t="shared" si="12"/>
        <v>2029</v>
      </c>
      <c r="C36" s="61">
        <f t="shared" ca="1" si="0"/>
        <v>1172.0024656031128</v>
      </c>
      <c r="D36" s="79">
        <f t="shared" ca="1" si="1"/>
        <v>79.870660607624842</v>
      </c>
      <c r="E36" s="85">
        <f t="shared" ca="1" si="5"/>
        <v>0.75361644437562159</v>
      </c>
      <c r="F36" s="61">
        <f t="shared" ca="1" si="2"/>
        <v>883.24033092727962</v>
      </c>
      <c r="G36" s="181">
        <f ca="1">OFFSET('Other Inputs'!$B104,,$D$2)</f>
        <v>0</v>
      </c>
      <c r="H36" s="61">
        <f t="shared" ca="1" si="6"/>
        <v>883.24033092727962</v>
      </c>
      <c r="I36" s="79">
        <f t="shared" ca="1" si="3"/>
        <v>79.747570979324195</v>
      </c>
      <c r="J36" s="63">
        <f ca="1">OFFSET('Other Inputs'!$B35,,$D$2)</f>
        <v>2</v>
      </c>
      <c r="K36" s="86">
        <f t="shared" ca="1" si="7"/>
        <v>1766.4806618545592</v>
      </c>
      <c r="L36" s="82">
        <f ca="1">OFFSET('Other Inputs'!$B173,,$D$2)</f>
        <v>5.5E-2</v>
      </c>
      <c r="M36" s="52">
        <f ca="1">OFFSET('Other Inputs'!$B242,,$D$2)</f>
        <v>1.7500000000000002E-2</v>
      </c>
      <c r="N36" s="61">
        <f t="shared" ca="1" si="8"/>
        <v>1896.2507474760498</v>
      </c>
      <c r="O36" s="61">
        <f t="shared" ca="1" si="9"/>
        <v>948.1253737380249</v>
      </c>
      <c r="P36" s="53"/>
      <c r="Q36" s="61">
        <f t="shared" ca="1" si="10"/>
        <v>276706.97520110302</v>
      </c>
      <c r="R36" s="54">
        <f t="shared" ca="1" si="13"/>
        <v>2.1411921272601386E-2</v>
      </c>
      <c r="S36" s="66">
        <f t="shared" ca="1" si="11"/>
        <v>262352904.2784642</v>
      </c>
      <c r="T36" s="68">
        <f t="shared" si="4"/>
        <v>9.5</v>
      </c>
    </row>
    <row r="37" spans="2:20" s="51" customFormat="1">
      <c r="B37" s="15">
        <f t="shared" si="12"/>
        <v>2030</v>
      </c>
      <c r="C37" s="61">
        <f t="shared" ca="1" si="0"/>
        <v>1088.0786743153158</v>
      </c>
      <c r="D37" s="79">
        <f t="shared" ca="1" si="1"/>
        <v>80.140368335353159</v>
      </c>
      <c r="E37" s="85">
        <f t="shared" ca="1" si="5"/>
        <v>0.75538741892805328</v>
      </c>
      <c r="F37" s="61">
        <f t="shared" ca="1" si="2"/>
        <v>821.92094138170432</v>
      </c>
      <c r="G37" s="181">
        <f ca="1">OFFSET('Other Inputs'!$B105,,$D$2)</f>
        <v>0</v>
      </c>
      <c r="H37" s="61">
        <f t="shared" ca="1" si="6"/>
        <v>821.92094138170432</v>
      </c>
      <c r="I37" s="79">
        <f t="shared" ca="1" si="3"/>
        <v>80.027398878436927</v>
      </c>
      <c r="J37" s="63">
        <f ca="1">OFFSET('Other Inputs'!$B36,,$D$2)</f>
        <v>2</v>
      </c>
      <c r="K37" s="86">
        <f t="shared" ca="1" si="7"/>
        <v>1643.8418827634086</v>
      </c>
      <c r="L37" s="82">
        <f ca="1">OFFSET('Other Inputs'!$B174,,$D$2)</f>
        <v>5.5E-2</v>
      </c>
      <c r="M37" s="52">
        <f ca="1">OFFSET('Other Inputs'!$B243,,$D$2)</f>
        <v>1.7500000000000002E-2</v>
      </c>
      <c r="N37" s="61">
        <f t="shared" ca="1" si="8"/>
        <v>1764.6026170759155</v>
      </c>
      <c r="O37" s="61">
        <f t="shared" ca="1" si="9"/>
        <v>882.30130853795777</v>
      </c>
      <c r="P37" s="53"/>
      <c r="Q37" s="61">
        <f t="shared" ca="1" si="10"/>
        <v>282874.34828694229</v>
      </c>
      <c r="R37" s="54">
        <f t="shared" ca="1" si="13"/>
        <v>2.2288462664726838E-2</v>
      </c>
      <c r="S37" s="66">
        <f t="shared" ca="1" si="11"/>
        <v>249580407.6453912</v>
      </c>
      <c r="T37" s="68">
        <f t="shared" si="4"/>
        <v>10.5</v>
      </c>
    </row>
    <row r="38" spans="2:20" s="51" customFormat="1">
      <c r="B38" s="15">
        <f t="shared" si="12"/>
        <v>2031</v>
      </c>
      <c r="C38" s="61">
        <f t="shared" ca="1" si="0"/>
        <v>1008.7585068630602</v>
      </c>
      <c r="D38" s="79">
        <f t="shared" ca="1" si="1"/>
        <v>80.427398437268934</v>
      </c>
      <c r="E38" s="85">
        <f t="shared" ca="1" si="5"/>
        <v>0.75708050812024641</v>
      </c>
      <c r="F38" s="61">
        <f t="shared" ca="1" si="2"/>
        <v>763.71140294650672</v>
      </c>
      <c r="G38" s="181">
        <f ca="1">OFFSET('Other Inputs'!$B106,,$D$2)</f>
        <v>0</v>
      </c>
      <c r="H38" s="61">
        <f t="shared" ca="1" si="6"/>
        <v>763.71140294650672</v>
      </c>
      <c r="I38" s="79">
        <f t="shared" ca="1" si="3"/>
        <v>80.323343106325979</v>
      </c>
      <c r="J38" s="63">
        <f ca="1">OFFSET('Other Inputs'!$B37,,$D$2)</f>
        <v>2</v>
      </c>
      <c r="K38" s="86">
        <f t="shared" ca="1" si="7"/>
        <v>1527.4228058930134</v>
      </c>
      <c r="L38" s="82">
        <f ca="1">OFFSET('Other Inputs'!$B175,,$D$2)</f>
        <v>5.5E-2</v>
      </c>
      <c r="M38" s="52">
        <f ca="1">OFFSET('Other Inputs'!$B244,,$D$2)</f>
        <v>1.7500000000000002E-2</v>
      </c>
      <c r="N38" s="61">
        <f t="shared" ca="1" si="8"/>
        <v>1639.6311037709288</v>
      </c>
      <c r="O38" s="61">
        <f t="shared" ca="1" si="9"/>
        <v>819.8155518854644</v>
      </c>
      <c r="P38" s="53"/>
      <c r="Q38" s="61">
        <f t="shared" ca="1" si="10"/>
        <v>289165.11665070272</v>
      </c>
      <c r="R38" s="54">
        <f t="shared" ca="1" si="13"/>
        <v>2.2238737453065927E-2</v>
      </c>
      <c r="S38" s="66">
        <f t="shared" ca="1" si="11"/>
        <v>237062059.69302055</v>
      </c>
      <c r="T38" s="68">
        <f t="shared" si="4"/>
        <v>11.5</v>
      </c>
    </row>
    <row r="39" spans="2:20" s="51" customFormat="1">
      <c r="B39" s="15">
        <f t="shared" si="12"/>
        <v>2032</v>
      </c>
      <c r="C39" s="61">
        <f t="shared" ca="1" si="0"/>
        <v>928.0310195228551</v>
      </c>
      <c r="D39" s="79">
        <f t="shared" ca="1" si="1"/>
        <v>80.670677567191831</v>
      </c>
      <c r="E39" s="85">
        <f t="shared" ca="1" si="5"/>
        <v>0.75860541228936773</v>
      </c>
      <c r="F39" s="61">
        <f t="shared" ca="1" si="2"/>
        <v>704.00935418245774</v>
      </c>
      <c r="G39" s="181">
        <f ca="1">OFFSET('Other Inputs'!$B107,,$D$2)</f>
        <v>0</v>
      </c>
      <c r="H39" s="61">
        <f t="shared" ca="1" si="6"/>
        <v>704.00935418245774</v>
      </c>
      <c r="I39" s="79">
        <f t="shared" ca="1" si="3"/>
        <v>80.573972739955252</v>
      </c>
      <c r="J39" s="63">
        <f ca="1">OFFSET('Other Inputs'!$B38,,$D$2)</f>
        <v>2</v>
      </c>
      <c r="K39" s="86">
        <f t="shared" ca="1" si="7"/>
        <v>1408.0187083649155</v>
      </c>
      <c r="L39" s="82">
        <f ca="1">OFFSET('Other Inputs'!$B176,,$D$2)</f>
        <v>5.5E-2</v>
      </c>
      <c r="M39" s="52">
        <f ca="1">OFFSET('Other Inputs'!$B245,,$D$2)</f>
        <v>1.7500000000000002E-2</v>
      </c>
      <c r="N39" s="61">
        <f t="shared" ca="1" si="8"/>
        <v>1511.4552827281732</v>
      </c>
      <c r="O39" s="61">
        <f t="shared" ca="1" si="9"/>
        <v>755.72764136408659</v>
      </c>
      <c r="P39" s="53"/>
      <c r="Q39" s="61">
        <f t="shared" ca="1" si="10"/>
        <v>295810.98063801427</v>
      </c>
      <c r="R39" s="54">
        <f t="shared" ca="1" si="13"/>
        <v>2.2982938136827391E-2</v>
      </c>
      <c r="S39" s="66">
        <f t="shared" ca="1" si="11"/>
        <v>223552534.68716401</v>
      </c>
      <c r="T39" s="68">
        <f t="shared" si="4"/>
        <v>12.5</v>
      </c>
    </row>
    <row r="40" spans="2:20" s="51" customFormat="1">
      <c r="B40" s="15">
        <f t="shared" si="12"/>
        <v>2033</v>
      </c>
      <c r="C40" s="61">
        <f t="shared" ca="1" si="0"/>
        <v>846.61235122789765</v>
      </c>
      <c r="D40" s="79">
        <f t="shared" ca="1" si="1"/>
        <v>80.860484886247335</v>
      </c>
      <c r="E40" s="85">
        <f t="shared" ca="1" si="5"/>
        <v>0.76020468851256429</v>
      </c>
      <c r="F40" s="61">
        <f t="shared" ca="1" si="2"/>
        <v>643.59867875609359</v>
      </c>
      <c r="G40" s="181">
        <f ca="1">OFFSET('Other Inputs'!$B108,,$D$2)</f>
        <v>0</v>
      </c>
      <c r="H40" s="61">
        <f t="shared" ca="1" si="6"/>
        <v>643.59867875609359</v>
      </c>
      <c r="I40" s="79">
        <f t="shared" ca="1" si="3"/>
        <v>80.771132712727862</v>
      </c>
      <c r="J40" s="63">
        <f ca="1">OFFSET('Other Inputs'!$B39,,$D$2)</f>
        <v>2</v>
      </c>
      <c r="K40" s="86">
        <f t="shared" ca="1" si="7"/>
        <v>1287.1973575121872</v>
      </c>
      <c r="L40" s="82">
        <f ca="1">OFFSET('Other Inputs'!$B177,,$D$2)</f>
        <v>5.5E-2</v>
      </c>
      <c r="M40" s="52">
        <f ca="1">OFFSET('Other Inputs'!$B246,,$D$2)</f>
        <v>1.7500000000000002E-2</v>
      </c>
      <c r="N40" s="61">
        <f t="shared" ca="1" si="8"/>
        <v>1381.7580933884262</v>
      </c>
      <c r="O40" s="61">
        <f t="shared" ca="1" si="9"/>
        <v>690.87904669421312</v>
      </c>
      <c r="P40" s="53"/>
      <c r="Q40" s="61">
        <f t="shared" ca="1" si="10"/>
        <v>302945.58182803012</v>
      </c>
      <c r="R40" s="54">
        <f t="shared" ca="1" si="13"/>
        <v>2.4118784145969574E-2</v>
      </c>
      <c r="S40" s="66">
        <f t="shared" ca="1" si="11"/>
        <v>209298754.77357319</v>
      </c>
      <c r="T40" s="68">
        <f t="shared" si="4"/>
        <v>13.5</v>
      </c>
    </row>
    <row r="41" spans="2:20" s="51" customFormat="1">
      <c r="B41" s="15">
        <f t="shared" si="12"/>
        <v>2034</v>
      </c>
      <c r="C41" s="61">
        <f t="shared" ca="1" si="0"/>
        <v>767.19688923494073</v>
      </c>
      <c r="D41" s="79">
        <f t="shared" ca="1" si="1"/>
        <v>81.008320320208398</v>
      </c>
      <c r="E41" s="85">
        <f t="shared" ca="1" si="5"/>
        <v>0.76181726041741493</v>
      </c>
      <c r="F41" s="61">
        <f t="shared" ca="1" si="2"/>
        <v>584.46383235772544</v>
      </c>
      <c r="G41" s="181">
        <f ca="1">OFFSET('Other Inputs'!$B109,,$D$2)</f>
        <v>0</v>
      </c>
      <c r="H41" s="61">
        <f t="shared" ca="1" si="6"/>
        <v>584.46383235772544</v>
      </c>
      <c r="I41" s="79">
        <f t="shared" ca="1" si="3"/>
        <v>80.926011058717734</v>
      </c>
      <c r="J41" s="63">
        <f ca="1">OFFSET('Other Inputs'!$B40,,$D$2)</f>
        <v>2</v>
      </c>
      <c r="K41" s="86">
        <f t="shared" ca="1" si="7"/>
        <v>1168.9276647154509</v>
      </c>
      <c r="L41" s="82">
        <f ca="1">OFFSET('Other Inputs'!$B178,,$D$2)</f>
        <v>5.5E-2</v>
      </c>
      <c r="M41" s="52">
        <f ca="1">OFFSET('Other Inputs'!$B247,,$D$2)</f>
        <v>1.7500000000000002E-2</v>
      </c>
      <c r="N41" s="61">
        <f t="shared" ca="1" si="8"/>
        <v>1254.8000132846096</v>
      </c>
      <c r="O41" s="61">
        <f t="shared" ca="1" si="9"/>
        <v>627.40000664230479</v>
      </c>
      <c r="P41" s="53"/>
      <c r="Q41" s="61">
        <f t="shared" ca="1" si="10"/>
        <v>310825.15734734549</v>
      </c>
      <c r="R41" s="54">
        <f t="shared" ca="1" si="13"/>
        <v>2.6009871052644407E-2</v>
      </c>
      <c r="S41" s="66">
        <f t="shared" ca="1" si="11"/>
        <v>195011705.78432</v>
      </c>
      <c r="T41" s="68">
        <f t="shared" si="4"/>
        <v>14.5</v>
      </c>
    </row>
    <row r="42" spans="2:20" s="51" customFormat="1">
      <c r="B42" s="15">
        <f t="shared" si="12"/>
        <v>2035</v>
      </c>
      <c r="C42" s="61">
        <f t="shared" ca="1" si="0"/>
        <v>693.98298128656666</v>
      </c>
      <c r="D42" s="79">
        <f t="shared" ca="1" si="1"/>
        <v>81.153799407467389</v>
      </c>
      <c r="E42" s="85">
        <f t="shared" ca="1" si="5"/>
        <v>0.76336707931710301</v>
      </c>
      <c r="F42" s="61">
        <f t="shared" ca="1" si="2"/>
        <v>529.76376152050216</v>
      </c>
      <c r="G42" s="181">
        <f ca="1">OFFSET('Other Inputs'!$B110,,$D$2)</f>
        <v>0</v>
      </c>
      <c r="H42" s="61">
        <f t="shared" ca="1" si="6"/>
        <v>529.76376152050216</v>
      </c>
      <c r="I42" s="79">
        <f t="shared" ca="1" si="3"/>
        <v>81.078002481042319</v>
      </c>
      <c r="J42" s="63">
        <f ca="1">OFFSET('Other Inputs'!$B41,,$D$2)</f>
        <v>2</v>
      </c>
      <c r="K42" s="86">
        <f t="shared" ca="1" si="7"/>
        <v>1059.5275230410043</v>
      </c>
      <c r="L42" s="82">
        <f ca="1">OFFSET('Other Inputs'!$B179,,$D$2)</f>
        <v>5.5E-2</v>
      </c>
      <c r="M42" s="52">
        <f ca="1">OFFSET('Other Inputs'!$B248,,$D$2)</f>
        <v>1.7500000000000002E-2</v>
      </c>
      <c r="N42" s="61">
        <f t="shared" ca="1" si="8"/>
        <v>1137.3630637024041</v>
      </c>
      <c r="O42" s="61">
        <f t="shared" ca="1" si="9"/>
        <v>568.68153185120207</v>
      </c>
      <c r="P42" s="53"/>
      <c r="Q42" s="61">
        <f t="shared" ca="1" si="10"/>
        <v>319029.32471887139</v>
      </c>
      <c r="R42" s="54">
        <f t="shared" ca="1" si="13"/>
        <v>2.6394798418320375E-2</v>
      </c>
      <c r="S42" s="66">
        <f t="shared" ca="1" si="11"/>
        <v>181426085.08658233</v>
      </c>
      <c r="T42" s="68">
        <f t="shared" si="4"/>
        <v>15.5</v>
      </c>
    </row>
    <row r="43" spans="2:20" s="51" customFormat="1">
      <c r="B43" s="15">
        <f t="shared" si="12"/>
        <v>2036</v>
      </c>
      <c r="C43" s="61">
        <f t="shared" ca="1" si="0"/>
        <v>625.38303789129463</v>
      </c>
      <c r="D43" s="79">
        <f t="shared" ca="1" si="1"/>
        <v>81.278801099806415</v>
      </c>
      <c r="E43" s="85">
        <f t="shared" ca="1" si="5"/>
        <v>0.76484147173705874</v>
      </c>
      <c r="F43" s="61">
        <f t="shared" ca="1" si="2"/>
        <v>478.31888310017058</v>
      </c>
      <c r="G43" s="181">
        <f ca="1">OFFSET('Other Inputs'!$B111,,$D$2)</f>
        <v>0</v>
      </c>
      <c r="H43" s="61">
        <f t="shared" ca="1" si="6"/>
        <v>478.31888310017058</v>
      </c>
      <c r="I43" s="79">
        <f t="shared" ca="1" si="3"/>
        <v>81.209174590472102</v>
      </c>
      <c r="J43" s="63">
        <f ca="1">OFFSET('Other Inputs'!$B42,,$D$2)</f>
        <v>2</v>
      </c>
      <c r="K43" s="86">
        <f t="shared" ca="1" si="7"/>
        <v>956.63776620034116</v>
      </c>
      <c r="L43" s="82">
        <f ca="1">OFFSET('Other Inputs'!$B180,,$D$2)</f>
        <v>5.5E-2</v>
      </c>
      <c r="M43" s="52">
        <f ca="1">OFFSET('Other Inputs'!$B249,,$D$2)</f>
        <v>1.7500000000000002E-2</v>
      </c>
      <c r="N43" s="61">
        <f t="shared" ca="1" si="8"/>
        <v>1026.9147680998337</v>
      </c>
      <c r="O43" s="61">
        <f t="shared" ca="1" si="9"/>
        <v>513.45738404991687</v>
      </c>
      <c r="P43" s="53"/>
      <c r="Q43" s="61">
        <f t="shared" ca="1" si="10"/>
        <v>327463.21850139776</v>
      </c>
      <c r="R43" s="54">
        <f t="shared" ca="1" si="13"/>
        <v>2.6436108310602169E-2</v>
      </c>
      <c r="S43" s="66">
        <f t="shared" ca="1" si="11"/>
        <v>168138407.54429403</v>
      </c>
      <c r="T43" s="68">
        <f t="shared" si="4"/>
        <v>16.5</v>
      </c>
    </row>
    <row r="44" spans="2:20" s="51" customFormat="1">
      <c r="B44" s="15">
        <f t="shared" si="12"/>
        <v>2037</v>
      </c>
      <c r="C44" s="61">
        <f t="shared" ref="C44:C67" ca="1" si="14">SUM(INDIRECT("'"&amp;$H$6&amp;"'!C"&amp;SUM(ROW(A44))&amp;":"&amp;$H$5&amp;ROW(B44)))</f>
        <v>551.39697821921231</v>
      </c>
      <c r="D44" s="79">
        <f t="shared" ref="D44:D67" ca="1" si="15">SUMPRODUCT(INDIRECT("'"&amp;$H$6&amp;"'!C"&amp;SUM(ROW(A44))&amp;":"&amp;$H$5&amp;SUM(ROW(B44))),INDIRECT("'"&amp;$H$6&amp;"'!C11:"&amp;$H$5&amp;"11"))/C44</f>
        <v>81.224650169128253</v>
      </c>
      <c r="E44" s="85">
        <f t="shared" ca="1" si="5"/>
        <v>0.76638257977399082</v>
      </c>
      <c r="F44" s="61">
        <f t="shared" ref="F44:F67" ca="1" si="16">SUMPRODUCT(INDIRECT("'"&amp;$H$6&amp;"'!$C"&amp;SUM(ROW(A44))&amp;":"&amp;$H$5&amp;SUM(ROW(A44))),
INDIRECT("'"&amp;$H$7&amp;"'!$C"&amp;SUM(ROW(A44))&amp;":"&amp;$H$5&amp;SUM(ROW(A44))))</f>
        <v>422.58103864722295</v>
      </c>
      <c r="G44" s="181">
        <f ca="1">OFFSET('Other Inputs'!$B112,,$D$2)</f>
        <v>0</v>
      </c>
      <c r="H44" s="61">
        <f t="shared" ca="1" si="6"/>
        <v>422.58103864722295</v>
      </c>
      <c r="I44" s="79">
        <f t="shared" ref="I44:I67" ca="1" si="17">IFERROR(SUMPRODUCT(INDIRECT("'"&amp;$H$6&amp;"'!$C"&amp;SUM(ROW(P44))&amp;":"&amp;$H$5&amp;SUM(ROW(P44))),
INDIRECT("'"&amp;$H$7&amp;"'!$C"&amp;SUM(ROW(P44))&amp;":"&amp;$H$5&amp;SUM(ROW(P44))),
INDIRECT("'"&amp;$H$7&amp;"'!$C10:"&amp;$H$5&amp;10))/
(SUMPRODUCT(INDIRECT("'"&amp;$H$6&amp;"'!$C"&amp;SUM(ROW(P44))&amp;":"&amp;$H$5&amp;SUM(ROW(P44))),
INDIRECT("'"&amp;$H$7&amp;"'!$C"&amp;SUM(ROW(P44))&amp;":"&amp;$H$5&amp;SUM(ROW(P44))))),"")</f>
        <v>81.161393868885554</v>
      </c>
      <c r="J44" s="63">
        <f ca="1">OFFSET('Other Inputs'!$B43,,$D$2)</f>
        <v>2</v>
      </c>
      <c r="K44" s="86">
        <f t="shared" ca="1" si="7"/>
        <v>845.16207729444591</v>
      </c>
      <c r="L44" s="82">
        <f ca="1">OFFSET('Other Inputs'!$B181,,$D$2)</f>
        <v>5.5E-2</v>
      </c>
      <c r="M44" s="52">
        <f ca="1">OFFSET('Other Inputs'!$B250,,$D$2)</f>
        <v>1.7500000000000002E-2</v>
      </c>
      <c r="N44" s="61">
        <f t="shared" ca="1" si="8"/>
        <v>907.24979639768924</v>
      </c>
      <c r="O44" s="61">
        <f t="shared" ca="1" si="9"/>
        <v>453.62489819884462</v>
      </c>
      <c r="P44" s="53"/>
      <c r="Q44" s="61">
        <f t="shared" ref="Q44:Q67" ca="1" si="18">IFERROR(SUMPRODUCT(INDIRECT("'"&amp;$H$6&amp;"'!$C"&amp;SUM(ROW(P44))&amp;":"&amp;$H$5&amp;SUM(ROW(P44))),
INDIRECT("'"&amp;$H$7&amp;"'!$C"&amp;SUM(ROW(P44))&amp;":"&amp;$H$5&amp;SUM(ROW(P44))),
INDIRECT("'"&amp;$H$8&amp;"'!$C"&amp;SUM(ROW(P44))&amp;":"&amp;$H$5&amp;SUM(ROW(P44))))/
(SUMPRODUCT(INDIRECT("'"&amp;$H$6&amp;"'!$C"&amp;SUM(ROW(P44))&amp;":"&amp;$H$5&amp;SUM(ROW(P44))),
INDIRECT("'"&amp;$H$7&amp;"'!$C"&amp;SUM(ROW(P44))&amp;":"&amp;$H$5&amp;SUM(ROW(P44))))),"")</f>
        <v>337549.47662924888</v>
      </c>
      <c r="R44" s="54">
        <f t="shared" ca="1" si="13"/>
        <v>3.0801194021147893E-2</v>
      </c>
      <c r="S44" s="66">
        <f t="shared" ca="1" si="11"/>
        <v>153120846.97301629</v>
      </c>
      <c r="T44" s="68">
        <f t="shared" ref="T44:T67" si="19">IF(B44&gt;Endyear,0,IF(B44&gt;=Startyear,IF(B44=Startyear,0.5,T43+1),0))</f>
        <v>17.5</v>
      </c>
    </row>
    <row r="45" spans="2:20" s="51" customFormat="1">
      <c r="B45" s="15">
        <f t="shared" si="12"/>
        <v>2038</v>
      </c>
      <c r="C45" s="61">
        <f t="shared" ca="1" si="14"/>
        <v>489.08776246417358</v>
      </c>
      <c r="D45" s="79">
        <f t="shared" ca="1" si="15"/>
        <v>81.214879053072579</v>
      </c>
      <c r="E45" s="85">
        <f t="shared" ca="1" si="5"/>
        <v>0.76773275679121689</v>
      </c>
      <c r="F45" s="61">
        <f t="shared" ca="1" si="16"/>
        <v>375.48869618946782</v>
      </c>
      <c r="G45" s="181">
        <f ca="1">OFFSET('Other Inputs'!$B113,,$D$2)</f>
        <v>0</v>
      </c>
      <c r="H45" s="61">
        <f t="shared" ca="1" si="6"/>
        <v>375.48869618946782</v>
      </c>
      <c r="I45" s="79">
        <f t="shared" ca="1" si="17"/>
        <v>81.157458947368937</v>
      </c>
      <c r="J45" s="63">
        <f ca="1">OFFSET('Other Inputs'!$B44,,$D$2)</f>
        <v>2</v>
      </c>
      <c r="K45" s="86">
        <f t="shared" ca="1" si="7"/>
        <v>750.97739237893563</v>
      </c>
      <c r="L45" s="82">
        <f ca="1">OFFSET('Other Inputs'!$B182,,$D$2)</f>
        <v>5.5E-2</v>
      </c>
      <c r="M45" s="52">
        <f ca="1">OFFSET('Other Inputs'!$B251,,$D$2)</f>
        <v>1.7500000000000002E-2</v>
      </c>
      <c r="N45" s="61">
        <f t="shared" ca="1" si="8"/>
        <v>806.1460690665732</v>
      </c>
      <c r="O45" s="61">
        <f t="shared" ca="1" si="9"/>
        <v>403.0730345332866</v>
      </c>
      <c r="P45" s="53"/>
      <c r="Q45" s="61">
        <f t="shared" ca="1" si="18"/>
        <v>347770.85666032758</v>
      </c>
      <c r="R45" s="54">
        <f t="shared" ca="1" si="13"/>
        <v>3.0281131326728383E-2</v>
      </c>
      <c r="S45" s="66">
        <f t="shared" ca="1" si="11"/>
        <v>140177054.51631889</v>
      </c>
      <c r="T45" s="68">
        <f t="shared" si="19"/>
        <v>18.5</v>
      </c>
    </row>
    <row r="46" spans="2:20" s="51" customFormat="1">
      <c r="B46" s="15">
        <f t="shared" si="12"/>
        <v>2039</v>
      </c>
      <c r="C46" s="61">
        <f t="shared" ca="1" si="14"/>
        <v>435.39291221187113</v>
      </c>
      <c r="D46" s="79">
        <f t="shared" ca="1" si="15"/>
        <v>81.237097378485686</v>
      </c>
      <c r="E46" s="85">
        <f t="shared" ca="1" si="5"/>
        <v>0.76894505730437668</v>
      </c>
      <c r="F46" s="61">
        <f t="shared" ca="1" si="16"/>
        <v>334.7932278306767</v>
      </c>
      <c r="G46" s="181">
        <f ca="1">OFFSET('Other Inputs'!$B114,,$D$2)</f>
        <v>0</v>
      </c>
      <c r="H46" s="61">
        <f t="shared" ca="1" si="6"/>
        <v>334.7932278306767</v>
      </c>
      <c r="I46" s="79">
        <f t="shared" ca="1" si="17"/>
        <v>81.185054056841295</v>
      </c>
      <c r="J46" s="63">
        <f ca="1">OFFSET('Other Inputs'!$B45,,$D$2)</f>
        <v>2</v>
      </c>
      <c r="K46" s="86">
        <f t="shared" ca="1" si="7"/>
        <v>669.5864556613534</v>
      </c>
      <c r="L46" s="82">
        <f ca="1">OFFSET('Other Inputs'!$B183,,$D$2)</f>
        <v>5.5E-2</v>
      </c>
      <c r="M46" s="52">
        <f ca="1">OFFSET('Other Inputs'!$B252,,$D$2)</f>
        <v>1.7500000000000002E-2</v>
      </c>
      <c r="N46" s="61">
        <f t="shared" ca="1" si="8"/>
        <v>718.77595066037566</v>
      </c>
      <c r="O46" s="61">
        <f t="shared" ca="1" si="9"/>
        <v>359.38797533018783</v>
      </c>
      <c r="P46" s="53"/>
      <c r="Q46" s="61">
        <f t="shared" ca="1" si="18"/>
        <v>358074.27361846704</v>
      </c>
      <c r="R46" s="54">
        <f t="shared" ca="1" si="13"/>
        <v>2.9627028144577849E-2</v>
      </c>
      <c r="S46" s="66">
        <f t="shared" ca="1" si="11"/>
        <v>128687588.21356855</v>
      </c>
      <c r="T46" s="68">
        <f t="shared" si="19"/>
        <v>19.5</v>
      </c>
    </row>
    <row r="47" spans="2:20" s="51" customFormat="1">
      <c r="B47" s="15">
        <f t="shared" si="12"/>
        <v>2040</v>
      </c>
      <c r="C47" s="61">
        <f t="shared" ca="1" si="14"/>
        <v>388.31815137901418</v>
      </c>
      <c r="D47" s="79">
        <f t="shared" ca="1" si="15"/>
        <v>81.2825687237343</v>
      </c>
      <c r="E47" s="85">
        <f t="shared" ca="1" si="5"/>
        <v>0.77004846305460861</v>
      </c>
      <c r="F47" s="61">
        <f t="shared" ca="1" si="16"/>
        <v>299.0237956456167</v>
      </c>
      <c r="G47" s="181">
        <f ca="1">OFFSET('Other Inputs'!$B115,,$D$2)</f>
        <v>0</v>
      </c>
      <c r="H47" s="61">
        <f t="shared" ca="1" si="6"/>
        <v>299.0237956456167</v>
      </c>
      <c r="I47" s="79">
        <f t="shared" ca="1" si="17"/>
        <v>81.235506778941058</v>
      </c>
      <c r="J47" s="63">
        <f ca="1">OFFSET('Other Inputs'!$B46,,$D$2)</f>
        <v>2</v>
      </c>
      <c r="K47" s="86">
        <f t="shared" ca="1" si="7"/>
        <v>598.0475912912334</v>
      </c>
      <c r="L47" s="82">
        <f ca="1">OFFSET('Other Inputs'!$B184,,$D$2)</f>
        <v>5.5E-2</v>
      </c>
      <c r="M47" s="52">
        <f ca="1">OFFSET('Other Inputs'!$B253,,$D$2)</f>
        <v>1.7500000000000002E-2</v>
      </c>
      <c r="N47" s="61">
        <f t="shared" ca="1" si="8"/>
        <v>641.98166246646565</v>
      </c>
      <c r="O47" s="61">
        <f t="shared" ca="1" si="9"/>
        <v>320.99083123323283</v>
      </c>
      <c r="P47" s="53"/>
      <c r="Q47" s="61">
        <f t="shared" ca="1" si="18"/>
        <v>368222.59454406361</v>
      </c>
      <c r="R47" s="54">
        <f t="shared" ca="1" si="13"/>
        <v>2.8341385218893844E-2</v>
      </c>
      <c r="S47" s="66">
        <f t="shared" ca="1" si="11"/>
        <v>118196076.70155664</v>
      </c>
      <c r="T47" s="68">
        <f t="shared" si="19"/>
        <v>20.5</v>
      </c>
    </row>
    <row r="48" spans="2:20" s="51" customFormat="1">
      <c r="B48" s="15">
        <f t="shared" si="12"/>
        <v>2041</v>
      </c>
      <c r="C48" s="61">
        <f t="shared" ca="1" si="14"/>
        <v>346.72419815797451</v>
      </c>
      <c r="D48" s="79">
        <f t="shared" ca="1" si="15"/>
        <v>81.350401622433282</v>
      </c>
      <c r="E48" s="85">
        <f t="shared" ca="1" si="5"/>
        <v>0.77103675596389243</v>
      </c>
      <c r="F48" s="61">
        <f t="shared" ca="1" si="16"/>
        <v>267.33710096190646</v>
      </c>
      <c r="G48" s="181">
        <f ca="1">OFFSET('Other Inputs'!$B116,,$D$2)</f>
        <v>0</v>
      </c>
      <c r="H48" s="61">
        <f t="shared" ca="1" si="6"/>
        <v>267.33710096190646</v>
      </c>
      <c r="I48" s="79">
        <f t="shared" ca="1" si="17"/>
        <v>81.307893744492077</v>
      </c>
      <c r="J48" s="63">
        <f ca="1">OFFSET('Other Inputs'!$B47,,$D$2)</f>
        <v>2</v>
      </c>
      <c r="K48" s="86">
        <f t="shared" ca="1" si="7"/>
        <v>534.67420192381292</v>
      </c>
      <c r="L48" s="82">
        <f ca="1">OFFSET('Other Inputs'!$B185,,$D$2)</f>
        <v>5.5E-2</v>
      </c>
      <c r="M48" s="52">
        <f ca="1">OFFSET('Other Inputs'!$B254,,$D$2)</f>
        <v>1.7500000000000002E-2</v>
      </c>
      <c r="N48" s="61">
        <f t="shared" ca="1" si="8"/>
        <v>573.95270548264102</v>
      </c>
      <c r="O48" s="61">
        <f t="shared" ca="1" si="9"/>
        <v>286.97635274132051</v>
      </c>
      <c r="P48" s="53"/>
      <c r="Q48" s="61">
        <f t="shared" ca="1" si="18"/>
        <v>378272.74788761832</v>
      </c>
      <c r="R48" s="54">
        <f t="shared" ca="1" si="13"/>
        <v>2.729368999205195E-2</v>
      </c>
      <c r="S48" s="66">
        <f t="shared" ca="1" si="11"/>
        <v>108555333.53022575</v>
      </c>
      <c r="T48" s="68">
        <f t="shared" si="19"/>
        <v>21.5</v>
      </c>
    </row>
    <row r="49" spans="2:20" s="51" customFormat="1">
      <c r="B49" s="15">
        <f t="shared" si="12"/>
        <v>2042</v>
      </c>
      <c r="C49" s="61">
        <f t="shared" ca="1" si="14"/>
        <v>309.67681293893821</v>
      </c>
      <c r="D49" s="79">
        <f t="shared" ca="1" si="15"/>
        <v>81.439005366135518</v>
      </c>
      <c r="E49" s="85">
        <f t="shared" ca="1" si="5"/>
        <v>0.77192516377155351</v>
      </c>
      <c r="F49" s="61">
        <f t="shared" ca="1" si="16"/>
        <v>239.04732454414261</v>
      </c>
      <c r="G49" s="181">
        <f ca="1">OFFSET('Other Inputs'!$B117,,$D$2)</f>
        <v>0</v>
      </c>
      <c r="H49" s="61">
        <f t="shared" ca="1" si="6"/>
        <v>239.04732454414261</v>
      </c>
      <c r="I49" s="79">
        <f t="shared" ca="1" si="17"/>
        <v>81.400658598155871</v>
      </c>
      <c r="J49" s="63">
        <f ca="1">OFFSET('Other Inputs'!$B48,,$D$2)</f>
        <v>2</v>
      </c>
      <c r="K49" s="86">
        <f t="shared" ca="1" si="7"/>
        <v>478.09464908828522</v>
      </c>
      <c r="L49" s="82">
        <f ca="1">OFFSET('Other Inputs'!$B186,,$D$2)</f>
        <v>5.5E-2</v>
      </c>
      <c r="M49" s="52">
        <f ca="1">OFFSET('Other Inputs'!$B255,,$D$2)</f>
        <v>1.7500000000000002E-2</v>
      </c>
      <c r="N49" s="61">
        <f t="shared" ca="1" si="8"/>
        <v>513.21667724693339</v>
      </c>
      <c r="O49" s="61">
        <f t="shared" ca="1" si="9"/>
        <v>256.60833862346669</v>
      </c>
      <c r="P49" s="53"/>
      <c r="Q49" s="61">
        <f t="shared" ca="1" si="18"/>
        <v>388669.60237811779</v>
      </c>
      <c r="R49" s="54">
        <f t="shared" ca="1" si="13"/>
        <v>2.7485074059811154E-2</v>
      </c>
      <c r="S49" s="66">
        <f t="shared" ca="1" si="11"/>
        <v>99735860.939692199</v>
      </c>
      <c r="T49" s="68">
        <f t="shared" si="19"/>
        <v>22.5</v>
      </c>
    </row>
    <row r="50" spans="2:20" s="51" customFormat="1">
      <c r="B50" s="15">
        <f t="shared" si="12"/>
        <v>2043</v>
      </c>
      <c r="C50" s="61">
        <f t="shared" ca="1" si="14"/>
        <v>275.88413360437232</v>
      </c>
      <c r="D50" s="79">
        <f t="shared" ca="1" si="15"/>
        <v>81.526018704076137</v>
      </c>
      <c r="E50" s="85">
        <f t="shared" ca="1" si="5"/>
        <v>0.77274305048037595</v>
      </c>
      <c r="F50" s="61">
        <f t="shared" ca="1" si="16"/>
        <v>213.18754698057828</v>
      </c>
      <c r="G50" s="181">
        <f ca="1">OFFSET('Other Inputs'!$B118,,$D$2)</f>
        <v>0</v>
      </c>
      <c r="H50" s="61">
        <f t="shared" ca="1" si="6"/>
        <v>213.18754698057828</v>
      </c>
      <c r="I50" s="79">
        <f t="shared" ca="1" si="17"/>
        <v>81.491473295649428</v>
      </c>
      <c r="J50" s="63">
        <f ca="1">OFFSET('Other Inputs'!$B49,,$D$2)</f>
        <v>2</v>
      </c>
      <c r="K50" s="86">
        <f t="shared" ca="1" si="7"/>
        <v>426.37509396115655</v>
      </c>
      <c r="L50" s="82">
        <f ca="1">OFFSET('Other Inputs'!$B187,,$D$2)</f>
        <v>5.5E-2</v>
      </c>
      <c r="M50" s="52">
        <f ca="1">OFFSET('Other Inputs'!$B256,,$D$2)</f>
        <v>1.7500000000000002E-2</v>
      </c>
      <c r="N50" s="61">
        <f t="shared" ca="1" si="8"/>
        <v>457.69767430127803</v>
      </c>
      <c r="O50" s="61">
        <f t="shared" ca="1" si="9"/>
        <v>228.84883715063901</v>
      </c>
      <c r="P50" s="53"/>
      <c r="Q50" s="61">
        <f t="shared" ca="1" si="18"/>
        <v>399469.65478280181</v>
      </c>
      <c r="R50" s="54">
        <f t="shared" ca="1" si="13"/>
        <v>2.778723197955979E-2</v>
      </c>
      <c r="S50" s="66">
        <f t="shared" ca="1" si="11"/>
        <v>91418165.974011391</v>
      </c>
      <c r="T50" s="68">
        <f t="shared" si="19"/>
        <v>23.5</v>
      </c>
    </row>
    <row r="51" spans="2:20" s="51" customFormat="1">
      <c r="B51" s="15">
        <f t="shared" si="12"/>
        <v>2044</v>
      </c>
      <c r="C51" s="61">
        <f t="shared" ca="1" si="14"/>
        <v>245.63693531930429</v>
      </c>
      <c r="D51" s="79">
        <f t="shared" ca="1" si="15"/>
        <v>81.627757624066533</v>
      </c>
      <c r="E51" s="85">
        <f t="shared" ca="1" si="5"/>
        <v>0.77348784472855359</v>
      </c>
      <c r="F51" s="61">
        <f t="shared" ca="1" si="16"/>
        <v>189.99718368585579</v>
      </c>
      <c r="G51" s="181">
        <f ca="1">OFFSET('Other Inputs'!$B119,,$D$2)</f>
        <v>0</v>
      </c>
      <c r="H51" s="61">
        <f t="shared" ca="1" si="6"/>
        <v>189.99718368585579</v>
      </c>
      <c r="I51" s="79">
        <f t="shared" ca="1" si="17"/>
        <v>81.596670141717752</v>
      </c>
      <c r="J51" s="63">
        <f ca="1">OFFSET('Other Inputs'!$B50,,$D$2)</f>
        <v>2</v>
      </c>
      <c r="K51" s="86">
        <f t="shared" ca="1" si="7"/>
        <v>379.99436737171158</v>
      </c>
      <c r="L51" s="82">
        <f ca="1">OFFSET('Other Inputs'!$B188,,$D$2)</f>
        <v>5.5E-2</v>
      </c>
      <c r="M51" s="52">
        <f ca="1">OFFSET('Other Inputs'!$B257,,$D$2)</f>
        <v>1.7500000000000002E-2</v>
      </c>
      <c r="N51" s="61">
        <f t="shared" ca="1" si="8"/>
        <v>407.90970358475596</v>
      </c>
      <c r="O51" s="61">
        <f t="shared" ca="1" si="9"/>
        <v>203.95485179237798</v>
      </c>
      <c r="P51" s="53"/>
      <c r="Q51" s="61">
        <f t="shared" ca="1" si="18"/>
        <v>410154.93095424474</v>
      </c>
      <c r="R51" s="54">
        <f t="shared" ca="1" si="13"/>
        <v>2.6748655482361272E-2</v>
      </c>
      <c r="S51" s="66">
        <f t="shared" ca="1" si="11"/>
        <v>83653088.154686004</v>
      </c>
      <c r="T51" s="68">
        <f t="shared" si="19"/>
        <v>24.5</v>
      </c>
    </row>
    <row r="52" spans="2:20" s="51" customFormat="1">
      <c r="B52" s="15">
        <f t="shared" si="12"/>
        <v>2045</v>
      </c>
      <c r="C52" s="61">
        <f t="shared" ca="1" si="14"/>
        <v>218.80250540295918</v>
      </c>
      <c r="D52" s="79">
        <f t="shared" ca="1" si="15"/>
        <v>81.753852160828444</v>
      </c>
      <c r="E52" s="85">
        <f t="shared" ca="1" si="5"/>
        <v>0.77416591532376078</v>
      </c>
      <c r="F52" s="61">
        <f t="shared" ca="1" si="16"/>
        <v>169.389441870414</v>
      </c>
      <c r="G52" s="181">
        <f ca="1">OFFSET('Other Inputs'!$B120,,$D$2)</f>
        <v>0</v>
      </c>
      <c r="H52" s="61">
        <f t="shared" ca="1" si="6"/>
        <v>169.389441870414</v>
      </c>
      <c r="I52" s="79">
        <f t="shared" ca="1" si="17"/>
        <v>81.725855682885566</v>
      </c>
      <c r="J52" s="63">
        <f ca="1">OFFSET('Other Inputs'!$B51,,$D$2)</f>
        <v>2</v>
      </c>
      <c r="K52" s="86">
        <f t="shared" ca="1" si="7"/>
        <v>338.77888374082801</v>
      </c>
      <c r="L52" s="82">
        <f ca="1">OFFSET('Other Inputs'!$B189,,$D$2)</f>
        <v>5.5E-2</v>
      </c>
      <c r="M52" s="52">
        <f ca="1">OFFSET('Other Inputs'!$B258,,$D$2)</f>
        <v>1.7500000000000002E-2</v>
      </c>
      <c r="N52" s="61">
        <f t="shared" ca="1" si="8"/>
        <v>363.6664274876386</v>
      </c>
      <c r="O52" s="61">
        <f t="shared" ca="1" si="9"/>
        <v>181.8332137438193</v>
      </c>
      <c r="P52" s="53"/>
      <c r="Q52" s="61">
        <f t="shared" ca="1" si="18"/>
        <v>420684.86922398861</v>
      </c>
      <c r="R52" s="54">
        <f t="shared" ca="1" si="13"/>
        <v>2.5673074916460203E-2</v>
      </c>
      <c r="S52" s="66">
        <f t="shared" ca="1" si="11"/>
        <v>76494481.744396195</v>
      </c>
      <c r="T52" s="68">
        <f t="shared" si="19"/>
        <v>25.5</v>
      </c>
    </row>
    <row r="53" spans="2:20" s="51" customFormat="1">
      <c r="B53" s="15">
        <f t="shared" si="12"/>
        <v>2046</v>
      </c>
      <c r="C53" s="61">
        <f t="shared" ca="1" si="14"/>
        <v>194.38025257763297</v>
      </c>
      <c r="D53" s="79">
        <f t="shared" ca="1" si="15"/>
        <v>81.880802213019493</v>
      </c>
      <c r="E53" s="85">
        <f t="shared" ca="1" si="5"/>
        <v>0.77479057352000036</v>
      </c>
      <c r="F53" s="61">
        <f t="shared" ca="1" si="16"/>
        <v>150.60398737558677</v>
      </c>
      <c r="G53" s="181">
        <f ca="1">OFFSET('Other Inputs'!$B121,,$D$2)</f>
        <v>0</v>
      </c>
      <c r="H53" s="61">
        <f t="shared" ca="1" si="6"/>
        <v>150.60398737558677</v>
      </c>
      <c r="I53" s="79">
        <f t="shared" ca="1" si="17"/>
        <v>81.855587176967575</v>
      </c>
      <c r="J53" s="63">
        <f ca="1">OFFSET('Other Inputs'!$B52,,$D$2)</f>
        <v>2</v>
      </c>
      <c r="K53" s="86">
        <f t="shared" ca="1" si="7"/>
        <v>301.20797475117354</v>
      </c>
      <c r="L53" s="82">
        <f ca="1">OFFSET('Other Inputs'!$B190,,$D$2)</f>
        <v>5.5E-2</v>
      </c>
      <c r="M53" s="52">
        <f ca="1">OFFSET('Other Inputs'!$B259,,$D$2)</f>
        <v>1.7500000000000002E-2</v>
      </c>
      <c r="N53" s="61">
        <f t="shared" ca="1" si="8"/>
        <v>323.33546559633163</v>
      </c>
      <c r="O53" s="61">
        <f t="shared" ca="1" si="9"/>
        <v>161.66773279816582</v>
      </c>
      <c r="P53" s="53"/>
      <c r="Q53" s="61">
        <f t="shared" ca="1" si="18"/>
        <v>431815.12960112741</v>
      </c>
      <c r="R53" s="54">
        <f t="shared" ca="1" si="13"/>
        <v>2.6457477298078569E-2</v>
      </c>
      <c r="S53" s="66">
        <f t="shared" ca="1" si="11"/>
        <v>69810572.990560412</v>
      </c>
      <c r="T53" s="68">
        <f t="shared" si="19"/>
        <v>26.5</v>
      </c>
    </row>
    <row r="54" spans="2:20" s="51" customFormat="1">
      <c r="B54" s="15">
        <f t="shared" si="12"/>
        <v>2047</v>
      </c>
      <c r="C54" s="61">
        <f t="shared" ca="1" si="14"/>
        <v>172.25927118262612</v>
      </c>
      <c r="D54" s="79">
        <f t="shared" ca="1" si="15"/>
        <v>82.009953807263685</v>
      </c>
      <c r="E54" s="85">
        <f t="shared" ca="1" si="5"/>
        <v>0.775364876283544</v>
      </c>
      <c r="F54" s="61">
        <f t="shared" ca="1" si="16"/>
        <v>133.56378848921037</v>
      </c>
      <c r="G54" s="181">
        <f ca="1">OFFSET('Other Inputs'!$B122,,$D$2)</f>
        <v>0</v>
      </c>
      <c r="H54" s="61">
        <f t="shared" ca="1" si="6"/>
        <v>133.56378848921037</v>
      </c>
      <c r="I54" s="79">
        <f t="shared" ca="1" si="17"/>
        <v>81.987216525927408</v>
      </c>
      <c r="J54" s="63">
        <f ca="1">OFFSET('Other Inputs'!$B53,,$D$2)</f>
        <v>2</v>
      </c>
      <c r="K54" s="86">
        <f t="shared" ca="1" si="7"/>
        <v>267.12757697842073</v>
      </c>
      <c r="L54" s="82">
        <f ca="1">OFFSET('Other Inputs'!$B191,,$D$2)</f>
        <v>5.5E-2</v>
      </c>
      <c r="M54" s="52">
        <f ca="1">OFFSET('Other Inputs'!$B260,,$D$2)</f>
        <v>1.7500000000000002E-2</v>
      </c>
      <c r="N54" s="61">
        <f t="shared" ca="1" si="8"/>
        <v>286.751436602198</v>
      </c>
      <c r="O54" s="61">
        <f t="shared" ca="1" si="9"/>
        <v>143.375718301099</v>
      </c>
      <c r="P54" s="53"/>
      <c r="Q54" s="61">
        <f t="shared" ca="1" si="18"/>
        <v>443348.42345790635</v>
      </c>
      <c r="R54" s="54">
        <f t="shared" ca="1" si="13"/>
        <v>2.670886929652605E-2</v>
      </c>
      <c r="S54" s="66">
        <f t="shared" ca="1" si="11"/>
        <v>63565398.670937128</v>
      </c>
      <c r="T54" s="68">
        <f t="shared" si="19"/>
        <v>27.5</v>
      </c>
    </row>
    <row r="55" spans="2:20" s="51" customFormat="1">
      <c r="B55" s="15">
        <f t="shared" si="12"/>
        <v>2048</v>
      </c>
      <c r="C55" s="61">
        <f t="shared" ca="1" si="14"/>
        <v>152.23550464298813</v>
      </c>
      <c r="D55" s="79">
        <f t="shared" ca="1" si="15"/>
        <v>82.138837515716986</v>
      </c>
      <c r="E55" s="85">
        <f t="shared" ca="1" si="5"/>
        <v>0.77590191075253712</v>
      </c>
      <c r="F55" s="61">
        <f t="shared" ca="1" si="16"/>
        <v>118.11981893687123</v>
      </c>
      <c r="G55" s="181">
        <f ca="1">OFFSET('Other Inputs'!$B123,,$D$2)</f>
        <v>0</v>
      </c>
      <c r="H55" s="61">
        <f t="shared" ca="1" si="6"/>
        <v>118.11981893687123</v>
      </c>
      <c r="I55" s="79">
        <f t="shared" ca="1" si="17"/>
        <v>82.118284076135893</v>
      </c>
      <c r="J55" s="63">
        <f ca="1">OFFSET('Other Inputs'!$B54,,$D$2)</f>
        <v>2</v>
      </c>
      <c r="K55" s="86">
        <f t="shared" ca="1" si="7"/>
        <v>236.23963787374245</v>
      </c>
      <c r="L55" s="82">
        <f ca="1">OFFSET('Other Inputs'!$B192,,$D$2)</f>
        <v>5.5E-2</v>
      </c>
      <c r="M55" s="52">
        <f ca="1">OFFSET('Other Inputs'!$B261,,$D$2)</f>
        <v>1.7500000000000002E-2</v>
      </c>
      <c r="N55" s="61">
        <f t="shared" ca="1" si="8"/>
        <v>253.59439227104227</v>
      </c>
      <c r="O55" s="61">
        <f t="shared" ca="1" si="9"/>
        <v>126.79719613552113</v>
      </c>
      <c r="P55" s="53"/>
      <c r="Q55" s="61">
        <f t="shared" ca="1" si="18"/>
        <v>454932.84665854363</v>
      </c>
      <c r="R55" s="54">
        <f t="shared" ca="1" si="13"/>
        <v>2.6129388507315054E-2</v>
      </c>
      <c r="S55" s="66">
        <f t="shared" ca="1" si="11"/>
        <v>57684209.386254318</v>
      </c>
      <c r="T55" s="68">
        <f t="shared" si="19"/>
        <v>28.5</v>
      </c>
    </row>
    <row r="56" spans="2:20" s="51" customFormat="1">
      <c r="B56" s="15">
        <f t="shared" si="12"/>
        <v>2049</v>
      </c>
      <c r="C56" s="61">
        <f t="shared" ca="1" si="14"/>
        <v>134.30193599351514</v>
      </c>
      <c r="D56" s="79">
        <f t="shared" ca="1" si="15"/>
        <v>82.274716064569787</v>
      </c>
      <c r="E56" s="85">
        <f t="shared" ca="1" si="5"/>
        <v>0.77639786864214477</v>
      </c>
      <c r="F56" s="61">
        <f t="shared" ca="1" si="16"/>
        <v>104.2717368598789</v>
      </c>
      <c r="G56" s="181">
        <f ca="1">OFFSET('Other Inputs'!$B124,,$D$2)</f>
        <v>0</v>
      </c>
      <c r="H56" s="61">
        <f t="shared" ca="1" si="6"/>
        <v>104.2717368598789</v>
      </c>
      <c r="I56" s="79">
        <f t="shared" ca="1" si="17"/>
        <v>82.256077399235394</v>
      </c>
      <c r="J56" s="63">
        <f ca="1">OFFSET('Other Inputs'!$B55,,$D$2)</f>
        <v>2</v>
      </c>
      <c r="K56" s="86">
        <f t="shared" ca="1" si="7"/>
        <v>208.5434737197578</v>
      </c>
      <c r="L56" s="82">
        <f ca="1">OFFSET('Other Inputs'!$B193,,$D$2)</f>
        <v>5.5E-2</v>
      </c>
      <c r="M56" s="52">
        <f ca="1">OFFSET('Other Inputs'!$B262,,$D$2)</f>
        <v>1.7500000000000002E-2</v>
      </c>
      <c r="N56" s="61">
        <f t="shared" ca="1" si="8"/>
        <v>223.86359865789552</v>
      </c>
      <c r="O56" s="61">
        <f t="shared" ca="1" si="9"/>
        <v>111.93179932894776</v>
      </c>
      <c r="P56" s="53"/>
      <c r="Q56" s="61">
        <f t="shared" ca="1" si="18"/>
        <v>466563.62840326049</v>
      </c>
      <c r="R56" s="54">
        <f t="shared" ca="1" si="13"/>
        <v>2.5565930950346427E-2</v>
      </c>
      <c r="S56" s="66">
        <f t="shared" ca="1" si="11"/>
        <v>52223306.428619504</v>
      </c>
      <c r="T56" s="68">
        <f t="shared" si="19"/>
        <v>29.5</v>
      </c>
    </row>
    <row r="57" spans="2:20" s="51" customFormat="1">
      <c r="B57" s="15">
        <f t="shared" si="12"/>
        <v>2050</v>
      </c>
      <c r="C57" s="61">
        <f t="shared" ca="1" si="14"/>
        <v>118.22304576016433</v>
      </c>
      <c r="D57" s="79">
        <f t="shared" ca="1" si="15"/>
        <v>82.414564019230198</v>
      </c>
      <c r="E57" s="85">
        <f t="shared" ca="1" si="5"/>
        <v>0.7768623968806867</v>
      </c>
      <c r="F57" s="61">
        <f t="shared" ca="1" si="16"/>
        <v>91.843038695776357</v>
      </c>
      <c r="G57" s="181">
        <f ca="1">OFFSET('Other Inputs'!$B125,,$D$2)</f>
        <v>0</v>
      </c>
      <c r="H57" s="61">
        <f t="shared" ca="1" si="6"/>
        <v>91.843038695776357</v>
      </c>
      <c r="I57" s="79">
        <f t="shared" ca="1" si="17"/>
        <v>82.397596476810477</v>
      </c>
      <c r="J57" s="63">
        <f ca="1">OFFSET('Other Inputs'!$B56,,$D$2)</f>
        <v>2</v>
      </c>
      <c r="K57" s="86">
        <f t="shared" ca="1" si="7"/>
        <v>183.68607739155271</v>
      </c>
      <c r="L57" s="82">
        <f ca="1">OFFSET('Other Inputs'!$B194,,$D$2)</f>
        <v>5.5E-2</v>
      </c>
      <c r="M57" s="52">
        <f ca="1">OFFSET('Other Inputs'!$B263,,$D$2)</f>
        <v>1.7500000000000002E-2</v>
      </c>
      <c r="N57" s="61">
        <f t="shared" ca="1" si="8"/>
        <v>197.18011585192966</v>
      </c>
      <c r="O57" s="61">
        <f t="shared" ca="1" si="9"/>
        <v>98.590057925964828</v>
      </c>
      <c r="P57" s="53"/>
      <c r="Q57" s="61">
        <f t="shared" ca="1" si="18"/>
        <v>478836.34401017625</v>
      </c>
      <c r="R57" s="54">
        <f t="shared" ca="1" si="13"/>
        <v>2.6304484232766212E-2</v>
      </c>
      <c r="S57" s="66">
        <f t="shared" ca="1" si="11"/>
        <v>47208502.893020496</v>
      </c>
      <c r="T57" s="68">
        <f t="shared" si="19"/>
        <v>30.5</v>
      </c>
    </row>
    <row r="58" spans="2:20" s="51" customFormat="1">
      <c r="B58" s="15">
        <f t="shared" si="12"/>
        <v>2051</v>
      </c>
      <c r="C58" s="61">
        <f t="shared" ca="1" si="14"/>
        <v>103.5993296727754</v>
      </c>
      <c r="D58" s="79">
        <f t="shared" ca="1" si="15"/>
        <v>82.540656605324443</v>
      </c>
      <c r="E58" s="85">
        <f t="shared" ca="1" si="5"/>
        <v>0.77680169172142433</v>
      </c>
      <c r="F58" s="61">
        <f t="shared" ca="1" si="16"/>
        <v>80.476134551017481</v>
      </c>
      <c r="G58" s="181">
        <f ca="1">OFFSET('Other Inputs'!$B126,,$D$2)</f>
        <v>0</v>
      </c>
      <c r="H58" s="61">
        <f t="shared" ca="1" si="6"/>
        <v>80.476134551017481</v>
      </c>
      <c r="I58" s="79">
        <f t="shared" ca="1" si="17"/>
        <v>82.52382702185264</v>
      </c>
      <c r="J58" s="63">
        <f ca="1">OFFSET('Other Inputs'!$B57,,$D$2)</f>
        <v>2</v>
      </c>
      <c r="K58" s="86">
        <f t="shared" ca="1" si="7"/>
        <v>160.95226910203496</v>
      </c>
      <c r="L58" s="82">
        <f ca="1">OFFSET('Other Inputs'!$B195,,$D$2)</f>
        <v>5.5E-2</v>
      </c>
      <c r="M58" s="52">
        <f ca="1">OFFSET('Other Inputs'!$B264,,$D$2)</f>
        <v>1.7500000000000002E-2</v>
      </c>
      <c r="N58" s="61">
        <f t="shared" ca="1" si="8"/>
        <v>172.77622517094321</v>
      </c>
      <c r="O58" s="61">
        <f t="shared" ca="1" si="9"/>
        <v>86.388112585471603</v>
      </c>
      <c r="P58" s="53"/>
      <c r="Q58" s="61">
        <f t="shared" ca="1" si="18"/>
        <v>491810.68620635266</v>
      </c>
      <c r="R58" s="54">
        <f t="shared" ca="1" si="13"/>
        <v>2.7095566906050639E-2</v>
      </c>
      <c r="S58" s="66">
        <f t="shared" ca="1" si="11"/>
        <v>42486596.930732436</v>
      </c>
      <c r="T58" s="68">
        <f t="shared" si="19"/>
        <v>31.5</v>
      </c>
    </row>
    <row r="59" spans="2:20" s="51" customFormat="1">
      <c r="B59" s="15">
        <f t="shared" si="12"/>
        <v>2052</v>
      </c>
      <c r="C59" s="61">
        <f t="shared" ca="1" si="14"/>
        <v>90.363847476522778</v>
      </c>
      <c r="D59" s="79">
        <f t="shared" ca="1" si="15"/>
        <v>82.650278065395185</v>
      </c>
      <c r="E59" s="85">
        <f t="shared" ca="1" si="5"/>
        <v>0.77674821576819253</v>
      </c>
      <c r="F59" s="61">
        <f t="shared" ca="1" si="16"/>
        <v>70.189957297338154</v>
      </c>
      <c r="G59" s="181">
        <f ca="1">OFFSET('Other Inputs'!$B127,,$D$2)</f>
        <v>0</v>
      </c>
      <c r="H59" s="61">
        <f t="shared" ca="1" si="6"/>
        <v>70.189957297338154</v>
      </c>
      <c r="I59" s="79">
        <f t="shared" ca="1" si="17"/>
        <v>82.633519302521648</v>
      </c>
      <c r="J59" s="63">
        <f ca="1">OFFSET('Other Inputs'!$B58,,$D$2)</f>
        <v>2</v>
      </c>
      <c r="K59" s="86">
        <f t="shared" ca="1" si="7"/>
        <v>140.37991459467631</v>
      </c>
      <c r="L59" s="82">
        <f ca="1">OFFSET('Other Inputs'!$B196,,$D$2)</f>
        <v>5.5E-2</v>
      </c>
      <c r="M59" s="52">
        <f ca="1">OFFSET('Other Inputs'!$B265,,$D$2)</f>
        <v>1.7500000000000002E-2</v>
      </c>
      <c r="N59" s="61">
        <f t="shared" ca="1" si="8"/>
        <v>150.69257407058771</v>
      </c>
      <c r="O59" s="61">
        <f t="shared" ca="1" si="9"/>
        <v>75.346287035293855</v>
      </c>
      <c r="P59" s="53"/>
      <c r="Q59" s="61">
        <f t="shared" ca="1" si="18"/>
        <v>505104.43449422921</v>
      </c>
      <c r="R59" s="54">
        <f t="shared" ca="1" si="13"/>
        <v>2.7030214390865837E-2</v>
      </c>
      <c r="S59" s="66">
        <f t="shared" ca="1" si="11"/>
        <v>38057743.704201974</v>
      </c>
      <c r="T59" s="68">
        <f t="shared" si="19"/>
        <v>32.5</v>
      </c>
    </row>
    <row r="60" spans="2:20" s="51" customFormat="1">
      <c r="B60" s="15">
        <f t="shared" si="12"/>
        <v>2053</v>
      </c>
      <c r="C60" s="61">
        <f t="shared" ca="1" si="14"/>
        <v>78.51236914604138</v>
      </c>
      <c r="D60" s="79">
        <f t="shared" ca="1" si="15"/>
        <v>82.746598481164028</v>
      </c>
      <c r="E60" s="85">
        <f t="shared" ca="1" si="5"/>
        <v>0.77670691624240717</v>
      </c>
      <c r="F60" s="61">
        <f t="shared" ca="1" si="16"/>
        <v>60.981100126307311</v>
      </c>
      <c r="G60" s="181">
        <f ca="1">OFFSET('Other Inputs'!$B128,,$D$2)</f>
        <v>0</v>
      </c>
      <c r="H60" s="61">
        <f t="shared" ca="1" si="6"/>
        <v>60.981100126307311</v>
      </c>
      <c r="I60" s="79">
        <f t="shared" ca="1" si="17"/>
        <v>82.729849902510921</v>
      </c>
      <c r="J60" s="63">
        <f ca="1">OFFSET('Other Inputs'!$B59,,$D$2)</f>
        <v>2</v>
      </c>
      <c r="K60" s="86">
        <f t="shared" ca="1" si="7"/>
        <v>121.96220025261462</v>
      </c>
      <c r="L60" s="82">
        <f ca="1">OFFSET('Other Inputs'!$B197,,$D$2)</f>
        <v>5.5E-2</v>
      </c>
      <c r="M60" s="52">
        <f ca="1">OFFSET('Other Inputs'!$B266,,$D$2)</f>
        <v>1.7500000000000002E-2</v>
      </c>
      <c r="N60" s="61">
        <f t="shared" ca="1" si="8"/>
        <v>130.92184838867234</v>
      </c>
      <c r="O60" s="61">
        <f t="shared" ca="1" si="9"/>
        <v>65.460924194336172</v>
      </c>
      <c r="P60" s="53"/>
      <c r="Q60" s="61">
        <f t="shared" ca="1" si="18"/>
        <v>518782.52930900658</v>
      </c>
      <c r="R60" s="54">
        <f t="shared" ca="1" si="13"/>
        <v>2.7079736150947609E-2</v>
      </c>
      <c r="S60" s="66">
        <f t="shared" ca="1" si="11"/>
        <v>33959983.824442863</v>
      </c>
      <c r="T60" s="68">
        <f t="shared" si="19"/>
        <v>33.5</v>
      </c>
    </row>
    <row r="61" spans="2:20" s="51" customFormat="1">
      <c r="B61" s="15">
        <f t="shared" si="12"/>
        <v>2054</v>
      </c>
      <c r="C61" s="61">
        <f t="shared" ca="1" si="14"/>
        <v>67.892764870886168</v>
      </c>
      <c r="D61" s="79">
        <f t="shared" ca="1" si="15"/>
        <v>82.821554857661155</v>
      </c>
      <c r="E61" s="85">
        <f t="shared" ca="1" si="5"/>
        <v>0.77667647008221175</v>
      </c>
      <c r="F61" s="61">
        <f t="shared" ca="1" si="16"/>
        <v>52.730712964041459</v>
      </c>
      <c r="G61" s="181">
        <f ca="1">OFFSET('Other Inputs'!$B129,,$D$2)</f>
        <v>0</v>
      </c>
      <c r="H61" s="61">
        <f t="shared" ca="1" si="6"/>
        <v>52.730712964041459</v>
      </c>
      <c r="I61" s="79">
        <f t="shared" ca="1" si="17"/>
        <v>82.804769325890703</v>
      </c>
      <c r="J61" s="63">
        <f ca="1">OFFSET('Other Inputs'!$B60,,$D$2)</f>
        <v>2</v>
      </c>
      <c r="K61" s="86">
        <f t="shared" ca="1" si="7"/>
        <v>105.46142592808292</v>
      </c>
      <c r="L61" s="82">
        <f ca="1">OFFSET('Other Inputs'!$B198,,$D$2)</f>
        <v>5.5E-2</v>
      </c>
      <c r="M61" s="52">
        <f ca="1">OFFSET('Other Inputs'!$B267,,$D$2)</f>
        <v>1.7500000000000002E-2</v>
      </c>
      <c r="N61" s="61">
        <f t="shared" ca="1" si="8"/>
        <v>113.20888593032471</v>
      </c>
      <c r="O61" s="61">
        <f t="shared" ca="1" si="9"/>
        <v>56.604442965162356</v>
      </c>
      <c r="P61" s="53"/>
      <c r="Q61" s="61">
        <f t="shared" ca="1" si="18"/>
        <v>533591.42098874506</v>
      </c>
      <c r="R61" s="54">
        <f t="shared" ca="1" si="13"/>
        <v>2.8545471065618111E-2</v>
      </c>
      <c r="S61" s="66">
        <f t="shared" ca="1" si="11"/>
        <v>30203645.156057354</v>
      </c>
      <c r="T61" s="68">
        <f t="shared" si="19"/>
        <v>34.5</v>
      </c>
    </row>
    <row r="62" spans="2:20" s="51" customFormat="1">
      <c r="B62" s="15">
        <f t="shared" si="12"/>
        <v>2055</v>
      </c>
      <c r="C62" s="61">
        <f t="shared" ca="1" si="14"/>
        <v>58.462298388840992</v>
      </c>
      <c r="D62" s="79">
        <f t="shared" ca="1" si="15"/>
        <v>82.875603902703773</v>
      </c>
      <c r="E62" s="85">
        <f t="shared" ca="1" si="5"/>
        <v>0.77665857130271976</v>
      </c>
      <c r="F62" s="61">
        <f t="shared" ca="1" si="16"/>
        <v>45.405245141750541</v>
      </c>
      <c r="G62" s="181">
        <f ca="1">OFFSET('Other Inputs'!$B130,,$D$2)</f>
        <v>0</v>
      </c>
      <c r="H62" s="61">
        <f t="shared" ca="1" si="6"/>
        <v>45.405245141750541</v>
      </c>
      <c r="I62" s="79">
        <f t="shared" ca="1" si="17"/>
        <v>82.858759627949738</v>
      </c>
      <c r="J62" s="63">
        <f ca="1">OFFSET('Other Inputs'!$B61,,$D$2)</f>
        <v>2</v>
      </c>
      <c r="K62" s="86">
        <f t="shared" ca="1" si="7"/>
        <v>90.810490283501082</v>
      </c>
      <c r="L62" s="82">
        <f ca="1">OFFSET('Other Inputs'!$B199,,$D$2)</f>
        <v>5.5E-2</v>
      </c>
      <c r="M62" s="52">
        <f ca="1">OFFSET('Other Inputs'!$B268,,$D$2)</f>
        <v>1.7500000000000002E-2</v>
      </c>
      <c r="N62" s="61">
        <f t="shared" ca="1" si="8"/>
        <v>97.481655925952779</v>
      </c>
      <c r="O62" s="61">
        <f t="shared" ca="1" si="9"/>
        <v>48.74082796297639</v>
      </c>
      <c r="P62" s="53"/>
      <c r="Q62" s="61">
        <f t="shared" ca="1" si="18"/>
        <v>549329.55110524397</v>
      </c>
      <c r="R62" s="54">
        <f t="shared" ca="1" si="13"/>
        <v>2.9494721049555306E-2</v>
      </c>
      <c r="S62" s="66">
        <f t="shared" ca="1" si="11"/>
        <v>26774777.145399742</v>
      </c>
      <c r="T62" s="68">
        <f t="shared" si="19"/>
        <v>35.5</v>
      </c>
    </row>
    <row r="63" spans="2:20" s="51" customFormat="1">
      <c r="B63" s="15">
        <f t="shared" si="12"/>
        <v>2056</v>
      </c>
      <c r="C63" s="61">
        <f t="shared" ca="1" si="14"/>
        <v>50.202273525056334</v>
      </c>
      <c r="D63" s="79">
        <f t="shared" ca="1" si="15"/>
        <v>82.91560602063835</v>
      </c>
      <c r="E63" s="85">
        <f t="shared" ca="1" si="5"/>
        <v>0.7766437727616432</v>
      </c>
      <c r="F63" s="61">
        <f t="shared" ca="1" si="16"/>
        <v>38.989283111711707</v>
      </c>
      <c r="G63" s="181">
        <f ca="1">OFFSET('Other Inputs'!$B131,,$D$2)</f>
        <v>0</v>
      </c>
      <c r="H63" s="61">
        <f t="shared" ca="1" si="6"/>
        <v>38.989283111711707</v>
      </c>
      <c r="I63" s="79">
        <f t="shared" ca="1" si="17"/>
        <v>82.898653819969795</v>
      </c>
      <c r="J63" s="63">
        <f ca="1">OFFSET('Other Inputs'!$B62,,$D$2)</f>
        <v>2</v>
      </c>
      <c r="K63" s="86">
        <f t="shared" ca="1" si="7"/>
        <v>77.978566223423414</v>
      </c>
      <c r="L63" s="82">
        <f ca="1">OFFSET('Other Inputs'!$B200,,$D$2)</f>
        <v>5.5E-2</v>
      </c>
      <c r="M63" s="52">
        <f ca="1">OFFSET('Other Inputs'!$B269,,$D$2)</f>
        <v>1.7500000000000002E-2</v>
      </c>
      <c r="N63" s="61">
        <f t="shared" ca="1" si="8"/>
        <v>83.707066644611658</v>
      </c>
      <c r="O63" s="61">
        <f t="shared" ca="1" si="9"/>
        <v>41.853533322305829</v>
      </c>
      <c r="P63" s="53"/>
      <c r="Q63" s="61">
        <f t="shared" ca="1" si="18"/>
        <v>565445.70722737291</v>
      </c>
      <c r="R63" s="54">
        <f t="shared" ca="1" si="13"/>
        <v>2.9337864838517191E-2</v>
      </c>
      <c r="S63" s="66">
        <f t="shared" ca="1" si="11"/>
        <v>23665900.749395639</v>
      </c>
      <c r="T63" s="68">
        <f t="shared" si="19"/>
        <v>36.5</v>
      </c>
    </row>
    <row r="64" spans="2:20" s="51" customFormat="1">
      <c r="B64" s="15">
        <f t="shared" si="12"/>
        <v>2057</v>
      </c>
      <c r="C64" s="61">
        <f t="shared" ca="1" si="14"/>
        <v>42.918462889824873</v>
      </c>
      <c r="D64" s="79">
        <f t="shared" ca="1" si="15"/>
        <v>82.927219244089841</v>
      </c>
      <c r="E64" s="85">
        <f t="shared" ca="1" si="5"/>
        <v>0.77664393165791412</v>
      </c>
      <c r="F64" s="61">
        <f t="shared" ca="1" si="16"/>
        <v>33.332363759467874</v>
      </c>
      <c r="G64" s="181">
        <f ca="1">OFFSET('Other Inputs'!$B132,,$D$2)</f>
        <v>0</v>
      </c>
      <c r="H64" s="61">
        <f t="shared" ca="1" si="6"/>
        <v>33.332363759467874</v>
      </c>
      <c r="I64" s="79">
        <f t="shared" ca="1" si="17"/>
        <v>82.910133310105138</v>
      </c>
      <c r="J64" s="63">
        <f ca="1">OFFSET('Other Inputs'!$B63,,$D$2)</f>
        <v>2</v>
      </c>
      <c r="K64" s="86">
        <f t="shared" ca="1" si="7"/>
        <v>66.664727518935749</v>
      </c>
      <c r="L64" s="82">
        <f ca="1">OFFSET('Other Inputs'!$B201,,$D$2)</f>
        <v>5.5E-2</v>
      </c>
      <c r="M64" s="52">
        <f ca="1">OFFSET('Other Inputs'!$B270,,$D$2)</f>
        <v>1.7500000000000002E-2</v>
      </c>
      <c r="N64" s="61">
        <f t="shared" ca="1" si="8"/>
        <v>71.562085064295559</v>
      </c>
      <c r="O64" s="61">
        <f t="shared" ca="1" si="9"/>
        <v>35.781042532147779</v>
      </c>
      <c r="P64" s="53"/>
      <c r="Q64" s="61">
        <f t="shared" ca="1" si="18"/>
        <v>582287.68844774982</v>
      </c>
      <c r="R64" s="54">
        <f t="shared" ca="1" si="13"/>
        <v>2.9785319801896692E-2</v>
      </c>
      <c r="S64" s="66">
        <f t="shared" ca="1" si="11"/>
        <v>20834860.54629495</v>
      </c>
      <c r="T64" s="68">
        <f t="shared" si="19"/>
        <v>37.5</v>
      </c>
    </row>
    <row r="65" spans="2:20" s="51" customFormat="1">
      <c r="B65" s="15">
        <f t="shared" si="12"/>
        <v>2058</v>
      </c>
      <c r="C65" s="61">
        <f t="shared" ca="1" si="14"/>
        <v>36.643556026596784</v>
      </c>
      <c r="D65" s="79">
        <f t="shared" ca="1" si="15"/>
        <v>82.927854914398552</v>
      </c>
      <c r="E65" s="85">
        <f t="shared" ca="1" si="5"/>
        <v>0.77665307575836151</v>
      </c>
      <c r="F65" s="61">
        <f t="shared" ca="1" si="16"/>
        <v>28.459330494780236</v>
      </c>
      <c r="G65" s="181">
        <f ca="1">OFFSET('Other Inputs'!$B133,,$D$2)</f>
        <v>0</v>
      </c>
      <c r="H65" s="61">
        <f t="shared" ca="1" si="6"/>
        <v>28.459330494780236</v>
      </c>
      <c r="I65" s="79">
        <f t="shared" ca="1" si="17"/>
        <v>82.910649198744295</v>
      </c>
      <c r="J65" s="63">
        <f ca="1">OFFSET('Other Inputs'!$B64,,$D$2)</f>
        <v>2</v>
      </c>
      <c r="K65" s="86">
        <f t="shared" ca="1" si="7"/>
        <v>56.918660989560472</v>
      </c>
      <c r="L65" s="82">
        <f ca="1">OFFSET('Other Inputs'!$B202,,$D$2)</f>
        <v>5.5E-2</v>
      </c>
      <c r="M65" s="52">
        <f ca="1">OFFSET('Other Inputs'!$B271,,$D$2)</f>
        <v>1.7500000000000002E-2</v>
      </c>
      <c r="N65" s="61">
        <f t="shared" ca="1" si="8"/>
        <v>61.10004812250606</v>
      </c>
      <c r="O65" s="61">
        <f t="shared" ca="1" si="9"/>
        <v>30.55002406125303</v>
      </c>
      <c r="P65" s="53"/>
      <c r="Q65" s="61">
        <f t="shared" ca="1" si="18"/>
        <v>600284.29652854975</v>
      </c>
      <c r="R65" s="54">
        <f t="shared" ca="1" si="13"/>
        <v>3.0906729504748487E-2</v>
      </c>
      <c r="S65" s="66">
        <f t="shared" ca="1" si="11"/>
        <v>18338699.702539545</v>
      </c>
      <c r="T65" s="68">
        <f t="shared" si="19"/>
        <v>38.5</v>
      </c>
    </row>
    <row r="66" spans="2:20" s="51" customFormat="1">
      <c r="B66" s="15">
        <f t="shared" si="12"/>
        <v>2059</v>
      </c>
      <c r="C66" s="61">
        <f t="shared" ca="1" si="14"/>
        <v>31.199304326545789</v>
      </c>
      <c r="D66" s="79">
        <f t="shared" ca="1" si="15"/>
        <v>82.905144217498176</v>
      </c>
      <c r="E66" s="85">
        <f t="shared" ca="1" si="5"/>
        <v>0.77666871119908454</v>
      </c>
      <c r="F66" s="61">
        <f t="shared" ca="1" si="16"/>
        <v>24.231523481606342</v>
      </c>
      <c r="G66" s="181">
        <f ca="1">OFFSET('Other Inputs'!$B134,,$D$2)</f>
        <v>0</v>
      </c>
      <c r="H66" s="61">
        <f t="shared" ca="1" si="6"/>
        <v>24.231523481606342</v>
      </c>
      <c r="I66" s="79">
        <f t="shared" ca="1" si="17"/>
        <v>82.887879534393647</v>
      </c>
      <c r="J66" s="63">
        <f ca="1">OFFSET('Other Inputs'!$B65,,$D$2)</f>
        <v>2</v>
      </c>
      <c r="K66" s="86">
        <f t="shared" ca="1" si="7"/>
        <v>48.463046963212683</v>
      </c>
      <c r="L66" s="82">
        <f ca="1">OFFSET('Other Inputs'!$B203,,$D$2)</f>
        <v>5.5E-2</v>
      </c>
      <c r="M66" s="52">
        <f ca="1">OFFSET('Other Inputs'!$B272,,$D$2)</f>
        <v>1.7500000000000002E-2</v>
      </c>
      <c r="N66" s="61">
        <f t="shared" ca="1" si="8"/>
        <v>52.0232635507477</v>
      </c>
      <c r="O66" s="61">
        <f t="shared" ca="1" si="9"/>
        <v>26.01163177537385</v>
      </c>
      <c r="P66" s="53"/>
      <c r="Q66" s="61">
        <f t="shared" ca="1" si="18"/>
        <v>619423.68279144471</v>
      </c>
      <c r="R66" s="54">
        <f t="shared" ca="1" si="13"/>
        <v>3.1883869649061758E-2</v>
      </c>
      <c r="S66" s="66">
        <f t="shared" ca="1" si="11"/>
        <v>16112220.749717034</v>
      </c>
      <c r="T66" s="68">
        <f t="shared" si="19"/>
        <v>39.5</v>
      </c>
    </row>
    <row r="67" spans="2:20" s="51" customFormat="1" ht="14" thickBot="1">
      <c r="B67" s="15">
        <f t="shared" si="12"/>
        <v>2060</v>
      </c>
      <c r="C67" s="61">
        <f t="shared" ca="1" si="14"/>
        <v>26.597705829632361</v>
      </c>
      <c r="D67" s="79">
        <f t="shared" ca="1" si="15"/>
        <v>82.884024892500221</v>
      </c>
      <c r="E67" s="85">
        <f t="shared" ca="1" si="5"/>
        <v>0.77668038488807589</v>
      </c>
      <c r="F67" s="61">
        <f t="shared" ca="1" si="16"/>
        <v>20.657916400898682</v>
      </c>
      <c r="G67" s="181">
        <f ca="1">OFFSET('Other Inputs'!$B135,,$D$2)</f>
        <v>0</v>
      </c>
      <c r="H67" s="61">
        <f t="shared" ca="1" si="6"/>
        <v>20.657916400898682</v>
      </c>
      <c r="I67" s="79">
        <f t="shared" ca="1" si="17"/>
        <v>82.866757886134508</v>
      </c>
      <c r="J67" s="63">
        <f ca="1">OFFSET('Other Inputs'!$B66,,$D$2)</f>
        <v>2</v>
      </c>
      <c r="K67" s="86">
        <f t="shared" ca="1" si="7"/>
        <v>41.315832801797363</v>
      </c>
      <c r="L67" s="82">
        <f ca="1">OFFSET('Other Inputs'!$B204,,$D$2)</f>
        <v>5.5E-2</v>
      </c>
      <c r="M67" s="52">
        <f ca="1">OFFSET('Other Inputs'!$B273,,$D$2)</f>
        <v>1.7500000000000002E-2</v>
      </c>
      <c r="N67" s="61">
        <f t="shared" ca="1" si="8"/>
        <v>44.350997168999406</v>
      </c>
      <c r="O67" s="61">
        <f t="shared" ca="1" si="9"/>
        <v>22.175498584499703</v>
      </c>
      <c r="P67" s="53"/>
      <c r="Q67" s="61">
        <f t="shared" ca="1" si="18"/>
        <v>638753.50960737607</v>
      </c>
      <c r="R67" s="54">
        <f t="shared" ca="1" si="13"/>
        <v>3.1206147509280191E-2</v>
      </c>
      <c r="S67" s="66">
        <f t="shared" ca="1" si="11"/>
        <v>14164677.548142586</v>
      </c>
      <c r="T67" s="68">
        <f t="shared" si="19"/>
        <v>40.5</v>
      </c>
    </row>
    <row r="68" spans="2:20" s="51" customFormat="1" ht="14" thickBot="1">
      <c r="B68" s="16" t="str">
        <f>Startyear&amp;" to "&amp;2050</f>
        <v>2020 to 2050</v>
      </c>
      <c r="C68" s="62">
        <f ca="1">SUMIFS(C$12:C$67, $B$12:$B$67,"&gt;="&amp;Startyear,$B$12:$B$67,"&lt;="&amp;2050)</f>
        <v>25323.481464699613</v>
      </c>
      <c r="D68" s="80"/>
      <c r="E68" s="87">
        <f ca="1">F68/C68</f>
        <v>0.77003196183353007</v>
      </c>
      <c r="F68" s="62">
        <f ca="1">SUMIFS(F$12:F$67, $B$12:$B$67,"&gt;="&amp;Startyear,$B$12:$B$67,"&lt;="&amp;Endyear)</f>
        <v>19499.89011271768</v>
      </c>
      <c r="G68" s="58">
        <f ca="1">1-H68/F68</f>
        <v>2.3356724817227392E-2</v>
      </c>
      <c r="H68" s="62">
        <f ca="1">SUMIFS(H$12:H$67, $B$12:$B$67,"&gt;="&amp;Startyear,$B$12:$B$67,"&lt;="&amp;2050)</f>
        <v>19044.436545388759</v>
      </c>
      <c r="I68" s="57"/>
      <c r="J68" s="64">
        <f ca="1">K68/H68</f>
        <v>2</v>
      </c>
      <c r="K68" s="88">
        <f ca="1">SUMIFS(K$12:K$67, $B$12:$B$67,"&gt;="&amp;Startyear,$B$12:$B$67,"&lt;="&amp;2050)</f>
        <v>38088.873090777517</v>
      </c>
      <c r="L68" s="83"/>
      <c r="M68" s="59"/>
      <c r="N68" s="62">
        <f ca="1">SUMIFS(N$12:N$67, $B$12:$B$67,"&gt;="&amp;Startyear,$B$12:$B$67,"&lt;="&amp;2050)</f>
        <v>40886.976930208773</v>
      </c>
      <c r="O68" s="62">
        <f ca="1">SUMIFS(O$12:O$67, $B$12:$B$67,"&gt;="&amp;Startyear,$B$12:$B$67,"&lt;="&amp;2050)</f>
        <v>20443.488465104387</v>
      </c>
      <c r="P68" s="60"/>
      <c r="Q68" s="62">
        <f ca="1">S68/O68</f>
        <v>285098.95010801812</v>
      </c>
      <c r="R68" s="58">
        <f ca="1">(VLOOKUP(2050,$B$12:$Q$67,COLUMN(P1),0)/VLOOKUP(Startyear,$B$12:$Q$67,COLUMN(P1),0))^(1/(2050-Startyear))-1</f>
        <v>2.448045101805052E-2</v>
      </c>
      <c r="S68" s="67">
        <f ca="1">SUMIFS(S$12:S$67, $B$12:$B$67,"&gt;="&amp;Startyear,$B$12:$B$67,"&lt;="&amp;2050)</f>
        <v>5828417097.94664</v>
      </c>
      <c r="T68" s="69"/>
    </row>
    <row r="69" spans="2:20" s="51" customFormat="1" ht="14" thickBot="1">
      <c r="B69" s="16" t="s">
        <v>31</v>
      </c>
      <c r="C69" s="70">
        <f ca="1">SUMPRODUCT(C$12:C$57,$T$12:$T$57)/C68</f>
        <v>9.4023417453386386</v>
      </c>
      <c r="D69" s="73"/>
      <c r="E69" s="74"/>
      <c r="F69" s="70">
        <f ca="1">SUMPRODUCT(F$12:F$67,$T$12:$T$67)/F68</f>
        <v>10.102059178608744</v>
      </c>
      <c r="G69" s="140"/>
      <c r="H69" s="70">
        <f ca="1">SUMPRODUCT(H$12:H$57,$T$12:$T$57)/H68</f>
        <v>9.5112481521009027</v>
      </c>
      <c r="I69" s="70"/>
      <c r="J69" s="70"/>
      <c r="K69" s="70">
        <f ca="1">SUMPRODUCT(K$12:K$57,$T$12:$T$57)/K68</f>
        <v>9.5112481521009027</v>
      </c>
      <c r="L69" s="84"/>
      <c r="M69" s="70"/>
      <c r="N69" s="70">
        <f ca="1">SUMPRODUCT(N$12:N$57,$T$12:$T$57)/N68</f>
        <v>9.5112481521009009</v>
      </c>
      <c r="O69" s="70">
        <f ca="1">SUMPRODUCT(O$12:O$57,$T$12:$T$57)/O68</f>
        <v>9.5112481521009009</v>
      </c>
      <c r="P69" s="70"/>
      <c r="Q69" s="71"/>
      <c r="R69" s="72"/>
      <c r="S69" s="70">
        <f ca="1">SUMPRODUCT(S$12:S$57,$T$12:$T$57)/S68</f>
        <v>10.843987714253371</v>
      </c>
      <c r="T69" s="75"/>
    </row>
    <row r="70" spans="2:20" s="51" customFormat="1" ht="14" thickBot="1">
      <c r="B70" s="16" t="str">
        <f>Startyear&amp;" to "&amp;Endyear</f>
        <v>2020 to 2060</v>
      </c>
      <c r="C70" s="62">
        <f ca="1">IF(C58=0,"N/A",SUMIFS(C$12:C$67, $B$12:$B$67,"&gt;="&amp;Startyear))</f>
        <v>25909.873376852338</v>
      </c>
      <c r="D70" s="80"/>
      <c r="E70" s="87">
        <f ca="1">IF(C58=0,"N/A",F70/C70)</f>
        <v>0.75260460864076306</v>
      </c>
      <c r="F70" s="62">
        <f ca="1">SUMIFS(F$12:F$67, $B$12:$B$67,"&gt;="&amp;Startyear)</f>
        <v>19499.89011271768</v>
      </c>
      <c r="G70" s="58">
        <f ca="1">1-H70/F70</f>
        <v>0</v>
      </c>
      <c r="H70" s="62">
        <f ca="1">IF(C58=0,"N/A",SUMIFS(H$12:H$67, $B$12:$B$67,"&gt;="&amp;Startyear))</f>
        <v>19499.89011271768</v>
      </c>
      <c r="I70" s="57"/>
      <c r="J70" s="64">
        <f ca="1">IF(C58=0,"N/A",K70/H70)</f>
        <v>2</v>
      </c>
      <c r="K70" s="88">
        <f ca="1">IF(C58=0,"N/A",SUMIFS(K$12:K$67, $B$12:$B$67,"&gt;="&amp;Startyear))</f>
        <v>38999.780225435359</v>
      </c>
      <c r="L70" s="83"/>
      <c r="M70" s="59"/>
      <c r="N70" s="62">
        <f ca="1">IF(C58=0,"N/A",SUMIFS(N$12:N$67, $B$12:$B$67,"&gt;="&amp;Startyear))</f>
        <v>41864.801580246414</v>
      </c>
      <c r="O70" s="62">
        <f ca="1">IF(C58=0,"N/A",SUMIFS(O$12:O$67, $B$12:$B$67,"&gt;="&amp;Startyear))</f>
        <v>20932.400790123207</v>
      </c>
      <c r="P70" s="60"/>
      <c r="Q70" s="62">
        <f ca="1">IF(OR(Q58="",Q58=0),"N/A",S70/O70)</f>
        <v>291080.62018755666</v>
      </c>
      <c r="R70" s="58">
        <f ca="1">IF(OR(Q58="",Q58=0),"N/A",(VLOOKUP($B$67,$B$12:$Q$67,COLUMN(P3),0)/VLOOKUP(Startyear,$B$12:$Q$67,COLUMN(P3),0))^(1/($B$67-Startyear))-1)</f>
        <v>2.5667068285585515E-2</v>
      </c>
      <c r="S70" s="67">
        <f ca="1">IF(OR(Q58="",Q58=0),"N/A",SUMIFS(S$12:S$67, $B$12:$B$67,"&gt;="&amp;Startyear))</f>
        <v>6093016204.0035639</v>
      </c>
      <c r="T70" s="69"/>
    </row>
    <row r="71" spans="2:20" ht="14" thickBot="1">
      <c r="B71" s="16" t="s">
        <v>31</v>
      </c>
      <c r="C71" s="70">
        <f ca="1">IF(C58=0,"N/A",SUMPRODUCT(C$12:C$67,$T$12:$T$67)/C70)</f>
        <v>9.9772887842355154</v>
      </c>
      <c r="D71" s="73"/>
      <c r="E71" s="74"/>
      <c r="F71" s="70">
        <f ca="1">SUMPRODUCT(F$12:F$67,$T$12:$T$67)/F70</f>
        <v>10.102059178608744</v>
      </c>
      <c r="G71" s="140"/>
      <c r="H71" s="70">
        <f ca="1">IF(C58=0,"N/A",SUMPRODUCT(H$12:H$67,$T$12:$T$67)/H70)</f>
        <v>10.102059178608744</v>
      </c>
      <c r="I71" s="70"/>
      <c r="J71" s="70"/>
      <c r="K71" s="75">
        <f ca="1">IF(C58=0,"N/A",SUMPRODUCT(K$12:K$67,$T$12:$T$67)/K70)</f>
        <v>10.102059178608744</v>
      </c>
      <c r="L71" s="84"/>
      <c r="M71" s="70"/>
      <c r="N71" s="70">
        <f ca="1">IF(C58=0,"N/A",SUMPRODUCT(N$12:N$67,$T$12:$T$67)/N70)</f>
        <v>10.102059178608743</v>
      </c>
      <c r="O71" s="70">
        <f ca="1">IF(C58=0,"N/A",SUMPRODUCT(O$12:O$67,$T$12:$T$67)/O70)</f>
        <v>10.102059178608743</v>
      </c>
      <c r="P71" s="70"/>
      <c r="Q71" s="71"/>
      <c r="R71" s="72"/>
      <c r="S71" s="73">
        <f ca="1">IF(OR(Q58="",Q58=0),"N/A",SUMPRODUCT(S$12:S$67,$T$12:$T$67)/S70)</f>
        <v>11.893933973313418</v>
      </c>
      <c r="T71" s="75"/>
    </row>
    <row r="72" spans="2:20" hidden="1">
      <c r="F72" s="30"/>
      <c r="H72" s="30"/>
      <c r="I72" s="30"/>
      <c r="J72" s="30"/>
      <c r="S72" s="18"/>
    </row>
    <row r="73" spans="2:20" hidden="1">
      <c r="S73" s="30"/>
    </row>
    <row r="74" spans="2:20" hidden="1">
      <c r="S74" s="19"/>
    </row>
    <row r="75" spans="2:20" hidden="1"/>
    <row r="76" spans="2:20" hidden="1">
      <c r="S76" s="18"/>
    </row>
    <row r="77" spans="2:20" hidden="1"/>
    <row r="78" spans="2:20" hidden="1">
      <c r="S78" s="17"/>
    </row>
    <row r="79" spans="2:20" hidden="1"/>
    <row r="80" spans="2:20"/>
    <row r="81"/>
    <row r="82"/>
    <row r="83"/>
    <row r="84"/>
    <row r="85"/>
    <row r="86"/>
    <row r="87"/>
    <row r="88"/>
    <row r="89"/>
  </sheetData>
  <pageMargins left="0.75" right="0.75" top="1" bottom="1" header="0.5" footer="0.5"/>
  <pageSetup paperSize="9" scale="4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0070C0"/>
    <pageSetUpPr fitToPage="1"/>
  </sheetPr>
  <dimension ref="A1:WWD89"/>
  <sheetViews>
    <sheetView showGridLines="0" zoomScale="90" zoomScaleNormal="90" workbookViewId="0">
      <pane xSplit="4" ySplit="11" topLeftCell="E12" activePane="bottomRight" state="frozen"/>
      <selection activeCell="C70" sqref="C70:T71"/>
      <selection pane="topRight" activeCell="C70" sqref="C70:T71"/>
      <selection pane="bottomLeft" activeCell="C70" sqref="C70:T71"/>
      <selection pane="bottomRight"/>
    </sheetView>
  </sheetViews>
  <sheetFormatPr baseColWidth="10" defaultColWidth="0" defaultRowHeight="13" zeroHeight="1"/>
  <cols>
    <col min="1" max="1" width="1.33203125" style="29" customWidth="1"/>
    <col min="2" max="2" width="16.6640625" style="29" customWidth="1"/>
    <col min="3" max="5" width="11.1640625" style="29" customWidth="1"/>
    <col min="6" max="6" width="11.1640625" style="29" hidden="1" customWidth="1"/>
    <col min="7" max="7" width="11.1640625" style="136" hidden="1" customWidth="1"/>
    <col min="8" max="13" width="11.1640625" style="29" customWidth="1"/>
    <col min="14" max="14" width="12.6640625" style="29" customWidth="1"/>
    <col min="15" max="15" width="12.1640625" style="29" customWidth="1"/>
    <col min="16" max="16" width="1.5" style="29" customWidth="1"/>
    <col min="17" max="17" width="11.6640625" style="29" customWidth="1"/>
    <col min="18" max="18" width="10.5" style="29" bestFit="1" customWidth="1"/>
    <col min="19" max="19" width="14" style="29" bestFit="1" customWidth="1"/>
    <col min="20" max="20" width="7.83203125" style="44" customWidth="1"/>
    <col min="21" max="21" width="9.83203125" style="29" bestFit="1" customWidth="1"/>
    <col min="22" max="259" width="9" style="29" hidden="1"/>
    <col min="260" max="260" width="24.6640625" style="29" hidden="1"/>
    <col min="261" max="261" width="9.5" style="29" hidden="1"/>
    <col min="262" max="262" width="11.1640625" style="29" hidden="1"/>
    <col min="263" max="263" width="14.5" style="29" hidden="1"/>
    <col min="264" max="264" width="13" style="29" hidden="1"/>
    <col min="265" max="265" width="14.33203125" style="29" hidden="1"/>
    <col min="266" max="266" width="14.83203125" style="29" hidden="1"/>
    <col min="267" max="267" width="12.5" style="29" hidden="1"/>
    <col min="268" max="268" width="8.6640625" style="29" hidden="1"/>
    <col min="269" max="269" width="2.83203125" style="29" hidden="1"/>
    <col min="270" max="270" width="12" style="29" hidden="1"/>
    <col min="271" max="271" width="8.1640625" style="29" hidden="1"/>
    <col min="272" max="272" width="9" style="29" hidden="1"/>
    <col min="273" max="274" width="15.1640625" style="29" hidden="1"/>
    <col min="275" max="275" width="9" style="29" hidden="1"/>
    <col min="276" max="276" width="10.83203125" style="29" hidden="1"/>
    <col min="277" max="277" width="9.83203125" style="29" hidden="1"/>
    <col min="278" max="515" width="9" style="29" hidden="1"/>
    <col min="516" max="516" width="24.6640625" style="29" hidden="1"/>
    <col min="517" max="517" width="9.5" style="29" hidden="1"/>
    <col min="518" max="518" width="11.1640625" style="29" hidden="1"/>
    <col min="519" max="519" width="14.5" style="29" hidden="1"/>
    <col min="520" max="520" width="13" style="29" hidden="1"/>
    <col min="521" max="521" width="14.33203125" style="29" hidden="1"/>
    <col min="522" max="522" width="14.83203125" style="29" hidden="1"/>
    <col min="523" max="523" width="12.5" style="29" hidden="1"/>
    <col min="524" max="524" width="8.6640625" style="29" hidden="1"/>
    <col min="525" max="525" width="2.83203125" style="29" hidden="1"/>
    <col min="526" max="526" width="12" style="29" hidden="1"/>
    <col min="527" max="527" width="8.1640625" style="29" hidden="1"/>
    <col min="528" max="528" width="9" style="29" hidden="1"/>
    <col min="529" max="530" width="15.1640625" style="29" hidden="1"/>
    <col min="531" max="531" width="9" style="29" hidden="1"/>
    <col min="532" max="532" width="10.83203125" style="29" hidden="1"/>
    <col min="533" max="533" width="9.83203125" style="29" hidden="1"/>
    <col min="534" max="771" width="9" style="29" hidden="1"/>
    <col min="772" max="772" width="24.6640625" style="29" hidden="1"/>
    <col min="773" max="773" width="9.5" style="29" hidden="1"/>
    <col min="774" max="774" width="11.1640625" style="29" hidden="1"/>
    <col min="775" max="775" width="14.5" style="29" hidden="1"/>
    <col min="776" max="776" width="13" style="29" hidden="1"/>
    <col min="777" max="777" width="14.33203125" style="29" hidden="1"/>
    <col min="778" max="778" width="14.83203125" style="29" hidden="1"/>
    <col min="779" max="779" width="12.5" style="29" hidden="1"/>
    <col min="780" max="780" width="8.6640625" style="29" hidden="1"/>
    <col min="781" max="781" width="2.83203125" style="29" hidden="1"/>
    <col min="782" max="782" width="12" style="29" hidden="1"/>
    <col min="783" max="783" width="8.1640625" style="29" hidden="1"/>
    <col min="784" max="784" width="9" style="29" hidden="1"/>
    <col min="785" max="786" width="15.1640625" style="29" hidden="1"/>
    <col min="787" max="787" width="9" style="29" hidden="1"/>
    <col min="788" max="788" width="10.83203125" style="29" hidden="1"/>
    <col min="789" max="789" width="9.83203125" style="29" hidden="1"/>
    <col min="790" max="1027" width="9" style="29" hidden="1"/>
    <col min="1028" max="1028" width="24.6640625" style="29" hidden="1"/>
    <col min="1029" max="1029" width="9.5" style="29" hidden="1"/>
    <col min="1030" max="1030" width="11.1640625" style="29" hidden="1"/>
    <col min="1031" max="1031" width="14.5" style="29" hidden="1"/>
    <col min="1032" max="1032" width="13" style="29" hidden="1"/>
    <col min="1033" max="1033" width="14.33203125" style="29" hidden="1"/>
    <col min="1034" max="1034" width="14.83203125" style="29" hidden="1"/>
    <col min="1035" max="1035" width="12.5" style="29" hidden="1"/>
    <col min="1036" max="1036" width="8.6640625" style="29" hidden="1"/>
    <col min="1037" max="1037" width="2.83203125" style="29" hidden="1"/>
    <col min="1038" max="1038" width="12" style="29" hidden="1"/>
    <col min="1039" max="1039" width="8.1640625" style="29" hidden="1"/>
    <col min="1040" max="1040" width="9" style="29" hidden="1"/>
    <col min="1041" max="1042" width="15.1640625" style="29" hidden="1"/>
    <col min="1043" max="1043" width="9" style="29" hidden="1"/>
    <col min="1044" max="1044" width="10.83203125" style="29" hidden="1"/>
    <col min="1045" max="1045" width="9.83203125" style="29" hidden="1"/>
    <col min="1046" max="1283" width="9" style="29" hidden="1"/>
    <col min="1284" max="1284" width="24.6640625" style="29" hidden="1"/>
    <col min="1285" max="1285" width="9.5" style="29" hidden="1"/>
    <col min="1286" max="1286" width="11.1640625" style="29" hidden="1"/>
    <col min="1287" max="1287" width="14.5" style="29" hidden="1"/>
    <col min="1288" max="1288" width="13" style="29" hidden="1"/>
    <col min="1289" max="1289" width="14.33203125" style="29" hidden="1"/>
    <col min="1290" max="1290" width="14.83203125" style="29" hidden="1"/>
    <col min="1291" max="1291" width="12.5" style="29" hidden="1"/>
    <col min="1292" max="1292" width="8.6640625" style="29" hidden="1"/>
    <col min="1293" max="1293" width="2.83203125" style="29" hidden="1"/>
    <col min="1294" max="1294" width="12" style="29" hidden="1"/>
    <col min="1295" max="1295" width="8.1640625" style="29" hidden="1"/>
    <col min="1296" max="1296" width="9" style="29" hidden="1"/>
    <col min="1297" max="1298" width="15.1640625" style="29" hidden="1"/>
    <col min="1299" max="1299" width="9" style="29" hidden="1"/>
    <col min="1300" max="1300" width="10.83203125" style="29" hidden="1"/>
    <col min="1301" max="1301" width="9.83203125" style="29" hidden="1"/>
    <col min="1302" max="1539" width="9" style="29" hidden="1"/>
    <col min="1540" max="1540" width="24.6640625" style="29" hidden="1"/>
    <col min="1541" max="1541" width="9.5" style="29" hidden="1"/>
    <col min="1542" max="1542" width="11.1640625" style="29" hidden="1"/>
    <col min="1543" max="1543" width="14.5" style="29" hidden="1"/>
    <col min="1544" max="1544" width="13" style="29" hidden="1"/>
    <col min="1545" max="1545" width="14.33203125" style="29" hidden="1"/>
    <col min="1546" max="1546" width="14.83203125" style="29" hidden="1"/>
    <col min="1547" max="1547" width="12.5" style="29" hidden="1"/>
    <col min="1548" max="1548" width="8.6640625" style="29" hidden="1"/>
    <col min="1549" max="1549" width="2.83203125" style="29" hidden="1"/>
    <col min="1550" max="1550" width="12" style="29" hidden="1"/>
    <col min="1551" max="1551" width="8.1640625" style="29" hidden="1"/>
    <col min="1552" max="1552" width="9" style="29" hidden="1"/>
    <col min="1553" max="1554" width="15.1640625" style="29" hidden="1"/>
    <col min="1555" max="1555" width="9" style="29" hidden="1"/>
    <col min="1556" max="1556" width="10.83203125" style="29" hidden="1"/>
    <col min="1557" max="1557" width="9.83203125" style="29" hidden="1"/>
    <col min="1558" max="1795" width="9" style="29" hidden="1"/>
    <col min="1796" max="1796" width="24.6640625" style="29" hidden="1"/>
    <col min="1797" max="1797" width="9.5" style="29" hidden="1"/>
    <col min="1798" max="1798" width="11.1640625" style="29" hidden="1"/>
    <col min="1799" max="1799" width="14.5" style="29" hidden="1"/>
    <col min="1800" max="1800" width="13" style="29" hidden="1"/>
    <col min="1801" max="1801" width="14.33203125" style="29" hidden="1"/>
    <col min="1802" max="1802" width="14.83203125" style="29" hidden="1"/>
    <col min="1803" max="1803" width="12.5" style="29" hidden="1"/>
    <col min="1804" max="1804" width="8.6640625" style="29" hidden="1"/>
    <col min="1805" max="1805" width="2.83203125" style="29" hidden="1"/>
    <col min="1806" max="1806" width="12" style="29" hidden="1"/>
    <col min="1807" max="1807" width="8.1640625" style="29" hidden="1"/>
    <col min="1808" max="1808" width="9" style="29" hidden="1"/>
    <col min="1809" max="1810" width="15.1640625" style="29" hidden="1"/>
    <col min="1811" max="1811" width="9" style="29" hidden="1"/>
    <col min="1812" max="1812" width="10.83203125" style="29" hidden="1"/>
    <col min="1813" max="1813" width="9.83203125" style="29" hidden="1"/>
    <col min="1814" max="2051" width="9" style="29" hidden="1"/>
    <col min="2052" max="2052" width="24.6640625" style="29" hidden="1"/>
    <col min="2053" max="2053" width="9.5" style="29" hidden="1"/>
    <col min="2054" max="2054" width="11.1640625" style="29" hidden="1"/>
    <col min="2055" max="2055" width="14.5" style="29" hidden="1"/>
    <col min="2056" max="2056" width="13" style="29" hidden="1"/>
    <col min="2057" max="2057" width="14.33203125" style="29" hidden="1"/>
    <col min="2058" max="2058" width="14.83203125" style="29" hidden="1"/>
    <col min="2059" max="2059" width="12.5" style="29" hidden="1"/>
    <col min="2060" max="2060" width="8.6640625" style="29" hidden="1"/>
    <col min="2061" max="2061" width="2.83203125" style="29" hidden="1"/>
    <col min="2062" max="2062" width="12" style="29" hidden="1"/>
    <col min="2063" max="2063" width="8.1640625" style="29" hidden="1"/>
    <col min="2064" max="2064" width="9" style="29" hidden="1"/>
    <col min="2065" max="2066" width="15.1640625" style="29" hidden="1"/>
    <col min="2067" max="2067" width="9" style="29" hidden="1"/>
    <col min="2068" max="2068" width="10.83203125" style="29" hidden="1"/>
    <col min="2069" max="2069" width="9.83203125" style="29" hidden="1"/>
    <col min="2070" max="2307" width="9" style="29" hidden="1"/>
    <col min="2308" max="2308" width="24.6640625" style="29" hidden="1"/>
    <col min="2309" max="2309" width="9.5" style="29" hidden="1"/>
    <col min="2310" max="2310" width="11.1640625" style="29" hidden="1"/>
    <col min="2311" max="2311" width="14.5" style="29" hidden="1"/>
    <col min="2312" max="2312" width="13" style="29" hidden="1"/>
    <col min="2313" max="2313" width="14.33203125" style="29" hidden="1"/>
    <col min="2314" max="2314" width="14.83203125" style="29" hidden="1"/>
    <col min="2315" max="2315" width="12.5" style="29" hidden="1"/>
    <col min="2316" max="2316" width="8.6640625" style="29" hidden="1"/>
    <col min="2317" max="2317" width="2.83203125" style="29" hidden="1"/>
    <col min="2318" max="2318" width="12" style="29" hidden="1"/>
    <col min="2319" max="2319" width="8.1640625" style="29" hidden="1"/>
    <col min="2320" max="2320" width="9" style="29" hidden="1"/>
    <col min="2321" max="2322" width="15.1640625" style="29" hidden="1"/>
    <col min="2323" max="2323" width="9" style="29" hidden="1"/>
    <col min="2324" max="2324" width="10.83203125" style="29" hidden="1"/>
    <col min="2325" max="2325" width="9.83203125" style="29" hidden="1"/>
    <col min="2326" max="2563" width="9" style="29" hidden="1"/>
    <col min="2564" max="2564" width="24.6640625" style="29" hidden="1"/>
    <col min="2565" max="2565" width="9.5" style="29" hidden="1"/>
    <col min="2566" max="2566" width="11.1640625" style="29" hidden="1"/>
    <col min="2567" max="2567" width="14.5" style="29" hidden="1"/>
    <col min="2568" max="2568" width="13" style="29" hidden="1"/>
    <col min="2569" max="2569" width="14.33203125" style="29" hidden="1"/>
    <col min="2570" max="2570" width="14.83203125" style="29" hidden="1"/>
    <col min="2571" max="2571" width="12.5" style="29" hidden="1"/>
    <col min="2572" max="2572" width="8.6640625" style="29" hidden="1"/>
    <col min="2573" max="2573" width="2.83203125" style="29" hidden="1"/>
    <col min="2574" max="2574" width="12" style="29" hidden="1"/>
    <col min="2575" max="2575" width="8.1640625" style="29" hidden="1"/>
    <col min="2576" max="2576" width="9" style="29" hidden="1"/>
    <col min="2577" max="2578" width="15.1640625" style="29" hidden="1"/>
    <col min="2579" max="2579" width="9" style="29" hidden="1"/>
    <col min="2580" max="2580" width="10.83203125" style="29" hidden="1"/>
    <col min="2581" max="2581" width="9.83203125" style="29" hidden="1"/>
    <col min="2582" max="2819" width="9" style="29" hidden="1"/>
    <col min="2820" max="2820" width="24.6640625" style="29" hidden="1"/>
    <col min="2821" max="2821" width="9.5" style="29" hidden="1"/>
    <col min="2822" max="2822" width="11.1640625" style="29" hidden="1"/>
    <col min="2823" max="2823" width="14.5" style="29" hidden="1"/>
    <col min="2824" max="2824" width="13" style="29" hidden="1"/>
    <col min="2825" max="2825" width="14.33203125" style="29" hidden="1"/>
    <col min="2826" max="2826" width="14.83203125" style="29" hidden="1"/>
    <col min="2827" max="2827" width="12.5" style="29" hidden="1"/>
    <col min="2828" max="2828" width="8.6640625" style="29" hidden="1"/>
    <col min="2829" max="2829" width="2.83203125" style="29" hidden="1"/>
    <col min="2830" max="2830" width="12" style="29" hidden="1"/>
    <col min="2831" max="2831" width="8.1640625" style="29" hidden="1"/>
    <col min="2832" max="2832" width="9" style="29" hidden="1"/>
    <col min="2833" max="2834" width="15.1640625" style="29" hidden="1"/>
    <col min="2835" max="2835" width="9" style="29" hidden="1"/>
    <col min="2836" max="2836" width="10.83203125" style="29" hidden="1"/>
    <col min="2837" max="2837" width="9.83203125" style="29" hidden="1"/>
    <col min="2838" max="3075" width="9" style="29" hidden="1"/>
    <col min="3076" max="3076" width="24.6640625" style="29" hidden="1"/>
    <col min="3077" max="3077" width="9.5" style="29" hidden="1"/>
    <col min="3078" max="3078" width="11.1640625" style="29" hidden="1"/>
    <col min="3079" max="3079" width="14.5" style="29" hidden="1"/>
    <col min="3080" max="3080" width="13" style="29" hidden="1"/>
    <col min="3081" max="3081" width="14.33203125" style="29" hidden="1"/>
    <col min="3082" max="3082" width="14.83203125" style="29" hidden="1"/>
    <col min="3083" max="3083" width="12.5" style="29" hidden="1"/>
    <col min="3084" max="3084" width="8.6640625" style="29" hidden="1"/>
    <col min="3085" max="3085" width="2.83203125" style="29" hidden="1"/>
    <col min="3086" max="3086" width="12" style="29" hidden="1"/>
    <col min="3087" max="3087" width="8.1640625" style="29" hidden="1"/>
    <col min="3088" max="3088" width="9" style="29" hidden="1"/>
    <col min="3089" max="3090" width="15.1640625" style="29" hidden="1"/>
    <col min="3091" max="3091" width="9" style="29" hidden="1"/>
    <col min="3092" max="3092" width="10.83203125" style="29" hidden="1"/>
    <col min="3093" max="3093" width="9.83203125" style="29" hidden="1"/>
    <col min="3094" max="3331" width="9" style="29" hidden="1"/>
    <col min="3332" max="3332" width="24.6640625" style="29" hidden="1"/>
    <col min="3333" max="3333" width="9.5" style="29" hidden="1"/>
    <col min="3334" max="3334" width="11.1640625" style="29" hidden="1"/>
    <col min="3335" max="3335" width="14.5" style="29" hidden="1"/>
    <col min="3336" max="3336" width="13" style="29" hidden="1"/>
    <col min="3337" max="3337" width="14.33203125" style="29" hidden="1"/>
    <col min="3338" max="3338" width="14.83203125" style="29" hidden="1"/>
    <col min="3339" max="3339" width="12.5" style="29" hidden="1"/>
    <col min="3340" max="3340" width="8.6640625" style="29" hidden="1"/>
    <col min="3341" max="3341" width="2.83203125" style="29" hidden="1"/>
    <col min="3342" max="3342" width="12" style="29" hidden="1"/>
    <col min="3343" max="3343" width="8.1640625" style="29" hidden="1"/>
    <col min="3344" max="3344" width="9" style="29" hidden="1"/>
    <col min="3345" max="3346" width="15.1640625" style="29" hidden="1"/>
    <col min="3347" max="3347" width="9" style="29" hidden="1"/>
    <col min="3348" max="3348" width="10.83203125" style="29" hidden="1"/>
    <col min="3349" max="3349" width="9.83203125" style="29" hidden="1"/>
    <col min="3350" max="3587" width="9" style="29" hidden="1"/>
    <col min="3588" max="3588" width="24.6640625" style="29" hidden="1"/>
    <col min="3589" max="3589" width="9.5" style="29" hidden="1"/>
    <col min="3590" max="3590" width="11.1640625" style="29" hidden="1"/>
    <col min="3591" max="3591" width="14.5" style="29" hidden="1"/>
    <col min="3592" max="3592" width="13" style="29" hidden="1"/>
    <col min="3593" max="3593" width="14.33203125" style="29" hidden="1"/>
    <col min="3594" max="3594" width="14.83203125" style="29" hidden="1"/>
    <col min="3595" max="3595" width="12.5" style="29" hidden="1"/>
    <col min="3596" max="3596" width="8.6640625" style="29" hidden="1"/>
    <col min="3597" max="3597" width="2.83203125" style="29" hidden="1"/>
    <col min="3598" max="3598" width="12" style="29" hidden="1"/>
    <col min="3599" max="3599" width="8.1640625" style="29" hidden="1"/>
    <col min="3600" max="3600" width="9" style="29" hidden="1"/>
    <col min="3601" max="3602" width="15.1640625" style="29" hidden="1"/>
    <col min="3603" max="3603" width="9" style="29" hidden="1"/>
    <col min="3604" max="3604" width="10.83203125" style="29" hidden="1"/>
    <col min="3605" max="3605" width="9.83203125" style="29" hidden="1"/>
    <col min="3606" max="3843" width="9" style="29" hidden="1"/>
    <col min="3844" max="3844" width="24.6640625" style="29" hidden="1"/>
    <col min="3845" max="3845" width="9.5" style="29" hidden="1"/>
    <col min="3846" max="3846" width="11.1640625" style="29" hidden="1"/>
    <col min="3847" max="3847" width="14.5" style="29" hidden="1"/>
    <col min="3848" max="3848" width="13" style="29" hidden="1"/>
    <col min="3849" max="3849" width="14.33203125" style="29" hidden="1"/>
    <col min="3850" max="3850" width="14.83203125" style="29" hidden="1"/>
    <col min="3851" max="3851" width="12.5" style="29" hidden="1"/>
    <col min="3852" max="3852" width="8.6640625" style="29" hidden="1"/>
    <col min="3853" max="3853" width="2.83203125" style="29" hidden="1"/>
    <col min="3854" max="3854" width="12" style="29" hidden="1"/>
    <col min="3855" max="3855" width="8.1640625" style="29" hidden="1"/>
    <col min="3856" max="3856" width="9" style="29" hidden="1"/>
    <col min="3857" max="3858" width="15.1640625" style="29" hidden="1"/>
    <col min="3859" max="3859" width="9" style="29" hidden="1"/>
    <col min="3860" max="3860" width="10.83203125" style="29" hidden="1"/>
    <col min="3861" max="3861" width="9.83203125" style="29" hidden="1"/>
    <col min="3862" max="4099" width="9" style="29" hidden="1"/>
    <col min="4100" max="4100" width="24.6640625" style="29" hidden="1"/>
    <col min="4101" max="4101" width="9.5" style="29" hidden="1"/>
    <col min="4102" max="4102" width="11.1640625" style="29" hidden="1"/>
    <col min="4103" max="4103" width="14.5" style="29" hidden="1"/>
    <col min="4104" max="4104" width="13" style="29" hidden="1"/>
    <col min="4105" max="4105" width="14.33203125" style="29" hidden="1"/>
    <col min="4106" max="4106" width="14.83203125" style="29" hidden="1"/>
    <col min="4107" max="4107" width="12.5" style="29" hidden="1"/>
    <col min="4108" max="4108" width="8.6640625" style="29" hidden="1"/>
    <col min="4109" max="4109" width="2.83203125" style="29" hidden="1"/>
    <col min="4110" max="4110" width="12" style="29" hidden="1"/>
    <col min="4111" max="4111" width="8.1640625" style="29" hidden="1"/>
    <col min="4112" max="4112" width="9" style="29" hidden="1"/>
    <col min="4113" max="4114" width="15.1640625" style="29" hidden="1"/>
    <col min="4115" max="4115" width="9" style="29" hidden="1"/>
    <col min="4116" max="4116" width="10.83203125" style="29" hidden="1"/>
    <col min="4117" max="4117" width="9.83203125" style="29" hidden="1"/>
    <col min="4118" max="4355" width="9" style="29" hidden="1"/>
    <col min="4356" max="4356" width="24.6640625" style="29" hidden="1"/>
    <col min="4357" max="4357" width="9.5" style="29" hidden="1"/>
    <col min="4358" max="4358" width="11.1640625" style="29" hidden="1"/>
    <col min="4359" max="4359" width="14.5" style="29" hidden="1"/>
    <col min="4360" max="4360" width="13" style="29" hidden="1"/>
    <col min="4361" max="4361" width="14.33203125" style="29" hidden="1"/>
    <col min="4362" max="4362" width="14.83203125" style="29" hidden="1"/>
    <col min="4363" max="4363" width="12.5" style="29" hidden="1"/>
    <col min="4364" max="4364" width="8.6640625" style="29" hidden="1"/>
    <col min="4365" max="4365" width="2.83203125" style="29" hidden="1"/>
    <col min="4366" max="4366" width="12" style="29" hidden="1"/>
    <col min="4367" max="4367" width="8.1640625" style="29" hidden="1"/>
    <col min="4368" max="4368" width="9" style="29" hidden="1"/>
    <col min="4369" max="4370" width="15.1640625" style="29" hidden="1"/>
    <col min="4371" max="4371" width="9" style="29" hidden="1"/>
    <col min="4372" max="4372" width="10.83203125" style="29" hidden="1"/>
    <col min="4373" max="4373" width="9.83203125" style="29" hidden="1"/>
    <col min="4374" max="4611" width="9" style="29" hidden="1"/>
    <col min="4612" max="4612" width="24.6640625" style="29" hidden="1"/>
    <col min="4613" max="4613" width="9.5" style="29" hidden="1"/>
    <col min="4614" max="4614" width="11.1640625" style="29" hidden="1"/>
    <col min="4615" max="4615" width="14.5" style="29" hidden="1"/>
    <col min="4616" max="4616" width="13" style="29" hidden="1"/>
    <col min="4617" max="4617" width="14.33203125" style="29" hidden="1"/>
    <col min="4618" max="4618" width="14.83203125" style="29" hidden="1"/>
    <col min="4619" max="4619" width="12.5" style="29" hidden="1"/>
    <col min="4620" max="4620" width="8.6640625" style="29" hidden="1"/>
    <col min="4621" max="4621" width="2.83203125" style="29" hidden="1"/>
    <col min="4622" max="4622" width="12" style="29" hidden="1"/>
    <col min="4623" max="4623" width="8.1640625" style="29" hidden="1"/>
    <col min="4624" max="4624" width="9" style="29" hidden="1"/>
    <col min="4625" max="4626" width="15.1640625" style="29" hidden="1"/>
    <col min="4627" max="4627" width="9" style="29" hidden="1"/>
    <col min="4628" max="4628" width="10.83203125" style="29" hidden="1"/>
    <col min="4629" max="4629" width="9.83203125" style="29" hidden="1"/>
    <col min="4630" max="4867" width="9" style="29" hidden="1"/>
    <col min="4868" max="4868" width="24.6640625" style="29" hidden="1"/>
    <col min="4869" max="4869" width="9.5" style="29" hidden="1"/>
    <col min="4870" max="4870" width="11.1640625" style="29" hidden="1"/>
    <col min="4871" max="4871" width="14.5" style="29" hidden="1"/>
    <col min="4872" max="4872" width="13" style="29" hidden="1"/>
    <col min="4873" max="4873" width="14.33203125" style="29" hidden="1"/>
    <col min="4874" max="4874" width="14.83203125" style="29" hidden="1"/>
    <col min="4875" max="4875" width="12.5" style="29" hidden="1"/>
    <col min="4876" max="4876" width="8.6640625" style="29" hidden="1"/>
    <col min="4877" max="4877" width="2.83203125" style="29" hidden="1"/>
    <col min="4878" max="4878" width="12" style="29" hidden="1"/>
    <col min="4879" max="4879" width="8.1640625" style="29" hidden="1"/>
    <col min="4880" max="4880" width="9" style="29" hidden="1"/>
    <col min="4881" max="4882" width="15.1640625" style="29" hidden="1"/>
    <col min="4883" max="4883" width="9" style="29" hidden="1"/>
    <col min="4884" max="4884" width="10.83203125" style="29" hidden="1"/>
    <col min="4885" max="4885" width="9.83203125" style="29" hidden="1"/>
    <col min="4886" max="5123" width="9" style="29" hidden="1"/>
    <col min="5124" max="5124" width="24.6640625" style="29" hidden="1"/>
    <col min="5125" max="5125" width="9.5" style="29" hidden="1"/>
    <col min="5126" max="5126" width="11.1640625" style="29" hidden="1"/>
    <col min="5127" max="5127" width="14.5" style="29" hidden="1"/>
    <col min="5128" max="5128" width="13" style="29" hidden="1"/>
    <col min="5129" max="5129" width="14.33203125" style="29" hidden="1"/>
    <col min="5130" max="5130" width="14.83203125" style="29" hidden="1"/>
    <col min="5131" max="5131" width="12.5" style="29" hidden="1"/>
    <col min="5132" max="5132" width="8.6640625" style="29" hidden="1"/>
    <col min="5133" max="5133" width="2.83203125" style="29" hidden="1"/>
    <col min="5134" max="5134" width="12" style="29" hidden="1"/>
    <col min="5135" max="5135" width="8.1640625" style="29" hidden="1"/>
    <col min="5136" max="5136" width="9" style="29" hidden="1"/>
    <col min="5137" max="5138" width="15.1640625" style="29" hidden="1"/>
    <col min="5139" max="5139" width="9" style="29" hidden="1"/>
    <col min="5140" max="5140" width="10.83203125" style="29" hidden="1"/>
    <col min="5141" max="5141" width="9.83203125" style="29" hidden="1"/>
    <col min="5142" max="5379" width="9" style="29" hidden="1"/>
    <col min="5380" max="5380" width="24.6640625" style="29" hidden="1"/>
    <col min="5381" max="5381" width="9.5" style="29" hidden="1"/>
    <col min="5382" max="5382" width="11.1640625" style="29" hidden="1"/>
    <col min="5383" max="5383" width="14.5" style="29" hidden="1"/>
    <col min="5384" max="5384" width="13" style="29" hidden="1"/>
    <col min="5385" max="5385" width="14.33203125" style="29" hidden="1"/>
    <col min="5386" max="5386" width="14.83203125" style="29" hidden="1"/>
    <col min="5387" max="5387" width="12.5" style="29" hidden="1"/>
    <col min="5388" max="5388" width="8.6640625" style="29" hidden="1"/>
    <col min="5389" max="5389" width="2.83203125" style="29" hidden="1"/>
    <col min="5390" max="5390" width="12" style="29" hidden="1"/>
    <col min="5391" max="5391" width="8.1640625" style="29" hidden="1"/>
    <col min="5392" max="5392" width="9" style="29" hidden="1"/>
    <col min="5393" max="5394" width="15.1640625" style="29" hidden="1"/>
    <col min="5395" max="5395" width="9" style="29" hidden="1"/>
    <col min="5396" max="5396" width="10.83203125" style="29" hidden="1"/>
    <col min="5397" max="5397" width="9.83203125" style="29" hidden="1"/>
    <col min="5398" max="5635" width="9" style="29" hidden="1"/>
    <col min="5636" max="5636" width="24.6640625" style="29" hidden="1"/>
    <col min="5637" max="5637" width="9.5" style="29" hidden="1"/>
    <col min="5638" max="5638" width="11.1640625" style="29" hidden="1"/>
    <col min="5639" max="5639" width="14.5" style="29" hidden="1"/>
    <col min="5640" max="5640" width="13" style="29" hidden="1"/>
    <col min="5641" max="5641" width="14.33203125" style="29" hidden="1"/>
    <col min="5642" max="5642" width="14.83203125" style="29" hidden="1"/>
    <col min="5643" max="5643" width="12.5" style="29" hidden="1"/>
    <col min="5644" max="5644" width="8.6640625" style="29" hidden="1"/>
    <col min="5645" max="5645" width="2.83203125" style="29" hidden="1"/>
    <col min="5646" max="5646" width="12" style="29" hidden="1"/>
    <col min="5647" max="5647" width="8.1640625" style="29" hidden="1"/>
    <col min="5648" max="5648" width="9" style="29" hidden="1"/>
    <col min="5649" max="5650" width="15.1640625" style="29" hidden="1"/>
    <col min="5651" max="5651" width="9" style="29" hidden="1"/>
    <col min="5652" max="5652" width="10.83203125" style="29" hidden="1"/>
    <col min="5653" max="5653" width="9.83203125" style="29" hidden="1"/>
    <col min="5654" max="5891" width="9" style="29" hidden="1"/>
    <col min="5892" max="5892" width="24.6640625" style="29" hidden="1"/>
    <col min="5893" max="5893" width="9.5" style="29" hidden="1"/>
    <col min="5894" max="5894" width="11.1640625" style="29" hidden="1"/>
    <col min="5895" max="5895" width="14.5" style="29" hidden="1"/>
    <col min="5896" max="5896" width="13" style="29" hidden="1"/>
    <col min="5897" max="5897" width="14.33203125" style="29" hidden="1"/>
    <col min="5898" max="5898" width="14.83203125" style="29" hidden="1"/>
    <col min="5899" max="5899" width="12.5" style="29" hidden="1"/>
    <col min="5900" max="5900" width="8.6640625" style="29" hidden="1"/>
    <col min="5901" max="5901" width="2.83203125" style="29" hidden="1"/>
    <col min="5902" max="5902" width="12" style="29" hidden="1"/>
    <col min="5903" max="5903" width="8.1640625" style="29" hidden="1"/>
    <col min="5904" max="5904" width="9" style="29" hidden="1"/>
    <col min="5905" max="5906" width="15.1640625" style="29" hidden="1"/>
    <col min="5907" max="5907" width="9" style="29" hidden="1"/>
    <col min="5908" max="5908" width="10.83203125" style="29" hidden="1"/>
    <col min="5909" max="5909" width="9.83203125" style="29" hidden="1"/>
    <col min="5910" max="6147" width="9" style="29" hidden="1"/>
    <col min="6148" max="6148" width="24.6640625" style="29" hidden="1"/>
    <col min="6149" max="6149" width="9.5" style="29" hidden="1"/>
    <col min="6150" max="6150" width="11.1640625" style="29" hidden="1"/>
    <col min="6151" max="6151" width="14.5" style="29" hidden="1"/>
    <col min="6152" max="6152" width="13" style="29" hidden="1"/>
    <col min="6153" max="6153" width="14.33203125" style="29" hidden="1"/>
    <col min="6154" max="6154" width="14.83203125" style="29" hidden="1"/>
    <col min="6155" max="6155" width="12.5" style="29" hidden="1"/>
    <col min="6156" max="6156" width="8.6640625" style="29" hidden="1"/>
    <col min="6157" max="6157" width="2.83203125" style="29" hidden="1"/>
    <col min="6158" max="6158" width="12" style="29" hidden="1"/>
    <col min="6159" max="6159" width="8.1640625" style="29" hidden="1"/>
    <col min="6160" max="6160" width="9" style="29" hidden="1"/>
    <col min="6161" max="6162" width="15.1640625" style="29" hidden="1"/>
    <col min="6163" max="6163" width="9" style="29" hidden="1"/>
    <col min="6164" max="6164" width="10.83203125" style="29" hidden="1"/>
    <col min="6165" max="6165" width="9.83203125" style="29" hidden="1"/>
    <col min="6166" max="6403" width="9" style="29" hidden="1"/>
    <col min="6404" max="6404" width="24.6640625" style="29" hidden="1"/>
    <col min="6405" max="6405" width="9.5" style="29" hidden="1"/>
    <col min="6406" max="6406" width="11.1640625" style="29" hidden="1"/>
    <col min="6407" max="6407" width="14.5" style="29" hidden="1"/>
    <col min="6408" max="6408" width="13" style="29" hidden="1"/>
    <col min="6409" max="6409" width="14.33203125" style="29" hidden="1"/>
    <col min="6410" max="6410" width="14.83203125" style="29" hidden="1"/>
    <col min="6411" max="6411" width="12.5" style="29" hidden="1"/>
    <col min="6412" max="6412" width="8.6640625" style="29" hidden="1"/>
    <col min="6413" max="6413" width="2.83203125" style="29" hidden="1"/>
    <col min="6414" max="6414" width="12" style="29" hidden="1"/>
    <col min="6415" max="6415" width="8.1640625" style="29" hidden="1"/>
    <col min="6416" max="6416" width="9" style="29" hidden="1"/>
    <col min="6417" max="6418" width="15.1640625" style="29" hidden="1"/>
    <col min="6419" max="6419" width="9" style="29" hidden="1"/>
    <col min="6420" max="6420" width="10.83203125" style="29" hidden="1"/>
    <col min="6421" max="6421" width="9.83203125" style="29" hidden="1"/>
    <col min="6422" max="6659" width="9" style="29" hidden="1"/>
    <col min="6660" max="6660" width="24.6640625" style="29" hidden="1"/>
    <col min="6661" max="6661" width="9.5" style="29" hidden="1"/>
    <col min="6662" max="6662" width="11.1640625" style="29" hidden="1"/>
    <col min="6663" max="6663" width="14.5" style="29" hidden="1"/>
    <col min="6664" max="6664" width="13" style="29" hidden="1"/>
    <col min="6665" max="6665" width="14.33203125" style="29" hidden="1"/>
    <col min="6666" max="6666" width="14.83203125" style="29" hidden="1"/>
    <col min="6667" max="6667" width="12.5" style="29" hidden="1"/>
    <col min="6668" max="6668" width="8.6640625" style="29" hidden="1"/>
    <col min="6669" max="6669" width="2.83203125" style="29" hidden="1"/>
    <col min="6670" max="6670" width="12" style="29" hidden="1"/>
    <col min="6671" max="6671" width="8.1640625" style="29" hidden="1"/>
    <col min="6672" max="6672" width="9" style="29" hidden="1"/>
    <col min="6673" max="6674" width="15.1640625" style="29" hidden="1"/>
    <col min="6675" max="6675" width="9" style="29" hidden="1"/>
    <col min="6676" max="6676" width="10.83203125" style="29" hidden="1"/>
    <col min="6677" max="6677" width="9.83203125" style="29" hidden="1"/>
    <col min="6678" max="6915" width="9" style="29" hidden="1"/>
    <col min="6916" max="6916" width="24.6640625" style="29" hidden="1"/>
    <col min="6917" max="6917" width="9.5" style="29" hidden="1"/>
    <col min="6918" max="6918" width="11.1640625" style="29" hidden="1"/>
    <col min="6919" max="6919" width="14.5" style="29" hidden="1"/>
    <col min="6920" max="6920" width="13" style="29" hidden="1"/>
    <col min="6921" max="6921" width="14.33203125" style="29" hidden="1"/>
    <col min="6922" max="6922" width="14.83203125" style="29" hidden="1"/>
    <col min="6923" max="6923" width="12.5" style="29" hidden="1"/>
    <col min="6924" max="6924" width="8.6640625" style="29" hidden="1"/>
    <col min="6925" max="6925" width="2.83203125" style="29" hidden="1"/>
    <col min="6926" max="6926" width="12" style="29" hidden="1"/>
    <col min="6927" max="6927" width="8.1640625" style="29" hidden="1"/>
    <col min="6928" max="6928" width="9" style="29" hidden="1"/>
    <col min="6929" max="6930" width="15.1640625" style="29" hidden="1"/>
    <col min="6931" max="6931" width="9" style="29" hidden="1"/>
    <col min="6932" max="6932" width="10.83203125" style="29" hidden="1"/>
    <col min="6933" max="6933" width="9.83203125" style="29" hidden="1"/>
    <col min="6934" max="7171" width="9" style="29" hidden="1"/>
    <col min="7172" max="7172" width="24.6640625" style="29" hidden="1"/>
    <col min="7173" max="7173" width="9.5" style="29" hidden="1"/>
    <col min="7174" max="7174" width="11.1640625" style="29" hidden="1"/>
    <col min="7175" max="7175" width="14.5" style="29" hidden="1"/>
    <col min="7176" max="7176" width="13" style="29" hidden="1"/>
    <col min="7177" max="7177" width="14.33203125" style="29" hidden="1"/>
    <col min="7178" max="7178" width="14.83203125" style="29" hidden="1"/>
    <col min="7179" max="7179" width="12.5" style="29" hidden="1"/>
    <col min="7180" max="7180" width="8.6640625" style="29" hidden="1"/>
    <col min="7181" max="7181" width="2.83203125" style="29" hidden="1"/>
    <col min="7182" max="7182" width="12" style="29" hidden="1"/>
    <col min="7183" max="7183" width="8.1640625" style="29" hidden="1"/>
    <col min="7184" max="7184" width="9" style="29" hidden="1"/>
    <col min="7185" max="7186" width="15.1640625" style="29" hidden="1"/>
    <col min="7187" max="7187" width="9" style="29" hidden="1"/>
    <col min="7188" max="7188" width="10.83203125" style="29" hidden="1"/>
    <col min="7189" max="7189" width="9.83203125" style="29" hidden="1"/>
    <col min="7190" max="7427" width="9" style="29" hidden="1"/>
    <col min="7428" max="7428" width="24.6640625" style="29" hidden="1"/>
    <col min="7429" max="7429" width="9.5" style="29" hidden="1"/>
    <col min="7430" max="7430" width="11.1640625" style="29" hidden="1"/>
    <col min="7431" max="7431" width="14.5" style="29" hidden="1"/>
    <col min="7432" max="7432" width="13" style="29" hidden="1"/>
    <col min="7433" max="7433" width="14.33203125" style="29" hidden="1"/>
    <col min="7434" max="7434" width="14.83203125" style="29" hidden="1"/>
    <col min="7435" max="7435" width="12.5" style="29" hidden="1"/>
    <col min="7436" max="7436" width="8.6640625" style="29" hidden="1"/>
    <col min="7437" max="7437" width="2.83203125" style="29" hidden="1"/>
    <col min="7438" max="7438" width="12" style="29" hidden="1"/>
    <col min="7439" max="7439" width="8.1640625" style="29" hidden="1"/>
    <col min="7440" max="7440" width="9" style="29" hidden="1"/>
    <col min="7441" max="7442" width="15.1640625" style="29" hidden="1"/>
    <col min="7443" max="7443" width="9" style="29" hidden="1"/>
    <col min="7444" max="7444" width="10.83203125" style="29" hidden="1"/>
    <col min="7445" max="7445" width="9.83203125" style="29" hidden="1"/>
    <col min="7446" max="7683" width="9" style="29" hidden="1"/>
    <col min="7684" max="7684" width="24.6640625" style="29" hidden="1"/>
    <col min="7685" max="7685" width="9.5" style="29" hidden="1"/>
    <col min="7686" max="7686" width="11.1640625" style="29" hidden="1"/>
    <col min="7687" max="7687" width="14.5" style="29" hidden="1"/>
    <col min="7688" max="7688" width="13" style="29" hidden="1"/>
    <col min="7689" max="7689" width="14.33203125" style="29" hidden="1"/>
    <col min="7690" max="7690" width="14.83203125" style="29" hidden="1"/>
    <col min="7691" max="7691" width="12.5" style="29" hidden="1"/>
    <col min="7692" max="7692" width="8.6640625" style="29" hidden="1"/>
    <col min="7693" max="7693" width="2.83203125" style="29" hidden="1"/>
    <col min="7694" max="7694" width="12" style="29" hidden="1"/>
    <col min="7695" max="7695" width="8.1640625" style="29" hidden="1"/>
    <col min="7696" max="7696" width="9" style="29" hidden="1"/>
    <col min="7697" max="7698" width="15.1640625" style="29" hidden="1"/>
    <col min="7699" max="7699" width="9" style="29" hidden="1"/>
    <col min="7700" max="7700" width="10.83203125" style="29" hidden="1"/>
    <col min="7701" max="7701" width="9.83203125" style="29" hidden="1"/>
    <col min="7702" max="7939" width="9" style="29" hidden="1"/>
    <col min="7940" max="7940" width="24.6640625" style="29" hidden="1"/>
    <col min="7941" max="7941" width="9.5" style="29" hidden="1"/>
    <col min="7942" max="7942" width="11.1640625" style="29" hidden="1"/>
    <col min="7943" max="7943" width="14.5" style="29" hidden="1"/>
    <col min="7944" max="7944" width="13" style="29" hidden="1"/>
    <col min="7945" max="7945" width="14.33203125" style="29" hidden="1"/>
    <col min="7946" max="7946" width="14.83203125" style="29" hidden="1"/>
    <col min="7947" max="7947" width="12.5" style="29" hidden="1"/>
    <col min="7948" max="7948" width="8.6640625" style="29" hidden="1"/>
    <col min="7949" max="7949" width="2.83203125" style="29" hidden="1"/>
    <col min="7950" max="7950" width="12" style="29" hidden="1"/>
    <col min="7951" max="7951" width="8.1640625" style="29" hidden="1"/>
    <col min="7952" max="7952" width="9" style="29" hidden="1"/>
    <col min="7953" max="7954" width="15.1640625" style="29" hidden="1"/>
    <col min="7955" max="7955" width="9" style="29" hidden="1"/>
    <col min="7956" max="7956" width="10.83203125" style="29" hidden="1"/>
    <col min="7957" max="7957" width="9.83203125" style="29" hidden="1"/>
    <col min="7958" max="8195" width="9" style="29" hidden="1"/>
    <col min="8196" max="8196" width="24.6640625" style="29" hidden="1"/>
    <col min="8197" max="8197" width="9.5" style="29" hidden="1"/>
    <col min="8198" max="8198" width="11.1640625" style="29" hidden="1"/>
    <col min="8199" max="8199" width="14.5" style="29" hidden="1"/>
    <col min="8200" max="8200" width="13" style="29" hidden="1"/>
    <col min="8201" max="8201" width="14.33203125" style="29" hidden="1"/>
    <col min="8202" max="8202" width="14.83203125" style="29" hidden="1"/>
    <col min="8203" max="8203" width="12.5" style="29" hidden="1"/>
    <col min="8204" max="8204" width="8.6640625" style="29" hidden="1"/>
    <col min="8205" max="8205" width="2.83203125" style="29" hidden="1"/>
    <col min="8206" max="8206" width="12" style="29" hidden="1"/>
    <col min="8207" max="8207" width="8.1640625" style="29" hidden="1"/>
    <col min="8208" max="8208" width="9" style="29" hidden="1"/>
    <col min="8209" max="8210" width="15.1640625" style="29" hidden="1"/>
    <col min="8211" max="8211" width="9" style="29" hidden="1"/>
    <col min="8212" max="8212" width="10.83203125" style="29" hidden="1"/>
    <col min="8213" max="8213" width="9.83203125" style="29" hidden="1"/>
    <col min="8214" max="8451" width="9" style="29" hidden="1"/>
    <col min="8452" max="8452" width="24.6640625" style="29" hidden="1"/>
    <col min="8453" max="8453" width="9.5" style="29" hidden="1"/>
    <col min="8454" max="8454" width="11.1640625" style="29" hidden="1"/>
    <col min="8455" max="8455" width="14.5" style="29" hidden="1"/>
    <col min="8456" max="8456" width="13" style="29" hidden="1"/>
    <col min="8457" max="8457" width="14.33203125" style="29" hidden="1"/>
    <col min="8458" max="8458" width="14.83203125" style="29" hidden="1"/>
    <col min="8459" max="8459" width="12.5" style="29" hidden="1"/>
    <col min="8460" max="8460" width="8.6640625" style="29" hidden="1"/>
    <col min="8461" max="8461" width="2.83203125" style="29" hidden="1"/>
    <col min="8462" max="8462" width="12" style="29" hidden="1"/>
    <col min="8463" max="8463" width="8.1640625" style="29" hidden="1"/>
    <col min="8464" max="8464" width="9" style="29" hidden="1"/>
    <col min="8465" max="8466" width="15.1640625" style="29" hidden="1"/>
    <col min="8467" max="8467" width="9" style="29" hidden="1"/>
    <col min="8468" max="8468" width="10.83203125" style="29" hidden="1"/>
    <col min="8469" max="8469" width="9.83203125" style="29" hidden="1"/>
    <col min="8470" max="8707" width="9" style="29" hidden="1"/>
    <col min="8708" max="8708" width="24.6640625" style="29" hidden="1"/>
    <col min="8709" max="8709" width="9.5" style="29" hidden="1"/>
    <col min="8710" max="8710" width="11.1640625" style="29" hidden="1"/>
    <col min="8711" max="8711" width="14.5" style="29" hidden="1"/>
    <col min="8712" max="8712" width="13" style="29" hidden="1"/>
    <col min="8713" max="8713" width="14.33203125" style="29" hidden="1"/>
    <col min="8714" max="8714" width="14.83203125" style="29" hidden="1"/>
    <col min="8715" max="8715" width="12.5" style="29" hidden="1"/>
    <col min="8716" max="8716" width="8.6640625" style="29" hidden="1"/>
    <col min="8717" max="8717" width="2.83203125" style="29" hidden="1"/>
    <col min="8718" max="8718" width="12" style="29" hidden="1"/>
    <col min="8719" max="8719" width="8.1640625" style="29" hidden="1"/>
    <col min="8720" max="8720" width="9" style="29" hidden="1"/>
    <col min="8721" max="8722" width="15.1640625" style="29" hidden="1"/>
    <col min="8723" max="8723" width="9" style="29" hidden="1"/>
    <col min="8724" max="8724" width="10.83203125" style="29" hidden="1"/>
    <col min="8725" max="8725" width="9.83203125" style="29" hidden="1"/>
    <col min="8726" max="8963" width="9" style="29" hidden="1"/>
    <col min="8964" max="8964" width="24.6640625" style="29" hidden="1"/>
    <col min="8965" max="8965" width="9.5" style="29" hidden="1"/>
    <col min="8966" max="8966" width="11.1640625" style="29" hidden="1"/>
    <col min="8967" max="8967" width="14.5" style="29" hidden="1"/>
    <col min="8968" max="8968" width="13" style="29" hidden="1"/>
    <col min="8969" max="8969" width="14.33203125" style="29" hidden="1"/>
    <col min="8970" max="8970" width="14.83203125" style="29" hidden="1"/>
    <col min="8971" max="8971" width="12.5" style="29" hidden="1"/>
    <col min="8972" max="8972" width="8.6640625" style="29" hidden="1"/>
    <col min="8973" max="8973" width="2.83203125" style="29" hidden="1"/>
    <col min="8974" max="8974" width="12" style="29" hidden="1"/>
    <col min="8975" max="8975" width="8.1640625" style="29" hidden="1"/>
    <col min="8976" max="8976" width="9" style="29" hidden="1"/>
    <col min="8977" max="8978" width="15.1640625" style="29" hidden="1"/>
    <col min="8979" max="8979" width="9" style="29" hidden="1"/>
    <col min="8980" max="8980" width="10.83203125" style="29" hidden="1"/>
    <col min="8981" max="8981" width="9.83203125" style="29" hidden="1"/>
    <col min="8982" max="9219" width="9" style="29" hidden="1"/>
    <col min="9220" max="9220" width="24.6640625" style="29" hidden="1"/>
    <col min="9221" max="9221" width="9.5" style="29" hidden="1"/>
    <col min="9222" max="9222" width="11.1640625" style="29" hidden="1"/>
    <col min="9223" max="9223" width="14.5" style="29" hidden="1"/>
    <col min="9224" max="9224" width="13" style="29" hidden="1"/>
    <col min="9225" max="9225" width="14.33203125" style="29" hidden="1"/>
    <col min="9226" max="9226" width="14.83203125" style="29" hidden="1"/>
    <col min="9227" max="9227" width="12.5" style="29" hidden="1"/>
    <col min="9228" max="9228" width="8.6640625" style="29" hidden="1"/>
    <col min="9229" max="9229" width="2.83203125" style="29" hidden="1"/>
    <col min="9230" max="9230" width="12" style="29" hidden="1"/>
    <col min="9231" max="9231" width="8.1640625" style="29" hidden="1"/>
    <col min="9232" max="9232" width="9" style="29" hidden="1"/>
    <col min="9233" max="9234" width="15.1640625" style="29" hidden="1"/>
    <col min="9235" max="9235" width="9" style="29" hidden="1"/>
    <col min="9236" max="9236" width="10.83203125" style="29" hidden="1"/>
    <col min="9237" max="9237" width="9.83203125" style="29" hidden="1"/>
    <col min="9238" max="9475" width="9" style="29" hidden="1"/>
    <col min="9476" max="9476" width="24.6640625" style="29" hidden="1"/>
    <col min="9477" max="9477" width="9.5" style="29" hidden="1"/>
    <col min="9478" max="9478" width="11.1640625" style="29" hidden="1"/>
    <col min="9479" max="9479" width="14.5" style="29" hidden="1"/>
    <col min="9480" max="9480" width="13" style="29" hidden="1"/>
    <col min="9481" max="9481" width="14.33203125" style="29" hidden="1"/>
    <col min="9482" max="9482" width="14.83203125" style="29" hidden="1"/>
    <col min="9483" max="9483" width="12.5" style="29" hidden="1"/>
    <col min="9484" max="9484" width="8.6640625" style="29" hidden="1"/>
    <col min="9485" max="9485" width="2.83203125" style="29" hidden="1"/>
    <col min="9486" max="9486" width="12" style="29" hidden="1"/>
    <col min="9487" max="9487" width="8.1640625" style="29" hidden="1"/>
    <col min="9488" max="9488" width="9" style="29" hidden="1"/>
    <col min="9489" max="9490" width="15.1640625" style="29" hidden="1"/>
    <col min="9491" max="9491" width="9" style="29" hidden="1"/>
    <col min="9492" max="9492" width="10.83203125" style="29" hidden="1"/>
    <col min="9493" max="9493" width="9.83203125" style="29" hidden="1"/>
    <col min="9494" max="9731" width="9" style="29" hidden="1"/>
    <col min="9732" max="9732" width="24.6640625" style="29" hidden="1"/>
    <col min="9733" max="9733" width="9.5" style="29" hidden="1"/>
    <col min="9734" max="9734" width="11.1640625" style="29" hidden="1"/>
    <col min="9735" max="9735" width="14.5" style="29" hidden="1"/>
    <col min="9736" max="9736" width="13" style="29" hidden="1"/>
    <col min="9737" max="9737" width="14.33203125" style="29" hidden="1"/>
    <col min="9738" max="9738" width="14.83203125" style="29" hidden="1"/>
    <col min="9739" max="9739" width="12.5" style="29" hidden="1"/>
    <col min="9740" max="9740" width="8.6640625" style="29" hidden="1"/>
    <col min="9741" max="9741" width="2.83203125" style="29" hidden="1"/>
    <col min="9742" max="9742" width="12" style="29" hidden="1"/>
    <col min="9743" max="9743" width="8.1640625" style="29" hidden="1"/>
    <col min="9744" max="9744" width="9" style="29" hidden="1"/>
    <col min="9745" max="9746" width="15.1640625" style="29" hidden="1"/>
    <col min="9747" max="9747" width="9" style="29" hidden="1"/>
    <col min="9748" max="9748" width="10.83203125" style="29" hidden="1"/>
    <col min="9749" max="9749" width="9.83203125" style="29" hidden="1"/>
    <col min="9750" max="9987" width="9" style="29" hidden="1"/>
    <col min="9988" max="9988" width="24.6640625" style="29" hidden="1"/>
    <col min="9989" max="9989" width="9.5" style="29" hidden="1"/>
    <col min="9990" max="9990" width="11.1640625" style="29" hidden="1"/>
    <col min="9991" max="9991" width="14.5" style="29" hidden="1"/>
    <col min="9992" max="9992" width="13" style="29" hidden="1"/>
    <col min="9993" max="9993" width="14.33203125" style="29" hidden="1"/>
    <col min="9994" max="9994" width="14.83203125" style="29" hidden="1"/>
    <col min="9995" max="9995" width="12.5" style="29" hidden="1"/>
    <col min="9996" max="9996" width="8.6640625" style="29" hidden="1"/>
    <col min="9997" max="9997" width="2.83203125" style="29" hidden="1"/>
    <col min="9998" max="9998" width="12" style="29" hidden="1"/>
    <col min="9999" max="9999" width="8.1640625" style="29" hidden="1"/>
    <col min="10000" max="10000" width="9" style="29" hidden="1"/>
    <col min="10001" max="10002" width="15.1640625" style="29" hidden="1"/>
    <col min="10003" max="10003" width="9" style="29" hidden="1"/>
    <col min="10004" max="10004" width="10.83203125" style="29" hidden="1"/>
    <col min="10005" max="10005" width="9.83203125" style="29" hidden="1"/>
    <col min="10006" max="10243" width="9" style="29" hidden="1"/>
    <col min="10244" max="10244" width="24.6640625" style="29" hidden="1"/>
    <col min="10245" max="10245" width="9.5" style="29" hidden="1"/>
    <col min="10246" max="10246" width="11.1640625" style="29" hidden="1"/>
    <col min="10247" max="10247" width="14.5" style="29" hidden="1"/>
    <col min="10248" max="10248" width="13" style="29" hidden="1"/>
    <col min="10249" max="10249" width="14.33203125" style="29" hidden="1"/>
    <col min="10250" max="10250" width="14.83203125" style="29" hidden="1"/>
    <col min="10251" max="10251" width="12.5" style="29" hidden="1"/>
    <col min="10252" max="10252" width="8.6640625" style="29" hidden="1"/>
    <col min="10253" max="10253" width="2.83203125" style="29" hidden="1"/>
    <col min="10254" max="10254" width="12" style="29" hidden="1"/>
    <col min="10255" max="10255" width="8.1640625" style="29" hidden="1"/>
    <col min="10256" max="10256" width="9" style="29" hidden="1"/>
    <col min="10257" max="10258" width="15.1640625" style="29" hidden="1"/>
    <col min="10259" max="10259" width="9" style="29" hidden="1"/>
    <col min="10260" max="10260" width="10.83203125" style="29" hidden="1"/>
    <col min="10261" max="10261" width="9.83203125" style="29" hidden="1"/>
    <col min="10262" max="10499" width="9" style="29" hidden="1"/>
    <col min="10500" max="10500" width="24.6640625" style="29" hidden="1"/>
    <col min="10501" max="10501" width="9.5" style="29" hidden="1"/>
    <col min="10502" max="10502" width="11.1640625" style="29" hidden="1"/>
    <col min="10503" max="10503" width="14.5" style="29" hidden="1"/>
    <col min="10504" max="10504" width="13" style="29" hidden="1"/>
    <col min="10505" max="10505" width="14.33203125" style="29" hidden="1"/>
    <col min="10506" max="10506" width="14.83203125" style="29" hidden="1"/>
    <col min="10507" max="10507" width="12.5" style="29" hidden="1"/>
    <col min="10508" max="10508" width="8.6640625" style="29" hidden="1"/>
    <col min="10509" max="10509" width="2.83203125" style="29" hidden="1"/>
    <col min="10510" max="10510" width="12" style="29" hidden="1"/>
    <col min="10511" max="10511" width="8.1640625" style="29" hidden="1"/>
    <col min="10512" max="10512" width="9" style="29" hidden="1"/>
    <col min="10513" max="10514" width="15.1640625" style="29" hidden="1"/>
    <col min="10515" max="10515" width="9" style="29" hidden="1"/>
    <col min="10516" max="10516" width="10.83203125" style="29" hidden="1"/>
    <col min="10517" max="10517" width="9.83203125" style="29" hidden="1"/>
    <col min="10518" max="10755" width="9" style="29" hidden="1"/>
    <col min="10756" max="10756" width="24.6640625" style="29" hidden="1"/>
    <col min="10757" max="10757" width="9.5" style="29" hidden="1"/>
    <col min="10758" max="10758" width="11.1640625" style="29" hidden="1"/>
    <col min="10759" max="10759" width="14.5" style="29" hidden="1"/>
    <col min="10760" max="10760" width="13" style="29" hidden="1"/>
    <col min="10761" max="10761" width="14.33203125" style="29" hidden="1"/>
    <col min="10762" max="10762" width="14.83203125" style="29" hidden="1"/>
    <col min="10763" max="10763" width="12.5" style="29" hidden="1"/>
    <col min="10764" max="10764" width="8.6640625" style="29" hidden="1"/>
    <col min="10765" max="10765" width="2.83203125" style="29" hidden="1"/>
    <col min="10766" max="10766" width="12" style="29" hidden="1"/>
    <col min="10767" max="10767" width="8.1640625" style="29" hidden="1"/>
    <col min="10768" max="10768" width="9" style="29" hidden="1"/>
    <col min="10769" max="10770" width="15.1640625" style="29" hidden="1"/>
    <col min="10771" max="10771" width="9" style="29" hidden="1"/>
    <col min="10772" max="10772" width="10.83203125" style="29" hidden="1"/>
    <col min="10773" max="10773" width="9.83203125" style="29" hidden="1"/>
    <col min="10774" max="11011" width="9" style="29" hidden="1"/>
    <col min="11012" max="11012" width="24.6640625" style="29" hidden="1"/>
    <col min="11013" max="11013" width="9.5" style="29" hidden="1"/>
    <col min="11014" max="11014" width="11.1640625" style="29" hidden="1"/>
    <col min="11015" max="11015" width="14.5" style="29" hidden="1"/>
    <col min="11016" max="11016" width="13" style="29" hidden="1"/>
    <col min="11017" max="11017" width="14.33203125" style="29" hidden="1"/>
    <col min="11018" max="11018" width="14.83203125" style="29" hidden="1"/>
    <col min="11019" max="11019" width="12.5" style="29" hidden="1"/>
    <col min="11020" max="11020" width="8.6640625" style="29" hidden="1"/>
    <col min="11021" max="11021" width="2.83203125" style="29" hidden="1"/>
    <col min="11022" max="11022" width="12" style="29" hidden="1"/>
    <col min="11023" max="11023" width="8.1640625" style="29" hidden="1"/>
    <col min="11024" max="11024" width="9" style="29" hidden="1"/>
    <col min="11025" max="11026" width="15.1640625" style="29" hidden="1"/>
    <col min="11027" max="11027" width="9" style="29" hidden="1"/>
    <col min="11028" max="11028" width="10.83203125" style="29" hidden="1"/>
    <col min="11029" max="11029" width="9.83203125" style="29" hidden="1"/>
    <col min="11030" max="11267" width="9" style="29" hidden="1"/>
    <col min="11268" max="11268" width="24.6640625" style="29" hidden="1"/>
    <col min="11269" max="11269" width="9.5" style="29" hidden="1"/>
    <col min="11270" max="11270" width="11.1640625" style="29" hidden="1"/>
    <col min="11271" max="11271" width="14.5" style="29" hidden="1"/>
    <col min="11272" max="11272" width="13" style="29" hidden="1"/>
    <col min="11273" max="11273" width="14.33203125" style="29" hidden="1"/>
    <col min="11274" max="11274" width="14.83203125" style="29" hidden="1"/>
    <col min="11275" max="11275" width="12.5" style="29" hidden="1"/>
    <col min="11276" max="11276" width="8.6640625" style="29" hidden="1"/>
    <col min="11277" max="11277" width="2.83203125" style="29" hidden="1"/>
    <col min="11278" max="11278" width="12" style="29" hidden="1"/>
    <col min="11279" max="11279" width="8.1640625" style="29" hidden="1"/>
    <col min="11280" max="11280" width="9" style="29" hidden="1"/>
    <col min="11281" max="11282" width="15.1640625" style="29" hidden="1"/>
    <col min="11283" max="11283" width="9" style="29" hidden="1"/>
    <col min="11284" max="11284" width="10.83203125" style="29" hidden="1"/>
    <col min="11285" max="11285" width="9.83203125" style="29" hidden="1"/>
    <col min="11286" max="11523" width="9" style="29" hidden="1"/>
    <col min="11524" max="11524" width="24.6640625" style="29" hidden="1"/>
    <col min="11525" max="11525" width="9.5" style="29" hidden="1"/>
    <col min="11526" max="11526" width="11.1640625" style="29" hidden="1"/>
    <col min="11527" max="11527" width="14.5" style="29" hidden="1"/>
    <col min="11528" max="11528" width="13" style="29" hidden="1"/>
    <col min="11529" max="11529" width="14.33203125" style="29" hidden="1"/>
    <col min="11530" max="11530" width="14.83203125" style="29" hidden="1"/>
    <col min="11531" max="11531" width="12.5" style="29" hidden="1"/>
    <col min="11532" max="11532" width="8.6640625" style="29" hidden="1"/>
    <col min="11533" max="11533" width="2.83203125" style="29" hidden="1"/>
    <col min="11534" max="11534" width="12" style="29" hidden="1"/>
    <col min="11535" max="11535" width="8.1640625" style="29" hidden="1"/>
    <col min="11536" max="11536" width="9" style="29" hidden="1"/>
    <col min="11537" max="11538" width="15.1640625" style="29" hidden="1"/>
    <col min="11539" max="11539" width="9" style="29" hidden="1"/>
    <col min="11540" max="11540" width="10.83203125" style="29" hidden="1"/>
    <col min="11541" max="11541" width="9.83203125" style="29" hidden="1"/>
    <col min="11542" max="11779" width="9" style="29" hidden="1"/>
    <col min="11780" max="11780" width="24.6640625" style="29" hidden="1"/>
    <col min="11781" max="11781" width="9.5" style="29" hidden="1"/>
    <col min="11782" max="11782" width="11.1640625" style="29" hidden="1"/>
    <col min="11783" max="11783" width="14.5" style="29" hidden="1"/>
    <col min="11784" max="11784" width="13" style="29" hidden="1"/>
    <col min="11785" max="11785" width="14.33203125" style="29" hidden="1"/>
    <col min="11786" max="11786" width="14.83203125" style="29" hidden="1"/>
    <col min="11787" max="11787" width="12.5" style="29" hidden="1"/>
    <col min="11788" max="11788" width="8.6640625" style="29" hidden="1"/>
    <col min="11789" max="11789" width="2.83203125" style="29" hidden="1"/>
    <col min="11790" max="11790" width="12" style="29" hidden="1"/>
    <col min="11791" max="11791" width="8.1640625" style="29" hidden="1"/>
    <col min="11792" max="11792" width="9" style="29" hidden="1"/>
    <col min="11793" max="11794" width="15.1640625" style="29" hidden="1"/>
    <col min="11795" max="11795" width="9" style="29" hidden="1"/>
    <col min="11796" max="11796" width="10.83203125" style="29" hidden="1"/>
    <col min="11797" max="11797" width="9.83203125" style="29" hidden="1"/>
    <col min="11798" max="12035" width="9" style="29" hidden="1"/>
    <col min="12036" max="12036" width="24.6640625" style="29" hidden="1"/>
    <col min="12037" max="12037" width="9.5" style="29" hidden="1"/>
    <col min="12038" max="12038" width="11.1640625" style="29" hidden="1"/>
    <col min="12039" max="12039" width="14.5" style="29" hidden="1"/>
    <col min="12040" max="12040" width="13" style="29" hidden="1"/>
    <col min="12041" max="12041" width="14.33203125" style="29" hidden="1"/>
    <col min="12042" max="12042" width="14.83203125" style="29" hidden="1"/>
    <col min="12043" max="12043" width="12.5" style="29" hidden="1"/>
    <col min="12044" max="12044" width="8.6640625" style="29" hidden="1"/>
    <col min="12045" max="12045" width="2.83203125" style="29" hidden="1"/>
    <col min="12046" max="12046" width="12" style="29" hidden="1"/>
    <col min="12047" max="12047" width="8.1640625" style="29" hidden="1"/>
    <col min="12048" max="12048" width="9" style="29" hidden="1"/>
    <col min="12049" max="12050" width="15.1640625" style="29" hidden="1"/>
    <col min="12051" max="12051" width="9" style="29" hidden="1"/>
    <col min="12052" max="12052" width="10.83203125" style="29" hidden="1"/>
    <col min="12053" max="12053" width="9.83203125" style="29" hidden="1"/>
    <col min="12054" max="12291" width="9" style="29" hidden="1"/>
    <col min="12292" max="12292" width="24.6640625" style="29" hidden="1"/>
    <col min="12293" max="12293" width="9.5" style="29" hidden="1"/>
    <col min="12294" max="12294" width="11.1640625" style="29" hidden="1"/>
    <col min="12295" max="12295" width="14.5" style="29" hidden="1"/>
    <col min="12296" max="12296" width="13" style="29" hidden="1"/>
    <col min="12297" max="12297" width="14.33203125" style="29" hidden="1"/>
    <col min="12298" max="12298" width="14.83203125" style="29" hidden="1"/>
    <col min="12299" max="12299" width="12.5" style="29" hidden="1"/>
    <col min="12300" max="12300" width="8.6640625" style="29" hidden="1"/>
    <col min="12301" max="12301" width="2.83203125" style="29" hidden="1"/>
    <col min="12302" max="12302" width="12" style="29" hidden="1"/>
    <col min="12303" max="12303" width="8.1640625" style="29" hidden="1"/>
    <col min="12304" max="12304" width="9" style="29" hidden="1"/>
    <col min="12305" max="12306" width="15.1640625" style="29" hidden="1"/>
    <col min="12307" max="12307" width="9" style="29" hidden="1"/>
    <col min="12308" max="12308" width="10.83203125" style="29" hidden="1"/>
    <col min="12309" max="12309" width="9.83203125" style="29" hidden="1"/>
    <col min="12310" max="12547" width="9" style="29" hidden="1"/>
    <col min="12548" max="12548" width="24.6640625" style="29" hidden="1"/>
    <col min="12549" max="12549" width="9.5" style="29" hidden="1"/>
    <col min="12550" max="12550" width="11.1640625" style="29" hidden="1"/>
    <col min="12551" max="12551" width="14.5" style="29" hidden="1"/>
    <col min="12552" max="12552" width="13" style="29" hidden="1"/>
    <col min="12553" max="12553" width="14.33203125" style="29" hidden="1"/>
    <col min="12554" max="12554" width="14.83203125" style="29" hidden="1"/>
    <col min="12555" max="12555" width="12.5" style="29" hidden="1"/>
    <col min="12556" max="12556" width="8.6640625" style="29" hidden="1"/>
    <col min="12557" max="12557" width="2.83203125" style="29" hidden="1"/>
    <col min="12558" max="12558" width="12" style="29" hidden="1"/>
    <col min="12559" max="12559" width="8.1640625" style="29" hidden="1"/>
    <col min="12560" max="12560" width="9" style="29" hidden="1"/>
    <col min="12561" max="12562" width="15.1640625" style="29" hidden="1"/>
    <col min="12563" max="12563" width="9" style="29" hidden="1"/>
    <col min="12564" max="12564" width="10.83203125" style="29" hidden="1"/>
    <col min="12565" max="12565" width="9.83203125" style="29" hidden="1"/>
    <col min="12566" max="12803" width="9" style="29" hidden="1"/>
    <col min="12804" max="12804" width="24.6640625" style="29" hidden="1"/>
    <col min="12805" max="12805" width="9.5" style="29" hidden="1"/>
    <col min="12806" max="12806" width="11.1640625" style="29" hidden="1"/>
    <col min="12807" max="12807" width="14.5" style="29" hidden="1"/>
    <col min="12808" max="12808" width="13" style="29" hidden="1"/>
    <col min="12809" max="12809" width="14.33203125" style="29" hidden="1"/>
    <col min="12810" max="12810" width="14.83203125" style="29" hidden="1"/>
    <col min="12811" max="12811" width="12.5" style="29" hidden="1"/>
    <col min="12812" max="12812" width="8.6640625" style="29" hidden="1"/>
    <col min="12813" max="12813" width="2.83203125" style="29" hidden="1"/>
    <col min="12814" max="12814" width="12" style="29" hidden="1"/>
    <col min="12815" max="12815" width="8.1640625" style="29" hidden="1"/>
    <col min="12816" max="12816" width="9" style="29" hidden="1"/>
    <col min="12817" max="12818" width="15.1640625" style="29" hidden="1"/>
    <col min="12819" max="12819" width="9" style="29" hidden="1"/>
    <col min="12820" max="12820" width="10.83203125" style="29" hidden="1"/>
    <col min="12821" max="12821" width="9.83203125" style="29" hidden="1"/>
    <col min="12822" max="13059" width="9" style="29" hidden="1"/>
    <col min="13060" max="13060" width="24.6640625" style="29" hidden="1"/>
    <col min="13061" max="13061" width="9.5" style="29" hidden="1"/>
    <col min="13062" max="13062" width="11.1640625" style="29" hidden="1"/>
    <col min="13063" max="13063" width="14.5" style="29" hidden="1"/>
    <col min="13064" max="13064" width="13" style="29" hidden="1"/>
    <col min="13065" max="13065" width="14.33203125" style="29" hidden="1"/>
    <col min="13066" max="13066" width="14.83203125" style="29" hidden="1"/>
    <col min="13067" max="13067" width="12.5" style="29" hidden="1"/>
    <col min="13068" max="13068" width="8.6640625" style="29" hidden="1"/>
    <col min="13069" max="13069" width="2.83203125" style="29" hidden="1"/>
    <col min="13070" max="13070" width="12" style="29" hidden="1"/>
    <col min="13071" max="13071" width="8.1640625" style="29" hidden="1"/>
    <col min="13072" max="13072" width="9" style="29" hidden="1"/>
    <col min="13073" max="13074" width="15.1640625" style="29" hidden="1"/>
    <col min="13075" max="13075" width="9" style="29" hidden="1"/>
    <col min="13076" max="13076" width="10.83203125" style="29" hidden="1"/>
    <col min="13077" max="13077" width="9.83203125" style="29" hidden="1"/>
    <col min="13078" max="13315" width="9" style="29" hidden="1"/>
    <col min="13316" max="13316" width="24.6640625" style="29" hidden="1"/>
    <col min="13317" max="13317" width="9.5" style="29" hidden="1"/>
    <col min="13318" max="13318" width="11.1640625" style="29" hidden="1"/>
    <col min="13319" max="13319" width="14.5" style="29" hidden="1"/>
    <col min="13320" max="13320" width="13" style="29" hidden="1"/>
    <col min="13321" max="13321" width="14.33203125" style="29" hidden="1"/>
    <col min="13322" max="13322" width="14.83203125" style="29" hidden="1"/>
    <col min="13323" max="13323" width="12.5" style="29" hidden="1"/>
    <col min="13324" max="13324" width="8.6640625" style="29" hidden="1"/>
    <col min="13325" max="13325" width="2.83203125" style="29" hidden="1"/>
    <col min="13326" max="13326" width="12" style="29" hidden="1"/>
    <col min="13327" max="13327" width="8.1640625" style="29" hidden="1"/>
    <col min="13328" max="13328" width="9" style="29" hidden="1"/>
    <col min="13329" max="13330" width="15.1640625" style="29" hidden="1"/>
    <col min="13331" max="13331" width="9" style="29" hidden="1"/>
    <col min="13332" max="13332" width="10.83203125" style="29" hidden="1"/>
    <col min="13333" max="13333" width="9.83203125" style="29" hidden="1"/>
    <col min="13334" max="13571" width="9" style="29" hidden="1"/>
    <col min="13572" max="13572" width="24.6640625" style="29" hidden="1"/>
    <col min="13573" max="13573" width="9.5" style="29" hidden="1"/>
    <col min="13574" max="13574" width="11.1640625" style="29" hidden="1"/>
    <col min="13575" max="13575" width="14.5" style="29" hidden="1"/>
    <col min="13576" max="13576" width="13" style="29" hidden="1"/>
    <col min="13577" max="13577" width="14.33203125" style="29" hidden="1"/>
    <col min="13578" max="13578" width="14.83203125" style="29" hidden="1"/>
    <col min="13579" max="13579" width="12.5" style="29" hidden="1"/>
    <col min="13580" max="13580" width="8.6640625" style="29" hidden="1"/>
    <col min="13581" max="13581" width="2.83203125" style="29" hidden="1"/>
    <col min="13582" max="13582" width="12" style="29" hidden="1"/>
    <col min="13583" max="13583" width="8.1640625" style="29" hidden="1"/>
    <col min="13584" max="13584" width="9" style="29" hidden="1"/>
    <col min="13585" max="13586" width="15.1640625" style="29" hidden="1"/>
    <col min="13587" max="13587" width="9" style="29" hidden="1"/>
    <col min="13588" max="13588" width="10.83203125" style="29" hidden="1"/>
    <col min="13589" max="13589" width="9.83203125" style="29" hidden="1"/>
    <col min="13590" max="13827" width="9" style="29" hidden="1"/>
    <col min="13828" max="13828" width="24.6640625" style="29" hidden="1"/>
    <col min="13829" max="13829" width="9.5" style="29" hidden="1"/>
    <col min="13830" max="13830" width="11.1640625" style="29" hidden="1"/>
    <col min="13831" max="13831" width="14.5" style="29" hidden="1"/>
    <col min="13832" max="13832" width="13" style="29" hidden="1"/>
    <col min="13833" max="13833" width="14.33203125" style="29" hidden="1"/>
    <col min="13834" max="13834" width="14.83203125" style="29" hidden="1"/>
    <col min="13835" max="13835" width="12.5" style="29" hidden="1"/>
    <col min="13836" max="13836" width="8.6640625" style="29" hidden="1"/>
    <col min="13837" max="13837" width="2.83203125" style="29" hidden="1"/>
    <col min="13838" max="13838" width="12" style="29" hidden="1"/>
    <col min="13839" max="13839" width="8.1640625" style="29" hidden="1"/>
    <col min="13840" max="13840" width="9" style="29" hidden="1"/>
    <col min="13841" max="13842" width="15.1640625" style="29" hidden="1"/>
    <col min="13843" max="13843" width="9" style="29" hidden="1"/>
    <col min="13844" max="13844" width="10.83203125" style="29" hidden="1"/>
    <col min="13845" max="13845" width="9.83203125" style="29" hidden="1"/>
    <col min="13846" max="14083" width="9" style="29" hidden="1"/>
    <col min="14084" max="14084" width="24.6640625" style="29" hidden="1"/>
    <col min="14085" max="14085" width="9.5" style="29" hidden="1"/>
    <col min="14086" max="14086" width="11.1640625" style="29" hidden="1"/>
    <col min="14087" max="14087" width="14.5" style="29" hidden="1"/>
    <col min="14088" max="14088" width="13" style="29" hidden="1"/>
    <col min="14089" max="14089" width="14.33203125" style="29" hidden="1"/>
    <col min="14090" max="14090" width="14.83203125" style="29" hidden="1"/>
    <col min="14091" max="14091" width="12.5" style="29" hidden="1"/>
    <col min="14092" max="14092" width="8.6640625" style="29" hidden="1"/>
    <col min="14093" max="14093" width="2.83203125" style="29" hidden="1"/>
    <col min="14094" max="14094" width="12" style="29" hidden="1"/>
    <col min="14095" max="14095" width="8.1640625" style="29" hidden="1"/>
    <col min="14096" max="14096" width="9" style="29" hidden="1"/>
    <col min="14097" max="14098" width="15.1640625" style="29" hidden="1"/>
    <col min="14099" max="14099" width="9" style="29" hidden="1"/>
    <col min="14100" max="14100" width="10.83203125" style="29" hidden="1"/>
    <col min="14101" max="14101" width="9.83203125" style="29" hidden="1"/>
    <col min="14102" max="14339" width="9" style="29" hidden="1"/>
    <col min="14340" max="14340" width="24.6640625" style="29" hidden="1"/>
    <col min="14341" max="14341" width="9.5" style="29" hidden="1"/>
    <col min="14342" max="14342" width="11.1640625" style="29" hidden="1"/>
    <col min="14343" max="14343" width="14.5" style="29" hidden="1"/>
    <col min="14344" max="14344" width="13" style="29" hidden="1"/>
    <col min="14345" max="14345" width="14.33203125" style="29" hidden="1"/>
    <col min="14346" max="14346" width="14.83203125" style="29" hidden="1"/>
    <col min="14347" max="14347" width="12.5" style="29" hidden="1"/>
    <col min="14348" max="14348" width="8.6640625" style="29" hidden="1"/>
    <col min="14349" max="14349" width="2.83203125" style="29" hidden="1"/>
    <col min="14350" max="14350" width="12" style="29" hidden="1"/>
    <col min="14351" max="14351" width="8.1640625" style="29" hidden="1"/>
    <col min="14352" max="14352" width="9" style="29" hidden="1"/>
    <col min="14353" max="14354" width="15.1640625" style="29" hidden="1"/>
    <col min="14355" max="14355" width="9" style="29" hidden="1"/>
    <col min="14356" max="14356" width="10.83203125" style="29" hidden="1"/>
    <col min="14357" max="14357" width="9.83203125" style="29" hidden="1"/>
    <col min="14358" max="14595" width="9" style="29" hidden="1"/>
    <col min="14596" max="14596" width="24.6640625" style="29" hidden="1"/>
    <col min="14597" max="14597" width="9.5" style="29" hidden="1"/>
    <col min="14598" max="14598" width="11.1640625" style="29" hidden="1"/>
    <col min="14599" max="14599" width="14.5" style="29" hidden="1"/>
    <col min="14600" max="14600" width="13" style="29" hidden="1"/>
    <col min="14601" max="14601" width="14.33203125" style="29" hidden="1"/>
    <col min="14602" max="14602" width="14.83203125" style="29" hidden="1"/>
    <col min="14603" max="14603" width="12.5" style="29" hidden="1"/>
    <col min="14604" max="14604" width="8.6640625" style="29" hidden="1"/>
    <col min="14605" max="14605" width="2.83203125" style="29" hidden="1"/>
    <col min="14606" max="14606" width="12" style="29" hidden="1"/>
    <col min="14607" max="14607" width="8.1640625" style="29" hidden="1"/>
    <col min="14608" max="14608" width="9" style="29" hidden="1"/>
    <col min="14609" max="14610" width="15.1640625" style="29" hidden="1"/>
    <col min="14611" max="14611" width="9" style="29" hidden="1"/>
    <col min="14612" max="14612" width="10.83203125" style="29" hidden="1"/>
    <col min="14613" max="14613" width="9.83203125" style="29" hidden="1"/>
    <col min="14614" max="14851" width="9" style="29" hidden="1"/>
    <col min="14852" max="14852" width="24.6640625" style="29" hidden="1"/>
    <col min="14853" max="14853" width="9.5" style="29" hidden="1"/>
    <col min="14854" max="14854" width="11.1640625" style="29" hidden="1"/>
    <col min="14855" max="14855" width="14.5" style="29" hidden="1"/>
    <col min="14856" max="14856" width="13" style="29" hidden="1"/>
    <col min="14857" max="14857" width="14.33203125" style="29" hidden="1"/>
    <col min="14858" max="14858" width="14.83203125" style="29" hidden="1"/>
    <col min="14859" max="14859" width="12.5" style="29" hidden="1"/>
    <col min="14860" max="14860" width="8.6640625" style="29" hidden="1"/>
    <col min="14861" max="14861" width="2.83203125" style="29" hidden="1"/>
    <col min="14862" max="14862" width="12" style="29" hidden="1"/>
    <col min="14863" max="14863" width="8.1640625" style="29" hidden="1"/>
    <col min="14864" max="14864" width="9" style="29" hidden="1"/>
    <col min="14865" max="14866" width="15.1640625" style="29" hidden="1"/>
    <col min="14867" max="14867" width="9" style="29" hidden="1"/>
    <col min="14868" max="14868" width="10.83203125" style="29" hidden="1"/>
    <col min="14869" max="14869" width="9.83203125" style="29" hidden="1"/>
    <col min="14870" max="15107" width="9" style="29" hidden="1"/>
    <col min="15108" max="15108" width="24.6640625" style="29" hidden="1"/>
    <col min="15109" max="15109" width="9.5" style="29" hidden="1"/>
    <col min="15110" max="15110" width="11.1640625" style="29" hidden="1"/>
    <col min="15111" max="15111" width="14.5" style="29" hidden="1"/>
    <col min="15112" max="15112" width="13" style="29" hidden="1"/>
    <col min="15113" max="15113" width="14.33203125" style="29" hidden="1"/>
    <col min="15114" max="15114" width="14.83203125" style="29" hidden="1"/>
    <col min="15115" max="15115" width="12.5" style="29" hidden="1"/>
    <col min="15116" max="15116" width="8.6640625" style="29" hidden="1"/>
    <col min="15117" max="15117" width="2.83203125" style="29" hidden="1"/>
    <col min="15118" max="15118" width="12" style="29" hidden="1"/>
    <col min="15119" max="15119" width="8.1640625" style="29" hidden="1"/>
    <col min="15120" max="15120" width="9" style="29" hidden="1"/>
    <col min="15121" max="15122" width="15.1640625" style="29" hidden="1"/>
    <col min="15123" max="15123" width="9" style="29" hidden="1"/>
    <col min="15124" max="15124" width="10.83203125" style="29" hidden="1"/>
    <col min="15125" max="15125" width="9.83203125" style="29" hidden="1"/>
    <col min="15126" max="15363" width="9" style="29" hidden="1"/>
    <col min="15364" max="15364" width="24.6640625" style="29" hidden="1"/>
    <col min="15365" max="15365" width="9.5" style="29" hidden="1"/>
    <col min="15366" max="15366" width="11.1640625" style="29" hidden="1"/>
    <col min="15367" max="15367" width="14.5" style="29" hidden="1"/>
    <col min="15368" max="15368" width="13" style="29" hidden="1"/>
    <col min="15369" max="15369" width="14.33203125" style="29" hidden="1"/>
    <col min="15370" max="15370" width="14.83203125" style="29" hidden="1"/>
    <col min="15371" max="15371" width="12.5" style="29" hidden="1"/>
    <col min="15372" max="15372" width="8.6640625" style="29" hidden="1"/>
    <col min="15373" max="15373" width="2.83203125" style="29" hidden="1"/>
    <col min="15374" max="15374" width="12" style="29" hidden="1"/>
    <col min="15375" max="15375" width="8.1640625" style="29" hidden="1"/>
    <col min="15376" max="15376" width="9" style="29" hidden="1"/>
    <col min="15377" max="15378" width="15.1640625" style="29" hidden="1"/>
    <col min="15379" max="15379" width="9" style="29" hidden="1"/>
    <col min="15380" max="15380" width="10.83203125" style="29" hidden="1"/>
    <col min="15381" max="15381" width="9.83203125" style="29" hidden="1"/>
    <col min="15382" max="15619" width="9" style="29" hidden="1"/>
    <col min="15620" max="15620" width="24.6640625" style="29" hidden="1"/>
    <col min="15621" max="15621" width="9.5" style="29" hidden="1"/>
    <col min="15622" max="15622" width="11.1640625" style="29" hidden="1"/>
    <col min="15623" max="15623" width="14.5" style="29" hidden="1"/>
    <col min="15624" max="15624" width="13" style="29" hidden="1"/>
    <col min="15625" max="15625" width="14.33203125" style="29" hidden="1"/>
    <col min="15626" max="15626" width="14.83203125" style="29" hidden="1"/>
    <col min="15627" max="15627" width="12.5" style="29" hidden="1"/>
    <col min="15628" max="15628" width="8.6640625" style="29" hidden="1"/>
    <col min="15629" max="15629" width="2.83203125" style="29" hidden="1"/>
    <col min="15630" max="15630" width="12" style="29" hidden="1"/>
    <col min="15631" max="15631" width="8.1640625" style="29" hidden="1"/>
    <col min="15632" max="15632" width="9" style="29" hidden="1"/>
    <col min="15633" max="15634" width="15.1640625" style="29" hidden="1"/>
    <col min="15635" max="15635" width="9" style="29" hidden="1"/>
    <col min="15636" max="15636" width="10.83203125" style="29" hidden="1"/>
    <col min="15637" max="15637" width="9.83203125" style="29" hidden="1"/>
    <col min="15638" max="15875" width="9" style="29" hidden="1"/>
    <col min="15876" max="15876" width="24.6640625" style="29" hidden="1"/>
    <col min="15877" max="15877" width="9.5" style="29" hidden="1"/>
    <col min="15878" max="15878" width="11.1640625" style="29" hidden="1"/>
    <col min="15879" max="15879" width="14.5" style="29" hidden="1"/>
    <col min="15880" max="15880" width="13" style="29" hidden="1"/>
    <col min="15881" max="15881" width="14.33203125" style="29" hidden="1"/>
    <col min="15882" max="15882" width="14.83203125" style="29" hidden="1"/>
    <col min="15883" max="15883" width="12.5" style="29" hidden="1"/>
    <col min="15884" max="15884" width="8.6640625" style="29" hidden="1"/>
    <col min="15885" max="15885" width="2.83203125" style="29" hidden="1"/>
    <col min="15886" max="15886" width="12" style="29" hidden="1"/>
    <col min="15887" max="15887" width="8.1640625" style="29" hidden="1"/>
    <col min="15888" max="15888" width="9" style="29" hidden="1"/>
    <col min="15889" max="15890" width="15.1640625" style="29" hidden="1"/>
    <col min="15891" max="15891" width="9" style="29" hidden="1"/>
    <col min="15892" max="15892" width="10.83203125" style="29" hidden="1"/>
    <col min="15893" max="15893" width="9.83203125" style="29" hidden="1"/>
    <col min="15894" max="16131" width="9" style="29" hidden="1"/>
    <col min="16132" max="16132" width="24.6640625" style="29" hidden="1"/>
    <col min="16133" max="16133" width="9.5" style="29" hidden="1"/>
    <col min="16134" max="16134" width="11.1640625" style="29" hidden="1"/>
    <col min="16135" max="16135" width="14.5" style="29" hidden="1"/>
    <col min="16136" max="16136" width="13" style="29" hidden="1"/>
    <col min="16137" max="16137" width="14.33203125" style="29" hidden="1"/>
    <col min="16138" max="16138" width="14.83203125" style="29" hidden="1"/>
    <col min="16139" max="16139" width="12.5" style="29" hidden="1"/>
    <col min="16140" max="16140" width="8.6640625" style="29" hidden="1"/>
    <col min="16141" max="16141" width="2.83203125" style="29" hidden="1"/>
    <col min="16142" max="16142" width="12" style="29" hidden="1"/>
    <col min="16143" max="16143" width="8.1640625" style="29" hidden="1"/>
    <col min="16144" max="16144" width="9" style="29" hidden="1"/>
    <col min="16145" max="16146" width="15.1640625" style="29" hidden="1"/>
    <col min="16147" max="16147" width="9" style="29" hidden="1"/>
    <col min="16148" max="16148" width="10.83203125" style="29" hidden="1"/>
    <col min="16149" max="16150" width="9.83203125" style="29" hidden="1"/>
    <col min="16151" max="16384" width="9" style="29" hidden="1"/>
  </cols>
  <sheetData>
    <row r="1" spans="1:21" ht="20">
      <c r="A1" s="1" t="s">
        <v>121</v>
      </c>
      <c r="B1" s="31"/>
      <c r="Q1" s="34"/>
    </row>
    <row r="2" spans="1:21">
      <c r="B2" s="13" t="s">
        <v>21</v>
      </c>
      <c r="C2" s="13"/>
      <c r="D2" s="14" t="str">
        <f ca="1">MID(CELL("filename",A1),FIND("]",CELL("filename",A1))+1,255)</f>
        <v>4</v>
      </c>
      <c r="Q2" s="34"/>
    </row>
    <row r="3" spans="1:21" ht="5.25" customHeight="1">
      <c r="B3" s="90"/>
      <c r="C3" s="89"/>
      <c r="D3" s="89"/>
    </row>
    <row r="4" spans="1:21">
      <c r="B4" s="90" t="s">
        <v>4</v>
      </c>
      <c r="C4" s="89"/>
      <c r="D4" s="89"/>
      <c r="H4" s="90" t="s">
        <v>22</v>
      </c>
    </row>
    <row r="5" spans="1:21" s="89" customFormat="1" ht="11">
      <c r="B5" s="89" t="s">
        <v>96</v>
      </c>
      <c r="C5" s="89">
        <f ca="1">VLOOKUP(_xlfn.NUMBERVALUE($D$2),Results!$B$6:$F$76,5,0)</f>
        <v>89</v>
      </c>
      <c r="G5" s="137"/>
      <c r="H5" s="89" t="str">
        <f ca="1">VLOOKUP($C$5,ResultsByYr!$BS$6:$BT$7,2,0)</f>
        <v>BT</v>
      </c>
      <c r="T5" s="91"/>
    </row>
    <row r="6" spans="1:21" s="89" customFormat="1" ht="11">
      <c r="B6" s="92" t="s">
        <v>19</v>
      </c>
      <c r="C6" s="89" t="str">
        <f ca="1">VLOOKUP(_xlfn.NUMBERVALUE($D$2),Results!$B$6:$E$76,2,0)</f>
        <v>Deaths - AWP2 (2020)</v>
      </c>
      <c r="G6" s="93"/>
      <c r="H6" s="89" t="str">
        <f ca="1">VLOOKUP(C6,Information!$B$57:$C$59,2,0)</f>
        <v>Deaths - AWP2 (2020)</v>
      </c>
      <c r="Q6" s="93"/>
      <c r="T6" s="91"/>
    </row>
    <row r="7" spans="1:21" s="89" customFormat="1" ht="11">
      <c r="B7" s="92" t="s">
        <v>5</v>
      </c>
      <c r="C7" s="89" t="str">
        <f ca="1">VLOOKUP(_xlfn.NUMBERVALUE($D$2),Results!$B$6:$E$76,3,0)</f>
        <v>AWP 2009 - PtC 3</v>
      </c>
      <c r="G7" s="93"/>
      <c r="H7" s="89" t="str">
        <f ca="1">VLOOKUP(C7,Information!$B$66:$C$69,2,0)</f>
        <v>PtC(3) 2009</v>
      </c>
      <c r="Q7" s="94"/>
      <c r="T7" s="91"/>
    </row>
    <row r="8" spans="1:21" s="89" customFormat="1" ht="11">
      <c r="B8" s="92" t="s">
        <v>18</v>
      </c>
      <c r="C8" s="89" t="str">
        <f ca="1">VLOOKUP(_xlfn.NUMBERVALUE($D$2),Results!$B$6:$E$76,4,0)</f>
        <v>AWP2009- RPI = 2.5%</v>
      </c>
      <c r="D8" s="95"/>
      <c r="G8" s="93"/>
      <c r="H8" s="89" t="str">
        <f ca="1">VLOOKUP(C8,Information!$B$62:$C$64,2,0)</f>
        <v>ACPC(RPI=2.5%) 2009</v>
      </c>
      <c r="I8" s="94"/>
      <c r="T8" s="91"/>
    </row>
    <row r="9" spans="1:21" ht="5.25" customHeight="1" thickBot="1">
      <c r="B9" s="13"/>
      <c r="C9" s="13"/>
      <c r="D9" s="14"/>
    </row>
    <row r="10" spans="1:21" ht="14" thickBot="1">
      <c r="B10" s="46" t="s">
        <v>6</v>
      </c>
      <c r="C10" s="47"/>
      <c r="D10" s="47"/>
      <c r="E10" s="47"/>
      <c r="F10" s="48"/>
      <c r="G10" s="138"/>
      <c r="H10" s="48"/>
      <c r="I10" s="48"/>
      <c r="J10" s="48"/>
      <c r="K10" s="47"/>
      <c r="L10" s="47"/>
      <c r="M10" s="47"/>
      <c r="N10" s="47"/>
      <c r="O10" s="47"/>
      <c r="P10" s="47"/>
      <c r="Q10" s="47"/>
      <c r="R10" s="47"/>
      <c r="S10" s="47"/>
      <c r="T10" s="49"/>
    </row>
    <row r="11" spans="1:21" s="50" customFormat="1" ht="64.5" customHeight="1" thickBot="1">
      <c r="B11" s="23" t="s">
        <v>7</v>
      </c>
      <c r="C11" s="24" t="s">
        <v>12</v>
      </c>
      <c r="D11" s="65" t="s">
        <v>13</v>
      </c>
      <c r="E11" s="23" t="s">
        <v>165</v>
      </c>
      <c r="F11" s="24" t="s">
        <v>56</v>
      </c>
      <c r="G11" s="139" t="s">
        <v>57</v>
      </c>
      <c r="H11" s="24" t="s">
        <v>15</v>
      </c>
      <c r="I11" s="24" t="s">
        <v>14</v>
      </c>
      <c r="J11" s="24" t="s">
        <v>82</v>
      </c>
      <c r="K11" s="25" t="s">
        <v>16</v>
      </c>
      <c r="L11" s="81" t="s">
        <v>27</v>
      </c>
      <c r="M11" s="36" t="s">
        <v>28</v>
      </c>
      <c r="N11" s="24" t="s">
        <v>8</v>
      </c>
      <c r="O11" s="24" t="s">
        <v>17</v>
      </c>
      <c r="P11" s="24"/>
      <c r="Q11" s="24" t="s">
        <v>9</v>
      </c>
      <c r="R11" s="24" t="s">
        <v>3</v>
      </c>
      <c r="S11" s="65" t="s">
        <v>33</v>
      </c>
      <c r="T11" s="45" t="s">
        <v>32</v>
      </c>
    </row>
    <row r="12" spans="1:21" s="51" customFormat="1">
      <c r="B12" s="15">
        <v>2005</v>
      </c>
      <c r="C12" s="61">
        <f t="shared" ref="C12:C43" ca="1" si="0">SUM(INDIRECT("'"&amp;$H$6&amp;"'!C"&amp;SUM(ROW(A12))&amp;":"&amp;$H$5&amp;ROW(B12)))</f>
        <v>1691.282853602044</v>
      </c>
      <c r="D12" s="79">
        <f t="shared" ref="D12:D43" ca="1" si="1">SUMPRODUCT(INDIRECT("'"&amp;$H$6&amp;"'!C"&amp;SUM(ROW(A12))&amp;":"&amp;$H$5&amp;SUM(ROW(B12))),INDIRECT("'"&amp;$H$6&amp;"'!C11:"&amp;$H$5&amp;"11"))/C12</f>
        <v>71.003812070696924</v>
      </c>
      <c r="E12" s="85">
        <f ca="1">IFERROR(F12/C12,"")</f>
        <v>0.49819304956279487</v>
      </c>
      <c r="F12" s="61">
        <f t="shared" ref="F12:F43" ca="1" si="2">SUMPRODUCT(INDIRECT("'"&amp;$H$6&amp;"'!$C"&amp;SUM(ROW(A12))&amp;":"&amp;$H$5&amp;SUM(ROW(A12))),
INDIRECT("'"&amp;$H$7&amp;"'!$C"&amp;SUM(ROW(A12))&amp;":"&amp;$H$5&amp;SUM(ROW(A12))))</f>
        <v>842.58536250926829</v>
      </c>
      <c r="G12" s="181">
        <f ca="1">OFFSET('Other Inputs'!$B80,,$D$2)</f>
        <v>0</v>
      </c>
      <c r="H12" s="61">
        <f ca="1">F12*(1-G12)</f>
        <v>842.58536250926829</v>
      </c>
      <c r="I12" s="79">
        <f t="shared" ref="I12:I43" ca="1" si="3">IFERROR(SUMPRODUCT(INDIRECT("'"&amp;$H$6&amp;"'!$C"&amp;SUM(ROW(P12))&amp;":"&amp;$H$5&amp;SUM(ROW(P12))),
INDIRECT("'"&amp;$H$7&amp;"'!$C"&amp;SUM(ROW(P12))&amp;":"&amp;$H$5&amp;SUM(ROW(P12))),
INDIRECT("'"&amp;$H$7&amp;"'!$C10:"&amp;$H$5&amp;10))/
(SUMPRODUCT(INDIRECT("'"&amp;$H$6&amp;"'!$C"&amp;SUM(ROW(P12))&amp;":"&amp;$H$5&amp;SUM(ROW(P12))),
INDIRECT("'"&amp;$H$7&amp;"'!$C"&amp;SUM(ROW(P12))&amp;":"&amp;$H$5&amp;SUM(ROW(P12))))),"")</f>
        <v>69.96643270651937</v>
      </c>
      <c r="J12" s="180">
        <f ca="1">OFFSET('Other Inputs'!$B11,,$D$2)</f>
        <v>2</v>
      </c>
      <c r="K12" s="86">
        <f ca="1">H12*J12</f>
        <v>1685.1707250185366</v>
      </c>
      <c r="L12" s="181">
        <f ca="1">OFFSET('Other Inputs'!$B149,,$D$2)</f>
        <v>5.5E-2</v>
      </c>
      <c r="M12" s="181">
        <f ca="1">OFFSET('Other Inputs'!$B218,,$D$2)</f>
        <v>1.9521717911176184E-2</v>
      </c>
      <c r="N12" s="61">
        <f ca="1">(K12*(1+L12))*(1+M12)</f>
        <v>1812.5619009344691</v>
      </c>
      <c r="O12" s="61">
        <f ca="1">N12/J12</f>
        <v>906.28095046723456</v>
      </c>
      <c r="P12" s="53"/>
      <c r="Q12" s="61">
        <f ca="1">IFERROR(SUMPRODUCT(INDIRECT("'"&amp;$H$6&amp;"'!$C"&amp;SUM(ROW(P12))&amp;":"&amp;$H$5&amp;SUM(ROW(P12))),
INDIRECT("'"&amp;$H$7&amp;"'!$C"&amp;SUM(ROW(P12))&amp;":"&amp;$H$5&amp;SUM(ROW(P12))),
INDIRECT("'"&amp;$H$8&amp;"'!$C"&amp;SUM(ROW(P12))&amp;":"&amp;$H$5&amp;SUM(ROW(P12))))/
(SUMPRODUCT(INDIRECT("'"&amp;$H$6&amp;"'!$C"&amp;SUM(ROW(P12))&amp;":"&amp;$H$5&amp;SUM(ROW(P12))),
INDIRECT("'"&amp;$H$7&amp;"'!$C"&amp;SUM(ROW(P12))&amp;":"&amp;$H$5&amp;SUM(ROW(P12))))),"")</f>
        <v>168614.79515236779</v>
      </c>
      <c r="R12" s="54"/>
      <c r="S12" s="66">
        <f ca="1">IFERROR(O12*Q12,0)</f>
        <v>152812376.81352594</v>
      </c>
      <c r="T12" s="68">
        <f t="shared" ref="T12:T43" si="4">IF(B12&gt;Endyear,0,IF(B12&gt;=Startyear,IF(B12=Startyear,0.5,T11+1),0))</f>
        <v>0</v>
      </c>
    </row>
    <row r="13" spans="1:21" s="51" customFormat="1">
      <c r="B13" s="15">
        <f>B12+1</f>
        <v>2006</v>
      </c>
      <c r="C13" s="61">
        <f t="shared" ca="1" si="0"/>
        <v>1741.9354935395288</v>
      </c>
      <c r="D13" s="79">
        <f t="shared" ca="1" si="1"/>
        <v>71.435992066017747</v>
      </c>
      <c r="E13" s="85">
        <f t="shared" ref="E13:E67" ca="1" si="5">IFERROR(F13/C13,"")</f>
        <v>0.60403285959602615</v>
      </c>
      <c r="F13" s="61">
        <f t="shared" ca="1" si="2"/>
        <v>1052.1862773944968</v>
      </c>
      <c r="G13" s="181">
        <f ca="1">OFFSET('Other Inputs'!$B81,,$D$2)</f>
        <v>0</v>
      </c>
      <c r="H13" s="61">
        <f t="shared" ref="H13:H67" ca="1" si="6">F13*(1-G13)</f>
        <v>1052.1862773944968</v>
      </c>
      <c r="I13" s="79">
        <f t="shared" ca="1" si="3"/>
        <v>70.247225087358629</v>
      </c>
      <c r="J13" s="63">
        <f ca="1">OFFSET('Other Inputs'!$B12,,$D$2)</f>
        <v>2</v>
      </c>
      <c r="K13" s="86">
        <f t="shared" ref="K13:K67" ca="1" si="7">H13*J13</f>
        <v>2104.3725547889935</v>
      </c>
      <c r="L13" s="82">
        <f ca="1">OFFSET('Other Inputs'!$B150,,$D$2)</f>
        <v>5.5E-2</v>
      </c>
      <c r="M13" s="52">
        <f ca="1">OFFSET('Other Inputs'!$B219,,$D$2)</f>
        <v>2.4271844660194174E-2</v>
      </c>
      <c r="N13" s="61">
        <f t="shared" ref="N13:N67" ca="1" si="8">(K13*(1+L13))*(1+M13)</f>
        <v>2273.9992842660381</v>
      </c>
      <c r="O13" s="61">
        <f t="shared" ref="O13:O67" ca="1" si="9">N13/J13</f>
        <v>1136.9996421330191</v>
      </c>
      <c r="P13" s="53"/>
      <c r="Q13" s="61">
        <f t="shared" ref="Q13:Q43" ca="1" si="10">IFERROR(SUMPRODUCT(INDIRECT("'"&amp;$H$6&amp;"'!$C"&amp;SUM(ROW(P13))&amp;":"&amp;$H$5&amp;SUM(ROW(P13))),
INDIRECT("'"&amp;$H$7&amp;"'!$C"&amp;SUM(ROW(P13))&amp;":"&amp;$H$5&amp;SUM(ROW(P13))),
INDIRECT("'"&amp;$H$8&amp;"'!$C"&amp;SUM(ROW(P13))&amp;":"&amp;$H$5&amp;SUM(ROW(P13))))/
(SUMPRODUCT(INDIRECT("'"&amp;$H$6&amp;"'!$C"&amp;SUM(ROW(P13))&amp;":"&amp;$H$5&amp;SUM(ROW(P13))),
INDIRECT("'"&amp;$H$7&amp;"'!$C"&amp;SUM(ROW(P13))&amp;":"&amp;$H$5&amp;SUM(ROW(P13))))),"")</f>
        <v>174359.4667315874</v>
      </c>
      <c r="R13" s="54">
        <f ca="1">IF(Q13=0,"",IFERROR(Q13/Q12-1,""))</f>
        <v>3.406979544131028E-2</v>
      </c>
      <c r="S13" s="66">
        <f t="shared" ref="S13:S67" ca="1" si="11">IFERROR(O13*Q13,0)</f>
        <v>198246651.27631891</v>
      </c>
      <c r="T13" s="68">
        <f t="shared" si="4"/>
        <v>0</v>
      </c>
      <c r="U13" s="55"/>
    </row>
    <row r="14" spans="1:21" s="51" customFormat="1">
      <c r="B14" s="15">
        <f t="shared" ref="B14:B67" si="12">B13+1</f>
        <v>2007</v>
      </c>
      <c r="C14" s="61">
        <f t="shared" ca="1" si="0"/>
        <v>1790.4970081515162</v>
      </c>
      <c r="D14" s="79">
        <f t="shared" ca="1" si="1"/>
        <v>71.883716553623671</v>
      </c>
      <c r="E14" s="85">
        <f t="shared" ca="1" si="5"/>
        <v>0.64034373937455846</v>
      </c>
      <c r="F14" s="61">
        <f t="shared" ca="1" si="2"/>
        <v>1146.5335495387012</v>
      </c>
      <c r="G14" s="181">
        <f ca="1">OFFSET('Other Inputs'!$B82,,$D$2)</f>
        <v>0</v>
      </c>
      <c r="H14" s="61">
        <f t="shared" ca="1" si="6"/>
        <v>1146.5335495387012</v>
      </c>
      <c r="I14" s="79">
        <f t="shared" ca="1" si="3"/>
        <v>70.60803375887042</v>
      </c>
      <c r="J14" s="63">
        <f ca="1">OFFSET('Other Inputs'!$B13,,$D$2)</f>
        <v>2</v>
      </c>
      <c r="K14" s="86">
        <f t="shared" ca="1" si="7"/>
        <v>2293.0670990774024</v>
      </c>
      <c r="L14" s="82">
        <f ca="1">OFFSET('Other Inputs'!$B151,,$D$2)</f>
        <v>5.5E-2</v>
      </c>
      <c r="M14" s="52">
        <f ca="1">OFFSET('Other Inputs'!$B220,,$D$2)</f>
        <v>1.6544117647058824E-2</v>
      </c>
      <c r="N14" s="61">
        <f t="shared" ca="1" si="8"/>
        <v>2459.2090838386816</v>
      </c>
      <c r="O14" s="61">
        <f t="shared" ca="1" si="9"/>
        <v>1229.6045419193408</v>
      </c>
      <c r="P14" s="53"/>
      <c r="Q14" s="61">
        <f t="shared" ca="1" si="10"/>
        <v>186781.82136956279</v>
      </c>
      <c r="R14" s="54">
        <f t="shared" ref="R14:R67" ca="1" si="13">IF(Q14=0,"",IFERROR(Q14/Q13-1,""))</f>
        <v>7.1245656291772486E-2</v>
      </c>
      <c r="S14" s="66">
        <f t="shared" ca="1" si="11"/>
        <v>229667775.90398139</v>
      </c>
      <c r="T14" s="68">
        <f t="shared" si="4"/>
        <v>0</v>
      </c>
      <c r="U14" s="56"/>
    </row>
    <row r="15" spans="1:21" s="51" customFormat="1">
      <c r="B15" s="15">
        <f t="shared" si="12"/>
        <v>2008</v>
      </c>
      <c r="C15" s="61">
        <f t="shared" ca="1" si="0"/>
        <v>1839.1469686348898</v>
      </c>
      <c r="D15" s="79">
        <f t="shared" ca="1" si="1"/>
        <v>72.336691510166361</v>
      </c>
      <c r="E15" s="85">
        <f t="shared" ca="1" si="5"/>
        <v>0.69580368310755702</v>
      </c>
      <c r="F15" s="61">
        <f t="shared" ca="1" si="2"/>
        <v>1279.685234552255</v>
      </c>
      <c r="G15" s="181">
        <f ca="1">OFFSET('Other Inputs'!$B83,,$D$2)</f>
        <v>0</v>
      </c>
      <c r="H15" s="61">
        <f t="shared" ca="1" si="6"/>
        <v>1279.685234552255</v>
      </c>
      <c r="I15" s="79">
        <f t="shared" ca="1" si="3"/>
        <v>71.551896103369259</v>
      </c>
      <c r="J15" s="63">
        <f ca="1">OFFSET('Other Inputs'!$B14,,$D$2)</f>
        <v>2</v>
      </c>
      <c r="K15" s="86">
        <f t="shared" ca="1" si="7"/>
        <v>2559.37046910451</v>
      </c>
      <c r="L15" s="82">
        <f ca="1">OFFSET('Other Inputs'!$B152,,$D$2)</f>
        <v>5.5E-2</v>
      </c>
      <c r="M15" s="52">
        <f ca="1">OFFSET('Other Inputs'!$B221,,$D$2)</f>
        <v>1.7660044150110375E-2</v>
      </c>
      <c r="N15" s="61">
        <f t="shared" ca="1" si="8"/>
        <v>2747.8203631375804</v>
      </c>
      <c r="O15" s="61">
        <f t="shared" ca="1" si="9"/>
        <v>1373.9101815687902</v>
      </c>
      <c r="P15" s="53"/>
      <c r="Q15" s="61">
        <f t="shared" ca="1" si="10"/>
        <v>190200.96227059705</v>
      </c>
      <c r="R15" s="54">
        <f t="shared" ca="1" si="13"/>
        <v>1.8305533568329535E-2</v>
      </c>
      <c r="S15" s="66">
        <f t="shared" ca="1" si="11"/>
        <v>261319038.60775462</v>
      </c>
      <c r="T15" s="68">
        <f t="shared" si="4"/>
        <v>0</v>
      </c>
      <c r="U15" s="56"/>
    </row>
    <row r="16" spans="1:21" s="51" customFormat="1">
      <c r="B16" s="15">
        <f t="shared" si="12"/>
        <v>2009</v>
      </c>
      <c r="C16" s="61">
        <f t="shared" ca="1" si="0"/>
        <v>1879.1437352260009</v>
      </c>
      <c r="D16" s="79">
        <f t="shared" ca="1" si="1"/>
        <v>72.75003337371777</v>
      </c>
      <c r="E16" s="85">
        <f t="shared" ca="1" si="5"/>
        <v>0.69534623868740497</v>
      </c>
      <c r="F16" s="61">
        <f t="shared" ca="1" si="2"/>
        <v>1306.6555282424006</v>
      </c>
      <c r="G16" s="181">
        <f ca="1">OFFSET('Other Inputs'!$B84,,$D$2)</f>
        <v>0</v>
      </c>
      <c r="H16" s="61">
        <f t="shared" ca="1" si="6"/>
        <v>1306.6555282424006</v>
      </c>
      <c r="I16" s="79">
        <f t="shared" ca="1" si="3"/>
        <v>72.001913656393327</v>
      </c>
      <c r="J16" s="63">
        <f ca="1">OFFSET('Other Inputs'!$B15,,$D$2)</f>
        <v>2</v>
      </c>
      <c r="K16" s="86">
        <f t="shared" ca="1" si="7"/>
        <v>2613.3110564848012</v>
      </c>
      <c r="L16" s="82">
        <f ca="1">OFFSET('Other Inputs'!$B153,,$D$2)</f>
        <v>5.5E-2</v>
      </c>
      <c r="M16" s="52">
        <f ca="1">OFFSET('Other Inputs'!$B222,,$D$2)</f>
        <v>1.797945205479452E-2</v>
      </c>
      <c r="N16" s="61">
        <f t="shared" ca="1" si="8"/>
        <v>2806.613289982236</v>
      </c>
      <c r="O16" s="61">
        <f t="shared" ca="1" si="9"/>
        <v>1403.306644991118</v>
      </c>
      <c r="P16" s="53"/>
      <c r="Q16" s="61">
        <f t="shared" ca="1" si="10"/>
        <v>195829.64994114131</v>
      </c>
      <c r="R16" s="54">
        <f t="shared" ca="1" si="13"/>
        <v>2.9593371155169912E-2</v>
      </c>
      <c r="S16" s="66">
        <f t="shared" ca="1" si="11"/>
        <v>274809049.04868811</v>
      </c>
      <c r="T16" s="68">
        <f t="shared" si="4"/>
        <v>0</v>
      </c>
    </row>
    <row r="17" spans="2:20" s="51" customFormat="1">
      <c r="B17" s="15">
        <f t="shared" si="12"/>
        <v>2010</v>
      </c>
      <c r="C17" s="61">
        <f t="shared" ca="1" si="0"/>
        <v>1916.6147423692969</v>
      </c>
      <c r="D17" s="79">
        <f t="shared" ca="1" si="1"/>
        <v>73.163753330217816</v>
      </c>
      <c r="E17" s="85">
        <f t="shared" ca="1" si="5"/>
        <v>0.70002121102575665</v>
      </c>
      <c r="F17" s="61">
        <f t="shared" ca="1" si="2"/>
        <v>1341.6709730231737</v>
      </c>
      <c r="G17" s="181">
        <f ca="1">OFFSET('Other Inputs'!$B85,,$D$2)</f>
        <v>0</v>
      </c>
      <c r="H17" s="61">
        <f t="shared" ca="1" si="6"/>
        <v>1341.6709730231737</v>
      </c>
      <c r="I17" s="79">
        <f t="shared" ca="1" si="3"/>
        <v>72.472902470174716</v>
      </c>
      <c r="J17" s="63">
        <f ca="1">OFFSET('Other Inputs'!$B16,,$D$2)</f>
        <v>2</v>
      </c>
      <c r="K17" s="86">
        <f t="shared" ca="1" si="7"/>
        <v>2683.3419460463474</v>
      </c>
      <c r="L17" s="82">
        <f ca="1">OFFSET('Other Inputs'!$B154,,$D$2)</f>
        <v>5.5E-2</v>
      </c>
      <c r="M17" s="52">
        <f ca="1">OFFSET('Other Inputs'!$B223,,$D$2)</f>
        <v>1.4830508474576272E-2</v>
      </c>
      <c r="N17" s="61">
        <f t="shared" ca="1" si="8"/>
        <v>2872.9098214508294</v>
      </c>
      <c r="O17" s="61">
        <f t="shared" ca="1" si="9"/>
        <v>1436.4549107254147</v>
      </c>
      <c r="P17" s="53"/>
      <c r="Q17" s="61">
        <f t="shared" ca="1" si="10"/>
        <v>201497.08227865008</v>
      </c>
      <c r="R17" s="54">
        <f t="shared" ca="1" si="13"/>
        <v>2.8940624360060729E-2</v>
      </c>
      <c r="S17" s="66">
        <f t="shared" ca="1" si="11"/>
        <v>289441473.33600986</v>
      </c>
      <c r="T17" s="68">
        <f t="shared" si="4"/>
        <v>0</v>
      </c>
    </row>
    <row r="18" spans="2:20" s="51" customFormat="1">
      <c r="B18" s="15">
        <f t="shared" si="12"/>
        <v>2011</v>
      </c>
      <c r="C18" s="61">
        <f t="shared" ca="1" si="0"/>
        <v>1947.251334303731</v>
      </c>
      <c r="D18" s="79">
        <f t="shared" ca="1" si="1"/>
        <v>73.579522578469792</v>
      </c>
      <c r="E18" s="85">
        <f t="shared" ca="1" si="5"/>
        <v>0.70433737385449147</v>
      </c>
      <c r="F18" s="61">
        <f t="shared" ca="1" si="2"/>
        <v>1371.5218910381443</v>
      </c>
      <c r="G18" s="181">
        <f ca="1">OFFSET('Other Inputs'!$B86,,$D$2)</f>
        <v>0</v>
      </c>
      <c r="H18" s="61">
        <f t="shared" ca="1" si="6"/>
        <v>1371.5218910381443</v>
      </c>
      <c r="I18" s="79">
        <f t="shared" ca="1" si="3"/>
        <v>72.941694859172316</v>
      </c>
      <c r="J18" s="63">
        <f ca="1">OFFSET('Other Inputs'!$B17,,$D$2)</f>
        <v>2</v>
      </c>
      <c r="K18" s="86">
        <f t="shared" ca="1" si="7"/>
        <v>2743.0437820762886</v>
      </c>
      <c r="L18" s="82">
        <f ca="1">OFFSET('Other Inputs'!$B155,,$D$2)</f>
        <v>5.5E-2</v>
      </c>
      <c r="M18" s="52">
        <f ca="1">OFFSET('Other Inputs'!$B224,,$D$2)</f>
        <v>2.2491349480968859E-2</v>
      </c>
      <c r="N18" s="61">
        <f t="shared" ca="1" si="8"/>
        <v>2958.9991580336959</v>
      </c>
      <c r="O18" s="61">
        <f t="shared" ca="1" si="9"/>
        <v>1479.499579016848</v>
      </c>
      <c r="P18" s="53"/>
      <c r="Q18" s="61">
        <f t="shared" ca="1" si="10"/>
        <v>207328.58366179437</v>
      </c>
      <c r="R18" s="54">
        <f t="shared" ca="1" si="13"/>
        <v>2.8940872578392618E-2</v>
      </c>
      <c r="S18" s="66">
        <f t="shared" ca="1" si="11"/>
        <v>306742552.2457841</v>
      </c>
      <c r="T18" s="68">
        <f t="shared" si="4"/>
        <v>0</v>
      </c>
    </row>
    <row r="19" spans="2:20" s="51" customFormat="1">
      <c r="B19" s="15">
        <f t="shared" si="12"/>
        <v>2012</v>
      </c>
      <c r="C19" s="61">
        <f t="shared" ca="1" si="0"/>
        <v>1972.0731857598685</v>
      </c>
      <c r="D19" s="79">
        <f t="shared" ca="1" si="1"/>
        <v>73.992173497076664</v>
      </c>
      <c r="E19" s="85">
        <f t="shared" ca="1" si="5"/>
        <v>0.70845634647158706</v>
      </c>
      <c r="F19" s="61">
        <f t="shared" ca="1" si="2"/>
        <v>1397.1277641580198</v>
      </c>
      <c r="G19" s="181">
        <f ca="1">OFFSET('Other Inputs'!$B87,,$D$2)</f>
        <v>0</v>
      </c>
      <c r="H19" s="61">
        <f t="shared" ca="1" si="6"/>
        <v>1397.1277641580198</v>
      </c>
      <c r="I19" s="79">
        <f t="shared" ca="1" si="3"/>
        <v>73.404916971045381</v>
      </c>
      <c r="J19" s="63">
        <f ca="1">OFFSET('Other Inputs'!$B18,,$D$2)</f>
        <v>2</v>
      </c>
      <c r="K19" s="86">
        <f t="shared" ca="1" si="7"/>
        <v>2794.2555283160395</v>
      </c>
      <c r="L19" s="82">
        <f ca="1">OFFSET('Other Inputs'!$B156,,$D$2)</f>
        <v>5.5E-2</v>
      </c>
      <c r="M19" s="52">
        <f ca="1">OFFSET('Other Inputs'!$B225,,$D$2)</f>
        <v>1.9223224794036878E-2</v>
      </c>
      <c r="N19" s="61">
        <f t="shared" ca="1" si="8"/>
        <v>3004.6084876446253</v>
      </c>
      <c r="O19" s="61">
        <f t="shared" ca="1" si="9"/>
        <v>1502.3042438223126</v>
      </c>
      <c r="P19" s="53"/>
      <c r="Q19" s="61">
        <f t="shared" ca="1" si="10"/>
        <v>213345.15163525037</v>
      </c>
      <c r="R19" s="54">
        <f t="shared" ca="1" si="13"/>
        <v>2.9019481381643786E-2</v>
      </c>
      <c r="S19" s="66">
        <f t="shared" ca="1" si="11"/>
        <v>320509326.70055145</v>
      </c>
      <c r="T19" s="68">
        <f t="shared" si="4"/>
        <v>0</v>
      </c>
    </row>
    <row r="20" spans="2:20" s="51" customFormat="1">
      <c r="B20" s="15">
        <f t="shared" si="12"/>
        <v>2013</v>
      </c>
      <c r="C20" s="61">
        <f t="shared" ca="1" si="0"/>
        <v>1988.2824327489705</v>
      </c>
      <c r="D20" s="79">
        <f t="shared" ca="1" si="1"/>
        <v>74.398505486078022</v>
      </c>
      <c r="E20" s="85">
        <f t="shared" ca="1" si="5"/>
        <v>0.7124666597130872</v>
      </c>
      <c r="F20" s="61">
        <f t="shared" ca="1" si="2"/>
        <v>1416.5849434268698</v>
      </c>
      <c r="G20" s="181">
        <f ca="1">OFFSET('Other Inputs'!$B88,,$D$2)</f>
        <v>0</v>
      </c>
      <c r="H20" s="61">
        <f t="shared" ca="1" si="6"/>
        <v>1416.5849434268698</v>
      </c>
      <c r="I20" s="79">
        <f t="shared" ca="1" si="3"/>
        <v>73.859348217514864</v>
      </c>
      <c r="J20" s="63">
        <f ca="1">OFFSET('Other Inputs'!$B19,,$D$2)</f>
        <v>2</v>
      </c>
      <c r="K20" s="86">
        <f t="shared" ca="1" si="7"/>
        <v>2833.1698868537396</v>
      </c>
      <c r="L20" s="82">
        <f ca="1">OFFSET('Other Inputs'!$B157,,$D$2)</f>
        <v>5.5E-2</v>
      </c>
      <c r="M20" s="52">
        <f ca="1">OFFSET('Other Inputs'!$B226,,$D$2)</f>
        <v>1.6406250000000001E-2</v>
      </c>
      <c r="N20" s="61">
        <f t="shared" ca="1" si="8"/>
        <v>3038.0324172269798</v>
      </c>
      <c r="O20" s="61">
        <f t="shared" ca="1" si="9"/>
        <v>1519.0162086134899</v>
      </c>
      <c r="P20" s="53"/>
      <c r="Q20" s="61">
        <f t="shared" ca="1" si="10"/>
        <v>219577.01336646729</v>
      </c>
      <c r="R20" s="54">
        <f t="shared" ca="1" si="13"/>
        <v>2.9210233668076624E-2</v>
      </c>
      <c r="S20" s="66">
        <f t="shared" ca="1" si="11"/>
        <v>333541042.34260476</v>
      </c>
      <c r="T20" s="68">
        <f t="shared" si="4"/>
        <v>0</v>
      </c>
    </row>
    <row r="21" spans="2:20" s="51" customFormat="1">
      <c r="B21" s="15">
        <f t="shared" si="12"/>
        <v>2014</v>
      </c>
      <c r="C21" s="61">
        <f t="shared" ca="1" si="0"/>
        <v>2000.9043766745579</v>
      </c>
      <c r="D21" s="79">
        <f t="shared" ca="1" si="1"/>
        <v>74.814385250919202</v>
      </c>
      <c r="E21" s="85">
        <f t="shared" ca="1" si="5"/>
        <v>0.7161497993554482</v>
      </c>
      <c r="F21" s="61">
        <f t="shared" ca="1" si="2"/>
        <v>1432.9472678849227</v>
      </c>
      <c r="G21" s="181">
        <f ca="1">OFFSET('Other Inputs'!$B89,,$D$2)</f>
        <v>0</v>
      </c>
      <c r="H21" s="61">
        <f t="shared" ca="1" si="6"/>
        <v>1432.9472678849227</v>
      </c>
      <c r="I21" s="79">
        <f t="shared" ca="1" si="3"/>
        <v>74.31882547661138</v>
      </c>
      <c r="J21" s="63">
        <f ca="1">OFFSET('Other Inputs'!$B20,,$D$2)</f>
        <v>2</v>
      </c>
      <c r="K21" s="86">
        <f t="shared" ca="1" si="7"/>
        <v>2865.8945357698453</v>
      </c>
      <c r="L21" s="82">
        <f ca="1">OFFSET('Other Inputs'!$B158,,$D$2)</f>
        <v>5.5E-2</v>
      </c>
      <c r="M21" s="52">
        <f ca="1">OFFSET('Other Inputs'!$B227,,$D$2)</f>
        <v>1.627630011909488E-2</v>
      </c>
      <c r="N21" s="61">
        <f t="shared" ca="1" si="8"/>
        <v>3072.7304335876133</v>
      </c>
      <c r="O21" s="61">
        <f t="shared" ca="1" si="9"/>
        <v>1536.3652167938067</v>
      </c>
      <c r="P21" s="53"/>
      <c r="Q21" s="61">
        <f t="shared" ca="1" si="10"/>
        <v>225965.1988474864</v>
      </c>
      <c r="R21" s="54">
        <f t="shared" ca="1" si="13"/>
        <v>2.9093143144075073E-2</v>
      </c>
      <c r="S21" s="66">
        <f t="shared" ca="1" si="11"/>
        <v>347165071.71517408</v>
      </c>
      <c r="T21" s="68">
        <f t="shared" si="4"/>
        <v>0</v>
      </c>
    </row>
    <row r="22" spans="2:20" s="51" customFormat="1">
      <c r="B22" s="15">
        <f t="shared" si="12"/>
        <v>2015</v>
      </c>
      <c r="C22" s="61">
        <f t="shared" ca="1" si="0"/>
        <v>1997.4395466022861</v>
      </c>
      <c r="D22" s="79">
        <f t="shared" ca="1" si="1"/>
        <v>75.193872669200232</v>
      </c>
      <c r="E22" s="85">
        <f t="shared" ca="1" si="5"/>
        <v>0.71979094076680339</v>
      </c>
      <c r="F22" s="61">
        <f t="shared" ca="1" si="2"/>
        <v>1437.7388903736767</v>
      </c>
      <c r="G22" s="181">
        <f ca="1">OFFSET('Other Inputs'!$B90,,$D$2)</f>
        <v>0</v>
      </c>
      <c r="H22" s="61">
        <f t="shared" ca="1" si="6"/>
        <v>1437.7388903736767</v>
      </c>
      <c r="I22" s="79">
        <f t="shared" ca="1" si="3"/>
        <v>74.739862685872339</v>
      </c>
      <c r="J22" s="63">
        <f ca="1">OFFSET('Other Inputs'!$B21,,$D$2)</f>
        <v>2</v>
      </c>
      <c r="K22" s="86">
        <f t="shared" ca="1" si="7"/>
        <v>2875.4777807473533</v>
      </c>
      <c r="L22" s="82">
        <f ca="1">OFFSET('Other Inputs'!$B159,,$D$2)</f>
        <v>5.5E-2</v>
      </c>
      <c r="M22" s="52">
        <f ca="1">OFFSET('Other Inputs'!$B228,,$D$2)</f>
        <v>1.7309205350118019E-2</v>
      </c>
      <c r="N22" s="61">
        <f t="shared" ca="1" si="8"/>
        <v>3086.1387670213812</v>
      </c>
      <c r="O22" s="61">
        <f t="shared" ca="1" si="9"/>
        <v>1543.0693835106906</v>
      </c>
      <c r="P22" s="53"/>
      <c r="Q22" s="61">
        <f t="shared" ca="1" si="10"/>
        <v>232732.62368852919</v>
      </c>
      <c r="R22" s="54">
        <f t="shared" ca="1" si="13"/>
        <v>2.9948969467685105E-2</v>
      </c>
      <c r="S22" s="66">
        <f t="shared" ca="1" si="11"/>
        <v>359122586.1578843</v>
      </c>
      <c r="T22" s="68">
        <f t="shared" si="4"/>
        <v>0</v>
      </c>
    </row>
    <row r="23" spans="2:20" s="51" customFormat="1">
      <c r="B23" s="15">
        <f t="shared" si="12"/>
        <v>2016</v>
      </c>
      <c r="C23" s="61">
        <f t="shared" ca="1" si="0"/>
        <v>1986.5488330104133</v>
      </c>
      <c r="D23" s="79">
        <f t="shared" ca="1" si="1"/>
        <v>75.576550384742163</v>
      </c>
      <c r="E23" s="85">
        <f t="shared" ca="1" si="5"/>
        <v>0.72325024919143044</v>
      </c>
      <c r="F23" s="61">
        <f t="shared" ca="1" si="2"/>
        <v>1436.7719385057267</v>
      </c>
      <c r="G23" s="181">
        <f ca="1">OFFSET('Other Inputs'!$B91,,$D$2)</f>
        <v>0</v>
      </c>
      <c r="H23" s="61">
        <f t="shared" ca="1" si="6"/>
        <v>1436.7719385057267</v>
      </c>
      <c r="I23" s="79">
        <f t="shared" ca="1" si="3"/>
        <v>75.160374605194249</v>
      </c>
      <c r="J23" s="63">
        <f ca="1">OFFSET('Other Inputs'!$B22,,$D$2)</f>
        <v>2</v>
      </c>
      <c r="K23" s="86">
        <f t="shared" ca="1" si="7"/>
        <v>2873.5438770114533</v>
      </c>
      <c r="L23" s="82">
        <f ca="1">OFFSET('Other Inputs'!$B160,,$D$2)</f>
        <v>5.5E-2</v>
      </c>
      <c r="M23" s="52">
        <f ca="1">OFFSET('Other Inputs'!$B229,,$D$2)</f>
        <v>1.7500000000000002E-2</v>
      </c>
      <c r="N23" s="61">
        <f t="shared" ca="1" si="8"/>
        <v>3084.6415940764073</v>
      </c>
      <c r="O23" s="61">
        <f t="shared" ca="1" si="9"/>
        <v>1542.3207970382036</v>
      </c>
      <c r="P23" s="53"/>
      <c r="Q23" s="61">
        <f t="shared" ca="1" si="10"/>
        <v>239709.2451042326</v>
      </c>
      <c r="R23" s="54">
        <f t="shared" ca="1" si="13"/>
        <v>2.997698090251566E-2</v>
      </c>
      <c r="S23" s="66">
        <f t="shared" ca="1" si="11"/>
        <v>369708553.96658611</v>
      </c>
      <c r="T23" s="68">
        <f t="shared" si="4"/>
        <v>0</v>
      </c>
    </row>
    <row r="24" spans="2:20" s="51" customFormat="1">
      <c r="B24" s="15">
        <f t="shared" si="12"/>
        <v>2017</v>
      </c>
      <c r="C24" s="61">
        <f t="shared" ca="1" si="0"/>
        <v>1963.5975058872498</v>
      </c>
      <c r="D24" s="79">
        <f t="shared" ca="1" si="1"/>
        <v>75.946049495267985</v>
      </c>
      <c r="E24" s="85">
        <f t="shared" ca="1" si="5"/>
        <v>0.72648167075289882</v>
      </c>
      <c r="F24" s="61">
        <f t="shared" ca="1" si="2"/>
        <v>1426.5175967631942</v>
      </c>
      <c r="G24" s="181">
        <f ca="1">OFFSET('Other Inputs'!$B92,,$D$2)</f>
        <v>0</v>
      </c>
      <c r="H24" s="61">
        <f t="shared" ca="1" si="6"/>
        <v>1426.5175967631942</v>
      </c>
      <c r="I24" s="79">
        <f t="shared" ca="1" si="3"/>
        <v>75.565495245798047</v>
      </c>
      <c r="J24" s="63">
        <f ca="1">OFFSET('Other Inputs'!$B23,,$D$2)</f>
        <v>2</v>
      </c>
      <c r="K24" s="86">
        <f t="shared" ca="1" si="7"/>
        <v>2853.0351935263884</v>
      </c>
      <c r="L24" s="82">
        <f ca="1">OFFSET('Other Inputs'!$B161,,$D$2)</f>
        <v>5.5E-2</v>
      </c>
      <c r="M24" s="52">
        <f ca="1">OFFSET('Other Inputs'!$B230,,$D$2)</f>
        <v>1.7500000000000002E-2</v>
      </c>
      <c r="N24" s="61">
        <f t="shared" ca="1" si="8"/>
        <v>3062.6262914308209</v>
      </c>
      <c r="O24" s="61">
        <f t="shared" ca="1" si="9"/>
        <v>1531.3131457154104</v>
      </c>
      <c r="P24" s="53"/>
      <c r="Q24" s="61">
        <f t="shared" ca="1" si="10"/>
        <v>246984.11793838546</v>
      </c>
      <c r="R24" s="54">
        <f t="shared" ca="1" si="13"/>
        <v>3.0348736991723246E-2</v>
      </c>
      <c r="S24" s="66">
        <f t="shared" ca="1" si="11"/>
        <v>378210026.58197498</v>
      </c>
      <c r="T24" s="68">
        <f t="shared" si="4"/>
        <v>0</v>
      </c>
    </row>
    <row r="25" spans="2:20" s="51" customFormat="1">
      <c r="B25" s="15">
        <f t="shared" si="12"/>
        <v>2018</v>
      </c>
      <c r="C25" s="61">
        <f t="shared" ca="1" si="0"/>
        <v>1934.809567107694</v>
      </c>
      <c r="D25" s="79">
        <f t="shared" ca="1" si="1"/>
        <v>76.321418093415033</v>
      </c>
      <c r="E25" s="85">
        <f t="shared" ca="1" si="5"/>
        <v>0.72939805023522553</v>
      </c>
      <c r="F25" s="61">
        <f t="shared" ca="1" si="2"/>
        <v>1411.2463258248126</v>
      </c>
      <c r="G25" s="181">
        <f ca="1">OFFSET('Other Inputs'!$B93,,$D$2)</f>
        <v>0</v>
      </c>
      <c r="H25" s="61">
        <f t="shared" ca="1" si="6"/>
        <v>1411.2463258248126</v>
      </c>
      <c r="I25" s="79">
        <f t="shared" ca="1" si="3"/>
        <v>75.97361702335705</v>
      </c>
      <c r="J25" s="63">
        <f ca="1">OFFSET('Other Inputs'!$B24,,$D$2)</f>
        <v>2</v>
      </c>
      <c r="K25" s="86">
        <f t="shared" ca="1" si="7"/>
        <v>2822.4926516496253</v>
      </c>
      <c r="L25" s="82">
        <f ca="1">OFFSET('Other Inputs'!$B162,,$D$2)</f>
        <v>5.5E-2</v>
      </c>
      <c r="M25" s="52">
        <f ca="1">OFFSET('Other Inputs'!$B231,,$D$2)</f>
        <v>1.7500000000000002E-2</v>
      </c>
      <c r="N25" s="61">
        <f t="shared" ca="1" si="8"/>
        <v>3029.8400180714357</v>
      </c>
      <c r="O25" s="61">
        <f t="shared" ca="1" si="9"/>
        <v>1514.9200090357178</v>
      </c>
      <c r="P25" s="53"/>
      <c r="Q25" s="61">
        <f t="shared" ca="1" si="10"/>
        <v>254476.71578440475</v>
      </c>
      <c r="R25" s="54">
        <f t="shared" ca="1" si="13"/>
        <v>3.0336354857798842E-2</v>
      </c>
      <c r="S25" s="66">
        <f t="shared" ca="1" si="11"/>
        <v>385511868.57549024</v>
      </c>
      <c r="T25" s="68">
        <f t="shared" si="4"/>
        <v>0</v>
      </c>
    </row>
    <row r="26" spans="2:20" s="51" customFormat="1">
      <c r="B26" s="15">
        <f t="shared" si="12"/>
        <v>2019</v>
      </c>
      <c r="C26" s="61">
        <f t="shared" ca="1" si="0"/>
        <v>1896.2180005768655</v>
      </c>
      <c r="D26" s="79">
        <f t="shared" ca="1" si="1"/>
        <v>76.68487368453313</v>
      </c>
      <c r="E26" s="85">
        <f t="shared" ca="1" si="5"/>
        <v>0.73219608140993819</v>
      </c>
      <c r="F26" s="61">
        <f t="shared" ca="1" si="2"/>
        <v>1388.4033895213688</v>
      </c>
      <c r="G26" s="181">
        <f ca="1">OFFSET('Other Inputs'!$B94,,$D$2)</f>
        <v>0</v>
      </c>
      <c r="H26" s="61">
        <f t="shared" ca="1" si="6"/>
        <v>1388.4033895213688</v>
      </c>
      <c r="I26" s="79">
        <f t="shared" ca="1" si="3"/>
        <v>76.367944746495738</v>
      </c>
      <c r="J26" s="63">
        <f ca="1">OFFSET('Other Inputs'!$B25,,$D$2)</f>
        <v>2</v>
      </c>
      <c r="K26" s="86">
        <f t="shared" ca="1" si="7"/>
        <v>2776.8067790427376</v>
      </c>
      <c r="L26" s="82">
        <f ca="1">OFFSET('Other Inputs'!$B163,,$D$2)</f>
        <v>5.5E-2</v>
      </c>
      <c r="M26" s="52">
        <f ca="1">OFFSET('Other Inputs'!$B232,,$D$2)</f>
        <v>1.7500000000000002E-2</v>
      </c>
      <c r="N26" s="61">
        <f t="shared" ca="1" si="8"/>
        <v>2980.7979470481646</v>
      </c>
      <c r="O26" s="61">
        <f t="shared" ca="1" si="9"/>
        <v>1490.3989735240823</v>
      </c>
      <c r="P26" s="53"/>
      <c r="Q26" s="61">
        <f t="shared" ca="1" si="10"/>
        <v>262286.31117093179</v>
      </c>
      <c r="R26" s="54">
        <f t="shared" ca="1" si="13"/>
        <v>3.0688840676265983E-2</v>
      </c>
      <c r="S26" s="66">
        <f t="shared" ca="1" si="11"/>
        <v>390911248.93857479</v>
      </c>
      <c r="T26" s="68">
        <f t="shared" si="4"/>
        <v>0</v>
      </c>
    </row>
    <row r="27" spans="2:20" s="51" customFormat="1">
      <c r="B27" s="15">
        <f t="shared" si="12"/>
        <v>2020</v>
      </c>
      <c r="C27" s="61">
        <f t="shared" ca="1" si="0"/>
        <v>1848.3582684024257</v>
      </c>
      <c r="D27" s="79">
        <f t="shared" ca="1" si="1"/>
        <v>77.037020250548451</v>
      </c>
      <c r="E27" s="85">
        <f t="shared" ca="1" si="5"/>
        <v>0.7349529503333414</v>
      </c>
      <c r="F27" s="61">
        <f t="shared" ca="1" si="2"/>
        <v>1358.4563626353888</v>
      </c>
      <c r="G27" s="181">
        <f ca="1">OFFSET('Other Inputs'!$B95,,$D$2)</f>
        <v>0</v>
      </c>
      <c r="H27" s="61">
        <f t="shared" ca="1" si="6"/>
        <v>1358.4563626353888</v>
      </c>
      <c r="I27" s="79">
        <f t="shared" ca="1" si="3"/>
        <v>76.748625367972053</v>
      </c>
      <c r="J27" s="63">
        <f ca="1">OFFSET('Other Inputs'!$B26,,$D$2)</f>
        <v>2</v>
      </c>
      <c r="K27" s="86">
        <f t="shared" ca="1" si="7"/>
        <v>2716.9127252707776</v>
      </c>
      <c r="L27" s="82">
        <f ca="1">OFFSET('Other Inputs'!$B164,,$D$2)</f>
        <v>5.5E-2</v>
      </c>
      <c r="M27" s="52">
        <f ca="1">OFFSET('Other Inputs'!$B233,,$D$2)</f>
        <v>1.7500000000000002E-2</v>
      </c>
      <c r="N27" s="61">
        <f t="shared" ca="1" si="8"/>
        <v>2916.5039263509821</v>
      </c>
      <c r="O27" s="61">
        <f t="shared" ca="1" si="9"/>
        <v>1458.251963175491</v>
      </c>
      <c r="P27" s="53"/>
      <c r="Q27" s="61">
        <f t="shared" ca="1" si="10"/>
        <v>270428.88226873893</v>
      </c>
      <c r="R27" s="54">
        <f t="shared" ca="1" si="13"/>
        <v>3.1044590399918581E-2</v>
      </c>
      <c r="S27" s="66">
        <f t="shared" ca="1" si="11"/>
        <v>394353448.46774226</v>
      </c>
      <c r="T27" s="68">
        <f t="shared" si="4"/>
        <v>0.5</v>
      </c>
    </row>
    <row r="28" spans="2:20" s="51" customFormat="1">
      <c r="B28" s="15">
        <f t="shared" si="12"/>
        <v>2021</v>
      </c>
      <c r="C28" s="61">
        <f t="shared" ca="1" si="0"/>
        <v>1792.2715179562274</v>
      </c>
      <c r="D28" s="79">
        <f t="shared" ca="1" si="1"/>
        <v>77.380403667319626</v>
      </c>
      <c r="E28" s="85">
        <f t="shared" ca="1" si="5"/>
        <v>0.73772750135736853</v>
      </c>
      <c r="F28" s="61">
        <f t="shared" ca="1" si="2"/>
        <v>1322.2079886958256</v>
      </c>
      <c r="G28" s="181">
        <f ca="1">OFFSET('Other Inputs'!$B96,,$D$2)</f>
        <v>0</v>
      </c>
      <c r="H28" s="61">
        <f t="shared" ca="1" si="6"/>
        <v>1322.2079886958256</v>
      </c>
      <c r="I28" s="79">
        <f t="shared" ca="1" si="3"/>
        <v>77.118884399588396</v>
      </c>
      <c r="J28" s="63">
        <f ca="1">OFFSET('Other Inputs'!$B27,,$D$2)</f>
        <v>2</v>
      </c>
      <c r="K28" s="86">
        <f t="shared" ca="1" si="7"/>
        <v>2644.4159773916513</v>
      </c>
      <c r="L28" s="82">
        <f ca="1">OFFSET('Other Inputs'!$B165,,$D$2)</f>
        <v>5.5E-2</v>
      </c>
      <c r="M28" s="52">
        <f ca="1">OFFSET('Other Inputs'!$B234,,$D$2)</f>
        <v>1.7500000000000002E-2</v>
      </c>
      <c r="N28" s="61">
        <f t="shared" ca="1" si="8"/>
        <v>2838.6813861307855</v>
      </c>
      <c r="O28" s="61">
        <f t="shared" ca="1" si="9"/>
        <v>1419.3406930653928</v>
      </c>
      <c r="P28" s="53"/>
      <c r="Q28" s="61">
        <f t="shared" ca="1" si="10"/>
        <v>278903.12772054545</v>
      </c>
      <c r="R28" s="54">
        <f t="shared" ca="1" si="13"/>
        <v>3.1336318002398889E-2</v>
      </c>
      <c r="S28" s="66">
        <f t="shared" ca="1" si="11"/>
        <v>395858558.59698474</v>
      </c>
      <c r="T28" s="68">
        <f t="shared" si="4"/>
        <v>1.5</v>
      </c>
    </row>
    <row r="29" spans="2:20" s="51" customFormat="1">
      <c r="B29" s="15">
        <f t="shared" si="12"/>
        <v>2022</v>
      </c>
      <c r="C29" s="61">
        <f t="shared" ca="1" si="0"/>
        <v>1729.4417811678588</v>
      </c>
      <c r="D29" s="79">
        <f t="shared" ca="1" si="1"/>
        <v>77.719530689566639</v>
      </c>
      <c r="E29" s="85">
        <f t="shared" ca="1" si="5"/>
        <v>0.74001335491690146</v>
      </c>
      <c r="F29" s="61">
        <f t="shared" ca="1" si="2"/>
        <v>1279.8100146154889</v>
      </c>
      <c r="G29" s="181">
        <f ca="1">OFFSET('Other Inputs'!$B97,,$D$2)</f>
        <v>0</v>
      </c>
      <c r="H29" s="61">
        <f t="shared" ca="1" si="6"/>
        <v>1279.8100146154889</v>
      </c>
      <c r="I29" s="79">
        <f t="shared" ca="1" si="3"/>
        <v>77.482788675154964</v>
      </c>
      <c r="J29" s="63">
        <f ca="1">OFFSET('Other Inputs'!$B28,,$D$2)</f>
        <v>2</v>
      </c>
      <c r="K29" s="86">
        <f t="shared" ca="1" si="7"/>
        <v>2559.6200292309777</v>
      </c>
      <c r="L29" s="82">
        <f ca="1">OFFSET('Other Inputs'!$B166,,$D$2)</f>
        <v>5.5E-2</v>
      </c>
      <c r="M29" s="52">
        <f ca="1">OFFSET('Other Inputs'!$B235,,$D$2)</f>
        <v>1.7500000000000002E-2</v>
      </c>
      <c r="N29" s="61">
        <f t="shared" ca="1" si="8"/>
        <v>2747.6561156283583</v>
      </c>
      <c r="O29" s="61">
        <f t="shared" ca="1" si="9"/>
        <v>1373.8280578141791</v>
      </c>
      <c r="P29" s="53"/>
      <c r="Q29" s="61">
        <f t="shared" ca="1" si="10"/>
        <v>287704.6132292542</v>
      </c>
      <c r="R29" s="54">
        <f t="shared" ca="1" si="13"/>
        <v>3.1557500199594912E-2</v>
      </c>
      <c r="S29" s="66">
        <f t="shared" ca="1" si="11"/>
        <v>395256670.01692587</v>
      </c>
      <c r="T29" s="68">
        <f t="shared" si="4"/>
        <v>2.5</v>
      </c>
    </row>
    <row r="30" spans="2:20" s="51" customFormat="1">
      <c r="B30" s="15">
        <f t="shared" si="12"/>
        <v>2023</v>
      </c>
      <c r="C30" s="61">
        <f t="shared" ca="1" si="0"/>
        <v>1661.6849387213319</v>
      </c>
      <c r="D30" s="79">
        <f t="shared" ca="1" si="1"/>
        <v>78.061082318222958</v>
      </c>
      <c r="E30" s="85">
        <f t="shared" ca="1" si="5"/>
        <v>0.74213333340469467</v>
      </c>
      <c r="F30" s="61">
        <f t="shared" ca="1" si="2"/>
        <v>1233.1917826416379</v>
      </c>
      <c r="G30" s="181">
        <f ca="1">OFFSET('Other Inputs'!$B98,,$D$2)</f>
        <v>0</v>
      </c>
      <c r="H30" s="61">
        <f t="shared" ca="1" si="6"/>
        <v>1233.1917826416379</v>
      </c>
      <c r="I30" s="79">
        <f t="shared" ca="1" si="3"/>
        <v>77.845702327346743</v>
      </c>
      <c r="J30" s="63">
        <f ca="1">OFFSET('Other Inputs'!$B29,,$D$2)</f>
        <v>2</v>
      </c>
      <c r="K30" s="86">
        <f t="shared" ca="1" si="7"/>
        <v>2466.3835652832759</v>
      </c>
      <c r="L30" s="82">
        <f ca="1">OFFSET('Other Inputs'!$B167,,$D$2)</f>
        <v>5.5E-2</v>
      </c>
      <c r="M30" s="52">
        <f ca="1">OFFSET('Other Inputs'!$B236,,$D$2)</f>
        <v>1.7500000000000002E-2</v>
      </c>
      <c r="N30" s="61">
        <f t="shared" ca="1" si="8"/>
        <v>2647.5702679478982</v>
      </c>
      <c r="O30" s="61">
        <f t="shared" ca="1" si="9"/>
        <v>1323.7851339739491</v>
      </c>
      <c r="P30" s="53"/>
      <c r="Q30" s="61">
        <f t="shared" ca="1" si="10"/>
        <v>296819.41467077011</v>
      </c>
      <c r="R30" s="54">
        <f t="shared" ca="1" si="13"/>
        <v>3.1681109799420959E-2</v>
      </c>
      <c r="S30" s="66">
        <f t="shared" ca="1" si="11"/>
        <v>392925128.61601454</v>
      </c>
      <c r="T30" s="68">
        <f t="shared" si="4"/>
        <v>3.5</v>
      </c>
    </row>
    <row r="31" spans="2:20" s="51" customFormat="1">
      <c r="B31" s="15">
        <f t="shared" si="12"/>
        <v>2024</v>
      </c>
      <c r="C31" s="61">
        <f t="shared" ca="1" si="0"/>
        <v>1588.7371914400198</v>
      </c>
      <c r="D31" s="79">
        <f t="shared" ca="1" si="1"/>
        <v>78.396288277089241</v>
      </c>
      <c r="E31" s="85">
        <f t="shared" ca="1" si="5"/>
        <v>0.74418402970500175</v>
      </c>
      <c r="F31" s="61">
        <f t="shared" ca="1" si="2"/>
        <v>1182.3128452680407</v>
      </c>
      <c r="G31" s="181">
        <f ca="1">OFFSET('Other Inputs'!$B99,,$D$2)</f>
        <v>0</v>
      </c>
      <c r="H31" s="61">
        <f t="shared" ca="1" si="6"/>
        <v>1182.3128452680407</v>
      </c>
      <c r="I31" s="79">
        <f t="shared" ca="1" si="3"/>
        <v>78.200096129713629</v>
      </c>
      <c r="J31" s="63">
        <f ca="1">OFFSET('Other Inputs'!$B30,,$D$2)</f>
        <v>2</v>
      </c>
      <c r="K31" s="86">
        <f t="shared" ca="1" si="7"/>
        <v>2364.6256905360815</v>
      </c>
      <c r="L31" s="82">
        <f ca="1">OFFSET('Other Inputs'!$B168,,$D$2)</f>
        <v>5.5E-2</v>
      </c>
      <c r="M31" s="52">
        <f ca="1">OFFSET('Other Inputs'!$B237,,$D$2)</f>
        <v>1.7500000000000002E-2</v>
      </c>
      <c r="N31" s="61">
        <f t="shared" ca="1" si="8"/>
        <v>2538.3370053270883</v>
      </c>
      <c r="O31" s="61">
        <f t="shared" ca="1" si="9"/>
        <v>1269.1685026635441</v>
      </c>
      <c r="P31" s="53"/>
      <c r="Q31" s="61">
        <f t="shared" ca="1" si="10"/>
        <v>306305.38481352624</v>
      </c>
      <c r="R31" s="54">
        <f t="shared" ca="1" si="13"/>
        <v>3.1958725318820269E-2</v>
      </c>
      <c r="S31" s="66">
        <f t="shared" ca="1" si="11"/>
        <v>388753146.60156381</v>
      </c>
      <c r="T31" s="68">
        <f t="shared" si="4"/>
        <v>4.5</v>
      </c>
    </row>
    <row r="32" spans="2:20" s="51" customFormat="1">
      <c r="B32" s="15">
        <f t="shared" si="12"/>
        <v>2025</v>
      </c>
      <c r="C32" s="61">
        <f t="shared" ca="1" si="0"/>
        <v>1510.2738084560385</v>
      </c>
      <c r="D32" s="79">
        <f t="shared" ca="1" si="1"/>
        <v>78.71479710169281</v>
      </c>
      <c r="E32" s="85">
        <f t="shared" ca="1" si="5"/>
        <v>0.74631322694816593</v>
      </c>
      <c r="F32" s="61">
        <f t="shared" ca="1" si="2"/>
        <v>1127.1373195641224</v>
      </c>
      <c r="G32" s="181">
        <f ca="1">OFFSET('Other Inputs'!$B100,,$D$2)</f>
        <v>0</v>
      </c>
      <c r="H32" s="61">
        <f t="shared" ca="1" si="6"/>
        <v>1127.1373195641224</v>
      </c>
      <c r="I32" s="79">
        <f t="shared" ca="1" si="3"/>
        <v>78.536527344828201</v>
      </c>
      <c r="J32" s="63">
        <f ca="1">OFFSET('Other Inputs'!$B31,,$D$2)</f>
        <v>2</v>
      </c>
      <c r="K32" s="86">
        <f t="shared" ca="1" si="7"/>
        <v>2254.2746391282449</v>
      </c>
      <c r="L32" s="82">
        <f ca="1">OFFSET('Other Inputs'!$B169,,$D$2)</f>
        <v>5.5E-2</v>
      </c>
      <c r="M32" s="52">
        <f ca="1">OFFSET('Other Inputs'!$B238,,$D$2)</f>
        <v>1.7500000000000002E-2</v>
      </c>
      <c r="N32" s="61">
        <f t="shared" ca="1" si="8"/>
        <v>2419.8792898052034</v>
      </c>
      <c r="O32" s="61">
        <f t="shared" ca="1" si="9"/>
        <v>1209.9396449026017</v>
      </c>
      <c r="P32" s="53"/>
      <c r="Q32" s="61">
        <f t="shared" ca="1" si="10"/>
        <v>316236.57920740859</v>
      </c>
      <c r="R32" s="54">
        <f t="shared" ca="1" si="13"/>
        <v>3.2422526296520315E-2</v>
      </c>
      <c r="S32" s="66">
        <f t="shared" ca="1" si="11"/>
        <v>382627174.35142541</v>
      </c>
      <c r="T32" s="68">
        <f t="shared" si="4"/>
        <v>5.5</v>
      </c>
    </row>
    <row r="33" spans="2:20" s="51" customFormat="1">
      <c r="B33" s="15">
        <f t="shared" si="12"/>
        <v>2026</v>
      </c>
      <c r="C33" s="61">
        <f t="shared" ca="1" si="0"/>
        <v>1428.4706560419827</v>
      </c>
      <c r="D33" s="79">
        <f t="shared" ca="1" si="1"/>
        <v>79.023565180772991</v>
      </c>
      <c r="E33" s="85">
        <f t="shared" ca="1" si="5"/>
        <v>0.74844954521729201</v>
      </c>
      <c r="F33" s="61">
        <f t="shared" ca="1" si="2"/>
        <v>1069.1382128708688</v>
      </c>
      <c r="G33" s="181">
        <f ca="1">OFFSET('Other Inputs'!$B101,,$D$2)</f>
        <v>0</v>
      </c>
      <c r="H33" s="61">
        <f t="shared" ca="1" si="6"/>
        <v>1069.1382128708688</v>
      </c>
      <c r="I33" s="79">
        <f t="shared" ca="1" si="3"/>
        <v>78.862068776534045</v>
      </c>
      <c r="J33" s="63">
        <f ca="1">OFFSET('Other Inputs'!$B32,,$D$2)</f>
        <v>2</v>
      </c>
      <c r="K33" s="86">
        <f t="shared" ca="1" si="7"/>
        <v>2138.2764257417375</v>
      </c>
      <c r="L33" s="82">
        <f ca="1">OFFSET('Other Inputs'!$B170,,$D$2)</f>
        <v>5.5E-2</v>
      </c>
      <c r="M33" s="52">
        <f ca="1">OFFSET('Other Inputs'!$B239,,$D$2)</f>
        <v>1.7500000000000002E-2</v>
      </c>
      <c r="N33" s="61">
        <f t="shared" ca="1" si="8"/>
        <v>2295.3595576677899</v>
      </c>
      <c r="O33" s="61">
        <f t="shared" ca="1" si="9"/>
        <v>1147.6797788338949</v>
      </c>
      <c r="P33" s="53"/>
      <c r="Q33" s="61">
        <f t="shared" ca="1" si="10"/>
        <v>326594.11156809109</v>
      </c>
      <c r="R33" s="54">
        <f t="shared" ca="1" si="13"/>
        <v>3.2752480395031647E-2</v>
      </c>
      <c r="S33" s="66">
        <f t="shared" ca="1" si="11"/>
        <v>374825457.73291922</v>
      </c>
      <c r="T33" s="68">
        <f t="shared" si="4"/>
        <v>6.5</v>
      </c>
    </row>
    <row r="34" spans="2:20" s="51" customFormat="1">
      <c r="B34" s="15">
        <f t="shared" si="12"/>
        <v>2027</v>
      </c>
      <c r="C34" s="61">
        <f t="shared" ca="1" si="0"/>
        <v>1344.0638089846095</v>
      </c>
      <c r="D34" s="79">
        <f t="shared" ca="1" si="1"/>
        <v>79.319454700799994</v>
      </c>
      <c r="E34" s="85">
        <f t="shared" ca="1" si="5"/>
        <v>0.75011699338078974</v>
      </c>
      <c r="F34" s="61">
        <f t="shared" ca="1" si="2"/>
        <v>1008.2051033074674</v>
      </c>
      <c r="G34" s="181">
        <f ca="1">OFFSET('Other Inputs'!$B102,,$D$2)</f>
        <v>0</v>
      </c>
      <c r="H34" s="61">
        <f t="shared" ca="1" si="6"/>
        <v>1008.2051033074674</v>
      </c>
      <c r="I34" s="79">
        <f t="shared" ca="1" si="3"/>
        <v>79.172420255682638</v>
      </c>
      <c r="J34" s="63">
        <f ca="1">OFFSET('Other Inputs'!$B33,,$D$2)</f>
        <v>2</v>
      </c>
      <c r="K34" s="86">
        <f t="shared" ca="1" si="7"/>
        <v>2016.4102066149349</v>
      </c>
      <c r="L34" s="82">
        <f ca="1">OFFSET('Other Inputs'!$B171,,$D$2)</f>
        <v>5.5E-2</v>
      </c>
      <c r="M34" s="52">
        <f ca="1">OFFSET('Other Inputs'!$B240,,$D$2)</f>
        <v>1.7500000000000002E-2</v>
      </c>
      <c r="N34" s="61">
        <f t="shared" ca="1" si="8"/>
        <v>2164.5407414183846</v>
      </c>
      <c r="O34" s="61">
        <f t="shared" ca="1" si="9"/>
        <v>1082.2703707091923</v>
      </c>
      <c r="P34" s="53"/>
      <c r="Q34" s="61">
        <f t="shared" ca="1" si="10"/>
        <v>337435.6628296976</v>
      </c>
      <c r="R34" s="54">
        <f t="shared" ca="1" si="13"/>
        <v>3.3195795262665584E-2</v>
      </c>
      <c r="S34" s="66">
        <f t="shared" ca="1" si="11"/>
        <v>365196619.90119886</v>
      </c>
      <c r="T34" s="68">
        <f t="shared" si="4"/>
        <v>7.5</v>
      </c>
    </row>
    <row r="35" spans="2:20" s="51" customFormat="1">
      <c r="B35" s="15">
        <f t="shared" si="12"/>
        <v>2028</v>
      </c>
      <c r="C35" s="61">
        <f t="shared" ca="1" si="0"/>
        <v>1257.8131677293275</v>
      </c>
      <c r="D35" s="79">
        <f t="shared" ca="1" si="1"/>
        <v>79.598765788177204</v>
      </c>
      <c r="E35" s="85">
        <f t="shared" ca="1" si="5"/>
        <v>0.75186206359368046</v>
      </c>
      <c r="F35" s="61">
        <f t="shared" ca="1" si="2"/>
        <v>945.70200390427624</v>
      </c>
      <c r="G35" s="181">
        <f ca="1">OFFSET('Other Inputs'!$B103,,$D$2)</f>
        <v>0</v>
      </c>
      <c r="H35" s="61">
        <f t="shared" ca="1" si="6"/>
        <v>945.70200390427624</v>
      </c>
      <c r="I35" s="79">
        <f t="shared" ca="1" si="3"/>
        <v>79.464487078110125</v>
      </c>
      <c r="J35" s="63">
        <f ca="1">OFFSET('Other Inputs'!$B34,,$D$2)</f>
        <v>2</v>
      </c>
      <c r="K35" s="86">
        <f t="shared" ca="1" si="7"/>
        <v>1891.4040078085525</v>
      </c>
      <c r="L35" s="82">
        <f ca="1">OFFSET('Other Inputs'!$B172,,$D$2)</f>
        <v>5.5E-2</v>
      </c>
      <c r="M35" s="52">
        <f ca="1">OFFSET('Other Inputs'!$B241,,$D$2)</f>
        <v>1.7500000000000002E-2</v>
      </c>
      <c r="N35" s="61">
        <f t="shared" ca="1" si="8"/>
        <v>2030.3512747321881</v>
      </c>
      <c r="O35" s="61">
        <f t="shared" ca="1" si="9"/>
        <v>1015.1756373660941</v>
      </c>
      <c r="P35" s="53"/>
      <c r="Q35" s="61">
        <f t="shared" ca="1" si="10"/>
        <v>348805.59347830043</v>
      </c>
      <c r="R35" s="54">
        <f t="shared" ca="1" si="13"/>
        <v>3.3695106656053797E-2</v>
      </c>
      <c r="S35" s="66">
        <f t="shared" ca="1" si="11"/>
        <v>354098940.67619234</v>
      </c>
      <c r="T35" s="68">
        <f t="shared" si="4"/>
        <v>8.5</v>
      </c>
    </row>
    <row r="36" spans="2:20" s="51" customFormat="1">
      <c r="B36" s="15">
        <f t="shared" si="12"/>
        <v>2029</v>
      </c>
      <c r="C36" s="61">
        <f t="shared" ca="1" si="0"/>
        <v>1172.0024656031128</v>
      </c>
      <c r="D36" s="79">
        <f t="shared" ca="1" si="1"/>
        <v>79.870660607624842</v>
      </c>
      <c r="E36" s="85">
        <f t="shared" ca="1" si="5"/>
        <v>0.75361644437562159</v>
      </c>
      <c r="F36" s="61">
        <f t="shared" ca="1" si="2"/>
        <v>883.24033092727962</v>
      </c>
      <c r="G36" s="181">
        <f ca="1">OFFSET('Other Inputs'!$B104,,$D$2)</f>
        <v>0</v>
      </c>
      <c r="H36" s="61">
        <f t="shared" ca="1" si="6"/>
        <v>883.24033092727962</v>
      </c>
      <c r="I36" s="79">
        <f t="shared" ca="1" si="3"/>
        <v>79.747570979324195</v>
      </c>
      <c r="J36" s="63">
        <f ca="1">OFFSET('Other Inputs'!$B35,,$D$2)</f>
        <v>2</v>
      </c>
      <c r="K36" s="86">
        <f t="shared" ca="1" si="7"/>
        <v>1766.4806618545592</v>
      </c>
      <c r="L36" s="82">
        <f ca="1">OFFSET('Other Inputs'!$B173,,$D$2)</f>
        <v>5.5E-2</v>
      </c>
      <c r="M36" s="52">
        <f ca="1">OFFSET('Other Inputs'!$B242,,$D$2)</f>
        <v>1.7500000000000002E-2</v>
      </c>
      <c r="N36" s="61">
        <f t="shared" ca="1" si="8"/>
        <v>1896.2507474760498</v>
      </c>
      <c r="O36" s="61">
        <f t="shared" ca="1" si="9"/>
        <v>948.1253737380249</v>
      </c>
      <c r="P36" s="53"/>
      <c r="Q36" s="61">
        <f t="shared" ca="1" si="10"/>
        <v>360666.31745244551</v>
      </c>
      <c r="R36" s="54">
        <f t="shared" ca="1" si="13"/>
        <v>3.4003823894764862E-2</v>
      </c>
      <c r="S36" s="66">
        <f t="shared" ca="1" si="11"/>
        <v>341956887.02931702</v>
      </c>
      <c r="T36" s="68">
        <f t="shared" si="4"/>
        <v>9.5</v>
      </c>
    </row>
    <row r="37" spans="2:20" s="51" customFormat="1">
      <c r="B37" s="15">
        <f t="shared" si="12"/>
        <v>2030</v>
      </c>
      <c r="C37" s="61">
        <f t="shared" ca="1" si="0"/>
        <v>1088.0786743153158</v>
      </c>
      <c r="D37" s="79">
        <f t="shared" ca="1" si="1"/>
        <v>80.140368335353159</v>
      </c>
      <c r="E37" s="85">
        <f t="shared" ca="1" si="5"/>
        <v>0.75538741892805328</v>
      </c>
      <c r="F37" s="61">
        <f t="shared" ca="1" si="2"/>
        <v>821.92094138170432</v>
      </c>
      <c r="G37" s="181">
        <f ca="1">OFFSET('Other Inputs'!$B105,,$D$2)</f>
        <v>0</v>
      </c>
      <c r="H37" s="61">
        <f t="shared" ca="1" si="6"/>
        <v>821.92094138170432</v>
      </c>
      <c r="I37" s="79">
        <f t="shared" ca="1" si="3"/>
        <v>80.027398878436927</v>
      </c>
      <c r="J37" s="63">
        <f ca="1">OFFSET('Other Inputs'!$B36,,$D$2)</f>
        <v>2</v>
      </c>
      <c r="K37" s="86">
        <f t="shared" ca="1" si="7"/>
        <v>1643.8418827634086</v>
      </c>
      <c r="L37" s="82">
        <f ca="1">OFFSET('Other Inputs'!$B174,,$D$2)</f>
        <v>5.5E-2</v>
      </c>
      <c r="M37" s="52">
        <f ca="1">OFFSET('Other Inputs'!$B243,,$D$2)</f>
        <v>1.7500000000000002E-2</v>
      </c>
      <c r="N37" s="61">
        <f t="shared" ca="1" si="8"/>
        <v>1764.6026170759155</v>
      </c>
      <c r="O37" s="61">
        <f t="shared" ca="1" si="9"/>
        <v>882.30130853795777</v>
      </c>
      <c r="P37" s="53"/>
      <c r="Q37" s="61">
        <f t="shared" ca="1" si="10"/>
        <v>373001.56091355684</v>
      </c>
      <c r="R37" s="54">
        <f t="shared" ca="1" si="13"/>
        <v>3.4201262674709687E-2</v>
      </c>
      <c r="S37" s="66">
        <f t="shared" ca="1" si="11"/>
        <v>329099765.28073198</v>
      </c>
      <c r="T37" s="68">
        <f t="shared" si="4"/>
        <v>10.5</v>
      </c>
    </row>
    <row r="38" spans="2:20" s="51" customFormat="1">
      <c r="B38" s="15">
        <f t="shared" si="12"/>
        <v>2031</v>
      </c>
      <c r="C38" s="61">
        <f t="shared" ca="1" si="0"/>
        <v>1008.7585068630602</v>
      </c>
      <c r="D38" s="79">
        <f t="shared" ca="1" si="1"/>
        <v>80.427398437268934</v>
      </c>
      <c r="E38" s="85">
        <f t="shared" ca="1" si="5"/>
        <v>0.75708050812024641</v>
      </c>
      <c r="F38" s="61">
        <f t="shared" ca="1" si="2"/>
        <v>763.71140294650672</v>
      </c>
      <c r="G38" s="181">
        <f ca="1">OFFSET('Other Inputs'!$B106,,$D$2)</f>
        <v>0</v>
      </c>
      <c r="H38" s="61">
        <f t="shared" ca="1" si="6"/>
        <v>763.71140294650672</v>
      </c>
      <c r="I38" s="79">
        <f t="shared" ca="1" si="3"/>
        <v>80.323343106325979</v>
      </c>
      <c r="J38" s="63">
        <f ca="1">OFFSET('Other Inputs'!$B37,,$D$2)</f>
        <v>2</v>
      </c>
      <c r="K38" s="86">
        <f t="shared" ca="1" si="7"/>
        <v>1527.4228058930134</v>
      </c>
      <c r="L38" s="82">
        <f ca="1">OFFSET('Other Inputs'!$B175,,$D$2)</f>
        <v>5.5E-2</v>
      </c>
      <c r="M38" s="52">
        <f ca="1">OFFSET('Other Inputs'!$B244,,$D$2)</f>
        <v>1.7500000000000002E-2</v>
      </c>
      <c r="N38" s="61">
        <f t="shared" ca="1" si="8"/>
        <v>1639.6311037709288</v>
      </c>
      <c r="O38" s="61">
        <f t="shared" ca="1" si="9"/>
        <v>819.8155518854644</v>
      </c>
      <c r="P38" s="53"/>
      <c r="Q38" s="61">
        <f t="shared" ca="1" si="10"/>
        <v>385698.01497437269</v>
      </c>
      <c r="R38" s="54">
        <f t="shared" ca="1" si="13"/>
        <v>3.4038608390055236E-2</v>
      </c>
      <c r="S38" s="66">
        <f t="shared" ca="1" si="11"/>
        <v>316201231.00734347</v>
      </c>
      <c r="T38" s="68">
        <f t="shared" si="4"/>
        <v>11.5</v>
      </c>
    </row>
    <row r="39" spans="2:20" s="51" customFormat="1">
      <c r="B39" s="15">
        <f t="shared" si="12"/>
        <v>2032</v>
      </c>
      <c r="C39" s="61">
        <f t="shared" ca="1" si="0"/>
        <v>928.0310195228551</v>
      </c>
      <c r="D39" s="79">
        <f t="shared" ca="1" si="1"/>
        <v>80.670677567191831</v>
      </c>
      <c r="E39" s="85">
        <f t="shared" ca="1" si="5"/>
        <v>0.75860541228936773</v>
      </c>
      <c r="F39" s="61">
        <f t="shared" ca="1" si="2"/>
        <v>704.00935418245774</v>
      </c>
      <c r="G39" s="181">
        <f ca="1">OFFSET('Other Inputs'!$B107,,$D$2)</f>
        <v>0</v>
      </c>
      <c r="H39" s="61">
        <f t="shared" ca="1" si="6"/>
        <v>704.00935418245774</v>
      </c>
      <c r="I39" s="79">
        <f t="shared" ca="1" si="3"/>
        <v>80.573972739955252</v>
      </c>
      <c r="J39" s="63">
        <f ca="1">OFFSET('Other Inputs'!$B38,,$D$2)</f>
        <v>2</v>
      </c>
      <c r="K39" s="86">
        <f t="shared" ca="1" si="7"/>
        <v>1408.0187083649155</v>
      </c>
      <c r="L39" s="82">
        <f ca="1">OFFSET('Other Inputs'!$B176,,$D$2)</f>
        <v>5.5E-2</v>
      </c>
      <c r="M39" s="52">
        <f ca="1">OFFSET('Other Inputs'!$B245,,$D$2)</f>
        <v>1.7500000000000002E-2</v>
      </c>
      <c r="N39" s="61">
        <f t="shared" ca="1" si="8"/>
        <v>1511.4552827281732</v>
      </c>
      <c r="O39" s="61">
        <f t="shared" ca="1" si="9"/>
        <v>755.72764136408659</v>
      </c>
      <c r="P39" s="53"/>
      <c r="Q39" s="61">
        <f t="shared" ca="1" si="10"/>
        <v>399246.91752190026</v>
      </c>
      <c r="R39" s="54">
        <f t="shared" ca="1" si="13"/>
        <v>3.5128266212175907E-2</v>
      </c>
      <c r="S39" s="66">
        <f t="shared" ca="1" si="11"/>
        <v>301721931.3007077</v>
      </c>
      <c r="T39" s="68">
        <f t="shared" si="4"/>
        <v>12.5</v>
      </c>
    </row>
    <row r="40" spans="2:20" s="51" customFormat="1">
      <c r="B40" s="15">
        <f t="shared" si="12"/>
        <v>2033</v>
      </c>
      <c r="C40" s="61">
        <f t="shared" ca="1" si="0"/>
        <v>846.61235122789765</v>
      </c>
      <c r="D40" s="79">
        <f t="shared" ca="1" si="1"/>
        <v>80.860484886247335</v>
      </c>
      <c r="E40" s="85">
        <f t="shared" ca="1" si="5"/>
        <v>0.76020468851256429</v>
      </c>
      <c r="F40" s="61">
        <f t="shared" ca="1" si="2"/>
        <v>643.59867875609359</v>
      </c>
      <c r="G40" s="181">
        <f ca="1">OFFSET('Other Inputs'!$B108,,$D$2)</f>
        <v>0</v>
      </c>
      <c r="H40" s="61">
        <f t="shared" ca="1" si="6"/>
        <v>643.59867875609359</v>
      </c>
      <c r="I40" s="79">
        <f t="shared" ca="1" si="3"/>
        <v>80.771132712727862</v>
      </c>
      <c r="J40" s="63">
        <f ca="1">OFFSET('Other Inputs'!$B39,,$D$2)</f>
        <v>2</v>
      </c>
      <c r="K40" s="86">
        <f t="shared" ca="1" si="7"/>
        <v>1287.1973575121872</v>
      </c>
      <c r="L40" s="82">
        <f ca="1">OFFSET('Other Inputs'!$B177,,$D$2)</f>
        <v>5.5E-2</v>
      </c>
      <c r="M40" s="52">
        <f ca="1">OFFSET('Other Inputs'!$B246,,$D$2)</f>
        <v>1.7500000000000002E-2</v>
      </c>
      <c r="N40" s="61">
        <f t="shared" ca="1" si="8"/>
        <v>1381.7580933884262</v>
      </c>
      <c r="O40" s="61">
        <f t="shared" ca="1" si="9"/>
        <v>690.87904669421312</v>
      </c>
      <c r="P40" s="53"/>
      <c r="Q40" s="61">
        <f t="shared" ca="1" si="10"/>
        <v>413759.86934984772</v>
      </c>
      <c r="R40" s="54">
        <f t="shared" ca="1" si="13"/>
        <v>3.635081747913893E-2</v>
      </c>
      <c r="S40" s="66">
        <f t="shared" ca="1" si="11"/>
        <v>285858024.09674495</v>
      </c>
      <c r="T40" s="68">
        <f t="shared" si="4"/>
        <v>13.5</v>
      </c>
    </row>
    <row r="41" spans="2:20" s="51" customFormat="1">
      <c r="B41" s="15">
        <f t="shared" si="12"/>
        <v>2034</v>
      </c>
      <c r="C41" s="61">
        <f t="shared" ca="1" si="0"/>
        <v>767.19688923494073</v>
      </c>
      <c r="D41" s="79">
        <f t="shared" ca="1" si="1"/>
        <v>81.008320320208398</v>
      </c>
      <c r="E41" s="85">
        <f t="shared" ca="1" si="5"/>
        <v>0.76181726041741493</v>
      </c>
      <c r="F41" s="61">
        <f t="shared" ca="1" si="2"/>
        <v>584.46383235772544</v>
      </c>
      <c r="G41" s="181">
        <f ca="1">OFFSET('Other Inputs'!$B109,,$D$2)</f>
        <v>0</v>
      </c>
      <c r="H41" s="61">
        <f t="shared" ca="1" si="6"/>
        <v>584.46383235772544</v>
      </c>
      <c r="I41" s="79">
        <f t="shared" ca="1" si="3"/>
        <v>80.926011058717734</v>
      </c>
      <c r="J41" s="63">
        <f ca="1">OFFSET('Other Inputs'!$B40,,$D$2)</f>
        <v>2</v>
      </c>
      <c r="K41" s="86">
        <f t="shared" ca="1" si="7"/>
        <v>1168.9276647154509</v>
      </c>
      <c r="L41" s="82">
        <f ca="1">OFFSET('Other Inputs'!$B178,,$D$2)</f>
        <v>5.5E-2</v>
      </c>
      <c r="M41" s="52">
        <f ca="1">OFFSET('Other Inputs'!$B247,,$D$2)</f>
        <v>1.7500000000000002E-2</v>
      </c>
      <c r="N41" s="61">
        <f t="shared" ca="1" si="8"/>
        <v>1254.8000132846096</v>
      </c>
      <c r="O41" s="61">
        <f t="shared" ca="1" si="9"/>
        <v>627.40000664230479</v>
      </c>
      <c r="P41" s="53"/>
      <c r="Q41" s="61">
        <f t="shared" ca="1" si="10"/>
        <v>429198.07160832384</v>
      </c>
      <c r="R41" s="54">
        <f t="shared" ca="1" si="13"/>
        <v>3.7311985530966485E-2</v>
      </c>
      <c r="S41" s="66">
        <f t="shared" ca="1" si="11"/>
        <v>269278872.97792679</v>
      </c>
      <c r="T41" s="68">
        <f t="shared" si="4"/>
        <v>14.5</v>
      </c>
    </row>
    <row r="42" spans="2:20" s="51" customFormat="1">
      <c r="B42" s="15">
        <f t="shared" si="12"/>
        <v>2035</v>
      </c>
      <c r="C42" s="61">
        <f t="shared" ca="1" si="0"/>
        <v>693.98298128656666</v>
      </c>
      <c r="D42" s="79">
        <f t="shared" ca="1" si="1"/>
        <v>81.153799407467389</v>
      </c>
      <c r="E42" s="85">
        <f t="shared" ca="1" si="5"/>
        <v>0.76336707931710301</v>
      </c>
      <c r="F42" s="61">
        <f t="shared" ca="1" si="2"/>
        <v>529.76376152050216</v>
      </c>
      <c r="G42" s="181">
        <f ca="1">OFFSET('Other Inputs'!$B110,,$D$2)</f>
        <v>0</v>
      </c>
      <c r="H42" s="61">
        <f t="shared" ca="1" si="6"/>
        <v>529.76376152050216</v>
      </c>
      <c r="I42" s="79">
        <f t="shared" ca="1" si="3"/>
        <v>81.078002481042319</v>
      </c>
      <c r="J42" s="63">
        <f ca="1">OFFSET('Other Inputs'!$B41,,$D$2)</f>
        <v>2</v>
      </c>
      <c r="K42" s="86">
        <f t="shared" ca="1" si="7"/>
        <v>1059.5275230410043</v>
      </c>
      <c r="L42" s="82">
        <f ca="1">OFFSET('Other Inputs'!$B179,,$D$2)</f>
        <v>5.5E-2</v>
      </c>
      <c r="M42" s="52">
        <f ca="1">OFFSET('Other Inputs'!$B248,,$D$2)</f>
        <v>1.7500000000000002E-2</v>
      </c>
      <c r="N42" s="61">
        <f t="shared" ca="1" si="8"/>
        <v>1137.3630637024041</v>
      </c>
      <c r="O42" s="61">
        <f t="shared" ca="1" si="9"/>
        <v>568.68153185120207</v>
      </c>
      <c r="P42" s="53"/>
      <c r="Q42" s="61">
        <f t="shared" ca="1" si="10"/>
        <v>445276.71486915601</v>
      </c>
      <c r="R42" s="54">
        <f t="shared" ca="1" si="13"/>
        <v>3.7462058486379179E-2</v>
      </c>
      <c r="S42" s="66">
        <f t="shared" ca="1" si="11"/>
        <v>253220644.30946258</v>
      </c>
      <c r="T42" s="68">
        <f t="shared" si="4"/>
        <v>15.5</v>
      </c>
    </row>
    <row r="43" spans="2:20" s="51" customFormat="1">
      <c r="B43" s="15">
        <f t="shared" si="12"/>
        <v>2036</v>
      </c>
      <c r="C43" s="61">
        <f t="shared" ca="1" si="0"/>
        <v>625.38303789129463</v>
      </c>
      <c r="D43" s="79">
        <f t="shared" ca="1" si="1"/>
        <v>81.278801099806415</v>
      </c>
      <c r="E43" s="85">
        <f t="shared" ca="1" si="5"/>
        <v>0.76484147173705874</v>
      </c>
      <c r="F43" s="61">
        <f t="shared" ca="1" si="2"/>
        <v>478.31888310017058</v>
      </c>
      <c r="G43" s="181">
        <f ca="1">OFFSET('Other Inputs'!$B111,,$D$2)</f>
        <v>0</v>
      </c>
      <c r="H43" s="61">
        <f t="shared" ca="1" si="6"/>
        <v>478.31888310017058</v>
      </c>
      <c r="I43" s="79">
        <f t="shared" ca="1" si="3"/>
        <v>81.209174590472102</v>
      </c>
      <c r="J43" s="63">
        <f ca="1">OFFSET('Other Inputs'!$B42,,$D$2)</f>
        <v>2</v>
      </c>
      <c r="K43" s="86">
        <f t="shared" ca="1" si="7"/>
        <v>956.63776620034116</v>
      </c>
      <c r="L43" s="82">
        <f ca="1">OFFSET('Other Inputs'!$B180,,$D$2)</f>
        <v>5.5E-2</v>
      </c>
      <c r="M43" s="52">
        <f ca="1">OFFSET('Other Inputs'!$B249,,$D$2)</f>
        <v>1.7500000000000002E-2</v>
      </c>
      <c r="N43" s="61">
        <f t="shared" ca="1" si="8"/>
        <v>1026.9147680998337</v>
      </c>
      <c r="O43" s="61">
        <f t="shared" ca="1" si="9"/>
        <v>513.45738404991687</v>
      </c>
      <c r="P43" s="53"/>
      <c r="Q43" s="61">
        <f t="shared" ca="1" si="10"/>
        <v>462192.55917430663</v>
      </c>
      <c r="R43" s="54">
        <f t="shared" ca="1" si="13"/>
        <v>3.7989510208548127E-2</v>
      </c>
      <c r="S43" s="66">
        <f t="shared" ca="1" si="11"/>
        <v>237316182.36097589</v>
      </c>
      <c r="T43" s="68">
        <f t="shared" si="4"/>
        <v>16.5</v>
      </c>
    </row>
    <row r="44" spans="2:20" s="51" customFormat="1">
      <c r="B44" s="15">
        <f t="shared" si="12"/>
        <v>2037</v>
      </c>
      <c r="C44" s="61">
        <f t="shared" ref="C44:C67" ca="1" si="14">SUM(INDIRECT("'"&amp;$H$6&amp;"'!C"&amp;SUM(ROW(A44))&amp;":"&amp;$H$5&amp;ROW(B44)))</f>
        <v>551.39697821921231</v>
      </c>
      <c r="D44" s="79">
        <f t="shared" ref="D44:D67" ca="1" si="15">SUMPRODUCT(INDIRECT("'"&amp;$H$6&amp;"'!C"&amp;SUM(ROW(A44))&amp;":"&amp;$H$5&amp;SUM(ROW(B44))),INDIRECT("'"&amp;$H$6&amp;"'!C11:"&amp;$H$5&amp;"11"))/C44</f>
        <v>81.224650169128253</v>
      </c>
      <c r="E44" s="85">
        <f t="shared" ca="1" si="5"/>
        <v>0.76638257977399082</v>
      </c>
      <c r="F44" s="61">
        <f t="shared" ref="F44:F67" ca="1" si="16">SUMPRODUCT(INDIRECT("'"&amp;$H$6&amp;"'!$C"&amp;SUM(ROW(A44))&amp;":"&amp;$H$5&amp;SUM(ROW(A44))),
INDIRECT("'"&amp;$H$7&amp;"'!$C"&amp;SUM(ROW(A44))&amp;":"&amp;$H$5&amp;SUM(ROW(A44))))</f>
        <v>422.58103864722295</v>
      </c>
      <c r="G44" s="181">
        <f ca="1">OFFSET('Other Inputs'!$B112,,$D$2)</f>
        <v>0</v>
      </c>
      <c r="H44" s="61">
        <f t="shared" ca="1" si="6"/>
        <v>422.58103864722295</v>
      </c>
      <c r="I44" s="79">
        <f t="shared" ref="I44:I67" ca="1" si="17">IFERROR(SUMPRODUCT(INDIRECT("'"&amp;$H$6&amp;"'!$C"&amp;SUM(ROW(P44))&amp;":"&amp;$H$5&amp;SUM(ROW(P44))),
INDIRECT("'"&amp;$H$7&amp;"'!$C"&amp;SUM(ROW(P44))&amp;":"&amp;$H$5&amp;SUM(ROW(P44))),
INDIRECT("'"&amp;$H$7&amp;"'!$C10:"&amp;$H$5&amp;10))/
(SUMPRODUCT(INDIRECT("'"&amp;$H$6&amp;"'!$C"&amp;SUM(ROW(P44))&amp;":"&amp;$H$5&amp;SUM(ROW(P44))),
INDIRECT("'"&amp;$H$7&amp;"'!$C"&amp;SUM(ROW(P44))&amp;":"&amp;$H$5&amp;SUM(ROW(P44))))),"")</f>
        <v>81.161393868885554</v>
      </c>
      <c r="J44" s="63">
        <f ca="1">OFFSET('Other Inputs'!$B43,,$D$2)</f>
        <v>2</v>
      </c>
      <c r="K44" s="86">
        <f t="shared" ca="1" si="7"/>
        <v>845.16207729444591</v>
      </c>
      <c r="L44" s="82">
        <f ca="1">OFFSET('Other Inputs'!$B181,,$D$2)</f>
        <v>5.5E-2</v>
      </c>
      <c r="M44" s="52">
        <f ca="1">OFFSET('Other Inputs'!$B250,,$D$2)</f>
        <v>1.7500000000000002E-2</v>
      </c>
      <c r="N44" s="61">
        <f t="shared" ca="1" si="8"/>
        <v>907.24979639768924</v>
      </c>
      <c r="O44" s="61">
        <f t="shared" ca="1" si="9"/>
        <v>453.62489819884462</v>
      </c>
      <c r="P44" s="53"/>
      <c r="Q44" s="61">
        <f t="shared" ref="Q44:Q67" ca="1" si="18">IFERROR(SUMPRODUCT(INDIRECT("'"&amp;$H$6&amp;"'!$C"&amp;SUM(ROW(P44))&amp;":"&amp;$H$5&amp;SUM(ROW(P44))),
INDIRECT("'"&amp;$H$7&amp;"'!$C"&amp;SUM(ROW(P44))&amp;":"&amp;$H$5&amp;SUM(ROW(P44))),
INDIRECT("'"&amp;$H$8&amp;"'!$C"&amp;SUM(ROW(P44))&amp;":"&amp;$H$5&amp;SUM(ROW(P44))))/
(SUMPRODUCT(INDIRECT("'"&amp;$H$6&amp;"'!$C"&amp;SUM(ROW(P44))&amp;":"&amp;$H$5&amp;SUM(ROW(P44))),
INDIRECT("'"&amp;$H$7&amp;"'!$C"&amp;SUM(ROW(P44))&amp;":"&amp;$H$5&amp;SUM(ROW(P44))))),"")</f>
        <v>481467.87543326576</v>
      </c>
      <c r="R44" s="54">
        <f t="shared" ca="1" si="13"/>
        <v>4.1704081721683162E-2</v>
      </c>
      <c r="S44" s="66">
        <f t="shared" ca="1" si="11"/>
        <v>218405815.97942919</v>
      </c>
      <c r="T44" s="68">
        <f t="shared" ref="T44:T67" si="19">IF(B44&gt;Endyear,0,IF(B44&gt;=Startyear,IF(B44=Startyear,0.5,T43+1),0))</f>
        <v>17.5</v>
      </c>
    </row>
    <row r="45" spans="2:20" s="51" customFormat="1">
      <c r="B45" s="15">
        <f t="shared" si="12"/>
        <v>2038</v>
      </c>
      <c r="C45" s="61">
        <f t="shared" ca="1" si="14"/>
        <v>489.08776246417358</v>
      </c>
      <c r="D45" s="79">
        <f t="shared" ca="1" si="15"/>
        <v>81.214879053072579</v>
      </c>
      <c r="E45" s="85">
        <f t="shared" ca="1" si="5"/>
        <v>0.76773275679121689</v>
      </c>
      <c r="F45" s="61">
        <f t="shared" ca="1" si="16"/>
        <v>375.48869618946782</v>
      </c>
      <c r="G45" s="181">
        <f ca="1">OFFSET('Other Inputs'!$B113,,$D$2)</f>
        <v>0</v>
      </c>
      <c r="H45" s="61">
        <f t="shared" ca="1" si="6"/>
        <v>375.48869618946782</v>
      </c>
      <c r="I45" s="79">
        <f t="shared" ca="1" si="17"/>
        <v>81.157458947368937</v>
      </c>
      <c r="J45" s="63">
        <f ca="1">OFFSET('Other Inputs'!$B44,,$D$2)</f>
        <v>2</v>
      </c>
      <c r="K45" s="86">
        <f t="shared" ca="1" si="7"/>
        <v>750.97739237893563</v>
      </c>
      <c r="L45" s="82">
        <f ca="1">OFFSET('Other Inputs'!$B182,,$D$2)</f>
        <v>5.5E-2</v>
      </c>
      <c r="M45" s="52">
        <f ca="1">OFFSET('Other Inputs'!$B251,,$D$2)</f>
        <v>1.7500000000000002E-2</v>
      </c>
      <c r="N45" s="61">
        <f t="shared" ca="1" si="8"/>
        <v>806.1460690665732</v>
      </c>
      <c r="O45" s="61">
        <f t="shared" ca="1" si="9"/>
        <v>403.0730345332866</v>
      </c>
      <c r="P45" s="53"/>
      <c r="Q45" s="61">
        <f t="shared" ca="1" si="18"/>
        <v>501082.67223485466</v>
      </c>
      <c r="R45" s="54">
        <f t="shared" ca="1" si="13"/>
        <v>4.0739575374448167E-2</v>
      </c>
      <c r="S45" s="66">
        <f t="shared" ca="1" si="11"/>
        <v>201972913.24975109</v>
      </c>
      <c r="T45" s="68">
        <f t="shared" si="19"/>
        <v>18.5</v>
      </c>
    </row>
    <row r="46" spans="2:20" s="51" customFormat="1">
      <c r="B46" s="15">
        <f t="shared" si="12"/>
        <v>2039</v>
      </c>
      <c r="C46" s="61">
        <f t="shared" ca="1" si="14"/>
        <v>435.39291221187113</v>
      </c>
      <c r="D46" s="79">
        <f t="shared" ca="1" si="15"/>
        <v>81.237097378485686</v>
      </c>
      <c r="E46" s="85">
        <f t="shared" ca="1" si="5"/>
        <v>0.76894505730437668</v>
      </c>
      <c r="F46" s="61">
        <f t="shared" ca="1" si="16"/>
        <v>334.7932278306767</v>
      </c>
      <c r="G46" s="181">
        <f ca="1">OFFSET('Other Inputs'!$B114,,$D$2)</f>
        <v>0</v>
      </c>
      <c r="H46" s="61">
        <f t="shared" ca="1" si="6"/>
        <v>334.7932278306767</v>
      </c>
      <c r="I46" s="79">
        <f t="shared" ca="1" si="17"/>
        <v>81.185054056841295</v>
      </c>
      <c r="J46" s="63">
        <f ca="1">OFFSET('Other Inputs'!$B45,,$D$2)</f>
        <v>2</v>
      </c>
      <c r="K46" s="86">
        <f t="shared" ca="1" si="7"/>
        <v>669.5864556613534</v>
      </c>
      <c r="L46" s="82">
        <f ca="1">OFFSET('Other Inputs'!$B183,,$D$2)</f>
        <v>5.5E-2</v>
      </c>
      <c r="M46" s="52">
        <f ca="1">OFFSET('Other Inputs'!$B252,,$D$2)</f>
        <v>1.7500000000000002E-2</v>
      </c>
      <c r="N46" s="61">
        <f t="shared" ca="1" si="8"/>
        <v>718.77595066037566</v>
      </c>
      <c r="O46" s="61">
        <f t="shared" ca="1" si="9"/>
        <v>359.38797533018783</v>
      </c>
      <c r="P46" s="53"/>
      <c r="Q46" s="61">
        <f t="shared" ca="1" si="18"/>
        <v>521152.20472090831</v>
      </c>
      <c r="R46" s="54">
        <f t="shared" ca="1" si="13"/>
        <v>4.0052337863814902E-2</v>
      </c>
      <c r="S46" s="66">
        <f t="shared" ca="1" si="11"/>
        <v>187295835.6935108</v>
      </c>
      <c r="T46" s="68">
        <f t="shared" si="19"/>
        <v>19.5</v>
      </c>
    </row>
    <row r="47" spans="2:20" s="51" customFormat="1">
      <c r="B47" s="15">
        <f t="shared" si="12"/>
        <v>2040</v>
      </c>
      <c r="C47" s="61">
        <f t="shared" ca="1" si="14"/>
        <v>388.31815137901418</v>
      </c>
      <c r="D47" s="79">
        <f t="shared" ca="1" si="15"/>
        <v>81.2825687237343</v>
      </c>
      <c r="E47" s="85">
        <f t="shared" ca="1" si="5"/>
        <v>0.77004846305460861</v>
      </c>
      <c r="F47" s="61">
        <f t="shared" ca="1" si="16"/>
        <v>299.0237956456167</v>
      </c>
      <c r="G47" s="181">
        <f ca="1">OFFSET('Other Inputs'!$B115,,$D$2)</f>
        <v>0</v>
      </c>
      <c r="H47" s="61">
        <f t="shared" ca="1" si="6"/>
        <v>299.0237956456167</v>
      </c>
      <c r="I47" s="79">
        <f t="shared" ca="1" si="17"/>
        <v>81.235506778941058</v>
      </c>
      <c r="J47" s="63">
        <f ca="1">OFFSET('Other Inputs'!$B46,,$D$2)</f>
        <v>2</v>
      </c>
      <c r="K47" s="86">
        <f t="shared" ca="1" si="7"/>
        <v>598.0475912912334</v>
      </c>
      <c r="L47" s="82">
        <f ca="1">OFFSET('Other Inputs'!$B184,,$D$2)</f>
        <v>5.5E-2</v>
      </c>
      <c r="M47" s="52">
        <f ca="1">OFFSET('Other Inputs'!$B253,,$D$2)</f>
        <v>1.7500000000000002E-2</v>
      </c>
      <c r="N47" s="61">
        <f t="shared" ca="1" si="8"/>
        <v>641.98166246646565</v>
      </c>
      <c r="O47" s="61">
        <f t="shared" ca="1" si="9"/>
        <v>320.99083123323283</v>
      </c>
      <c r="P47" s="53"/>
      <c r="Q47" s="61">
        <f t="shared" ca="1" si="18"/>
        <v>541769.18460568355</v>
      </c>
      <c r="R47" s="54">
        <f t="shared" ca="1" si="13"/>
        <v>3.9560381205364425E-2</v>
      </c>
      <c r="S47" s="66">
        <f t="shared" ca="1" si="11"/>
        <v>173902940.90312913</v>
      </c>
      <c r="T47" s="68">
        <f t="shared" si="19"/>
        <v>20.5</v>
      </c>
    </row>
    <row r="48" spans="2:20" s="51" customFormat="1">
      <c r="B48" s="15">
        <f t="shared" si="12"/>
        <v>2041</v>
      </c>
      <c r="C48" s="61">
        <f t="shared" ca="1" si="14"/>
        <v>346.72419815797451</v>
      </c>
      <c r="D48" s="79">
        <f t="shared" ca="1" si="15"/>
        <v>81.350401622433282</v>
      </c>
      <c r="E48" s="85">
        <f t="shared" ca="1" si="5"/>
        <v>0.77103675596389243</v>
      </c>
      <c r="F48" s="61">
        <f t="shared" ca="1" si="16"/>
        <v>267.33710096190646</v>
      </c>
      <c r="G48" s="181">
        <f ca="1">OFFSET('Other Inputs'!$B116,,$D$2)</f>
        <v>0</v>
      </c>
      <c r="H48" s="61">
        <f t="shared" ca="1" si="6"/>
        <v>267.33710096190646</v>
      </c>
      <c r="I48" s="79">
        <f t="shared" ca="1" si="17"/>
        <v>81.307893744492077</v>
      </c>
      <c r="J48" s="63">
        <f ca="1">OFFSET('Other Inputs'!$B47,,$D$2)</f>
        <v>2</v>
      </c>
      <c r="K48" s="86">
        <f t="shared" ca="1" si="7"/>
        <v>534.67420192381292</v>
      </c>
      <c r="L48" s="82">
        <f ca="1">OFFSET('Other Inputs'!$B185,,$D$2)</f>
        <v>5.5E-2</v>
      </c>
      <c r="M48" s="52">
        <f ca="1">OFFSET('Other Inputs'!$B254,,$D$2)</f>
        <v>1.7500000000000002E-2</v>
      </c>
      <c r="N48" s="61">
        <f t="shared" ca="1" si="8"/>
        <v>573.95270548264102</v>
      </c>
      <c r="O48" s="61">
        <f t="shared" ca="1" si="9"/>
        <v>286.97635274132051</v>
      </c>
      <c r="P48" s="53"/>
      <c r="Q48" s="61">
        <f t="shared" ca="1" si="18"/>
        <v>562954.68144268624</v>
      </c>
      <c r="R48" s="54">
        <f t="shared" ca="1" si="13"/>
        <v>3.9104285439235831E-2</v>
      </c>
      <c r="S48" s="66">
        <f t="shared" ca="1" si="11"/>
        <v>161554681.23907405</v>
      </c>
      <c r="T48" s="68">
        <f t="shared" si="19"/>
        <v>21.5</v>
      </c>
    </row>
    <row r="49" spans="2:20" s="51" customFormat="1">
      <c r="B49" s="15">
        <f t="shared" si="12"/>
        <v>2042</v>
      </c>
      <c r="C49" s="61">
        <f t="shared" ca="1" si="14"/>
        <v>309.67681293893821</v>
      </c>
      <c r="D49" s="79">
        <f t="shared" ca="1" si="15"/>
        <v>81.439005366135518</v>
      </c>
      <c r="E49" s="85">
        <f t="shared" ca="1" si="5"/>
        <v>0.77192516377155351</v>
      </c>
      <c r="F49" s="61">
        <f t="shared" ca="1" si="16"/>
        <v>239.04732454414261</v>
      </c>
      <c r="G49" s="181">
        <f ca="1">OFFSET('Other Inputs'!$B117,,$D$2)</f>
        <v>0</v>
      </c>
      <c r="H49" s="61">
        <f t="shared" ca="1" si="6"/>
        <v>239.04732454414261</v>
      </c>
      <c r="I49" s="79">
        <f t="shared" ca="1" si="17"/>
        <v>81.400658598155871</v>
      </c>
      <c r="J49" s="63">
        <f ca="1">OFFSET('Other Inputs'!$B48,,$D$2)</f>
        <v>2</v>
      </c>
      <c r="K49" s="86">
        <f t="shared" ca="1" si="7"/>
        <v>478.09464908828522</v>
      </c>
      <c r="L49" s="82">
        <f ca="1">OFFSET('Other Inputs'!$B186,,$D$2)</f>
        <v>5.5E-2</v>
      </c>
      <c r="M49" s="52">
        <f ca="1">OFFSET('Other Inputs'!$B255,,$D$2)</f>
        <v>1.7500000000000002E-2</v>
      </c>
      <c r="N49" s="61">
        <f t="shared" ca="1" si="8"/>
        <v>513.21667724693339</v>
      </c>
      <c r="O49" s="61">
        <f t="shared" ca="1" si="9"/>
        <v>256.60833862346669</v>
      </c>
      <c r="P49" s="53"/>
      <c r="Q49" s="61">
        <f t="shared" ca="1" si="18"/>
        <v>584739.67667901516</v>
      </c>
      <c r="R49" s="54">
        <f t="shared" ca="1" si="13"/>
        <v>3.8697600276633937E-2</v>
      </c>
      <c r="S49" s="66">
        <f t="shared" ca="1" si="11"/>
        <v>150049076.95982516</v>
      </c>
      <c r="T49" s="68">
        <f t="shared" si="19"/>
        <v>22.5</v>
      </c>
    </row>
    <row r="50" spans="2:20" s="51" customFormat="1">
      <c r="B50" s="15">
        <f t="shared" si="12"/>
        <v>2043</v>
      </c>
      <c r="C50" s="61">
        <f t="shared" ca="1" si="14"/>
        <v>275.88413360437232</v>
      </c>
      <c r="D50" s="79">
        <f t="shared" ca="1" si="15"/>
        <v>81.526018704076137</v>
      </c>
      <c r="E50" s="85">
        <f t="shared" ca="1" si="5"/>
        <v>0.77274305048037595</v>
      </c>
      <c r="F50" s="61">
        <f t="shared" ca="1" si="16"/>
        <v>213.18754698057828</v>
      </c>
      <c r="G50" s="181">
        <f ca="1">OFFSET('Other Inputs'!$B118,,$D$2)</f>
        <v>0</v>
      </c>
      <c r="H50" s="61">
        <f t="shared" ca="1" si="6"/>
        <v>213.18754698057828</v>
      </c>
      <c r="I50" s="79">
        <f t="shared" ca="1" si="17"/>
        <v>81.491473295649428</v>
      </c>
      <c r="J50" s="63">
        <f ca="1">OFFSET('Other Inputs'!$B49,,$D$2)</f>
        <v>2</v>
      </c>
      <c r="K50" s="86">
        <f t="shared" ca="1" si="7"/>
        <v>426.37509396115655</v>
      </c>
      <c r="L50" s="82">
        <f ca="1">OFFSET('Other Inputs'!$B187,,$D$2)</f>
        <v>5.5E-2</v>
      </c>
      <c r="M50" s="52">
        <f ca="1">OFFSET('Other Inputs'!$B256,,$D$2)</f>
        <v>1.7500000000000002E-2</v>
      </c>
      <c r="N50" s="61">
        <f t="shared" ca="1" si="8"/>
        <v>457.69767430127803</v>
      </c>
      <c r="O50" s="61">
        <f t="shared" ca="1" si="9"/>
        <v>228.84883715063901</v>
      </c>
      <c r="P50" s="53"/>
      <c r="Q50" s="61">
        <f t="shared" ca="1" si="18"/>
        <v>607400.06016877654</v>
      </c>
      <c r="R50" s="54">
        <f t="shared" ca="1" si="13"/>
        <v>3.8752943221604719E-2</v>
      </c>
      <c r="S50" s="66">
        <f t="shared" ca="1" si="11"/>
        <v>139002797.45485267</v>
      </c>
      <c r="T50" s="68">
        <f t="shared" si="19"/>
        <v>23.5</v>
      </c>
    </row>
    <row r="51" spans="2:20" s="51" customFormat="1">
      <c r="B51" s="15">
        <f t="shared" si="12"/>
        <v>2044</v>
      </c>
      <c r="C51" s="61">
        <f t="shared" ca="1" si="14"/>
        <v>245.63693531930429</v>
      </c>
      <c r="D51" s="79">
        <f t="shared" ca="1" si="15"/>
        <v>81.627757624066533</v>
      </c>
      <c r="E51" s="85">
        <f t="shared" ca="1" si="5"/>
        <v>0.77348784472855359</v>
      </c>
      <c r="F51" s="61">
        <f t="shared" ca="1" si="16"/>
        <v>189.99718368585579</v>
      </c>
      <c r="G51" s="181">
        <f ca="1">OFFSET('Other Inputs'!$B119,,$D$2)</f>
        <v>0</v>
      </c>
      <c r="H51" s="61">
        <f t="shared" ca="1" si="6"/>
        <v>189.99718368585579</v>
      </c>
      <c r="I51" s="79">
        <f t="shared" ca="1" si="17"/>
        <v>81.596670141717752</v>
      </c>
      <c r="J51" s="63">
        <f ca="1">OFFSET('Other Inputs'!$B50,,$D$2)</f>
        <v>2</v>
      </c>
      <c r="K51" s="86">
        <f t="shared" ca="1" si="7"/>
        <v>379.99436737171158</v>
      </c>
      <c r="L51" s="82">
        <f ca="1">OFFSET('Other Inputs'!$B188,,$D$2)</f>
        <v>5.5E-2</v>
      </c>
      <c r="M51" s="52">
        <f ca="1">OFFSET('Other Inputs'!$B257,,$D$2)</f>
        <v>1.7500000000000002E-2</v>
      </c>
      <c r="N51" s="61">
        <f t="shared" ca="1" si="8"/>
        <v>407.90970358475596</v>
      </c>
      <c r="O51" s="61">
        <f t="shared" ca="1" si="9"/>
        <v>203.95485179237798</v>
      </c>
      <c r="P51" s="53"/>
      <c r="Q51" s="61">
        <f t="shared" ca="1" si="18"/>
        <v>630772.5053406792</v>
      </c>
      <c r="R51" s="54">
        <f t="shared" ca="1" si="13"/>
        <v>3.8479491038259317E-2</v>
      </c>
      <c r="S51" s="66">
        <f t="shared" ca="1" si="11"/>
        <v>128649112.84146518</v>
      </c>
      <c r="T51" s="68">
        <f t="shared" si="19"/>
        <v>24.5</v>
      </c>
    </row>
    <row r="52" spans="2:20" s="51" customFormat="1">
      <c r="B52" s="15">
        <f t="shared" si="12"/>
        <v>2045</v>
      </c>
      <c r="C52" s="61">
        <f t="shared" ca="1" si="14"/>
        <v>218.80250540295918</v>
      </c>
      <c r="D52" s="79">
        <f t="shared" ca="1" si="15"/>
        <v>81.753852160828444</v>
      </c>
      <c r="E52" s="85">
        <f t="shared" ca="1" si="5"/>
        <v>0.77416591532376078</v>
      </c>
      <c r="F52" s="61">
        <f t="shared" ca="1" si="16"/>
        <v>169.389441870414</v>
      </c>
      <c r="G52" s="181">
        <f ca="1">OFFSET('Other Inputs'!$B120,,$D$2)</f>
        <v>0</v>
      </c>
      <c r="H52" s="61">
        <f t="shared" ca="1" si="6"/>
        <v>169.389441870414</v>
      </c>
      <c r="I52" s="79">
        <f t="shared" ca="1" si="17"/>
        <v>81.725855682885566</v>
      </c>
      <c r="J52" s="63">
        <f ca="1">OFFSET('Other Inputs'!$B51,,$D$2)</f>
        <v>2</v>
      </c>
      <c r="K52" s="86">
        <f t="shared" ca="1" si="7"/>
        <v>338.77888374082801</v>
      </c>
      <c r="L52" s="82">
        <f ca="1">OFFSET('Other Inputs'!$B189,,$D$2)</f>
        <v>5.5E-2</v>
      </c>
      <c r="M52" s="52">
        <f ca="1">OFFSET('Other Inputs'!$B258,,$D$2)</f>
        <v>1.7500000000000002E-2</v>
      </c>
      <c r="N52" s="61">
        <f t="shared" ca="1" si="8"/>
        <v>363.6664274876386</v>
      </c>
      <c r="O52" s="61">
        <f t="shared" ca="1" si="9"/>
        <v>181.8332137438193</v>
      </c>
      <c r="P52" s="53"/>
      <c r="Q52" s="61">
        <f t="shared" ca="1" si="18"/>
        <v>654762.29311943846</v>
      </c>
      <c r="R52" s="54">
        <f t="shared" ca="1" si="13"/>
        <v>3.8032392939832516E-2</v>
      </c>
      <c r="S52" s="66">
        <f t="shared" ca="1" si="11"/>
        <v>119057531.99618012</v>
      </c>
      <c r="T52" s="68">
        <f t="shared" si="19"/>
        <v>25.5</v>
      </c>
    </row>
    <row r="53" spans="2:20" s="51" customFormat="1">
      <c r="B53" s="15">
        <f t="shared" si="12"/>
        <v>2046</v>
      </c>
      <c r="C53" s="61">
        <f t="shared" ca="1" si="14"/>
        <v>194.38025257763297</v>
      </c>
      <c r="D53" s="79">
        <f t="shared" ca="1" si="15"/>
        <v>81.880802213019493</v>
      </c>
      <c r="E53" s="85">
        <f t="shared" ca="1" si="5"/>
        <v>0.77479057352000036</v>
      </c>
      <c r="F53" s="61">
        <f t="shared" ca="1" si="16"/>
        <v>150.60398737558677</v>
      </c>
      <c r="G53" s="181">
        <f ca="1">OFFSET('Other Inputs'!$B121,,$D$2)</f>
        <v>0</v>
      </c>
      <c r="H53" s="61">
        <f t="shared" ca="1" si="6"/>
        <v>150.60398737558677</v>
      </c>
      <c r="I53" s="79">
        <f t="shared" ca="1" si="17"/>
        <v>81.855587176967575</v>
      </c>
      <c r="J53" s="63">
        <f ca="1">OFFSET('Other Inputs'!$B52,,$D$2)</f>
        <v>2</v>
      </c>
      <c r="K53" s="86">
        <f t="shared" ca="1" si="7"/>
        <v>301.20797475117354</v>
      </c>
      <c r="L53" s="82">
        <f ca="1">OFFSET('Other Inputs'!$B190,,$D$2)</f>
        <v>5.5E-2</v>
      </c>
      <c r="M53" s="52">
        <f ca="1">OFFSET('Other Inputs'!$B259,,$D$2)</f>
        <v>1.7500000000000002E-2</v>
      </c>
      <c r="N53" s="61">
        <f t="shared" ca="1" si="8"/>
        <v>323.33546559633163</v>
      </c>
      <c r="O53" s="61">
        <f t="shared" ca="1" si="9"/>
        <v>161.66773279816582</v>
      </c>
      <c r="P53" s="53"/>
      <c r="Q53" s="61">
        <f t="shared" ca="1" si="18"/>
        <v>679694.01366213441</v>
      </c>
      <c r="R53" s="54">
        <f t="shared" ca="1" si="13"/>
        <v>3.8077514244009736E-2</v>
      </c>
      <c r="S53" s="66">
        <f t="shared" ca="1" si="11"/>
        <v>109884590.18524282</v>
      </c>
      <c r="T53" s="68">
        <f t="shared" si="19"/>
        <v>26.5</v>
      </c>
    </row>
    <row r="54" spans="2:20" s="51" customFormat="1">
      <c r="B54" s="15">
        <f t="shared" si="12"/>
        <v>2047</v>
      </c>
      <c r="C54" s="61">
        <f t="shared" ca="1" si="14"/>
        <v>172.25927118262612</v>
      </c>
      <c r="D54" s="79">
        <f t="shared" ca="1" si="15"/>
        <v>82.009953807263685</v>
      </c>
      <c r="E54" s="85">
        <f t="shared" ca="1" si="5"/>
        <v>0.775364876283544</v>
      </c>
      <c r="F54" s="61">
        <f t="shared" ca="1" si="16"/>
        <v>133.56378848921037</v>
      </c>
      <c r="G54" s="181">
        <f ca="1">OFFSET('Other Inputs'!$B122,,$D$2)</f>
        <v>0</v>
      </c>
      <c r="H54" s="61">
        <f t="shared" ca="1" si="6"/>
        <v>133.56378848921037</v>
      </c>
      <c r="I54" s="79">
        <f t="shared" ca="1" si="17"/>
        <v>81.987216525927408</v>
      </c>
      <c r="J54" s="63">
        <f ca="1">OFFSET('Other Inputs'!$B53,,$D$2)</f>
        <v>2</v>
      </c>
      <c r="K54" s="86">
        <f t="shared" ca="1" si="7"/>
        <v>267.12757697842073</v>
      </c>
      <c r="L54" s="82">
        <f ca="1">OFFSET('Other Inputs'!$B191,,$D$2)</f>
        <v>5.5E-2</v>
      </c>
      <c r="M54" s="52">
        <f ca="1">OFFSET('Other Inputs'!$B260,,$D$2)</f>
        <v>1.7500000000000002E-2</v>
      </c>
      <c r="N54" s="61">
        <f t="shared" ca="1" si="8"/>
        <v>286.751436602198</v>
      </c>
      <c r="O54" s="61">
        <f t="shared" ca="1" si="9"/>
        <v>143.375718301099</v>
      </c>
      <c r="P54" s="53"/>
      <c r="Q54" s="61">
        <f t="shared" ca="1" si="18"/>
        <v>705591.75014181121</v>
      </c>
      <c r="R54" s="54">
        <f t="shared" ca="1" si="13"/>
        <v>3.8102051745522836E-2</v>
      </c>
      <c r="S54" s="66">
        <f t="shared" ca="1" si="11"/>
        <v>101164724.00391175</v>
      </c>
      <c r="T54" s="68">
        <f t="shared" si="19"/>
        <v>27.5</v>
      </c>
    </row>
    <row r="55" spans="2:20" s="51" customFormat="1">
      <c r="B55" s="15">
        <f t="shared" si="12"/>
        <v>2048</v>
      </c>
      <c r="C55" s="61">
        <f t="shared" ca="1" si="14"/>
        <v>152.23550464298813</v>
      </c>
      <c r="D55" s="79">
        <f t="shared" ca="1" si="15"/>
        <v>82.138837515716986</v>
      </c>
      <c r="E55" s="85">
        <f t="shared" ca="1" si="5"/>
        <v>0.77590191075253712</v>
      </c>
      <c r="F55" s="61">
        <f t="shared" ca="1" si="16"/>
        <v>118.11981893687123</v>
      </c>
      <c r="G55" s="181">
        <f ca="1">OFFSET('Other Inputs'!$B123,,$D$2)</f>
        <v>0</v>
      </c>
      <c r="H55" s="61">
        <f t="shared" ca="1" si="6"/>
        <v>118.11981893687123</v>
      </c>
      <c r="I55" s="79">
        <f t="shared" ca="1" si="17"/>
        <v>82.118284076135893</v>
      </c>
      <c r="J55" s="63">
        <f ca="1">OFFSET('Other Inputs'!$B54,,$D$2)</f>
        <v>2</v>
      </c>
      <c r="K55" s="86">
        <f t="shared" ca="1" si="7"/>
        <v>236.23963787374245</v>
      </c>
      <c r="L55" s="82">
        <f ca="1">OFFSET('Other Inputs'!$B192,,$D$2)</f>
        <v>5.5E-2</v>
      </c>
      <c r="M55" s="52">
        <f ca="1">OFFSET('Other Inputs'!$B261,,$D$2)</f>
        <v>1.7500000000000002E-2</v>
      </c>
      <c r="N55" s="61">
        <f t="shared" ca="1" si="8"/>
        <v>253.59439227104227</v>
      </c>
      <c r="O55" s="61">
        <f t="shared" ca="1" si="9"/>
        <v>126.79719613552113</v>
      </c>
      <c r="P55" s="53"/>
      <c r="Q55" s="61">
        <f t="shared" ca="1" si="18"/>
        <v>732532.64508679719</v>
      </c>
      <c r="R55" s="54">
        <f t="shared" ca="1" si="13"/>
        <v>3.8181986877782181E-2</v>
      </c>
      <c r="S55" s="66">
        <f t="shared" ca="1" si="11"/>
        <v>92883085.474742711</v>
      </c>
      <c r="T55" s="68">
        <f t="shared" si="19"/>
        <v>28.5</v>
      </c>
    </row>
    <row r="56" spans="2:20" s="51" customFormat="1">
      <c r="B56" s="15">
        <f t="shared" si="12"/>
        <v>2049</v>
      </c>
      <c r="C56" s="61">
        <f t="shared" ca="1" si="14"/>
        <v>134.30193599351514</v>
      </c>
      <c r="D56" s="79">
        <f t="shared" ca="1" si="15"/>
        <v>82.274716064569787</v>
      </c>
      <c r="E56" s="85">
        <f t="shared" ca="1" si="5"/>
        <v>0.77639786864214477</v>
      </c>
      <c r="F56" s="61">
        <f t="shared" ca="1" si="16"/>
        <v>104.2717368598789</v>
      </c>
      <c r="G56" s="181">
        <f ca="1">OFFSET('Other Inputs'!$B124,,$D$2)</f>
        <v>0</v>
      </c>
      <c r="H56" s="61">
        <f t="shared" ca="1" si="6"/>
        <v>104.2717368598789</v>
      </c>
      <c r="I56" s="79">
        <f t="shared" ca="1" si="17"/>
        <v>82.256077399235394</v>
      </c>
      <c r="J56" s="63">
        <f ca="1">OFFSET('Other Inputs'!$B55,,$D$2)</f>
        <v>2</v>
      </c>
      <c r="K56" s="86">
        <f t="shared" ca="1" si="7"/>
        <v>208.5434737197578</v>
      </c>
      <c r="L56" s="82">
        <f ca="1">OFFSET('Other Inputs'!$B193,,$D$2)</f>
        <v>5.5E-2</v>
      </c>
      <c r="M56" s="52">
        <f ca="1">OFFSET('Other Inputs'!$B262,,$D$2)</f>
        <v>1.7500000000000002E-2</v>
      </c>
      <c r="N56" s="61">
        <f t="shared" ca="1" si="8"/>
        <v>223.86359865789552</v>
      </c>
      <c r="O56" s="61">
        <f t="shared" ca="1" si="9"/>
        <v>111.93179932894776</v>
      </c>
      <c r="P56" s="53"/>
      <c r="Q56" s="61">
        <f t="shared" ca="1" si="18"/>
        <v>760460.00613199209</v>
      </c>
      <c r="R56" s="54">
        <f t="shared" ca="1" si="13"/>
        <v>3.8124391086878928E-2</v>
      </c>
      <c r="S56" s="66">
        <f t="shared" ca="1" si="11"/>
        <v>85119656.804056525</v>
      </c>
      <c r="T56" s="68">
        <f t="shared" si="19"/>
        <v>29.5</v>
      </c>
    </row>
    <row r="57" spans="2:20" s="51" customFormat="1">
      <c r="B57" s="15">
        <f t="shared" si="12"/>
        <v>2050</v>
      </c>
      <c r="C57" s="61">
        <f t="shared" ca="1" si="14"/>
        <v>118.22304576016433</v>
      </c>
      <c r="D57" s="79">
        <f t="shared" ca="1" si="15"/>
        <v>82.414564019230198</v>
      </c>
      <c r="E57" s="85">
        <f t="shared" ca="1" si="5"/>
        <v>0.7768623968806867</v>
      </c>
      <c r="F57" s="61">
        <f t="shared" ca="1" si="16"/>
        <v>91.843038695776357</v>
      </c>
      <c r="G57" s="181">
        <f ca="1">OFFSET('Other Inputs'!$B125,,$D$2)</f>
        <v>0</v>
      </c>
      <c r="H57" s="61">
        <f t="shared" ca="1" si="6"/>
        <v>91.843038695776357</v>
      </c>
      <c r="I57" s="79">
        <f t="shared" ca="1" si="17"/>
        <v>82.397596476810477</v>
      </c>
      <c r="J57" s="63">
        <f ca="1">OFFSET('Other Inputs'!$B56,,$D$2)</f>
        <v>2</v>
      </c>
      <c r="K57" s="86">
        <f t="shared" ca="1" si="7"/>
        <v>183.68607739155271</v>
      </c>
      <c r="L57" s="82">
        <f ca="1">OFFSET('Other Inputs'!$B194,,$D$2)</f>
        <v>5.5E-2</v>
      </c>
      <c r="M57" s="52">
        <f ca="1">OFFSET('Other Inputs'!$B263,,$D$2)</f>
        <v>1.7500000000000002E-2</v>
      </c>
      <c r="N57" s="61">
        <f t="shared" ca="1" si="8"/>
        <v>197.18011585192966</v>
      </c>
      <c r="O57" s="61">
        <f t="shared" ca="1" si="9"/>
        <v>98.590057925964828</v>
      </c>
      <c r="P57" s="53"/>
      <c r="Q57" s="61">
        <f t="shared" ca="1" si="18"/>
        <v>789464.67446114263</v>
      </c>
      <c r="R57" s="54">
        <f t="shared" ca="1" si="13"/>
        <v>3.8140951654617616E-2</v>
      </c>
      <c r="S57" s="66">
        <f t="shared" ca="1" si="11"/>
        <v>77833367.98562701</v>
      </c>
      <c r="T57" s="68">
        <f t="shared" si="19"/>
        <v>30.5</v>
      </c>
    </row>
    <row r="58" spans="2:20" s="51" customFormat="1">
      <c r="B58" s="15">
        <f t="shared" si="12"/>
        <v>2051</v>
      </c>
      <c r="C58" s="61">
        <f t="shared" ca="1" si="14"/>
        <v>103.5993296727754</v>
      </c>
      <c r="D58" s="79">
        <f t="shared" ca="1" si="15"/>
        <v>82.540656605324443</v>
      </c>
      <c r="E58" s="85">
        <f t="shared" ca="1" si="5"/>
        <v>0.77680169172142433</v>
      </c>
      <c r="F58" s="61">
        <f t="shared" ca="1" si="16"/>
        <v>80.476134551017481</v>
      </c>
      <c r="G58" s="181">
        <f ca="1">OFFSET('Other Inputs'!$B126,,$D$2)</f>
        <v>0</v>
      </c>
      <c r="H58" s="61">
        <f t="shared" ca="1" si="6"/>
        <v>80.476134551017481</v>
      </c>
      <c r="I58" s="79">
        <f t="shared" ca="1" si="17"/>
        <v>82.52382702185264</v>
      </c>
      <c r="J58" s="63">
        <f ca="1">OFFSET('Other Inputs'!$B57,,$D$2)</f>
        <v>2</v>
      </c>
      <c r="K58" s="86">
        <f t="shared" ca="1" si="7"/>
        <v>160.95226910203496</v>
      </c>
      <c r="L58" s="82">
        <f ca="1">OFFSET('Other Inputs'!$B195,,$D$2)</f>
        <v>5.5E-2</v>
      </c>
      <c r="M58" s="52">
        <f ca="1">OFFSET('Other Inputs'!$B264,,$D$2)</f>
        <v>1.7500000000000002E-2</v>
      </c>
      <c r="N58" s="61">
        <f t="shared" ca="1" si="8"/>
        <v>172.77622517094321</v>
      </c>
      <c r="O58" s="61">
        <f t="shared" ca="1" si="9"/>
        <v>86.388112585471603</v>
      </c>
      <c r="P58" s="53"/>
      <c r="Q58" s="61">
        <f t="shared" ca="1" si="18"/>
        <v>0</v>
      </c>
      <c r="R58" s="54" t="str">
        <f t="shared" ca="1" si="13"/>
        <v/>
      </c>
      <c r="S58" s="66">
        <f t="shared" ca="1" si="11"/>
        <v>0</v>
      </c>
      <c r="T58" s="68">
        <f t="shared" si="19"/>
        <v>31.5</v>
      </c>
    </row>
    <row r="59" spans="2:20" s="51" customFormat="1">
      <c r="B59" s="15">
        <f t="shared" si="12"/>
        <v>2052</v>
      </c>
      <c r="C59" s="61">
        <f t="shared" ca="1" si="14"/>
        <v>90.363847476522778</v>
      </c>
      <c r="D59" s="79">
        <f t="shared" ca="1" si="15"/>
        <v>82.650278065395185</v>
      </c>
      <c r="E59" s="85">
        <f t="shared" ca="1" si="5"/>
        <v>0.77674821576819253</v>
      </c>
      <c r="F59" s="61">
        <f t="shared" ca="1" si="16"/>
        <v>70.189957297338154</v>
      </c>
      <c r="G59" s="181">
        <f ca="1">OFFSET('Other Inputs'!$B127,,$D$2)</f>
        <v>0</v>
      </c>
      <c r="H59" s="61">
        <f t="shared" ca="1" si="6"/>
        <v>70.189957297338154</v>
      </c>
      <c r="I59" s="79">
        <f t="shared" ca="1" si="17"/>
        <v>82.633519302521648</v>
      </c>
      <c r="J59" s="63">
        <f ca="1">OFFSET('Other Inputs'!$B58,,$D$2)</f>
        <v>2</v>
      </c>
      <c r="K59" s="86">
        <f t="shared" ca="1" si="7"/>
        <v>140.37991459467631</v>
      </c>
      <c r="L59" s="82">
        <f ca="1">OFFSET('Other Inputs'!$B196,,$D$2)</f>
        <v>5.5E-2</v>
      </c>
      <c r="M59" s="52">
        <f ca="1">OFFSET('Other Inputs'!$B265,,$D$2)</f>
        <v>1.7500000000000002E-2</v>
      </c>
      <c r="N59" s="61">
        <f t="shared" ca="1" si="8"/>
        <v>150.69257407058771</v>
      </c>
      <c r="O59" s="61">
        <f t="shared" ca="1" si="9"/>
        <v>75.346287035293855</v>
      </c>
      <c r="P59" s="53"/>
      <c r="Q59" s="61">
        <f t="shared" ca="1" si="18"/>
        <v>0</v>
      </c>
      <c r="R59" s="54" t="str">
        <f t="shared" ca="1" si="13"/>
        <v/>
      </c>
      <c r="S59" s="66">
        <f t="shared" ca="1" si="11"/>
        <v>0</v>
      </c>
      <c r="T59" s="68">
        <f t="shared" si="19"/>
        <v>32.5</v>
      </c>
    </row>
    <row r="60" spans="2:20" s="51" customFormat="1">
      <c r="B60" s="15">
        <f t="shared" si="12"/>
        <v>2053</v>
      </c>
      <c r="C60" s="61">
        <f t="shared" ca="1" si="14"/>
        <v>78.51236914604138</v>
      </c>
      <c r="D60" s="79">
        <f t="shared" ca="1" si="15"/>
        <v>82.746598481164028</v>
      </c>
      <c r="E60" s="85">
        <f t="shared" ca="1" si="5"/>
        <v>0.77670691624240717</v>
      </c>
      <c r="F60" s="61">
        <f t="shared" ca="1" si="16"/>
        <v>60.981100126307311</v>
      </c>
      <c r="G60" s="181">
        <f ca="1">OFFSET('Other Inputs'!$B128,,$D$2)</f>
        <v>0</v>
      </c>
      <c r="H60" s="61">
        <f t="shared" ca="1" si="6"/>
        <v>60.981100126307311</v>
      </c>
      <c r="I60" s="79">
        <f t="shared" ca="1" si="17"/>
        <v>82.729849902510921</v>
      </c>
      <c r="J60" s="63">
        <f ca="1">OFFSET('Other Inputs'!$B59,,$D$2)</f>
        <v>2</v>
      </c>
      <c r="K60" s="86">
        <f t="shared" ca="1" si="7"/>
        <v>121.96220025261462</v>
      </c>
      <c r="L60" s="82">
        <f ca="1">OFFSET('Other Inputs'!$B197,,$D$2)</f>
        <v>5.5E-2</v>
      </c>
      <c r="M60" s="52">
        <f ca="1">OFFSET('Other Inputs'!$B266,,$D$2)</f>
        <v>1.7500000000000002E-2</v>
      </c>
      <c r="N60" s="61">
        <f t="shared" ca="1" si="8"/>
        <v>130.92184838867234</v>
      </c>
      <c r="O60" s="61">
        <f t="shared" ca="1" si="9"/>
        <v>65.460924194336172</v>
      </c>
      <c r="P60" s="53"/>
      <c r="Q60" s="61">
        <f t="shared" ca="1" si="18"/>
        <v>0</v>
      </c>
      <c r="R60" s="54" t="str">
        <f t="shared" ca="1" si="13"/>
        <v/>
      </c>
      <c r="S60" s="66">
        <f t="shared" ca="1" si="11"/>
        <v>0</v>
      </c>
      <c r="T60" s="68">
        <f t="shared" si="19"/>
        <v>33.5</v>
      </c>
    </row>
    <row r="61" spans="2:20" s="51" customFormat="1">
      <c r="B61" s="15">
        <f t="shared" si="12"/>
        <v>2054</v>
      </c>
      <c r="C61" s="61">
        <f t="shared" ca="1" si="14"/>
        <v>67.892764870886168</v>
      </c>
      <c r="D61" s="79">
        <f t="shared" ca="1" si="15"/>
        <v>82.821554857661155</v>
      </c>
      <c r="E61" s="85">
        <f t="shared" ca="1" si="5"/>
        <v>0.77667647008221175</v>
      </c>
      <c r="F61" s="61">
        <f t="shared" ca="1" si="16"/>
        <v>52.730712964041459</v>
      </c>
      <c r="G61" s="181">
        <f ca="1">OFFSET('Other Inputs'!$B129,,$D$2)</f>
        <v>0</v>
      </c>
      <c r="H61" s="61">
        <f t="shared" ca="1" si="6"/>
        <v>52.730712964041459</v>
      </c>
      <c r="I61" s="79">
        <f t="shared" ca="1" si="17"/>
        <v>82.804769325890703</v>
      </c>
      <c r="J61" s="63">
        <f ca="1">OFFSET('Other Inputs'!$B60,,$D$2)</f>
        <v>2</v>
      </c>
      <c r="K61" s="86">
        <f t="shared" ca="1" si="7"/>
        <v>105.46142592808292</v>
      </c>
      <c r="L61" s="82">
        <f ca="1">OFFSET('Other Inputs'!$B198,,$D$2)</f>
        <v>5.5E-2</v>
      </c>
      <c r="M61" s="52">
        <f ca="1">OFFSET('Other Inputs'!$B267,,$D$2)</f>
        <v>1.7500000000000002E-2</v>
      </c>
      <c r="N61" s="61">
        <f t="shared" ca="1" si="8"/>
        <v>113.20888593032471</v>
      </c>
      <c r="O61" s="61">
        <f t="shared" ca="1" si="9"/>
        <v>56.604442965162356</v>
      </c>
      <c r="P61" s="53"/>
      <c r="Q61" s="61">
        <f t="shared" ca="1" si="18"/>
        <v>0</v>
      </c>
      <c r="R61" s="54" t="str">
        <f t="shared" ca="1" si="13"/>
        <v/>
      </c>
      <c r="S61" s="66">
        <f t="shared" ca="1" si="11"/>
        <v>0</v>
      </c>
      <c r="T61" s="68">
        <f t="shared" si="19"/>
        <v>34.5</v>
      </c>
    </row>
    <row r="62" spans="2:20" s="51" customFormat="1">
      <c r="B62" s="15">
        <f t="shared" si="12"/>
        <v>2055</v>
      </c>
      <c r="C62" s="61">
        <f t="shared" ca="1" si="14"/>
        <v>58.462298388840992</v>
      </c>
      <c r="D62" s="79">
        <f t="shared" ca="1" si="15"/>
        <v>82.875603902703773</v>
      </c>
      <c r="E62" s="85">
        <f t="shared" ca="1" si="5"/>
        <v>0.77665857130271976</v>
      </c>
      <c r="F62" s="61">
        <f t="shared" ca="1" si="16"/>
        <v>45.405245141750541</v>
      </c>
      <c r="G62" s="181">
        <f ca="1">OFFSET('Other Inputs'!$B130,,$D$2)</f>
        <v>0</v>
      </c>
      <c r="H62" s="61">
        <f t="shared" ca="1" si="6"/>
        <v>45.405245141750541</v>
      </c>
      <c r="I62" s="79">
        <f t="shared" ca="1" si="17"/>
        <v>82.858759627949738</v>
      </c>
      <c r="J62" s="63">
        <f ca="1">OFFSET('Other Inputs'!$B61,,$D$2)</f>
        <v>2</v>
      </c>
      <c r="K62" s="86">
        <f t="shared" ca="1" si="7"/>
        <v>90.810490283501082</v>
      </c>
      <c r="L62" s="82">
        <f ca="1">OFFSET('Other Inputs'!$B199,,$D$2)</f>
        <v>5.5E-2</v>
      </c>
      <c r="M62" s="52">
        <f ca="1">OFFSET('Other Inputs'!$B268,,$D$2)</f>
        <v>1.7500000000000002E-2</v>
      </c>
      <c r="N62" s="61">
        <f t="shared" ca="1" si="8"/>
        <v>97.481655925952779</v>
      </c>
      <c r="O62" s="61">
        <f t="shared" ca="1" si="9"/>
        <v>48.74082796297639</v>
      </c>
      <c r="P62" s="53"/>
      <c r="Q62" s="61">
        <f t="shared" ca="1" si="18"/>
        <v>0</v>
      </c>
      <c r="R62" s="54" t="str">
        <f t="shared" ca="1" si="13"/>
        <v/>
      </c>
      <c r="S62" s="66">
        <f t="shared" ca="1" si="11"/>
        <v>0</v>
      </c>
      <c r="T62" s="68">
        <f t="shared" si="19"/>
        <v>35.5</v>
      </c>
    </row>
    <row r="63" spans="2:20" s="51" customFormat="1">
      <c r="B63" s="15">
        <f t="shared" si="12"/>
        <v>2056</v>
      </c>
      <c r="C63" s="61">
        <f t="shared" ca="1" si="14"/>
        <v>50.202273525056334</v>
      </c>
      <c r="D63" s="79">
        <f t="shared" ca="1" si="15"/>
        <v>82.91560602063835</v>
      </c>
      <c r="E63" s="85">
        <f t="shared" ca="1" si="5"/>
        <v>0.7766437727616432</v>
      </c>
      <c r="F63" s="61">
        <f t="shared" ca="1" si="16"/>
        <v>38.989283111711707</v>
      </c>
      <c r="G63" s="181">
        <f ca="1">OFFSET('Other Inputs'!$B131,,$D$2)</f>
        <v>0</v>
      </c>
      <c r="H63" s="61">
        <f t="shared" ca="1" si="6"/>
        <v>38.989283111711707</v>
      </c>
      <c r="I63" s="79">
        <f t="shared" ca="1" si="17"/>
        <v>82.898653819969795</v>
      </c>
      <c r="J63" s="63">
        <f ca="1">OFFSET('Other Inputs'!$B62,,$D$2)</f>
        <v>2</v>
      </c>
      <c r="K63" s="86">
        <f t="shared" ca="1" si="7"/>
        <v>77.978566223423414</v>
      </c>
      <c r="L63" s="82">
        <f ca="1">OFFSET('Other Inputs'!$B200,,$D$2)</f>
        <v>5.5E-2</v>
      </c>
      <c r="M63" s="52">
        <f ca="1">OFFSET('Other Inputs'!$B269,,$D$2)</f>
        <v>1.7500000000000002E-2</v>
      </c>
      <c r="N63" s="61">
        <f t="shared" ca="1" si="8"/>
        <v>83.707066644611658</v>
      </c>
      <c r="O63" s="61">
        <f t="shared" ca="1" si="9"/>
        <v>41.853533322305829</v>
      </c>
      <c r="P63" s="53"/>
      <c r="Q63" s="61">
        <f t="shared" ca="1" si="18"/>
        <v>0</v>
      </c>
      <c r="R63" s="54" t="str">
        <f t="shared" ca="1" si="13"/>
        <v/>
      </c>
      <c r="S63" s="66">
        <f t="shared" ca="1" si="11"/>
        <v>0</v>
      </c>
      <c r="T63" s="68">
        <f t="shared" si="19"/>
        <v>36.5</v>
      </c>
    </row>
    <row r="64" spans="2:20" s="51" customFormat="1">
      <c r="B64" s="15">
        <f t="shared" si="12"/>
        <v>2057</v>
      </c>
      <c r="C64" s="61">
        <f t="shared" ca="1" si="14"/>
        <v>42.918462889824873</v>
      </c>
      <c r="D64" s="79">
        <f t="shared" ca="1" si="15"/>
        <v>82.927219244089841</v>
      </c>
      <c r="E64" s="85">
        <f t="shared" ca="1" si="5"/>
        <v>0.77664393165791412</v>
      </c>
      <c r="F64" s="61">
        <f t="shared" ca="1" si="16"/>
        <v>33.332363759467874</v>
      </c>
      <c r="G64" s="181">
        <f ca="1">OFFSET('Other Inputs'!$B132,,$D$2)</f>
        <v>0</v>
      </c>
      <c r="H64" s="61">
        <f t="shared" ca="1" si="6"/>
        <v>33.332363759467874</v>
      </c>
      <c r="I64" s="79">
        <f t="shared" ca="1" si="17"/>
        <v>82.910133310105138</v>
      </c>
      <c r="J64" s="63">
        <f ca="1">OFFSET('Other Inputs'!$B63,,$D$2)</f>
        <v>2</v>
      </c>
      <c r="K64" s="86">
        <f t="shared" ca="1" si="7"/>
        <v>66.664727518935749</v>
      </c>
      <c r="L64" s="82">
        <f ca="1">OFFSET('Other Inputs'!$B201,,$D$2)</f>
        <v>5.5E-2</v>
      </c>
      <c r="M64" s="52">
        <f ca="1">OFFSET('Other Inputs'!$B270,,$D$2)</f>
        <v>1.7500000000000002E-2</v>
      </c>
      <c r="N64" s="61">
        <f t="shared" ca="1" si="8"/>
        <v>71.562085064295559</v>
      </c>
      <c r="O64" s="61">
        <f t="shared" ca="1" si="9"/>
        <v>35.781042532147779</v>
      </c>
      <c r="P64" s="53"/>
      <c r="Q64" s="61">
        <f t="shared" ca="1" si="18"/>
        <v>0</v>
      </c>
      <c r="R64" s="54" t="str">
        <f t="shared" ca="1" si="13"/>
        <v/>
      </c>
      <c r="S64" s="66">
        <f t="shared" ca="1" si="11"/>
        <v>0</v>
      </c>
      <c r="T64" s="68">
        <f t="shared" si="19"/>
        <v>37.5</v>
      </c>
    </row>
    <row r="65" spans="2:20" s="51" customFormat="1">
      <c r="B65" s="15">
        <f t="shared" si="12"/>
        <v>2058</v>
      </c>
      <c r="C65" s="61">
        <f t="shared" ca="1" si="14"/>
        <v>36.643556026596784</v>
      </c>
      <c r="D65" s="79">
        <f t="shared" ca="1" si="15"/>
        <v>82.927854914398552</v>
      </c>
      <c r="E65" s="85">
        <f t="shared" ca="1" si="5"/>
        <v>0.77665307575836151</v>
      </c>
      <c r="F65" s="61">
        <f t="shared" ca="1" si="16"/>
        <v>28.459330494780236</v>
      </c>
      <c r="G65" s="181">
        <f ca="1">OFFSET('Other Inputs'!$B133,,$D$2)</f>
        <v>0</v>
      </c>
      <c r="H65" s="61">
        <f t="shared" ca="1" si="6"/>
        <v>28.459330494780236</v>
      </c>
      <c r="I65" s="79">
        <f t="shared" ca="1" si="17"/>
        <v>82.910649198744295</v>
      </c>
      <c r="J65" s="63">
        <f ca="1">OFFSET('Other Inputs'!$B64,,$D$2)</f>
        <v>2</v>
      </c>
      <c r="K65" s="86">
        <f t="shared" ca="1" si="7"/>
        <v>56.918660989560472</v>
      </c>
      <c r="L65" s="82">
        <f ca="1">OFFSET('Other Inputs'!$B202,,$D$2)</f>
        <v>5.5E-2</v>
      </c>
      <c r="M65" s="52">
        <f ca="1">OFFSET('Other Inputs'!$B271,,$D$2)</f>
        <v>1.7500000000000002E-2</v>
      </c>
      <c r="N65" s="61">
        <f t="shared" ca="1" si="8"/>
        <v>61.10004812250606</v>
      </c>
      <c r="O65" s="61">
        <f t="shared" ca="1" si="9"/>
        <v>30.55002406125303</v>
      </c>
      <c r="P65" s="53"/>
      <c r="Q65" s="61">
        <f t="shared" ca="1" si="18"/>
        <v>0</v>
      </c>
      <c r="R65" s="54" t="str">
        <f t="shared" ca="1" si="13"/>
        <v/>
      </c>
      <c r="S65" s="66">
        <f t="shared" ca="1" si="11"/>
        <v>0</v>
      </c>
      <c r="T65" s="68">
        <f t="shared" si="19"/>
        <v>38.5</v>
      </c>
    </row>
    <row r="66" spans="2:20" s="51" customFormat="1">
      <c r="B66" s="15">
        <f t="shared" si="12"/>
        <v>2059</v>
      </c>
      <c r="C66" s="61">
        <f t="shared" ca="1" si="14"/>
        <v>31.199304326545789</v>
      </c>
      <c r="D66" s="79">
        <f t="shared" ca="1" si="15"/>
        <v>82.905144217498176</v>
      </c>
      <c r="E66" s="85">
        <f t="shared" ca="1" si="5"/>
        <v>0.77666871119908454</v>
      </c>
      <c r="F66" s="61">
        <f t="shared" ca="1" si="16"/>
        <v>24.231523481606342</v>
      </c>
      <c r="G66" s="181">
        <f ca="1">OFFSET('Other Inputs'!$B134,,$D$2)</f>
        <v>0</v>
      </c>
      <c r="H66" s="61">
        <f t="shared" ca="1" si="6"/>
        <v>24.231523481606342</v>
      </c>
      <c r="I66" s="79">
        <f t="shared" ca="1" si="17"/>
        <v>82.887879534393647</v>
      </c>
      <c r="J66" s="63">
        <f ca="1">OFFSET('Other Inputs'!$B65,,$D$2)</f>
        <v>2</v>
      </c>
      <c r="K66" s="86">
        <f t="shared" ca="1" si="7"/>
        <v>48.463046963212683</v>
      </c>
      <c r="L66" s="82">
        <f ca="1">OFFSET('Other Inputs'!$B203,,$D$2)</f>
        <v>5.5E-2</v>
      </c>
      <c r="M66" s="52">
        <f ca="1">OFFSET('Other Inputs'!$B272,,$D$2)</f>
        <v>1.7500000000000002E-2</v>
      </c>
      <c r="N66" s="61">
        <f t="shared" ca="1" si="8"/>
        <v>52.0232635507477</v>
      </c>
      <c r="O66" s="61">
        <f t="shared" ca="1" si="9"/>
        <v>26.01163177537385</v>
      </c>
      <c r="P66" s="53"/>
      <c r="Q66" s="61">
        <f t="shared" ca="1" si="18"/>
        <v>0</v>
      </c>
      <c r="R66" s="54" t="str">
        <f t="shared" ca="1" si="13"/>
        <v/>
      </c>
      <c r="S66" s="66">
        <f t="shared" ca="1" si="11"/>
        <v>0</v>
      </c>
      <c r="T66" s="68">
        <f t="shared" si="19"/>
        <v>39.5</v>
      </c>
    </row>
    <row r="67" spans="2:20" s="51" customFormat="1" ht="14" thickBot="1">
      <c r="B67" s="15">
        <f t="shared" si="12"/>
        <v>2060</v>
      </c>
      <c r="C67" s="61">
        <f t="shared" ca="1" si="14"/>
        <v>26.597705829632361</v>
      </c>
      <c r="D67" s="79">
        <f t="shared" ca="1" si="15"/>
        <v>82.884024892500221</v>
      </c>
      <c r="E67" s="85">
        <f t="shared" ca="1" si="5"/>
        <v>0.77668038488807589</v>
      </c>
      <c r="F67" s="61">
        <f t="shared" ca="1" si="16"/>
        <v>20.657916400898682</v>
      </c>
      <c r="G67" s="181">
        <f ca="1">OFFSET('Other Inputs'!$B135,,$D$2)</f>
        <v>0</v>
      </c>
      <c r="H67" s="61">
        <f t="shared" ca="1" si="6"/>
        <v>20.657916400898682</v>
      </c>
      <c r="I67" s="79">
        <f t="shared" ca="1" si="17"/>
        <v>82.866757886134508</v>
      </c>
      <c r="J67" s="63">
        <f ca="1">OFFSET('Other Inputs'!$B66,,$D$2)</f>
        <v>2</v>
      </c>
      <c r="K67" s="86">
        <f t="shared" ca="1" si="7"/>
        <v>41.315832801797363</v>
      </c>
      <c r="L67" s="82">
        <f ca="1">OFFSET('Other Inputs'!$B204,,$D$2)</f>
        <v>5.5E-2</v>
      </c>
      <c r="M67" s="52">
        <f ca="1">OFFSET('Other Inputs'!$B273,,$D$2)</f>
        <v>1.7500000000000002E-2</v>
      </c>
      <c r="N67" s="61">
        <f t="shared" ca="1" si="8"/>
        <v>44.350997168999406</v>
      </c>
      <c r="O67" s="61">
        <f t="shared" ca="1" si="9"/>
        <v>22.175498584499703</v>
      </c>
      <c r="P67" s="53"/>
      <c r="Q67" s="61">
        <f t="shared" ca="1" si="18"/>
        <v>0</v>
      </c>
      <c r="R67" s="54" t="str">
        <f t="shared" ca="1" si="13"/>
        <v/>
      </c>
      <c r="S67" s="66">
        <f t="shared" ca="1" si="11"/>
        <v>0</v>
      </c>
      <c r="T67" s="68">
        <f t="shared" si="19"/>
        <v>40.5</v>
      </c>
    </row>
    <row r="68" spans="2:20" s="51" customFormat="1" ht="14" thickBot="1">
      <c r="B68" s="16" t="str">
        <f>Startyear&amp;" to "&amp;2050</f>
        <v>2020 to 2050</v>
      </c>
      <c r="C68" s="62">
        <f ca="1">SUMIFS(C$12:C$67, $B$12:$B$67,"&gt;="&amp;Startyear,$B$12:$B$67,"&lt;="&amp;2050)</f>
        <v>25323.481464699613</v>
      </c>
      <c r="D68" s="80"/>
      <c r="E68" s="87">
        <f ca="1">F68/C68</f>
        <v>0.77003196183353007</v>
      </c>
      <c r="F68" s="62">
        <f ca="1">SUMIFS(F$12:F$67, $B$12:$B$67,"&gt;="&amp;Startyear,$B$12:$B$67,"&lt;="&amp;Endyear)</f>
        <v>19499.89011271768</v>
      </c>
      <c r="G68" s="58">
        <f ca="1">1-H68/F68</f>
        <v>2.3356724817227392E-2</v>
      </c>
      <c r="H68" s="62">
        <f ca="1">SUMIFS(H$12:H$67, $B$12:$B$67,"&gt;="&amp;Startyear,$B$12:$B$67,"&lt;="&amp;2050)</f>
        <v>19044.436545388759</v>
      </c>
      <c r="I68" s="57"/>
      <c r="J68" s="64">
        <f ca="1">K68/H68</f>
        <v>2</v>
      </c>
      <c r="K68" s="88">
        <f ca="1">SUMIFS(K$12:K$67, $B$12:$B$67,"&gt;="&amp;Startyear,$B$12:$B$67,"&lt;="&amp;2050)</f>
        <v>38088.873090777517</v>
      </c>
      <c r="L68" s="83"/>
      <c r="M68" s="59"/>
      <c r="N68" s="62">
        <f ca="1">SUMIFS(N$12:N$67, $B$12:$B$67,"&gt;="&amp;Startyear,$B$12:$B$67,"&lt;="&amp;2050)</f>
        <v>40886.976930208773</v>
      </c>
      <c r="O68" s="62">
        <f ca="1">SUMIFS(O$12:O$67, $B$12:$B$67,"&gt;="&amp;Startyear,$B$12:$B$67,"&lt;="&amp;2050)</f>
        <v>20443.488465104387</v>
      </c>
      <c r="P68" s="60"/>
      <c r="Q68" s="62">
        <f ca="1">S68/O68</f>
        <v>377886.81844987313</v>
      </c>
      <c r="R68" s="58">
        <f ca="1">(VLOOKUP(2050,$B$12:$Q$67,COLUMN(P1),0)/VLOOKUP(Startyear,$B$12:$Q$67,COLUMN(P1),0))^(1/(2050-Startyear))-1</f>
        <v>3.6356846782598318E-2</v>
      </c>
      <c r="S68" s="67">
        <f ca="1">SUMIFS(S$12:S$67, $B$12:$B$67,"&gt;="&amp;Startyear,$B$12:$B$67,"&lt;="&amp;2050)</f>
        <v>7725324814.0949774</v>
      </c>
      <c r="T68" s="69"/>
    </row>
    <row r="69" spans="2:20" s="51" customFormat="1" ht="14" thickBot="1">
      <c r="B69" s="16" t="s">
        <v>31</v>
      </c>
      <c r="C69" s="70">
        <f ca="1">SUMPRODUCT(C$12:C$57,$T$12:$T$57)/C68</f>
        <v>9.4023417453386386</v>
      </c>
      <c r="D69" s="73"/>
      <c r="E69" s="74"/>
      <c r="F69" s="70">
        <f ca="1">SUMPRODUCT(F$12:F$67,$T$12:$T$67)/F68</f>
        <v>10.102059178608744</v>
      </c>
      <c r="G69" s="140"/>
      <c r="H69" s="70">
        <f ca="1">SUMPRODUCT(H$12:H$57,$T$12:$T$57)/H68</f>
        <v>9.5112481521009027</v>
      </c>
      <c r="I69" s="70"/>
      <c r="J69" s="70"/>
      <c r="K69" s="70">
        <f ca="1">SUMPRODUCT(K$12:K$57,$T$12:$T$57)/K68</f>
        <v>9.5112481521009027</v>
      </c>
      <c r="L69" s="84"/>
      <c r="M69" s="70"/>
      <c r="N69" s="70">
        <f ca="1">SUMPRODUCT(N$12:N$57,$T$12:$T$57)/N68</f>
        <v>9.5112481521009009</v>
      </c>
      <c r="O69" s="70">
        <f ca="1">SUMPRODUCT(O$12:O$57,$T$12:$T$57)/O68</f>
        <v>9.5112481521009009</v>
      </c>
      <c r="P69" s="70"/>
      <c r="Q69" s="71"/>
      <c r="R69" s="72"/>
      <c r="S69" s="70">
        <f ca="1">SUMPRODUCT(S$12:S$57,$T$12:$T$57)/S68</f>
        <v>11.548451243932288</v>
      </c>
      <c r="T69" s="75"/>
    </row>
    <row r="70" spans="2:20" s="51" customFormat="1" ht="14" thickBot="1">
      <c r="B70" s="16" t="str">
        <f>Startyear&amp;" to "&amp;Endyear</f>
        <v>2020 to 2060</v>
      </c>
      <c r="C70" s="62">
        <f ca="1">IF(C58=0,"N/A",SUMIFS(C$12:C$67, $B$12:$B$67,"&gt;="&amp;Startyear))</f>
        <v>25909.873376852338</v>
      </c>
      <c r="D70" s="80"/>
      <c r="E70" s="87">
        <f ca="1">IF(C58=0,"N/A",F70/C70)</f>
        <v>0.75260460864076306</v>
      </c>
      <c r="F70" s="62">
        <f ca="1">SUMIFS(F$12:F$67, $B$12:$B$67,"&gt;="&amp;Startyear)</f>
        <v>19499.89011271768</v>
      </c>
      <c r="G70" s="58">
        <f ca="1">1-H70/F70</f>
        <v>0</v>
      </c>
      <c r="H70" s="62">
        <f ca="1">IF(C58=0,"N/A",SUMIFS(H$12:H$67, $B$12:$B$67,"&gt;="&amp;Startyear))</f>
        <v>19499.89011271768</v>
      </c>
      <c r="I70" s="57"/>
      <c r="J70" s="64">
        <f ca="1">IF(C58=0,"N/A",K70/H70)</f>
        <v>2</v>
      </c>
      <c r="K70" s="88">
        <f ca="1">IF(C58=0,"N/A",SUMIFS(K$12:K$67, $B$12:$B$67,"&gt;="&amp;Startyear))</f>
        <v>38999.780225435359</v>
      </c>
      <c r="L70" s="83"/>
      <c r="M70" s="59"/>
      <c r="N70" s="62">
        <f ca="1">IF(C58=0,"N/A",SUMIFS(N$12:N$67, $B$12:$B$67,"&gt;="&amp;Startyear))</f>
        <v>41864.801580246414</v>
      </c>
      <c r="O70" s="62">
        <f ca="1">IF(C58=0,"N/A",SUMIFS(O$12:O$67, $B$12:$B$67,"&gt;="&amp;Startyear))</f>
        <v>20932.400790123207</v>
      </c>
      <c r="P70" s="60"/>
      <c r="Q70" s="62" t="str">
        <f ca="1">IF(OR(Q58="",Q58=0),"N/A",S70/O70)</f>
        <v>N/A</v>
      </c>
      <c r="R70" s="58" t="str">
        <f ca="1">IF(OR(Q58="",Q58=0),"N/A",(VLOOKUP($B$67,$B$12:$Q$67,COLUMN(P3),0)/VLOOKUP(Startyear,$B$12:$Q$67,COLUMN(P3),0))^(1/($B$67-Startyear))-1)</f>
        <v>N/A</v>
      </c>
      <c r="S70" s="67" t="str">
        <f ca="1">IF(OR(Q58="",Q58=0),"N/A",SUMIFS(S$12:S$67, $B$12:$B$67,"&gt;="&amp;Startyear))</f>
        <v>N/A</v>
      </c>
      <c r="T70" s="69"/>
    </row>
    <row r="71" spans="2:20" ht="14" thickBot="1">
      <c r="B71" s="16" t="s">
        <v>31</v>
      </c>
      <c r="C71" s="70">
        <f ca="1">IF(C58=0,"N/A",SUMPRODUCT(C$12:C$67,$T$12:$T$67)/C70)</f>
        <v>9.9772887842355154</v>
      </c>
      <c r="D71" s="73"/>
      <c r="E71" s="74"/>
      <c r="F71" s="70">
        <f ca="1">SUMPRODUCT(F$12:F$67,$T$12:$T$67)/F70</f>
        <v>10.102059178608744</v>
      </c>
      <c r="G71" s="140"/>
      <c r="H71" s="70">
        <f ca="1">IF(C58=0,"N/A",SUMPRODUCT(H$12:H$67,$T$12:$T$67)/H70)</f>
        <v>10.102059178608744</v>
      </c>
      <c r="I71" s="70"/>
      <c r="J71" s="70"/>
      <c r="K71" s="75">
        <f ca="1">IF(C58=0,"N/A",SUMPRODUCT(K$12:K$67,$T$12:$T$67)/K70)</f>
        <v>10.102059178608744</v>
      </c>
      <c r="L71" s="84"/>
      <c r="M71" s="70"/>
      <c r="N71" s="70">
        <f ca="1">IF(C58=0,"N/A",SUMPRODUCT(N$12:N$67,$T$12:$T$67)/N70)</f>
        <v>10.102059178608743</v>
      </c>
      <c r="O71" s="70">
        <f ca="1">IF(C58=0,"N/A",SUMPRODUCT(O$12:O$67,$T$12:$T$67)/O70)</f>
        <v>10.102059178608743</v>
      </c>
      <c r="P71" s="70"/>
      <c r="Q71" s="71"/>
      <c r="R71" s="72"/>
      <c r="S71" s="73" t="str">
        <f ca="1">IF(OR(Q58="",Q58=0),"N/A",SUMPRODUCT(S$12:S$67,$T$12:$T$67)/S70)</f>
        <v>N/A</v>
      </c>
      <c r="T71" s="75"/>
    </row>
    <row r="72" spans="2:20" hidden="1">
      <c r="F72" s="30"/>
      <c r="H72" s="30"/>
      <c r="I72" s="30"/>
      <c r="J72" s="30"/>
      <c r="S72" s="18"/>
    </row>
    <row r="73" spans="2:20" hidden="1">
      <c r="S73" s="30"/>
    </row>
    <row r="74" spans="2:20" hidden="1">
      <c r="S74" s="19"/>
    </row>
    <row r="75" spans="2:20" hidden="1"/>
    <row r="76" spans="2:20" hidden="1">
      <c r="S76" s="18"/>
    </row>
    <row r="77" spans="2:20" hidden="1"/>
    <row r="78" spans="2:20" hidden="1">
      <c r="S78" s="17"/>
    </row>
    <row r="79" spans="2:20" hidden="1"/>
    <row r="80" spans="2:20"/>
    <row r="81"/>
    <row r="82"/>
    <row r="83"/>
    <row r="84"/>
    <row r="85"/>
    <row r="86"/>
    <row r="87"/>
    <row r="88"/>
    <row r="89"/>
  </sheetData>
  <pageMargins left="0.75" right="0.75" top="1" bottom="1" header="0.5" footer="0.5"/>
  <pageSetup paperSize="9" scale="4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rgb="FF0070C0"/>
    <pageSetUpPr fitToPage="1"/>
  </sheetPr>
  <dimension ref="A1:WWD89"/>
  <sheetViews>
    <sheetView showGridLines="0" zoomScale="90" zoomScaleNormal="90" workbookViewId="0">
      <pane xSplit="4" ySplit="11" topLeftCell="E12" activePane="bottomRight" state="frozen"/>
      <selection activeCell="C70" sqref="C70:T71"/>
      <selection pane="topRight" activeCell="C70" sqref="C70:T71"/>
      <selection pane="bottomLeft" activeCell="C70" sqref="C70:T71"/>
      <selection pane="bottomRight"/>
    </sheetView>
  </sheetViews>
  <sheetFormatPr baseColWidth="10" defaultColWidth="0" defaultRowHeight="13" zeroHeight="1"/>
  <cols>
    <col min="1" max="1" width="1.33203125" style="29" customWidth="1"/>
    <col min="2" max="2" width="16.6640625" style="29" customWidth="1"/>
    <col min="3" max="5" width="11.1640625" style="29" customWidth="1"/>
    <col min="6" max="6" width="11.1640625" style="29" hidden="1" customWidth="1"/>
    <col min="7" max="7" width="11.1640625" style="136" hidden="1" customWidth="1"/>
    <col min="8" max="13" width="11.1640625" style="29" customWidth="1"/>
    <col min="14" max="14" width="12.6640625" style="29" customWidth="1"/>
    <col min="15" max="15" width="12.1640625" style="29" customWidth="1"/>
    <col min="16" max="16" width="1.5" style="29" customWidth="1"/>
    <col min="17" max="17" width="11.6640625" style="29" customWidth="1"/>
    <col min="18" max="18" width="10.5" style="29" bestFit="1" customWidth="1"/>
    <col min="19" max="19" width="14" style="29" bestFit="1" customWidth="1"/>
    <col min="20" max="20" width="7.83203125" style="44" customWidth="1"/>
    <col min="21" max="21" width="9.83203125" style="29" bestFit="1" customWidth="1"/>
    <col min="22" max="259" width="9" style="29" hidden="1"/>
    <col min="260" max="260" width="24.6640625" style="29" hidden="1"/>
    <col min="261" max="261" width="9.5" style="29" hidden="1"/>
    <col min="262" max="262" width="11.1640625" style="29" hidden="1"/>
    <col min="263" max="263" width="14.5" style="29" hidden="1"/>
    <col min="264" max="264" width="13" style="29" hidden="1"/>
    <col min="265" max="265" width="14.33203125" style="29" hidden="1"/>
    <col min="266" max="266" width="14.83203125" style="29" hidden="1"/>
    <col min="267" max="267" width="12.5" style="29" hidden="1"/>
    <col min="268" max="268" width="8.6640625" style="29" hidden="1"/>
    <col min="269" max="269" width="2.83203125" style="29" hidden="1"/>
    <col min="270" max="270" width="12" style="29" hidden="1"/>
    <col min="271" max="271" width="8.1640625" style="29" hidden="1"/>
    <col min="272" max="272" width="9" style="29" hidden="1"/>
    <col min="273" max="274" width="15.1640625" style="29" hidden="1"/>
    <col min="275" max="275" width="9" style="29" hidden="1"/>
    <col min="276" max="276" width="10.83203125" style="29" hidden="1"/>
    <col min="277" max="277" width="9.83203125" style="29" hidden="1"/>
    <col min="278" max="515" width="9" style="29" hidden="1"/>
    <col min="516" max="516" width="24.6640625" style="29" hidden="1"/>
    <col min="517" max="517" width="9.5" style="29" hidden="1"/>
    <col min="518" max="518" width="11.1640625" style="29" hidden="1"/>
    <col min="519" max="519" width="14.5" style="29" hidden="1"/>
    <col min="520" max="520" width="13" style="29" hidden="1"/>
    <col min="521" max="521" width="14.33203125" style="29" hidden="1"/>
    <col min="522" max="522" width="14.83203125" style="29" hidden="1"/>
    <col min="523" max="523" width="12.5" style="29" hidden="1"/>
    <col min="524" max="524" width="8.6640625" style="29" hidden="1"/>
    <col min="525" max="525" width="2.83203125" style="29" hidden="1"/>
    <col min="526" max="526" width="12" style="29" hidden="1"/>
    <col min="527" max="527" width="8.1640625" style="29" hidden="1"/>
    <col min="528" max="528" width="9" style="29" hidden="1"/>
    <col min="529" max="530" width="15.1640625" style="29" hidden="1"/>
    <col min="531" max="531" width="9" style="29" hidden="1"/>
    <col min="532" max="532" width="10.83203125" style="29" hidden="1"/>
    <col min="533" max="533" width="9.83203125" style="29" hidden="1"/>
    <col min="534" max="771" width="9" style="29" hidden="1"/>
    <col min="772" max="772" width="24.6640625" style="29" hidden="1"/>
    <col min="773" max="773" width="9.5" style="29" hidden="1"/>
    <col min="774" max="774" width="11.1640625" style="29" hidden="1"/>
    <col min="775" max="775" width="14.5" style="29" hidden="1"/>
    <col min="776" max="776" width="13" style="29" hidden="1"/>
    <col min="777" max="777" width="14.33203125" style="29" hidden="1"/>
    <col min="778" max="778" width="14.83203125" style="29" hidden="1"/>
    <col min="779" max="779" width="12.5" style="29" hidden="1"/>
    <col min="780" max="780" width="8.6640625" style="29" hidden="1"/>
    <col min="781" max="781" width="2.83203125" style="29" hidden="1"/>
    <col min="782" max="782" width="12" style="29" hidden="1"/>
    <col min="783" max="783" width="8.1640625" style="29" hidden="1"/>
    <col min="784" max="784" width="9" style="29" hidden="1"/>
    <col min="785" max="786" width="15.1640625" style="29" hidden="1"/>
    <col min="787" max="787" width="9" style="29" hidden="1"/>
    <col min="788" max="788" width="10.83203125" style="29" hidden="1"/>
    <col min="789" max="789" width="9.83203125" style="29" hidden="1"/>
    <col min="790" max="1027" width="9" style="29" hidden="1"/>
    <col min="1028" max="1028" width="24.6640625" style="29" hidden="1"/>
    <col min="1029" max="1029" width="9.5" style="29" hidden="1"/>
    <col min="1030" max="1030" width="11.1640625" style="29" hidden="1"/>
    <col min="1031" max="1031" width="14.5" style="29" hidden="1"/>
    <col min="1032" max="1032" width="13" style="29" hidden="1"/>
    <col min="1033" max="1033" width="14.33203125" style="29" hidden="1"/>
    <col min="1034" max="1034" width="14.83203125" style="29" hidden="1"/>
    <col min="1035" max="1035" width="12.5" style="29" hidden="1"/>
    <col min="1036" max="1036" width="8.6640625" style="29" hidden="1"/>
    <col min="1037" max="1037" width="2.83203125" style="29" hidden="1"/>
    <col min="1038" max="1038" width="12" style="29" hidden="1"/>
    <col min="1039" max="1039" width="8.1640625" style="29" hidden="1"/>
    <col min="1040" max="1040" width="9" style="29" hidden="1"/>
    <col min="1041" max="1042" width="15.1640625" style="29" hidden="1"/>
    <col min="1043" max="1043" width="9" style="29" hidden="1"/>
    <col min="1044" max="1044" width="10.83203125" style="29" hidden="1"/>
    <col min="1045" max="1045" width="9.83203125" style="29" hidden="1"/>
    <col min="1046" max="1283" width="9" style="29" hidden="1"/>
    <col min="1284" max="1284" width="24.6640625" style="29" hidden="1"/>
    <col min="1285" max="1285" width="9.5" style="29" hidden="1"/>
    <col min="1286" max="1286" width="11.1640625" style="29" hidden="1"/>
    <col min="1287" max="1287" width="14.5" style="29" hidden="1"/>
    <col min="1288" max="1288" width="13" style="29" hidden="1"/>
    <col min="1289" max="1289" width="14.33203125" style="29" hidden="1"/>
    <col min="1290" max="1290" width="14.83203125" style="29" hidden="1"/>
    <col min="1291" max="1291" width="12.5" style="29" hidden="1"/>
    <col min="1292" max="1292" width="8.6640625" style="29" hidden="1"/>
    <col min="1293" max="1293" width="2.83203125" style="29" hidden="1"/>
    <col min="1294" max="1294" width="12" style="29" hidden="1"/>
    <col min="1295" max="1295" width="8.1640625" style="29" hidden="1"/>
    <col min="1296" max="1296" width="9" style="29" hidden="1"/>
    <col min="1297" max="1298" width="15.1640625" style="29" hidden="1"/>
    <col min="1299" max="1299" width="9" style="29" hidden="1"/>
    <col min="1300" max="1300" width="10.83203125" style="29" hidden="1"/>
    <col min="1301" max="1301" width="9.83203125" style="29" hidden="1"/>
    <col min="1302" max="1539" width="9" style="29" hidden="1"/>
    <col min="1540" max="1540" width="24.6640625" style="29" hidden="1"/>
    <col min="1541" max="1541" width="9.5" style="29" hidden="1"/>
    <col min="1542" max="1542" width="11.1640625" style="29" hidden="1"/>
    <col min="1543" max="1543" width="14.5" style="29" hidden="1"/>
    <col min="1544" max="1544" width="13" style="29" hidden="1"/>
    <col min="1545" max="1545" width="14.33203125" style="29" hidden="1"/>
    <col min="1546" max="1546" width="14.83203125" style="29" hidden="1"/>
    <col min="1547" max="1547" width="12.5" style="29" hidden="1"/>
    <col min="1548" max="1548" width="8.6640625" style="29" hidden="1"/>
    <col min="1549" max="1549" width="2.83203125" style="29" hidden="1"/>
    <col min="1550" max="1550" width="12" style="29" hidden="1"/>
    <col min="1551" max="1551" width="8.1640625" style="29" hidden="1"/>
    <col min="1552" max="1552" width="9" style="29" hidden="1"/>
    <col min="1553" max="1554" width="15.1640625" style="29" hidden="1"/>
    <col min="1555" max="1555" width="9" style="29" hidden="1"/>
    <col min="1556" max="1556" width="10.83203125" style="29" hidden="1"/>
    <col min="1557" max="1557" width="9.83203125" style="29" hidden="1"/>
    <col min="1558" max="1795" width="9" style="29" hidden="1"/>
    <col min="1796" max="1796" width="24.6640625" style="29" hidden="1"/>
    <col min="1797" max="1797" width="9.5" style="29" hidden="1"/>
    <col min="1798" max="1798" width="11.1640625" style="29" hidden="1"/>
    <col min="1799" max="1799" width="14.5" style="29" hidden="1"/>
    <col min="1800" max="1800" width="13" style="29" hidden="1"/>
    <col min="1801" max="1801" width="14.33203125" style="29" hidden="1"/>
    <col min="1802" max="1802" width="14.83203125" style="29" hidden="1"/>
    <col min="1803" max="1803" width="12.5" style="29" hidden="1"/>
    <col min="1804" max="1804" width="8.6640625" style="29" hidden="1"/>
    <col min="1805" max="1805" width="2.83203125" style="29" hidden="1"/>
    <col min="1806" max="1806" width="12" style="29" hidden="1"/>
    <col min="1807" max="1807" width="8.1640625" style="29" hidden="1"/>
    <col min="1808" max="1808" width="9" style="29" hidden="1"/>
    <col min="1809" max="1810" width="15.1640625" style="29" hidden="1"/>
    <col min="1811" max="1811" width="9" style="29" hidden="1"/>
    <col min="1812" max="1812" width="10.83203125" style="29" hidden="1"/>
    <col min="1813" max="1813" width="9.83203125" style="29" hidden="1"/>
    <col min="1814" max="2051" width="9" style="29" hidden="1"/>
    <col min="2052" max="2052" width="24.6640625" style="29" hidden="1"/>
    <col min="2053" max="2053" width="9.5" style="29" hidden="1"/>
    <col min="2054" max="2054" width="11.1640625" style="29" hidden="1"/>
    <col min="2055" max="2055" width="14.5" style="29" hidden="1"/>
    <col min="2056" max="2056" width="13" style="29" hidden="1"/>
    <col min="2057" max="2057" width="14.33203125" style="29" hidden="1"/>
    <col min="2058" max="2058" width="14.83203125" style="29" hidden="1"/>
    <col min="2059" max="2059" width="12.5" style="29" hidden="1"/>
    <col min="2060" max="2060" width="8.6640625" style="29" hidden="1"/>
    <col min="2061" max="2061" width="2.83203125" style="29" hidden="1"/>
    <col min="2062" max="2062" width="12" style="29" hidden="1"/>
    <col min="2063" max="2063" width="8.1640625" style="29" hidden="1"/>
    <col min="2064" max="2064" width="9" style="29" hidden="1"/>
    <col min="2065" max="2066" width="15.1640625" style="29" hidden="1"/>
    <col min="2067" max="2067" width="9" style="29" hidden="1"/>
    <col min="2068" max="2068" width="10.83203125" style="29" hidden="1"/>
    <col min="2069" max="2069" width="9.83203125" style="29" hidden="1"/>
    <col min="2070" max="2307" width="9" style="29" hidden="1"/>
    <col min="2308" max="2308" width="24.6640625" style="29" hidden="1"/>
    <col min="2309" max="2309" width="9.5" style="29" hidden="1"/>
    <col min="2310" max="2310" width="11.1640625" style="29" hidden="1"/>
    <col min="2311" max="2311" width="14.5" style="29" hidden="1"/>
    <col min="2312" max="2312" width="13" style="29" hidden="1"/>
    <col min="2313" max="2313" width="14.33203125" style="29" hidden="1"/>
    <col min="2314" max="2314" width="14.83203125" style="29" hidden="1"/>
    <col min="2315" max="2315" width="12.5" style="29" hidden="1"/>
    <col min="2316" max="2316" width="8.6640625" style="29" hidden="1"/>
    <col min="2317" max="2317" width="2.83203125" style="29" hidden="1"/>
    <col min="2318" max="2318" width="12" style="29" hidden="1"/>
    <col min="2319" max="2319" width="8.1640625" style="29" hidden="1"/>
    <col min="2320" max="2320" width="9" style="29" hidden="1"/>
    <col min="2321" max="2322" width="15.1640625" style="29" hidden="1"/>
    <col min="2323" max="2323" width="9" style="29" hidden="1"/>
    <col min="2324" max="2324" width="10.83203125" style="29" hidden="1"/>
    <col min="2325" max="2325" width="9.83203125" style="29" hidden="1"/>
    <col min="2326" max="2563" width="9" style="29" hidden="1"/>
    <col min="2564" max="2564" width="24.6640625" style="29" hidden="1"/>
    <col min="2565" max="2565" width="9.5" style="29" hidden="1"/>
    <col min="2566" max="2566" width="11.1640625" style="29" hidden="1"/>
    <col min="2567" max="2567" width="14.5" style="29" hidden="1"/>
    <col min="2568" max="2568" width="13" style="29" hidden="1"/>
    <col min="2569" max="2569" width="14.33203125" style="29" hidden="1"/>
    <col min="2570" max="2570" width="14.83203125" style="29" hidden="1"/>
    <col min="2571" max="2571" width="12.5" style="29" hidden="1"/>
    <col min="2572" max="2572" width="8.6640625" style="29" hidden="1"/>
    <col min="2573" max="2573" width="2.83203125" style="29" hidden="1"/>
    <col min="2574" max="2574" width="12" style="29" hidden="1"/>
    <col min="2575" max="2575" width="8.1640625" style="29" hidden="1"/>
    <col min="2576" max="2576" width="9" style="29" hidden="1"/>
    <col min="2577" max="2578" width="15.1640625" style="29" hidden="1"/>
    <col min="2579" max="2579" width="9" style="29" hidden="1"/>
    <col min="2580" max="2580" width="10.83203125" style="29" hidden="1"/>
    <col min="2581" max="2581" width="9.83203125" style="29" hidden="1"/>
    <col min="2582" max="2819" width="9" style="29" hidden="1"/>
    <col min="2820" max="2820" width="24.6640625" style="29" hidden="1"/>
    <col min="2821" max="2821" width="9.5" style="29" hidden="1"/>
    <col min="2822" max="2822" width="11.1640625" style="29" hidden="1"/>
    <col min="2823" max="2823" width="14.5" style="29" hidden="1"/>
    <col min="2824" max="2824" width="13" style="29" hidden="1"/>
    <col min="2825" max="2825" width="14.33203125" style="29" hidden="1"/>
    <col min="2826" max="2826" width="14.83203125" style="29" hidden="1"/>
    <col min="2827" max="2827" width="12.5" style="29" hidden="1"/>
    <col min="2828" max="2828" width="8.6640625" style="29" hidden="1"/>
    <col min="2829" max="2829" width="2.83203125" style="29" hidden="1"/>
    <col min="2830" max="2830" width="12" style="29" hidden="1"/>
    <col min="2831" max="2831" width="8.1640625" style="29" hidden="1"/>
    <col min="2832" max="2832" width="9" style="29" hidden="1"/>
    <col min="2833" max="2834" width="15.1640625" style="29" hidden="1"/>
    <col min="2835" max="2835" width="9" style="29" hidden="1"/>
    <col min="2836" max="2836" width="10.83203125" style="29" hidden="1"/>
    <col min="2837" max="2837" width="9.83203125" style="29" hidden="1"/>
    <col min="2838" max="3075" width="9" style="29" hidden="1"/>
    <col min="3076" max="3076" width="24.6640625" style="29" hidden="1"/>
    <col min="3077" max="3077" width="9.5" style="29" hidden="1"/>
    <col min="3078" max="3078" width="11.1640625" style="29" hidden="1"/>
    <col min="3079" max="3079" width="14.5" style="29" hidden="1"/>
    <col min="3080" max="3080" width="13" style="29" hidden="1"/>
    <col min="3081" max="3081" width="14.33203125" style="29" hidden="1"/>
    <col min="3082" max="3082" width="14.83203125" style="29" hidden="1"/>
    <col min="3083" max="3083" width="12.5" style="29" hidden="1"/>
    <col min="3084" max="3084" width="8.6640625" style="29" hidden="1"/>
    <col min="3085" max="3085" width="2.83203125" style="29" hidden="1"/>
    <col min="3086" max="3086" width="12" style="29" hidden="1"/>
    <col min="3087" max="3087" width="8.1640625" style="29" hidden="1"/>
    <col min="3088" max="3088" width="9" style="29" hidden="1"/>
    <col min="3089" max="3090" width="15.1640625" style="29" hidden="1"/>
    <col min="3091" max="3091" width="9" style="29" hidden="1"/>
    <col min="3092" max="3092" width="10.83203125" style="29" hidden="1"/>
    <col min="3093" max="3093" width="9.83203125" style="29" hidden="1"/>
    <col min="3094" max="3331" width="9" style="29" hidden="1"/>
    <col min="3332" max="3332" width="24.6640625" style="29" hidden="1"/>
    <col min="3333" max="3333" width="9.5" style="29" hidden="1"/>
    <col min="3334" max="3334" width="11.1640625" style="29" hidden="1"/>
    <col min="3335" max="3335" width="14.5" style="29" hidden="1"/>
    <col min="3336" max="3336" width="13" style="29" hidden="1"/>
    <col min="3337" max="3337" width="14.33203125" style="29" hidden="1"/>
    <col min="3338" max="3338" width="14.83203125" style="29" hidden="1"/>
    <col min="3339" max="3339" width="12.5" style="29" hidden="1"/>
    <col min="3340" max="3340" width="8.6640625" style="29" hidden="1"/>
    <col min="3341" max="3341" width="2.83203125" style="29" hidden="1"/>
    <col min="3342" max="3342" width="12" style="29" hidden="1"/>
    <col min="3343" max="3343" width="8.1640625" style="29" hidden="1"/>
    <col min="3344" max="3344" width="9" style="29" hidden="1"/>
    <col min="3345" max="3346" width="15.1640625" style="29" hidden="1"/>
    <col min="3347" max="3347" width="9" style="29" hidden="1"/>
    <col min="3348" max="3348" width="10.83203125" style="29" hidden="1"/>
    <col min="3349" max="3349" width="9.83203125" style="29" hidden="1"/>
    <col min="3350" max="3587" width="9" style="29" hidden="1"/>
    <col min="3588" max="3588" width="24.6640625" style="29" hidden="1"/>
    <col min="3589" max="3589" width="9.5" style="29" hidden="1"/>
    <col min="3590" max="3590" width="11.1640625" style="29" hidden="1"/>
    <col min="3591" max="3591" width="14.5" style="29" hidden="1"/>
    <col min="3592" max="3592" width="13" style="29" hidden="1"/>
    <col min="3593" max="3593" width="14.33203125" style="29" hidden="1"/>
    <col min="3594" max="3594" width="14.83203125" style="29" hidden="1"/>
    <col min="3595" max="3595" width="12.5" style="29" hidden="1"/>
    <col min="3596" max="3596" width="8.6640625" style="29" hidden="1"/>
    <col min="3597" max="3597" width="2.83203125" style="29" hidden="1"/>
    <col min="3598" max="3598" width="12" style="29" hidden="1"/>
    <col min="3599" max="3599" width="8.1640625" style="29" hidden="1"/>
    <col min="3600" max="3600" width="9" style="29" hidden="1"/>
    <col min="3601" max="3602" width="15.1640625" style="29" hidden="1"/>
    <col min="3603" max="3603" width="9" style="29" hidden="1"/>
    <col min="3604" max="3604" width="10.83203125" style="29" hidden="1"/>
    <col min="3605" max="3605" width="9.83203125" style="29" hidden="1"/>
    <col min="3606" max="3843" width="9" style="29" hidden="1"/>
    <col min="3844" max="3844" width="24.6640625" style="29" hidden="1"/>
    <col min="3845" max="3845" width="9.5" style="29" hidden="1"/>
    <col min="3846" max="3846" width="11.1640625" style="29" hidden="1"/>
    <col min="3847" max="3847" width="14.5" style="29" hidden="1"/>
    <col min="3848" max="3848" width="13" style="29" hidden="1"/>
    <col min="3849" max="3849" width="14.33203125" style="29" hidden="1"/>
    <col min="3850" max="3850" width="14.83203125" style="29" hidden="1"/>
    <col min="3851" max="3851" width="12.5" style="29" hidden="1"/>
    <col min="3852" max="3852" width="8.6640625" style="29" hidden="1"/>
    <col min="3853" max="3853" width="2.83203125" style="29" hidden="1"/>
    <col min="3854" max="3854" width="12" style="29" hidden="1"/>
    <col min="3855" max="3855" width="8.1640625" style="29" hidden="1"/>
    <col min="3856" max="3856" width="9" style="29" hidden="1"/>
    <col min="3857" max="3858" width="15.1640625" style="29" hidden="1"/>
    <col min="3859" max="3859" width="9" style="29" hidden="1"/>
    <col min="3860" max="3860" width="10.83203125" style="29" hidden="1"/>
    <col min="3861" max="3861" width="9.83203125" style="29" hidden="1"/>
    <col min="3862" max="4099" width="9" style="29" hidden="1"/>
    <col min="4100" max="4100" width="24.6640625" style="29" hidden="1"/>
    <col min="4101" max="4101" width="9.5" style="29" hidden="1"/>
    <col min="4102" max="4102" width="11.1640625" style="29" hidden="1"/>
    <col min="4103" max="4103" width="14.5" style="29" hidden="1"/>
    <col min="4104" max="4104" width="13" style="29" hidden="1"/>
    <col min="4105" max="4105" width="14.33203125" style="29" hidden="1"/>
    <col min="4106" max="4106" width="14.83203125" style="29" hidden="1"/>
    <col min="4107" max="4107" width="12.5" style="29" hidden="1"/>
    <col min="4108" max="4108" width="8.6640625" style="29" hidden="1"/>
    <col min="4109" max="4109" width="2.83203125" style="29" hidden="1"/>
    <col min="4110" max="4110" width="12" style="29" hidden="1"/>
    <col min="4111" max="4111" width="8.1640625" style="29" hidden="1"/>
    <col min="4112" max="4112" width="9" style="29" hidden="1"/>
    <col min="4113" max="4114" width="15.1640625" style="29" hidden="1"/>
    <col min="4115" max="4115" width="9" style="29" hidden="1"/>
    <col min="4116" max="4116" width="10.83203125" style="29" hidden="1"/>
    <col min="4117" max="4117" width="9.83203125" style="29" hidden="1"/>
    <col min="4118" max="4355" width="9" style="29" hidden="1"/>
    <col min="4356" max="4356" width="24.6640625" style="29" hidden="1"/>
    <col min="4357" max="4357" width="9.5" style="29" hidden="1"/>
    <col min="4358" max="4358" width="11.1640625" style="29" hidden="1"/>
    <col min="4359" max="4359" width="14.5" style="29" hidden="1"/>
    <col min="4360" max="4360" width="13" style="29" hidden="1"/>
    <col min="4361" max="4361" width="14.33203125" style="29" hidden="1"/>
    <col min="4362" max="4362" width="14.83203125" style="29" hidden="1"/>
    <col min="4363" max="4363" width="12.5" style="29" hidden="1"/>
    <col min="4364" max="4364" width="8.6640625" style="29" hidden="1"/>
    <col min="4365" max="4365" width="2.83203125" style="29" hidden="1"/>
    <col min="4366" max="4366" width="12" style="29" hidden="1"/>
    <col min="4367" max="4367" width="8.1640625" style="29" hidden="1"/>
    <col min="4368" max="4368" width="9" style="29" hidden="1"/>
    <col min="4369" max="4370" width="15.1640625" style="29" hidden="1"/>
    <col min="4371" max="4371" width="9" style="29" hidden="1"/>
    <col min="4372" max="4372" width="10.83203125" style="29" hidden="1"/>
    <col min="4373" max="4373" width="9.83203125" style="29" hidden="1"/>
    <col min="4374" max="4611" width="9" style="29" hidden="1"/>
    <col min="4612" max="4612" width="24.6640625" style="29" hidden="1"/>
    <col min="4613" max="4613" width="9.5" style="29" hidden="1"/>
    <col min="4614" max="4614" width="11.1640625" style="29" hidden="1"/>
    <col min="4615" max="4615" width="14.5" style="29" hidden="1"/>
    <col min="4616" max="4616" width="13" style="29" hidden="1"/>
    <col min="4617" max="4617" width="14.33203125" style="29" hidden="1"/>
    <col min="4618" max="4618" width="14.83203125" style="29" hidden="1"/>
    <col min="4619" max="4619" width="12.5" style="29" hidden="1"/>
    <col min="4620" max="4620" width="8.6640625" style="29" hidden="1"/>
    <col min="4621" max="4621" width="2.83203125" style="29" hidden="1"/>
    <col min="4622" max="4622" width="12" style="29" hidden="1"/>
    <col min="4623" max="4623" width="8.1640625" style="29" hidden="1"/>
    <col min="4624" max="4624" width="9" style="29" hidden="1"/>
    <col min="4625" max="4626" width="15.1640625" style="29" hidden="1"/>
    <col min="4627" max="4627" width="9" style="29" hidden="1"/>
    <col min="4628" max="4628" width="10.83203125" style="29" hidden="1"/>
    <col min="4629" max="4629" width="9.83203125" style="29" hidden="1"/>
    <col min="4630" max="4867" width="9" style="29" hidden="1"/>
    <col min="4868" max="4868" width="24.6640625" style="29" hidden="1"/>
    <col min="4869" max="4869" width="9.5" style="29" hidden="1"/>
    <col min="4870" max="4870" width="11.1640625" style="29" hidden="1"/>
    <col min="4871" max="4871" width="14.5" style="29" hidden="1"/>
    <col min="4872" max="4872" width="13" style="29" hidden="1"/>
    <col min="4873" max="4873" width="14.33203125" style="29" hidden="1"/>
    <col min="4874" max="4874" width="14.83203125" style="29" hidden="1"/>
    <col min="4875" max="4875" width="12.5" style="29" hidden="1"/>
    <col min="4876" max="4876" width="8.6640625" style="29" hidden="1"/>
    <col min="4877" max="4877" width="2.83203125" style="29" hidden="1"/>
    <col min="4878" max="4878" width="12" style="29" hidden="1"/>
    <col min="4879" max="4879" width="8.1640625" style="29" hidden="1"/>
    <col min="4880" max="4880" width="9" style="29" hidden="1"/>
    <col min="4881" max="4882" width="15.1640625" style="29" hidden="1"/>
    <col min="4883" max="4883" width="9" style="29" hidden="1"/>
    <col min="4884" max="4884" width="10.83203125" style="29" hidden="1"/>
    <col min="4885" max="4885" width="9.83203125" style="29" hidden="1"/>
    <col min="4886" max="5123" width="9" style="29" hidden="1"/>
    <col min="5124" max="5124" width="24.6640625" style="29" hidden="1"/>
    <col min="5125" max="5125" width="9.5" style="29" hidden="1"/>
    <col min="5126" max="5126" width="11.1640625" style="29" hidden="1"/>
    <col min="5127" max="5127" width="14.5" style="29" hidden="1"/>
    <col min="5128" max="5128" width="13" style="29" hidden="1"/>
    <col min="5129" max="5129" width="14.33203125" style="29" hidden="1"/>
    <col min="5130" max="5130" width="14.83203125" style="29" hidden="1"/>
    <col min="5131" max="5131" width="12.5" style="29" hidden="1"/>
    <col min="5132" max="5132" width="8.6640625" style="29" hidden="1"/>
    <col min="5133" max="5133" width="2.83203125" style="29" hidden="1"/>
    <col min="5134" max="5134" width="12" style="29" hidden="1"/>
    <col min="5135" max="5135" width="8.1640625" style="29" hidden="1"/>
    <col min="5136" max="5136" width="9" style="29" hidden="1"/>
    <col min="5137" max="5138" width="15.1640625" style="29" hidden="1"/>
    <col min="5139" max="5139" width="9" style="29" hidden="1"/>
    <col min="5140" max="5140" width="10.83203125" style="29" hidden="1"/>
    <col min="5141" max="5141" width="9.83203125" style="29" hidden="1"/>
    <col min="5142" max="5379" width="9" style="29" hidden="1"/>
    <col min="5380" max="5380" width="24.6640625" style="29" hidden="1"/>
    <col min="5381" max="5381" width="9.5" style="29" hidden="1"/>
    <col min="5382" max="5382" width="11.1640625" style="29" hidden="1"/>
    <col min="5383" max="5383" width="14.5" style="29" hidden="1"/>
    <col min="5384" max="5384" width="13" style="29" hidden="1"/>
    <col min="5385" max="5385" width="14.33203125" style="29" hidden="1"/>
    <col min="5386" max="5386" width="14.83203125" style="29" hidden="1"/>
    <col min="5387" max="5387" width="12.5" style="29" hidden="1"/>
    <col min="5388" max="5388" width="8.6640625" style="29" hidden="1"/>
    <col min="5389" max="5389" width="2.83203125" style="29" hidden="1"/>
    <col min="5390" max="5390" width="12" style="29" hidden="1"/>
    <col min="5391" max="5391" width="8.1640625" style="29" hidden="1"/>
    <col min="5392" max="5392" width="9" style="29" hidden="1"/>
    <col min="5393" max="5394" width="15.1640625" style="29" hidden="1"/>
    <col min="5395" max="5395" width="9" style="29" hidden="1"/>
    <col min="5396" max="5396" width="10.83203125" style="29" hidden="1"/>
    <col min="5397" max="5397" width="9.83203125" style="29" hidden="1"/>
    <col min="5398" max="5635" width="9" style="29" hidden="1"/>
    <col min="5636" max="5636" width="24.6640625" style="29" hidden="1"/>
    <col min="5637" max="5637" width="9.5" style="29" hidden="1"/>
    <col min="5638" max="5638" width="11.1640625" style="29" hidden="1"/>
    <col min="5639" max="5639" width="14.5" style="29" hidden="1"/>
    <col min="5640" max="5640" width="13" style="29" hidden="1"/>
    <col min="5641" max="5641" width="14.33203125" style="29" hidden="1"/>
    <col min="5642" max="5642" width="14.83203125" style="29" hidden="1"/>
    <col min="5643" max="5643" width="12.5" style="29" hidden="1"/>
    <col min="5644" max="5644" width="8.6640625" style="29" hidden="1"/>
    <col min="5645" max="5645" width="2.83203125" style="29" hidden="1"/>
    <col min="5646" max="5646" width="12" style="29" hidden="1"/>
    <col min="5647" max="5647" width="8.1640625" style="29" hidden="1"/>
    <col min="5648" max="5648" width="9" style="29" hidden="1"/>
    <col min="5649" max="5650" width="15.1640625" style="29" hidden="1"/>
    <col min="5651" max="5651" width="9" style="29" hidden="1"/>
    <col min="5652" max="5652" width="10.83203125" style="29" hidden="1"/>
    <col min="5653" max="5653" width="9.83203125" style="29" hidden="1"/>
    <col min="5654" max="5891" width="9" style="29" hidden="1"/>
    <col min="5892" max="5892" width="24.6640625" style="29" hidden="1"/>
    <col min="5893" max="5893" width="9.5" style="29" hidden="1"/>
    <col min="5894" max="5894" width="11.1640625" style="29" hidden="1"/>
    <col min="5895" max="5895" width="14.5" style="29" hidden="1"/>
    <col min="5896" max="5896" width="13" style="29" hidden="1"/>
    <col min="5897" max="5897" width="14.33203125" style="29" hidden="1"/>
    <col min="5898" max="5898" width="14.83203125" style="29" hidden="1"/>
    <col min="5899" max="5899" width="12.5" style="29" hidden="1"/>
    <col min="5900" max="5900" width="8.6640625" style="29" hidden="1"/>
    <col min="5901" max="5901" width="2.83203125" style="29" hidden="1"/>
    <col min="5902" max="5902" width="12" style="29" hidden="1"/>
    <col min="5903" max="5903" width="8.1640625" style="29" hidden="1"/>
    <col min="5904" max="5904" width="9" style="29" hidden="1"/>
    <col min="5905" max="5906" width="15.1640625" style="29" hidden="1"/>
    <col min="5907" max="5907" width="9" style="29" hidden="1"/>
    <col min="5908" max="5908" width="10.83203125" style="29" hidden="1"/>
    <col min="5909" max="5909" width="9.83203125" style="29" hidden="1"/>
    <col min="5910" max="6147" width="9" style="29" hidden="1"/>
    <col min="6148" max="6148" width="24.6640625" style="29" hidden="1"/>
    <col min="6149" max="6149" width="9.5" style="29" hidden="1"/>
    <col min="6150" max="6150" width="11.1640625" style="29" hidden="1"/>
    <col min="6151" max="6151" width="14.5" style="29" hidden="1"/>
    <col min="6152" max="6152" width="13" style="29" hidden="1"/>
    <col min="6153" max="6153" width="14.33203125" style="29" hidden="1"/>
    <col min="6154" max="6154" width="14.83203125" style="29" hidden="1"/>
    <col min="6155" max="6155" width="12.5" style="29" hidden="1"/>
    <col min="6156" max="6156" width="8.6640625" style="29" hidden="1"/>
    <col min="6157" max="6157" width="2.83203125" style="29" hidden="1"/>
    <col min="6158" max="6158" width="12" style="29" hidden="1"/>
    <col min="6159" max="6159" width="8.1640625" style="29" hidden="1"/>
    <col min="6160" max="6160" width="9" style="29" hidden="1"/>
    <col min="6161" max="6162" width="15.1640625" style="29" hidden="1"/>
    <col min="6163" max="6163" width="9" style="29" hidden="1"/>
    <col min="6164" max="6164" width="10.83203125" style="29" hidden="1"/>
    <col min="6165" max="6165" width="9.83203125" style="29" hidden="1"/>
    <col min="6166" max="6403" width="9" style="29" hidden="1"/>
    <col min="6404" max="6404" width="24.6640625" style="29" hidden="1"/>
    <col min="6405" max="6405" width="9.5" style="29" hidden="1"/>
    <col min="6406" max="6406" width="11.1640625" style="29" hidden="1"/>
    <col min="6407" max="6407" width="14.5" style="29" hidden="1"/>
    <col min="6408" max="6408" width="13" style="29" hidden="1"/>
    <col min="6409" max="6409" width="14.33203125" style="29" hidden="1"/>
    <col min="6410" max="6410" width="14.83203125" style="29" hidden="1"/>
    <col min="6411" max="6411" width="12.5" style="29" hidden="1"/>
    <col min="6412" max="6412" width="8.6640625" style="29" hidden="1"/>
    <col min="6413" max="6413" width="2.83203125" style="29" hidden="1"/>
    <col min="6414" max="6414" width="12" style="29" hidden="1"/>
    <col min="6415" max="6415" width="8.1640625" style="29" hidden="1"/>
    <col min="6416" max="6416" width="9" style="29" hidden="1"/>
    <col min="6417" max="6418" width="15.1640625" style="29" hidden="1"/>
    <col min="6419" max="6419" width="9" style="29" hidden="1"/>
    <col min="6420" max="6420" width="10.83203125" style="29" hidden="1"/>
    <col min="6421" max="6421" width="9.83203125" style="29" hidden="1"/>
    <col min="6422" max="6659" width="9" style="29" hidden="1"/>
    <col min="6660" max="6660" width="24.6640625" style="29" hidden="1"/>
    <col min="6661" max="6661" width="9.5" style="29" hidden="1"/>
    <col min="6662" max="6662" width="11.1640625" style="29" hidden="1"/>
    <col min="6663" max="6663" width="14.5" style="29" hidden="1"/>
    <col min="6664" max="6664" width="13" style="29" hidden="1"/>
    <col min="6665" max="6665" width="14.33203125" style="29" hidden="1"/>
    <col min="6666" max="6666" width="14.83203125" style="29" hidden="1"/>
    <col min="6667" max="6667" width="12.5" style="29" hidden="1"/>
    <col min="6668" max="6668" width="8.6640625" style="29" hidden="1"/>
    <col min="6669" max="6669" width="2.83203125" style="29" hidden="1"/>
    <col min="6670" max="6670" width="12" style="29" hidden="1"/>
    <col min="6671" max="6671" width="8.1640625" style="29" hidden="1"/>
    <col min="6672" max="6672" width="9" style="29" hidden="1"/>
    <col min="6673" max="6674" width="15.1640625" style="29" hidden="1"/>
    <col min="6675" max="6675" width="9" style="29" hidden="1"/>
    <col min="6676" max="6676" width="10.83203125" style="29" hidden="1"/>
    <col min="6677" max="6677" width="9.83203125" style="29" hidden="1"/>
    <col min="6678" max="6915" width="9" style="29" hidden="1"/>
    <col min="6916" max="6916" width="24.6640625" style="29" hidden="1"/>
    <col min="6917" max="6917" width="9.5" style="29" hidden="1"/>
    <col min="6918" max="6918" width="11.1640625" style="29" hidden="1"/>
    <col min="6919" max="6919" width="14.5" style="29" hidden="1"/>
    <col min="6920" max="6920" width="13" style="29" hidden="1"/>
    <col min="6921" max="6921" width="14.33203125" style="29" hidden="1"/>
    <col min="6922" max="6922" width="14.83203125" style="29" hidden="1"/>
    <col min="6923" max="6923" width="12.5" style="29" hidden="1"/>
    <col min="6924" max="6924" width="8.6640625" style="29" hidden="1"/>
    <col min="6925" max="6925" width="2.83203125" style="29" hidden="1"/>
    <col min="6926" max="6926" width="12" style="29" hidden="1"/>
    <col min="6927" max="6927" width="8.1640625" style="29" hidden="1"/>
    <col min="6928" max="6928" width="9" style="29" hidden="1"/>
    <col min="6929" max="6930" width="15.1640625" style="29" hidden="1"/>
    <col min="6931" max="6931" width="9" style="29" hidden="1"/>
    <col min="6932" max="6932" width="10.83203125" style="29" hidden="1"/>
    <col min="6933" max="6933" width="9.83203125" style="29" hidden="1"/>
    <col min="6934" max="7171" width="9" style="29" hidden="1"/>
    <col min="7172" max="7172" width="24.6640625" style="29" hidden="1"/>
    <col min="7173" max="7173" width="9.5" style="29" hidden="1"/>
    <col min="7174" max="7174" width="11.1640625" style="29" hidden="1"/>
    <col min="7175" max="7175" width="14.5" style="29" hidden="1"/>
    <col min="7176" max="7176" width="13" style="29" hidden="1"/>
    <col min="7177" max="7177" width="14.33203125" style="29" hidden="1"/>
    <col min="7178" max="7178" width="14.83203125" style="29" hidden="1"/>
    <col min="7179" max="7179" width="12.5" style="29" hidden="1"/>
    <col min="7180" max="7180" width="8.6640625" style="29" hidden="1"/>
    <col min="7181" max="7181" width="2.83203125" style="29" hidden="1"/>
    <col min="7182" max="7182" width="12" style="29" hidden="1"/>
    <col min="7183" max="7183" width="8.1640625" style="29" hidden="1"/>
    <col min="7184" max="7184" width="9" style="29" hidden="1"/>
    <col min="7185" max="7186" width="15.1640625" style="29" hidden="1"/>
    <col min="7187" max="7187" width="9" style="29" hidden="1"/>
    <col min="7188" max="7188" width="10.83203125" style="29" hidden="1"/>
    <col min="7189" max="7189" width="9.83203125" style="29" hidden="1"/>
    <col min="7190" max="7427" width="9" style="29" hidden="1"/>
    <col min="7428" max="7428" width="24.6640625" style="29" hidden="1"/>
    <col min="7429" max="7429" width="9.5" style="29" hidden="1"/>
    <col min="7430" max="7430" width="11.1640625" style="29" hidden="1"/>
    <col min="7431" max="7431" width="14.5" style="29" hidden="1"/>
    <col min="7432" max="7432" width="13" style="29" hidden="1"/>
    <col min="7433" max="7433" width="14.33203125" style="29" hidden="1"/>
    <col min="7434" max="7434" width="14.83203125" style="29" hidden="1"/>
    <col min="7435" max="7435" width="12.5" style="29" hidden="1"/>
    <col min="7436" max="7436" width="8.6640625" style="29" hidden="1"/>
    <col min="7437" max="7437" width="2.83203125" style="29" hidden="1"/>
    <col min="7438" max="7438" width="12" style="29" hidden="1"/>
    <col min="7439" max="7439" width="8.1640625" style="29" hidden="1"/>
    <col min="7440" max="7440" width="9" style="29" hidden="1"/>
    <col min="7441" max="7442" width="15.1640625" style="29" hidden="1"/>
    <col min="7443" max="7443" width="9" style="29" hidden="1"/>
    <col min="7444" max="7444" width="10.83203125" style="29" hidden="1"/>
    <col min="7445" max="7445" width="9.83203125" style="29" hidden="1"/>
    <col min="7446" max="7683" width="9" style="29" hidden="1"/>
    <col min="7684" max="7684" width="24.6640625" style="29" hidden="1"/>
    <col min="7685" max="7685" width="9.5" style="29" hidden="1"/>
    <col min="7686" max="7686" width="11.1640625" style="29" hidden="1"/>
    <col min="7687" max="7687" width="14.5" style="29" hidden="1"/>
    <col min="7688" max="7688" width="13" style="29" hidden="1"/>
    <col min="7689" max="7689" width="14.33203125" style="29" hidden="1"/>
    <col min="7690" max="7690" width="14.83203125" style="29" hidden="1"/>
    <col min="7691" max="7691" width="12.5" style="29" hidden="1"/>
    <col min="7692" max="7692" width="8.6640625" style="29" hidden="1"/>
    <col min="7693" max="7693" width="2.83203125" style="29" hidden="1"/>
    <col min="7694" max="7694" width="12" style="29" hidden="1"/>
    <col min="7695" max="7695" width="8.1640625" style="29" hidden="1"/>
    <col min="7696" max="7696" width="9" style="29" hidden="1"/>
    <col min="7697" max="7698" width="15.1640625" style="29" hidden="1"/>
    <col min="7699" max="7699" width="9" style="29" hidden="1"/>
    <col min="7700" max="7700" width="10.83203125" style="29" hidden="1"/>
    <col min="7701" max="7701" width="9.83203125" style="29" hidden="1"/>
    <col min="7702" max="7939" width="9" style="29" hidden="1"/>
    <col min="7940" max="7940" width="24.6640625" style="29" hidden="1"/>
    <col min="7941" max="7941" width="9.5" style="29" hidden="1"/>
    <col min="7942" max="7942" width="11.1640625" style="29" hidden="1"/>
    <col min="7943" max="7943" width="14.5" style="29" hidden="1"/>
    <col min="7944" max="7944" width="13" style="29" hidden="1"/>
    <col min="7945" max="7945" width="14.33203125" style="29" hidden="1"/>
    <col min="7946" max="7946" width="14.83203125" style="29" hidden="1"/>
    <col min="7947" max="7947" width="12.5" style="29" hidden="1"/>
    <col min="7948" max="7948" width="8.6640625" style="29" hidden="1"/>
    <col min="7949" max="7949" width="2.83203125" style="29" hidden="1"/>
    <col min="7950" max="7950" width="12" style="29" hidden="1"/>
    <col min="7951" max="7951" width="8.1640625" style="29" hidden="1"/>
    <col min="7952" max="7952" width="9" style="29" hidden="1"/>
    <col min="7953" max="7954" width="15.1640625" style="29" hidden="1"/>
    <col min="7955" max="7955" width="9" style="29" hidden="1"/>
    <col min="7956" max="7956" width="10.83203125" style="29" hidden="1"/>
    <col min="7957" max="7957" width="9.83203125" style="29" hidden="1"/>
    <col min="7958" max="8195" width="9" style="29" hidden="1"/>
    <col min="8196" max="8196" width="24.6640625" style="29" hidden="1"/>
    <col min="8197" max="8197" width="9.5" style="29" hidden="1"/>
    <col min="8198" max="8198" width="11.1640625" style="29" hidden="1"/>
    <col min="8199" max="8199" width="14.5" style="29" hidden="1"/>
    <col min="8200" max="8200" width="13" style="29" hidden="1"/>
    <col min="8201" max="8201" width="14.33203125" style="29" hidden="1"/>
    <col min="8202" max="8202" width="14.83203125" style="29" hidden="1"/>
    <col min="8203" max="8203" width="12.5" style="29" hidden="1"/>
    <col min="8204" max="8204" width="8.6640625" style="29" hidden="1"/>
    <col min="8205" max="8205" width="2.83203125" style="29" hidden="1"/>
    <col min="8206" max="8206" width="12" style="29" hidden="1"/>
    <col min="8207" max="8207" width="8.1640625" style="29" hidden="1"/>
    <col min="8208" max="8208" width="9" style="29" hidden="1"/>
    <col min="8209" max="8210" width="15.1640625" style="29" hidden="1"/>
    <col min="8211" max="8211" width="9" style="29" hidden="1"/>
    <col min="8212" max="8212" width="10.83203125" style="29" hidden="1"/>
    <col min="8213" max="8213" width="9.83203125" style="29" hidden="1"/>
    <col min="8214" max="8451" width="9" style="29" hidden="1"/>
    <col min="8452" max="8452" width="24.6640625" style="29" hidden="1"/>
    <col min="8453" max="8453" width="9.5" style="29" hidden="1"/>
    <col min="8454" max="8454" width="11.1640625" style="29" hidden="1"/>
    <col min="8455" max="8455" width="14.5" style="29" hidden="1"/>
    <col min="8456" max="8456" width="13" style="29" hidden="1"/>
    <col min="8457" max="8457" width="14.33203125" style="29" hidden="1"/>
    <col min="8458" max="8458" width="14.83203125" style="29" hidden="1"/>
    <col min="8459" max="8459" width="12.5" style="29" hidden="1"/>
    <col min="8460" max="8460" width="8.6640625" style="29" hidden="1"/>
    <col min="8461" max="8461" width="2.83203125" style="29" hidden="1"/>
    <col min="8462" max="8462" width="12" style="29" hidden="1"/>
    <col min="8463" max="8463" width="8.1640625" style="29" hidden="1"/>
    <col min="8464" max="8464" width="9" style="29" hidden="1"/>
    <col min="8465" max="8466" width="15.1640625" style="29" hidden="1"/>
    <col min="8467" max="8467" width="9" style="29" hidden="1"/>
    <col min="8468" max="8468" width="10.83203125" style="29" hidden="1"/>
    <col min="8469" max="8469" width="9.83203125" style="29" hidden="1"/>
    <col min="8470" max="8707" width="9" style="29" hidden="1"/>
    <col min="8708" max="8708" width="24.6640625" style="29" hidden="1"/>
    <col min="8709" max="8709" width="9.5" style="29" hidden="1"/>
    <col min="8710" max="8710" width="11.1640625" style="29" hidden="1"/>
    <col min="8711" max="8711" width="14.5" style="29" hidden="1"/>
    <col min="8712" max="8712" width="13" style="29" hidden="1"/>
    <col min="8713" max="8713" width="14.33203125" style="29" hidden="1"/>
    <col min="8714" max="8714" width="14.83203125" style="29" hidden="1"/>
    <col min="8715" max="8715" width="12.5" style="29" hidden="1"/>
    <col min="8716" max="8716" width="8.6640625" style="29" hidden="1"/>
    <col min="8717" max="8717" width="2.83203125" style="29" hidden="1"/>
    <col min="8718" max="8718" width="12" style="29" hidden="1"/>
    <col min="8719" max="8719" width="8.1640625" style="29" hidden="1"/>
    <col min="8720" max="8720" width="9" style="29" hidden="1"/>
    <col min="8721" max="8722" width="15.1640625" style="29" hidden="1"/>
    <col min="8723" max="8723" width="9" style="29" hidden="1"/>
    <col min="8724" max="8724" width="10.83203125" style="29" hidden="1"/>
    <col min="8725" max="8725" width="9.83203125" style="29" hidden="1"/>
    <col min="8726" max="8963" width="9" style="29" hidden="1"/>
    <col min="8964" max="8964" width="24.6640625" style="29" hidden="1"/>
    <col min="8965" max="8965" width="9.5" style="29" hidden="1"/>
    <col min="8966" max="8966" width="11.1640625" style="29" hidden="1"/>
    <col min="8967" max="8967" width="14.5" style="29" hidden="1"/>
    <col min="8968" max="8968" width="13" style="29" hidden="1"/>
    <col min="8969" max="8969" width="14.33203125" style="29" hidden="1"/>
    <col min="8970" max="8970" width="14.83203125" style="29" hidden="1"/>
    <col min="8971" max="8971" width="12.5" style="29" hidden="1"/>
    <col min="8972" max="8972" width="8.6640625" style="29" hidden="1"/>
    <col min="8973" max="8973" width="2.83203125" style="29" hidden="1"/>
    <col min="8974" max="8974" width="12" style="29" hidden="1"/>
    <col min="8975" max="8975" width="8.1640625" style="29" hidden="1"/>
    <col min="8976" max="8976" width="9" style="29" hidden="1"/>
    <col min="8977" max="8978" width="15.1640625" style="29" hidden="1"/>
    <col min="8979" max="8979" width="9" style="29" hidden="1"/>
    <col min="8980" max="8980" width="10.83203125" style="29" hidden="1"/>
    <col min="8981" max="8981" width="9.83203125" style="29" hidden="1"/>
    <col min="8982" max="9219" width="9" style="29" hidden="1"/>
    <col min="9220" max="9220" width="24.6640625" style="29" hidden="1"/>
    <col min="9221" max="9221" width="9.5" style="29" hidden="1"/>
    <col min="9222" max="9222" width="11.1640625" style="29" hidden="1"/>
    <col min="9223" max="9223" width="14.5" style="29" hidden="1"/>
    <col min="9224" max="9224" width="13" style="29" hidden="1"/>
    <col min="9225" max="9225" width="14.33203125" style="29" hidden="1"/>
    <col min="9226" max="9226" width="14.83203125" style="29" hidden="1"/>
    <col min="9227" max="9227" width="12.5" style="29" hidden="1"/>
    <col min="9228" max="9228" width="8.6640625" style="29" hidden="1"/>
    <col min="9229" max="9229" width="2.83203125" style="29" hidden="1"/>
    <col min="9230" max="9230" width="12" style="29" hidden="1"/>
    <col min="9231" max="9231" width="8.1640625" style="29" hidden="1"/>
    <col min="9232" max="9232" width="9" style="29" hidden="1"/>
    <col min="9233" max="9234" width="15.1640625" style="29" hidden="1"/>
    <col min="9235" max="9235" width="9" style="29" hidden="1"/>
    <col min="9236" max="9236" width="10.83203125" style="29" hidden="1"/>
    <col min="9237" max="9237" width="9.83203125" style="29" hidden="1"/>
    <col min="9238" max="9475" width="9" style="29" hidden="1"/>
    <col min="9476" max="9476" width="24.6640625" style="29" hidden="1"/>
    <col min="9477" max="9477" width="9.5" style="29" hidden="1"/>
    <col min="9478" max="9478" width="11.1640625" style="29" hidden="1"/>
    <col min="9479" max="9479" width="14.5" style="29" hidden="1"/>
    <col min="9480" max="9480" width="13" style="29" hidden="1"/>
    <col min="9481" max="9481" width="14.33203125" style="29" hidden="1"/>
    <col min="9482" max="9482" width="14.83203125" style="29" hidden="1"/>
    <col min="9483" max="9483" width="12.5" style="29" hidden="1"/>
    <col min="9484" max="9484" width="8.6640625" style="29" hidden="1"/>
    <col min="9485" max="9485" width="2.83203125" style="29" hidden="1"/>
    <col min="9486" max="9486" width="12" style="29" hidden="1"/>
    <col min="9487" max="9487" width="8.1640625" style="29" hidden="1"/>
    <col min="9488" max="9488" width="9" style="29" hidden="1"/>
    <col min="9489" max="9490" width="15.1640625" style="29" hidden="1"/>
    <col min="9491" max="9491" width="9" style="29" hidden="1"/>
    <col min="9492" max="9492" width="10.83203125" style="29" hidden="1"/>
    <col min="9493" max="9493" width="9.83203125" style="29" hidden="1"/>
    <col min="9494" max="9731" width="9" style="29" hidden="1"/>
    <col min="9732" max="9732" width="24.6640625" style="29" hidden="1"/>
    <col min="9733" max="9733" width="9.5" style="29" hidden="1"/>
    <col min="9734" max="9734" width="11.1640625" style="29" hidden="1"/>
    <col min="9735" max="9735" width="14.5" style="29" hidden="1"/>
    <col min="9736" max="9736" width="13" style="29" hidden="1"/>
    <col min="9737" max="9737" width="14.33203125" style="29" hidden="1"/>
    <col min="9738" max="9738" width="14.83203125" style="29" hidden="1"/>
    <col min="9739" max="9739" width="12.5" style="29" hidden="1"/>
    <col min="9740" max="9740" width="8.6640625" style="29" hidden="1"/>
    <col min="9741" max="9741" width="2.83203125" style="29" hidden="1"/>
    <col min="9742" max="9742" width="12" style="29" hidden="1"/>
    <col min="9743" max="9743" width="8.1640625" style="29" hidden="1"/>
    <col min="9744" max="9744" width="9" style="29" hidden="1"/>
    <col min="9745" max="9746" width="15.1640625" style="29" hidden="1"/>
    <col min="9747" max="9747" width="9" style="29" hidden="1"/>
    <col min="9748" max="9748" width="10.83203125" style="29" hidden="1"/>
    <col min="9749" max="9749" width="9.83203125" style="29" hidden="1"/>
    <col min="9750" max="9987" width="9" style="29" hidden="1"/>
    <col min="9988" max="9988" width="24.6640625" style="29" hidden="1"/>
    <col min="9989" max="9989" width="9.5" style="29" hidden="1"/>
    <col min="9990" max="9990" width="11.1640625" style="29" hidden="1"/>
    <col min="9991" max="9991" width="14.5" style="29" hidden="1"/>
    <col min="9992" max="9992" width="13" style="29" hidden="1"/>
    <col min="9993" max="9993" width="14.33203125" style="29" hidden="1"/>
    <col min="9994" max="9994" width="14.83203125" style="29" hidden="1"/>
    <col min="9995" max="9995" width="12.5" style="29" hidden="1"/>
    <col min="9996" max="9996" width="8.6640625" style="29" hidden="1"/>
    <col min="9997" max="9997" width="2.83203125" style="29" hidden="1"/>
    <col min="9998" max="9998" width="12" style="29" hidden="1"/>
    <col min="9999" max="9999" width="8.1640625" style="29" hidden="1"/>
    <col min="10000" max="10000" width="9" style="29" hidden="1"/>
    <col min="10001" max="10002" width="15.1640625" style="29" hidden="1"/>
    <col min="10003" max="10003" width="9" style="29" hidden="1"/>
    <col min="10004" max="10004" width="10.83203125" style="29" hidden="1"/>
    <col min="10005" max="10005" width="9.83203125" style="29" hidden="1"/>
    <col min="10006" max="10243" width="9" style="29" hidden="1"/>
    <col min="10244" max="10244" width="24.6640625" style="29" hidden="1"/>
    <col min="10245" max="10245" width="9.5" style="29" hidden="1"/>
    <col min="10246" max="10246" width="11.1640625" style="29" hidden="1"/>
    <col min="10247" max="10247" width="14.5" style="29" hidden="1"/>
    <col min="10248" max="10248" width="13" style="29" hidden="1"/>
    <col min="10249" max="10249" width="14.33203125" style="29" hidden="1"/>
    <col min="10250" max="10250" width="14.83203125" style="29" hidden="1"/>
    <col min="10251" max="10251" width="12.5" style="29" hidden="1"/>
    <col min="10252" max="10252" width="8.6640625" style="29" hidden="1"/>
    <col min="10253" max="10253" width="2.83203125" style="29" hidden="1"/>
    <col min="10254" max="10254" width="12" style="29" hidden="1"/>
    <col min="10255" max="10255" width="8.1640625" style="29" hidden="1"/>
    <col min="10256" max="10256" width="9" style="29" hidden="1"/>
    <col min="10257" max="10258" width="15.1640625" style="29" hidden="1"/>
    <col min="10259" max="10259" width="9" style="29" hidden="1"/>
    <col min="10260" max="10260" width="10.83203125" style="29" hidden="1"/>
    <col min="10261" max="10261" width="9.83203125" style="29" hidden="1"/>
    <col min="10262" max="10499" width="9" style="29" hidden="1"/>
    <col min="10500" max="10500" width="24.6640625" style="29" hidden="1"/>
    <col min="10501" max="10501" width="9.5" style="29" hidden="1"/>
    <col min="10502" max="10502" width="11.1640625" style="29" hidden="1"/>
    <col min="10503" max="10503" width="14.5" style="29" hidden="1"/>
    <col min="10504" max="10504" width="13" style="29" hidden="1"/>
    <col min="10505" max="10505" width="14.33203125" style="29" hidden="1"/>
    <col min="10506" max="10506" width="14.83203125" style="29" hidden="1"/>
    <col min="10507" max="10507" width="12.5" style="29" hidden="1"/>
    <col min="10508" max="10508" width="8.6640625" style="29" hidden="1"/>
    <col min="10509" max="10509" width="2.83203125" style="29" hidden="1"/>
    <col min="10510" max="10510" width="12" style="29" hidden="1"/>
    <col min="10511" max="10511" width="8.1640625" style="29" hidden="1"/>
    <col min="10512" max="10512" width="9" style="29" hidden="1"/>
    <col min="10513" max="10514" width="15.1640625" style="29" hidden="1"/>
    <col min="10515" max="10515" width="9" style="29" hidden="1"/>
    <col min="10516" max="10516" width="10.83203125" style="29" hidden="1"/>
    <col min="10517" max="10517" width="9.83203125" style="29" hidden="1"/>
    <col min="10518" max="10755" width="9" style="29" hidden="1"/>
    <col min="10756" max="10756" width="24.6640625" style="29" hidden="1"/>
    <col min="10757" max="10757" width="9.5" style="29" hidden="1"/>
    <col min="10758" max="10758" width="11.1640625" style="29" hidden="1"/>
    <col min="10759" max="10759" width="14.5" style="29" hidden="1"/>
    <col min="10760" max="10760" width="13" style="29" hidden="1"/>
    <col min="10761" max="10761" width="14.33203125" style="29" hidden="1"/>
    <col min="10762" max="10762" width="14.83203125" style="29" hidden="1"/>
    <col min="10763" max="10763" width="12.5" style="29" hidden="1"/>
    <col min="10764" max="10764" width="8.6640625" style="29" hidden="1"/>
    <col min="10765" max="10765" width="2.83203125" style="29" hidden="1"/>
    <col min="10766" max="10766" width="12" style="29" hidden="1"/>
    <col min="10767" max="10767" width="8.1640625" style="29" hidden="1"/>
    <col min="10768" max="10768" width="9" style="29" hidden="1"/>
    <col min="10769" max="10770" width="15.1640625" style="29" hidden="1"/>
    <col min="10771" max="10771" width="9" style="29" hidden="1"/>
    <col min="10772" max="10772" width="10.83203125" style="29" hidden="1"/>
    <col min="10773" max="10773" width="9.83203125" style="29" hidden="1"/>
    <col min="10774" max="11011" width="9" style="29" hidden="1"/>
    <col min="11012" max="11012" width="24.6640625" style="29" hidden="1"/>
    <col min="11013" max="11013" width="9.5" style="29" hidden="1"/>
    <col min="11014" max="11014" width="11.1640625" style="29" hidden="1"/>
    <col min="11015" max="11015" width="14.5" style="29" hidden="1"/>
    <col min="11016" max="11016" width="13" style="29" hidden="1"/>
    <col min="11017" max="11017" width="14.33203125" style="29" hidden="1"/>
    <col min="11018" max="11018" width="14.83203125" style="29" hidden="1"/>
    <col min="11019" max="11019" width="12.5" style="29" hidden="1"/>
    <col min="11020" max="11020" width="8.6640625" style="29" hidden="1"/>
    <col min="11021" max="11021" width="2.83203125" style="29" hidden="1"/>
    <col min="11022" max="11022" width="12" style="29" hidden="1"/>
    <col min="11023" max="11023" width="8.1640625" style="29" hidden="1"/>
    <col min="11024" max="11024" width="9" style="29" hidden="1"/>
    <col min="11025" max="11026" width="15.1640625" style="29" hidden="1"/>
    <col min="11027" max="11027" width="9" style="29" hidden="1"/>
    <col min="11028" max="11028" width="10.83203125" style="29" hidden="1"/>
    <col min="11029" max="11029" width="9.83203125" style="29" hidden="1"/>
    <col min="11030" max="11267" width="9" style="29" hidden="1"/>
    <col min="11268" max="11268" width="24.6640625" style="29" hidden="1"/>
    <col min="11269" max="11269" width="9.5" style="29" hidden="1"/>
    <col min="11270" max="11270" width="11.1640625" style="29" hidden="1"/>
    <col min="11271" max="11271" width="14.5" style="29" hidden="1"/>
    <col min="11272" max="11272" width="13" style="29" hidden="1"/>
    <col min="11273" max="11273" width="14.33203125" style="29" hidden="1"/>
    <col min="11274" max="11274" width="14.83203125" style="29" hidden="1"/>
    <col min="11275" max="11275" width="12.5" style="29" hidden="1"/>
    <col min="11276" max="11276" width="8.6640625" style="29" hidden="1"/>
    <col min="11277" max="11277" width="2.83203125" style="29" hidden="1"/>
    <col min="11278" max="11278" width="12" style="29" hidden="1"/>
    <col min="11279" max="11279" width="8.1640625" style="29" hidden="1"/>
    <col min="11280" max="11280" width="9" style="29" hidden="1"/>
    <col min="11281" max="11282" width="15.1640625" style="29" hidden="1"/>
    <col min="11283" max="11283" width="9" style="29" hidden="1"/>
    <col min="11284" max="11284" width="10.83203125" style="29" hidden="1"/>
    <col min="11285" max="11285" width="9.83203125" style="29" hidden="1"/>
    <col min="11286" max="11523" width="9" style="29" hidden="1"/>
    <col min="11524" max="11524" width="24.6640625" style="29" hidden="1"/>
    <col min="11525" max="11525" width="9.5" style="29" hidden="1"/>
    <col min="11526" max="11526" width="11.1640625" style="29" hidden="1"/>
    <col min="11527" max="11527" width="14.5" style="29" hidden="1"/>
    <col min="11528" max="11528" width="13" style="29" hidden="1"/>
    <col min="11529" max="11529" width="14.33203125" style="29" hidden="1"/>
    <col min="11530" max="11530" width="14.83203125" style="29" hidden="1"/>
    <col min="11531" max="11531" width="12.5" style="29" hidden="1"/>
    <col min="11532" max="11532" width="8.6640625" style="29" hidden="1"/>
    <col min="11533" max="11533" width="2.83203125" style="29" hidden="1"/>
    <col min="11534" max="11534" width="12" style="29" hidden="1"/>
    <col min="11535" max="11535" width="8.1640625" style="29" hidden="1"/>
    <col min="11536" max="11536" width="9" style="29" hidden="1"/>
    <col min="11537" max="11538" width="15.1640625" style="29" hidden="1"/>
    <col min="11539" max="11539" width="9" style="29" hidden="1"/>
    <col min="11540" max="11540" width="10.83203125" style="29" hidden="1"/>
    <col min="11541" max="11541" width="9.83203125" style="29" hidden="1"/>
    <col min="11542" max="11779" width="9" style="29" hidden="1"/>
    <col min="11780" max="11780" width="24.6640625" style="29" hidden="1"/>
    <col min="11781" max="11781" width="9.5" style="29" hidden="1"/>
    <col min="11782" max="11782" width="11.1640625" style="29" hidden="1"/>
    <col min="11783" max="11783" width="14.5" style="29" hidden="1"/>
    <col min="11784" max="11784" width="13" style="29" hidden="1"/>
    <col min="11785" max="11785" width="14.33203125" style="29" hidden="1"/>
    <col min="11786" max="11786" width="14.83203125" style="29" hidden="1"/>
    <col min="11787" max="11787" width="12.5" style="29" hidden="1"/>
    <col min="11788" max="11788" width="8.6640625" style="29" hidden="1"/>
    <col min="11789" max="11789" width="2.83203125" style="29" hidden="1"/>
    <col min="11790" max="11790" width="12" style="29" hidden="1"/>
    <col min="11791" max="11791" width="8.1640625" style="29" hidden="1"/>
    <col min="11792" max="11792" width="9" style="29" hidden="1"/>
    <col min="11793" max="11794" width="15.1640625" style="29" hidden="1"/>
    <col min="11795" max="11795" width="9" style="29" hidden="1"/>
    <col min="11796" max="11796" width="10.83203125" style="29" hidden="1"/>
    <col min="11797" max="11797" width="9.83203125" style="29" hidden="1"/>
    <col min="11798" max="12035" width="9" style="29" hidden="1"/>
    <col min="12036" max="12036" width="24.6640625" style="29" hidden="1"/>
    <col min="12037" max="12037" width="9.5" style="29" hidden="1"/>
    <col min="12038" max="12038" width="11.1640625" style="29" hidden="1"/>
    <col min="12039" max="12039" width="14.5" style="29" hidden="1"/>
    <col min="12040" max="12040" width="13" style="29" hidden="1"/>
    <col min="12041" max="12041" width="14.33203125" style="29" hidden="1"/>
    <col min="12042" max="12042" width="14.83203125" style="29" hidden="1"/>
    <col min="12043" max="12043" width="12.5" style="29" hidden="1"/>
    <col min="12044" max="12044" width="8.6640625" style="29" hidden="1"/>
    <col min="12045" max="12045" width="2.83203125" style="29" hidden="1"/>
    <col min="12046" max="12046" width="12" style="29" hidden="1"/>
    <col min="12047" max="12047" width="8.1640625" style="29" hidden="1"/>
    <col min="12048" max="12048" width="9" style="29" hidden="1"/>
    <col min="12049" max="12050" width="15.1640625" style="29" hidden="1"/>
    <col min="12051" max="12051" width="9" style="29" hidden="1"/>
    <col min="12052" max="12052" width="10.83203125" style="29" hidden="1"/>
    <col min="12053" max="12053" width="9.83203125" style="29" hidden="1"/>
    <col min="12054" max="12291" width="9" style="29" hidden="1"/>
    <col min="12292" max="12292" width="24.6640625" style="29" hidden="1"/>
    <col min="12293" max="12293" width="9.5" style="29" hidden="1"/>
    <col min="12294" max="12294" width="11.1640625" style="29" hidden="1"/>
    <col min="12295" max="12295" width="14.5" style="29" hidden="1"/>
    <col min="12296" max="12296" width="13" style="29" hidden="1"/>
    <col min="12297" max="12297" width="14.33203125" style="29" hidden="1"/>
    <col min="12298" max="12298" width="14.83203125" style="29" hidden="1"/>
    <col min="12299" max="12299" width="12.5" style="29" hidden="1"/>
    <col min="12300" max="12300" width="8.6640625" style="29" hidden="1"/>
    <col min="12301" max="12301" width="2.83203125" style="29" hidden="1"/>
    <col min="12302" max="12302" width="12" style="29" hidden="1"/>
    <col min="12303" max="12303" width="8.1640625" style="29" hidden="1"/>
    <col min="12304" max="12304" width="9" style="29" hidden="1"/>
    <col min="12305" max="12306" width="15.1640625" style="29" hidden="1"/>
    <col min="12307" max="12307" width="9" style="29" hidden="1"/>
    <col min="12308" max="12308" width="10.83203125" style="29" hidden="1"/>
    <col min="12309" max="12309" width="9.83203125" style="29" hidden="1"/>
    <col min="12310" max="12547" width="9" style="29" hidden="1"/>
    <col min="12548" max="12548" width="24.6640625" style="29" hidden="1"/>
    <col min="12549" max="12549" width="9.5" style="29" hidden="1"/>
    <col min="12550" max="12550" width="11.1640625" style="29" hidden="1"/>
    <col min="12551" max="12551" width="14.5" style="29" hidden="1"/>
    <col min="12552" max="12552" width="13" style="29" hidden="1"/>
    <col min="12553" max="12553" width="14.33203125" style="29" hidden="1"/>
    <col min="12554" max="12554" width="14.83203125" style="29" hidden="1"/>
    <col min="12555" max="12555" width="12.5" style="29" hidden="1"/>
    <col min="12556" max="12556" width="8.6640625" style="29" hidden="1"/>
    <col min="12557" max="12557" width="2.83203125" style="29" hidden="1"/>
    <col min="12558" max="12558" width="12" style="29" hidden="1"/>
    <col min="12559" max="12559" width="8.1640625" style="29" hidden="1"/>
    <col min="12560" max="12560" width="9" style="29" hidden="1"/>
    <col min="12561" max="12562" width="15.1640625" style="29" hidden="1"/>
    <col min="12563" max="12563" width="9" style="29" hidden="1"/>
    <col min="12564" max="12564" width="10.83203125" style="29" hidden="1"/>
    <col min="12565" max="12565" width="9.83203125" style="29" hidden="1"/>
    <col min="12566" max="12803" width="9" style="29" hidden="1"/>
    <col min="12804" max="12804" width="24.6640625" style="29" hidden="1"/>
    <col min="12805" max="12805" width="9.5" style="29" hidden="1"/>
    <col min="12806" max="12806" width="11.1640625" style="29" hidden="1"/>
    <col min="12807" max="12807" width="14.5" style="29" hidden="1"/>
    <col min="12808" max="12808" width="13" style="29" hidden="1"/>
    <col min="12809" max="12809" width="14.33203125" style="29" hidden="1"/>
    <col min="12810" max="12810" width="14.83203125" style="29" hidden="1"/>
    <col min="12811" max="12811" width="12.5" style="29" hidden="1"/>
    <col min="12812" max="12812" width="8.6640625" style="29" hidden="1"/>
    <col min="12813" max="12813" width="2.83203125" style="29" hidden="1"/>
    <col min="12814" max="12814" width="12" style="29" hidden="1"/>
    <col min="12815" max="12815" width="8.1640625" style="29" hidden="1"/>
    <col min="12816" max="12816" width="9" style="29" hidden="1"/>
    <col min="12817" max="12818" width="15.1640625" style="29" hidden="1"/>
    <col min="12819" max="12819" width="9" style="29" hidden="1"/>
    <col min="12820" max="12820" width="10.83203125" style="29" hidden="1"/>
    <col min="12821" max="12821" width="9.83203125" style="29" hidden="1"/>
    <col min="12822" max="13059" width="9" style="29" hidden="1"/>
    <col min="13060" max="13060" width="24.6640625" style="29" hidden="1"/>
    <col min="13061" max="13061" width="9.5" style="29" hidden="1"/>
    <col min="13062" max="13062" width="11.1640625" style="29" hidden="1"/>
    <col min="13063" max="13063" width="14.5" style="29" hidden="1"/>
    <col min="13064" max="13064" width="13" style="29" hidden="1"/>
    <col min="13065" max="13065" width="14.33203125" style="29" hidden="1"/>
    <col min="13066" max="13066" width="14.83203125" style="29" hidden="1"/>
    <col min="13067" max="13067" width="12.5" style="29" hidden="1"/>
    <col min="13068" max="13068" width="8.6640625" style="29" hidden="1"/>
    <col min="13069" max="13069" width="2.83203125" style="29" hidden="1"/>
    <col min="13070" max="13070" width="12" style="29" hidden="1"/>
    <col min="13071" max="13071" width="8.1640625" style="29" hidden="1"/>
    <col min="13072" max="13072" width="9" style="29" hidden="1"/>
    <col min="13073" max="13074" width="15.1640625" style="29" hidden="1"/>
    <col min="13075" max="13075" width="9" style="29" hidden="1"/>
    <col min="13076" max="13076" width="10.83203125" style="29" hidden="1"/>
    <col min="13077" max="13077" width="9.83203125" style="29" hidden="1"/>
    <col min="13078" max="13315" width="9" style="29" hidden="1"/>
    <col min="13316" max="13316" width="24.6640625" style="29" hidden="1"/>
    <col min="13317" max="13317" width="9.5" style="29" hidden="1"/>
    <col min="13318" max="13318" width="11.1640625" style="29" hidden="1"/>
    <col min="13319" max="13319" width="14.5" style="29" hidden="1"/>
    <col min="13320" max="13320" width="13" style="29" hidden="1"/>
    <col min="13321" max="13321" width="14.33203125" style="29" hidden="1"/>
    <col min="13322" max="13322" width="14.83203125" style="29" hidden="1"/>
    <col min="13323" max="13323" width="12.5" style="29" hidden="1"/>
    <col min="13324" max="13324" width="8.6640625" style="29" hidden="1"/>
    <col min="13325" max="13325" width="2.83203125" style="29" hidden="1"/>
    <col min="13326" max="13326" width="12" style="29" hidden="1"/>
    <col min="13327" max="13327" width="8.1640625" style="29" hidden="1"/>
    <col min="13328" max="13328" width="9" style="29" hidden="1"/>
    <col min="13329" max="13330" width="15.1640625" style="29" hidden="1"/>
    <col min="13331" max="13331" width="9" style="29" hidden="1"/>
    <col min="13332" max="13332" width="10.83203125" style="29" hidden="1"/>
    <col min="13333" max="13333" width="9.83203125" style="29" hidden="1"/>
    <col min="13334" max="13571" width="9" style="29" hidden="1"/>
    <col min="13572" max="13572" width="24.6640625" style="29" hidden="1"/>
    <col min="13573" max="13573" width="9.5" style="29" hidden="1"/>
    <col min="13574" max="13574" width="11.1640625" style="29" hidden="1"/>
    <col min="13575" max="13575" width="14.5" style="29" hidden="1"/>
    <col min="13576" max="13576" width="13" style="29" hidden="1"/>
    <col min="13577" max="13577" width="14.33203125" style="29" hidden="1"/>
    <col min="13578" max="13578" width="14.83203125" style="29" hidden="1"/>
    <col min="13579" max="13579" width="12.5" style="29" hidden="1"/>
    <col min="13580" max="13580" width="8.6640625" style="29" hidden="1"/>
    <col min="13581" max="13581" width="2.83203125" style="29" hidden="1"/>
    <col min="13582" max="13582" width="12" style="29" hidden="1"/>
    <col min="13583" max="13583" width="8.1640625" style="29" hidden="1"/>
    <col min="13584" max="13584" width="9" style="29" hidden="1"/>
    <col min="13585" max="13586" width="15.1640625" style="29" hidden="1"/>
    <col min="13587" max="13587" width="9" style="29" hidden="1"/>
    <col min="13588" max="13588" width="10.83203125" style="29" hidden="1"/>
    <col min="13589" max="13589" width="9.83203125" style="29" hidden="1"/>
    <col min="13590" max="13827" width="9" style="29" hidden="1"/>
    <col min="13828" max="13828" width="24.6640625" style="29" hidden="1"/>
    <col min="13829" max="13829" width="9.5" style="29" hidden="1"/>
    <col min="13830" max="13830" width="11.1640625" style="29" hidden="1"/>
    <col min="13831" max="13831" width="14.5" style="29" hidden="1"/>
    <col min="13832" max="13832" width="13" style="29" hidden="1"/>
    <col min="13833" max="13833" width="14.33203125" style="29" hidden="1"/>
    <col min="13834" max="13834" width="14.83203125" style="29" hidden="1"/>
    <col min="13835" max="13835" width="12.5" style="29" hidden="1"/>
    <col min="13836" max="13836" width="8.6640625" style="29" hidden="1"/>
    <col min="13837" max="13837" width="2.83203125" style="29" hidden="1"/>
    <col min="13838" max="13838" width="12" style="29" hidden="1"/>
    <col min="13839" max="13839" width="8.1640625" style="29" hidden="1"/>
    <col min="13840" max="13840" width="9" style="29" hidden="1"/>
    <col min="13841" max="13842" width="15.1640625" style="29" hidden="1"/>
    <col min="13843" max="13843" width="9" style="29" hidden="1"/>
    <col min="13844" max="13844" width="10.83203125" style="29" hidden="1"/>
    <col min="13845" max="13845" width="9.83203125" style="29" hidden="1"/>
    <col min="13846" max="14083" width="9" style="29" hidden="1"/>
    <col min="14084" max="14084" width="24.6640625" style="29" hidden="1"/>
    <col min="14085" max="14085" width="9.5" style="29" hidden="1"/>
    <col min="14086" max="14086" width="11.1640625" style="29" hidden="1"/>
    <col min="14087" max="14087" width="14.5" style="29" hidden="1"/>
    <col min="14088" max="14088" width="13" style="29" hidden="1"/>
    <col min="14089" max="14089" width="14.33203125" style="29" hidden="1"/>
    <col min="14090" max="14090" width="14.83203125" style="29" hidden="1"/>
    <col min="14091" max="14091" width="12.5" style="29" hidden="1"/>
    <col min="14092" max="14092" width="8.6640625" style="29" hidden="1"/>
    <col min="14093" max="14093" width="2.83203125" style="29" hidden="1"/>
    <col min="14094" max="14094" width="12" style="29" hidden="1"/>
    <col min="14095" max="14095" width="8.1640625" style="29" hidden="1"/>
    <col min="14096" max="14096" width="9" style="29" hidden="1"/>
    <col min="14097" max="14098" width="15.1640625" style="29" hidden="1"/>
    <col min="14099" max="14099" width="9" style="29" hidden="1"/>
    <col min="14100" max="14100" width="10.83203125" style="29" hidden="1"/>
    <col min="14101" max="14101" width="9.83203125" style="29" hidden="1"/>
    <col min="14102" max="14339" width="9" style="29" hidden="1"/>
    <col min="14340" max="14340" width="24.6640625" style="29" hidden="1"/>
    <col min="14341" max="14341" width="9.5" style="29" hidden="1"/>
    <col min="14342" max="14342" width="11.1640625" style="29" hidden="1"/>
    <col min="14343" max="14343" width="14.5" style="29" hidden="1"/>
    <col min="14344" max="14344" width="13" style="29" hidden="1"/>
    <col min="14345" max="14345" width="14.33203125" style="29" hidden="1"/>
    <col min="14346" max="14346" width="14.83203125" style="29" hidden="1"/>
    <col min="14347" max="14347" width="12.5" style="29" hidden="1"/>
    <col min="14348" max="14348" width="8.6640625" style="29" hidden="1"/>
    <col min="14349" max="14349" width="2.83203125" style="29" hidden="1"/>
    <col min="14350" max="14350" width="12" style="29" hidden="1"/>
    <col min="14351" max="14351" width="8.1640625" style="29" hidden="1"/>
    <col min="14352" max="14352" width="9" style="29" hidden="1"/>
    <col min="14353" max="14354" width="15.1640625" style="29" hidden="1"/>
    <col min="14355" max="14355" width="9" style="29" hidden="1"/>
    <col min="14356" max="14356" width="10.83203125" style="29" hidden="1"/>
    <col min="14357" max="14357" width="9.83203125" style="29" hidden="1"/>
    <col min="14358" max="14595" width="9" style="29" hidden="1"/>
    <col min="14596" max="14596" width="24.6640625" style="29" hidden="1"/>
    <col min="14597" max="14597" width="9.5" style="29" hidden="1"/>
    <col min="14598" max="14598" width="11.1640625" style="29" hidden="1"/>
    <col min="14599" max="14599" width="14.5" style="29" hidden="1"/>
    <col min="14600" max="14600" width="13" style="29" hidden="1"/>
    <col min="14601" max="14601" width="14.33203125" style="29" hidden="1"/>
    <col min="14602" max="14602" width="14.83203125" style="29" hidden="1"/>
    <col min="14603" max="14603" width="12.5" style="29" hidden="1"/>
    <col min="14604" max="14604" width="8.6640625" style="29" hidden="1"/>
    <col min="14605" max="14605" width="2.83203125" style="29" hidden="1"/>
    <col min="14606" max="14606" width="12" style="29" hidden="1"/>
    <col min="14607" max="14607" width="8.1640625" style="29" hidden="1"/>
    <col min="14608" max="14608" width="9" style="29" hidden="1"/>
    <col min="14609" max="14610" width="15.1640625" style="29" hidden="1"/>
    <col min="14611" max="14611" width="9" style="29" hidden="1"/>
    <col min="14612" max="14612" width="10.83203125" style="29" hidden="1"/>
    <col min="14613" max="14613" width="9.83203125" style="29" hidden="1"/>
    <col min="14614" max="14851" width="9" style="29" hidden="1"/>
    <col min="14852" max="14852" width="24.6640625" style="29" hidden="1"/>
    <col min="14853" max="14853" width="9.5" style="29" hidden="1"/>
    <col min="14854" max="14854" width="11.1640625" style="29" hidden="1"/>
    <col min="14855" max="14855" width="14.5" style="29" hidden="1"/>
    <col min="14856" max="14856" width="13" style="29" hidden="1"/>
    <col min="14857" max="14857" width="14.33203125" style="29" hidden="1"/>
    <col min="14858" max="14858" width="14.83203125" style="29" hidden="1"/>
    <col min="14859" max="14859" width="12.5" style="29" hidden="1"/>
    <col min="14860" max="14860" width="8.6640625" style="29" hidden="1"/>
    <col min="14861" max="14861" width="2.83203125" style="29" hidden="1"/>
    <col min="14862" max="14862" width="12" style="29" hidden="1"/>
    <col min="14863" max="14863" width="8.1640625" style="29" hidden="1"/>
    <col min="14864" max="14864" width="9" style="29" hidden="1"/>
    <col min="14865" max="14866" width="15.1640625" style="29" hidden="1"/>
    <col min="14867" max="14867" width="9" style="29" hidden="1"/>
    <col min="14868" max="14868" width="10.83203125" style="29" hidden="1"/>
    <col min="14869" max="14869" width="9.83203125" style="29" hidden="1"/>
    <col min="14870" max="15107" width="9" style="29" hidden="1"/>
    <col min="15108" max="15108" width="24.6640625" style="29" hidden="1"/>
    <col min="15109" max="15109" width="9.5" style="29" hidden="1"/>
    <col min="15110" max="15110" width="11.1640625" style="29" hidden="1"/>
    <col min="15111" max="15111" width="14.5" style="29" hidden="1"/>
    <col min="15112" max="15112" width="13" style="29" hidden="1"/>
    <col min="15113" max="15113" width="14.33203125" style="29" hidden="1"/>
    <col min="15114" max="15114" width="14.83203125" style="29" hidden="1"/>
    <col min="15115" max="15115" width="12.5" style="29" hidden="1"/>
    <col min="15116" max="15116" width="8.6640625" style="29" hidden="1"/>
    <col min="15117" max="15117" width="2.83203125" style="29" hidden="1"/>
    <col min="15118" max="15118" width="12" style="29" hidden="1"/>
    <col min="15119" max="15119" width="8.1640625" style="29" hidden="1"/>
    <col min="15120" max="15120" width="9" style="29" hidden="1"/>
    <col min="15121" max="15122" width="15.1640625" style="29" hidden="1"/>
    <col min="15123" max="15123" width="9" style="29" hidden="1"/>
    <col min="15124" max="15124" width="10.83203125" style="29" hidden="1"/>
    <col min="15125" max="15125" width="9.83203125" style="29" hidden="1"/>
    <col min="15126" max="15363" width="9" style="29" hidden="1"/>
    <col min="15364" max="15364" width="24.6640625" style="29" hidden="1"/>
    <col min="15365" max="15365" width="9.5" style="29" hidden="1"/>
    <col min="15366" max="15366" width="11.1640625" style="29" hidden="1"/>
    <col min="15367" max="15367" width="14.5" style="29" hidden="1"/>
    <col min="15368" max="15368" width="13" style="29" hidden="1"/>
    <col min="15369" max="15369" width="14.33203125" style="29" hidden="1"/>
    <col min="15370" max="15370" width="14.83203125" style="29" hidden="1"/>
    <col min="15371" max="15371" width="12.5" style="29" hidden="1"/>
    <col min="15372" max="15372" width="8.6640625" style="29" hidden="1"/>
    <col min="15373" max="15373" width="2.83203125" style="29" hidden="1"/>
    <col min="15374" max="15374" width="12" style="29" hidden="1"/>
    <col min="15375" max="15375" width="8.1640625" style="29" hidden="1"/>
    <col min="15376" max="15376" width="9" style="29" hidden="1"/>
    <col min="15377" max="15378" width="15.1640625" style="29" hidden="1"/>
    <col min="15379" max="15379" width="9" style="29" hidden="1"/>
    <col min="15380" max="15380" width="10.83203125" style="29" hidden="1"/>
    <col min="15381" max="15381" width="9.83203125" style="29" hidden="1"/>
    <col min="15382" max="15619" width="9" style="29" hidden="1"/>
    <col min="15620" max="15620" width="24.6640625" style="29" hidden="1"/>
    <col min="15621" max="15621" width="9.5" style="29" hidden="1"/>
    <col min="15622" max="15622" width="11.1640625" style="29" hidden="1"/>
    <col min="15623" max="15623" width="14.5" style="29" hidden="1"/>
    <col min="15624" max="15624" width="13" style="29" hidden="1"/>
    <col min="15625" max="15625" width="14.33203125" style="29" hidden="1"/>
    <col min="15626" max="15626" width="14.83203125" style="29" hidden="1"/>
    <col min="15627" max="15627" width="12.5" style="29" hidden="1"/>
    <col min="15628" max="15628" width="8.6640625" style="29" hidden="1"/>
    <col min="15629" max="15629" width="2.83203125" style="29" hidden="1"/>
    <col min="15630" max="15630" width="12" style="29" hidden="1"/>
    <col min="15631" max="15631" width="8.1640625" style="29" hidden="1"/>
    <col min="15632" max="15632" width="9" style="29" hidden="1"/>
    <col min="15633" max="15634" width="15.1640625" style="29" hidden="1"/>
    <col min="15635" max="15635" width="9" style="29" hidden="1"/>
    <col min="15636" max="15636" width="10.83203125" style="29" hidden="1"/>
    <col min="15637" max="15637" width="9.83203125" style="29" hidden="1"/>
    <col min="15638" max="15875" width="9" style="29" hidden="1"/>
    <col min="15876" max="15876" width="24.6640625" style="29" hidden="1"/>
    <col min="15877" max="15877" width="9.5" style="29" hidden="1"/>
    <col min="15878" max="15878" width="11.1640625" style="29" hidden="1"/>
    <col min="15879" max="15879" width="14.5" style="29" hidden="1"/>
    <col min="15880" max="15880" width="13" style="29" hidden="1"/>
    <col min="15881" max="15881" width="14.33203125" style="29" hidden="1"/>
    <col min="15882" max="15882" width="14.83203125" style="29" hidden="1"/>
    <col min="15883" max="15883" width="12.5" style="29" hidden="1"/>
    <col min="15884" max="15884" width="8.6640625" style="29" hidden="1"/>
    <col min="15885" max="15885" width="2.83203125" style="29" hidden="1"/>
    <col min="15886" max="15886" width="12" style="29" hidden="1"/>
    <col min="15887" max="15887" width="8.1640625" style="29" hidden="1"/>
    <col min="15888" max="15888" width="9" style="29" hidden="1"/>
    <col min="15889" max="15890" width="15.1640625" style="29" hidden="1"/>
    <col min="15891" max="15891" width="9" style="29" hidden="1"/>
    <col min="15892" max="15892" width="10.83203125" style="29" hidden="1"/>
    <col min="15893" max="15893" width="9.83203125" style="29" hidden="1"/>
    <col min="15894" max="16131" width="9" style="29" hidden="1"/>
    <col min="16132" max="16132" width="24.6640625" style="29" hidden="1"/>
    <col min="16133" max="16133" width="9.5" style="29" hidden="1"/>
    <col min="16134" max="16134" width="11.1640625" style="29" hidden="1"/>
    <col min="16135" max="16135" width="14.5" style="29" hidden="1"/>
    <col min="16136" max="16136" width="13" style="29" hidden="1"/>
    <col min="16137" max="16137" width="14.33203125" style="29" hidden="1"/>
    <col min="16138" max="16138" width="14.83203125" style="29" hidden="1"/>
    <col min="16139" max="16139" width="12.5" style="29" hidden="1"/>
    <col min="16140" max="16140" width="8.6640625" style="29" hidden="1"/>
    <col min="16141" max="16141" width="2.83203125" style="29" hidden="1"/>
    <col min="16142" max="16142" width="12" style="29" hidden="1"/>
    <col min="16143" max="16143" width="8.1640625" style="29" hidden="1"/>
    <col min="16144" max="16144" width="9" style="29" hidden="1"/>
    <col min="16145" max="16146" width="15.1640625" style="29" hidden="1"/>
    <col min="16147" max="16147" width="9" style="29" hidden="1"/>
    <col min="16148" max="16148" width="10.83203125" style="29" hidden="1"/>
    <col min="16149" max="16150" width="9.83203125" style="29" hidden="1"/>
    <col min="16151" max="16384" width="9" style="29" hidden="1"/>
  </cols>
  <sheetData>
    <row r="1" spans="1:21" ht="20">
      <c r="A1" s="1" t="s">
        <v>121</v>
      </c>
      <c r="B1" s="31"/>
      <c r="Q1" s="34"/>
    </row>
    <row r="2" spans="1:21">
      <c r="B2" s="13" t="s">
        <v>21</v>
      </c>
      <c r="C2" s="13"/>
      <c r="D2" s="14" t="str">
        <f ca="1">MID(CELL("filename",A1),FIND("]",CELL("filename",A1))+1,255)</f>
        <v>5</v>
      </c>
      <c r="Q2" s="34"/>
    </row>
    <row r="3" spans="1:21" ht="5.25" customHeight="1">
      <c r="B3" s="90"/>
      <c r="C3" s="89"/>
      <c r="D3" s="89"/>
    </row>
    <row r="4" spans="1:21">
      <c r="B4" s="90" t="s">
        <v>4</v>
      </c>
      <c r="C4" s="89"/>
      <c r="D4" s="89"/>
      <c r="H4" s="90" t="s">
        <v>22</v>
      </c>
    </row>
    <row r="5" spans="1:21" s="89" customFormat="1" ht="11">
      <c r="B5" s="89" t="s">
        <v>96</v>
      </c>
      <c r="C5" s="89">
        <f ca="1">VLOOKUP(_xlfn.NUMBERVALUE($D$2),Results!$B$6:$F$76,5,0)</f>
        <v>89</v>
      </c>
      <c r="G5" s="137"/>
      <c r="H5" s="89" t="str">
        <f ca="1">VLOOKUP($C$5,ResultsByYr!$BS$6:$BT$7,2,0)</f>
        <v>BT</v>
      </c>
      <c r="T5" s="91"/>
    </row>
    <row r="6" spans="1:21" s="89" customFormat="1" ht="11">
      <c r="B6" s="92" t="s">
        <v>19</v>
      </c>
      <c r="C6" s="89" t="str">
        <f ca="1">VLOOKUP(_xlfn.NUMBERVALUE($D$2),Results!$B$6:$E$76,2,0)</f>
        <v>Deaths - AWP2 (2020)</v>
      </c>
      <c r="G6" s="93"/>
      <c r="H6" s="89" t="str">
        <f ca="1">VLOOKUP(C6,Information!$B$57:$C$59,2,0)</f>
        <v>Deaths - AWP2 (2020)</v>
      </c>
      <c r="Q6" s="93"/>
      <c r="T6" s="91"/>
    </row>
    <row r="7" spans="1:21" s="89" customFormat="1" ht="11">
      <c r="B7" s="92" t="s">
        <v>5</v>
      </c>
      <c r="C7" s="89" t="str">
        <f ca="1">VLOOKUP(_xlfn.NUMBERVALUE($D$2),Results!$B$6:$E$76,3,0)</f>
        <v>PTC - 2020 Central</v>
      </c>
      <c r="G7" s="93"/>
      <c r="H7" s="89" t="str">
        <f ca="1">VLOOKUP(C7,Information!$B$66:$C$69,2,0)</f>
        <v>PtC 2020</v>
      </c>
      <c r="Q7" s="94"/>
      <c r="T7" s="91"/>
    </row>
    <row r="8" spans="1:21" s="89" customFormat="1" ht="11">
      <c r="B8" s="92" t="s">
        <v>18</v>
      </c>
      <c r="C8" s="89" t="str">
        <f ca="1">VLOOKUP(_xlfn.NUMBERVALUE($D$2),Results!$B$6:$E$76,4,0)</f>
        <v>AWP2009- RPI = 2.5%</v>
      </c>
      <c r="D8" s="95"/>
      <c r="G8" s="93"/>
      <c r="H8" s="89" t="str">
        <f ca="1">VLOOKUP(C8,Information!$B$62:$C$64,2,0)</f>
        <v>ACPC(RPI=2.5%) 2009</v>
      </c>
      <c r="I8" s="94"/>
      <c r="T8" s="91"/>
    </row>
    <row r="9" spans="1:21" ht="5.25" customHeight="1" thickBot="1">
      <c r="B9" s="13"/>
      <c r="C9" s="13"/>
      <c r="D9" s="14"/>
    </row>
    <row r="10" spans="1:21" ht="14" thickBot="1">
      <c r="B10" s="46" t="s">
        <v>6</v>
      </c>
      <c r="C10" s="47"/>
      <c r="D10" s="47"/>
      <c r="E10" s="47"/>
      <c r="F10" s="48"/>
      <c r="G10" s="138"/>
      <c r="H10" s="48"/>
      <c r="I10" s="48"/>
      <c r="J10" s="48"/>
      <c r="K10" s="47"/>
      <c r="L10" s="47"/>
      <c r="M10" s="47"/>
      <c r="N10" s="47"/>
      <c r="O10" s="47"/>
      <c r="P10" s="47"/>
      <c r="Q10" s="47"/>
      <c r="R10" s="47"/>
      <c r="S10" s="47"/>
      <c r="T10" s="49"/>
    </row>
    <row r="11" spans="1:21" s="50" customFormat="1" ht="64.5" customHeight="1" thickBot="1">
      <c r="B11" s="23" t="s">
        <v>7</v>
      </c>
      <c r="C11" s="24" t="s">
        <v>12</v>
      </c>
      <c r="D11" s="65" t="s">
        <v>13</v>
      </c>
      <c r="E11" s="23" t="s">
        <v>165</v>
      </c>
      <c r="F11" s="24" t="s">
        <v>56</v>
      </c>
      <c r="G11" s="139" t="s">
        <v>57</v>
      </c>
      <c r="H11" s="24" t="s">
        <v>15</v>
      </c>
      <c r="I11" s="24" t="s">
        <v>14</v>
      </c>
      <c r="J11" s="24" t="s">
        <v>82</v>
      </c>
      <c r="K11" s="25" t="s">
        <v>16</v>
      </c>
      <c r="L11" s="81" t="s">
        <v>27</v>
      </c>
      <c r="M11" s="36" t="s">
        <v>28</v>
      </c>
      <c r="N11" s="24" t="s">
        <v>8</v>
      </c>
      <c r="O11" s="24" t="s">
        <v>17</v>
      </c>
      <c r="P11" s="24"/>
      <c r="Q11" s="24" t="s">
        <v>9</v>
      </c>
      <c r="R11" s="24" t="s">
        <v>3</v>
      </c>
      <c r="S11" s="65" t="s">
        <v>33</v>
      </c>
      <c r="T11" s="45" t="s">
        <v>32</v>
      </c>
    </row>
    <row r="12" spans="1:21" s="51" customFormat="1">
      <c r="B12" s="15">
        <v>2005</v>
      </c>
      <c r="C12" s="61">
        <f t="shared" ref="C12:C43" ca="1" si="0">SUM(INDIRECT("'"&amp;$H$6&amp;"'!C"&amp;SUM(ROW(A12))&amp;":"&amp;$H$5&amp;ROW(B12)))</f>
        <v>1691.282853602044</v>
      </c>
      <c r="D12" s="79">
        <f t="shared" ref="D12:D43" ca="1" si="1">SUMPRODUCT(INDIRECT("'"&amp;$H$6&amp;"'!C"&amp;SUM(ROW(A12))&amp;":"&amp;$H$5&amp;SUM(ROW(B12))),INDIRECT("'"&amp;$H$6&amp;"'!C11:"&amp;$H$5&amp;"11"))/C12</f>
        <v>71.003812070696924</v>
      </c>
      <c r="E12" s="85">
        <f ca="1">IFERROR(F12/C12,"")</f>
        <v>0.42255103508433622</v>
      </c>
      <c r="F12" s="61">
        <f t="shared" ref="F12:F43" ca="1" si="2">SUMPRODUCT(INDIRECT("'"&amp;$H$6&amp;"'!$C"&amp;SUM(ROW(A12))&amp;":"&amp;$H$5&amp;SUM(ROW(A12))),
INDIRECT("'"&amp;$H$7&amp;"'!$C"&amp;SUM(ROW(A12))&amp;":"&amp;$H$5&amp;SUM(ROW(A12))))</f>
        <v>714.6533204099336</v>
      </c>
      <c r="G12" s="181">
        <f ca="1">OFFSET('Other Inputs'!$B80,,$D$2)</f>
        <v>0</v>
      </c>
      <c r="H12" s="61">
        <f ca="1">F12*(1-G12)</f>
        <v>714.6533204099336</v>
      </c>
      <c r="I12" s="79">
        <f t="shared" ref="I12:I43" ca="1" si="3">IFERROR(SUMPRODUCT(INDIRECT("'"&amp;$H$6&amp;"'!$C"&amp;SUM(ROW(P12))&amp;":"&amp;$H$5&amp;SUM(ROW(P12))),
INDIRECT("'"&amp;$H$7&amp;"'!$C"&amp;SUM(ROW(P12))&amp;":"&amp;$H$5&amp;SUM(ROW(P12))),
INDIRECT("'"&amp;$H$7&amp;"'!$C10:"&amp;$H$5&amp;10))/
(SUMPRODUCT(INDIRECT("'"&amp;$H$6&amp;"'!$C"&amp;SUM(ROW(P12))&amp;":"&amp;$H$5&amp;SUM(ROW(P12))),
INDIRECT("'"&amp;$H$7&amp;"'!$C"&amp;SUM(ROW(P12))&amp;":"&amp;$H$5&amp;SUM(ROW(P12))))),"")</f>
        <v>67.335375334262523</v>
      </c>
      <c r="J12" s="180">
        <f ca="1">OFFSET('Other Inputs'!$B11,,$D$2)</f>
        <v>2</v>
      </c>
      <c r="K12" s="86">
        <f ca="1">H12*J12</f>
        <v>1429.3066408198672</v>
      </c>
      <c r="L12" s="181">
        <f ca="1">OFFSET('Other Inputs'!$B149,,$D$2)</f>
        <v>5.5E-2</v>
      </c>
      <c r="M12" s="181">
        <f ca="1">OFFSET('Other Inputs'!$B218,,$D$2)</f>
        <v>1.9521717911176184E-2</v>
      </c>
      <c r="N12" s="61">
        <f ca="1">(K12*(1+L12))*(1+M12)</f>
        <v>1537.3556657734021</v>
      </c>
      <c r="O12" s="61">
        <f ca="1">N12/J12</f>
        <v>768.67783288670103</v>
      </c>
      <c r="P12" s="53"/>
      <c r="Q12" s="61">
        <f ca="1">IFERROR(SUMPRODUCT(INDIRECT("'"&amp;$H$6&amp;"'!$C"&amp;SUM(ROW(P12))&amp;":"&amp;$H$5&amp;SUM(ROW(P12))),
INDIRECT("'"&amp;$H$7&amp;"'!$C"&amp;SUM(ROW(P12))&amp;":"&amp;$H$5&amp;SUM(ROW(P12))),
INDIRECT("'"&amp;$H$8&amp;"'!$C"&amp;SUM(ROW(P12))&amp;":"&amp;$H$5&amp;SUM(ROW(P12))))/
(SUMPRODUCT(INDIRECT("'"&amp;$H$6&amp;"'!$C"&amp;SUM(ROW(P12))&amp;":"&amp;$H$5&amp;SUM(ROW(P12))),
INDIRECT("'"&amp;$H$7&amp;"'!$C"&amp;SUM(ROW(P12))&amp;":"&amp;$H$5&amp;SUM(ROW(P12))))),"")</f>
        <v>178805.92193702879</v>
      </c>
      <c r="R12" s="54"/>
      <c r="S12" s="66">
        <f ca="1">IFERROR(O12*Q12,0)</f>
        <v>137444148.58186394</v>
      </c>
      <c r="T12" s="68">
        <f t="shared" ref="T12:T43" si="4">IF(B12&gt;Endyear,0,IF(B12&gt;=Startyear,IF(B12=Startyear,0.5,T11+1),0))</f>
        <v>0</v>
      </c>
    </row>
    <row r="13" spans="1:21" s="51" customFormat="1">
      <c r="B13" s="15">
        <f>B12+1</f>
        <v>2006</v>
      </c>
      <c r="C13" s="61">
        <f t="shared" ca="1" si="0"/>
        <v>1741.9354935395288</v>
      </c>
      <c r="D13" s="79">
        <f t="shared" ca="1" si="1"/>
        <v>71.435992066017747</v>
      </c>
      <c r="E13" s="85">
        <f t="shared" ref="E13:E67" ca="1" si="5">IFERROR(F13/C13,"")</f>
        <v>0.47617993689889393</v>
      </c>
      <c r="F13" s="61">
        <f t="shared" ca="1" si="2"/>
        <v>829.47473339559645</v>
      </c>
      <c r="G13" s="181">
        <f ca="1">OFFSET('Other Inputs'!$B81,,$D$2)</f>
        <v>0</v>
      </c>
      <c r="H13" s="61">
        <f t="shared" ref="H13:H67" ca="1" si="6">F13*(1-G13)</f>
        <v>829.47473339559645</v>
      </c>
      <c r="I13" s="79">
        <f t="shared" ca="1" si="3"/>
        <v>68.525132398434522</v>
      </c>
      <c r="J13" s="63">
        <f ca="1">OFFSET('Other Inputs'!$B12,,$D$2)</f>
        <v>2</v>
      </c>
      <c r="K13" s="86">
        <f t="shared" ref="K13:K67" ca="1" si="7">H13*J13</f>
        <v>1658.9494667911929</v>
      </c>
      <c r="L13" s="82">
        <f ca="1">OFFSET('Other Inputs'!$B150,,$D$2)</f>
        <v>5.5E-2</v>
      </c>
      <c r="M13" s="52">
        <f ca="1">OFFSET('Other Inputs'!$B219,,$D$2)</f>
        <v>2.4271844660194174E-2</v>
      </c>
      <c r="N13" s="61">
        <f t="shared" ref="N13:N67" ca="1" si="8">(K13*(1+L13))*(1+M13)</f>
        <v>1792.6720682284149</v>
      </c>
      <c r="O13" s="61">
        <f t="shared" ref="O13:O67" ca="1" si="9">N13/J13</f>
        <v>896.33603411420745</v>
      </c>
      <c r="P13" s="53"/>
      <c r="Q13" s="61">
        <f t="shared" ref="Q13:Q43" ca="1" si="10">IFERROR(SUMPRODUCT(INDIRECT("'"&amp;$H$6&amp;"'!$C"&amp;SUM(ROW(P13))&amp;":"&amp;$H$5&amp;SUM(ROW(P13))),
INDIRECT("'"&amp;$H$7&amp;"'!$C"&amp;SUM(ROW(P13))&amp;":"&amp;$H$5&amp;SUM(ROW(P13))),
INDIRECT("'"&amp;$H$8&amp;"'!$C"&amp;SUM(ROW(P13))&amp;":"&amp;$H$5&amp;SUM(ROW(P13))))/
(SUMPRODUCT(INDIRECT("'"&amp;$H$6&amp;"'!$C"&amp;SUM(ROW(P13))&amp;":"&amp;$H$5&amp;SUM(ROW(P13))),
INDIRECT("'"&amp;$H$7&amp;"'!$C"&amp;SUM(ROW(P13))&amp;":"&amp;$H$5&amp;SUM(ROW(P13))))),"")</f>
        <v>181243.03762598836</v>
      </c>
      <c r="R13" s="54">
        <f ca="1">IF(Q13=0,"",IFERROR(Q13/Q12-1,""))</f>
        <v>1.3629949514859296E-2</v>
      </c>
      <c r="S13" s="66">
        <f t="shared" ref="S13:S67" ca="1" si="11">IFERROR(O13*Q13,0)</f>
        <v>162454665.55649048</v>
      </c>
      <c r="T13" s="68">
        <f t="shared" si="4"/>
        <v>0</v>
      </c>
      <c r="U13" s="55"/>
    </row>
    <row r="14" spans="1:21" s="51" customFormat="1">
      <c r="B14" s="15">
        <f t="shared" ref="B14:B67" si="12">B13+1</f>
        <v>2007</v>
      </c>
      <c r="C14" s="61">
        <f t="shared" ca="1" si="0"/>
        <v>1790.4970081515162</v>
      </c>
      <c r="D14" s="79">
        <f t="shared" ca="1" si="1"/>
        <v>71.883716553623671</v>
      </c>
      <c r="E14" s="85">
        <f t="shared" ca="1" si="5"/>
        <v>0.53036762819377581</v>
      </c>
      <c r="F14" s="61">
        <f t="shared" ca="1" si="2"/>
        <v>949.62165150137139</v>
      </c>
      <c r="G14" s="181">
        <f ca="1">OFFSET('Other Inputs'!$B82,,$D$2)</f>
        <v>0</v>
      </c>
      <c r="H14" s="61">
        <f t="shared" ca="1" si="6"/>
        <v>949.62165150137139</v>
      </c>
      <c r="I14" s="79">
        <f t="shared" ca="1" si="3"/>
        <v>69.551620987336534</v>
      </c>
      <c r="J14" s="63">
        <f ca="1">OFFSET('Other Inputs'!$B13,,$D$2)</f>
        <v>2</v>
      </c>
      <c r="K14" s="86">
        <f t="shared" ca="1" si="7"/>
        <v>1899.2433030027428</v>
      </c>
      <c r="L14" s="82">
        <f ca="1">OFFSET('Other Inputs'!$B151,,$D$2)</f>
        <v>5.5E-2</v>
      </c>
      <c r="M14" s="52">
        <f ca="1">OFFSET('Other Inputs'!$B220,,$D$2)</f>
        <v>1.6544117647058824E-2</v>
      </c>
      <c r="N14" s="61">
        <f t="shared" ca="1" si="8"/>
        <v>2036.8511610686492</v>
      </c>
      <c r="O14" s="61">
        <f t="shared" ca="1" si="9"/>
        <v>1018.4255805343246</v>
      </c>
      <c r="P14" s="53"/>
      <c r="Q14" s="61">
        <f t="shared" ca="1" si="10"/>
        <v>191226.26272305512</v>
      </c>
      <c r="R14" s="54">
        <f t="shared" ref="R14:R67" ca="1" si="13">IF(Q14=0,"",IFERROR(Q14/Q13-1,""))</f>
        <v>5.5081978473943138E-2</v>
      </c>
      <c r="S14" s="66">
        <f t="shared" ca="1" si="11"/>
        <v>194749717.62713668</v>
      </c>
      <c r="T14" s="68">
        <f t="shared" si="4"/>
        <v>0</v>
      </c>
      <c r="U14" s="56"/>
    </row>
    <row r="15" spans="1:21" s="51" customFormat="1">
      <c r="B15" s="15">
        <f t="shared" si="12"/>
        <v>2008</v>
      </c>
      <c r="C15" s="61">
        <f t="shared" ca="1" si="0"/>
        <v>1839.1469686348898</v>
      </c>
      <c r="D15" s="79">
        <f t="shared" ca="1" si="1"/>
        <v>72.336691510166361</v>
      </c>
      <c r="E15" s="85">
        <f t="shared" ca="1" si="5"/>
        <v>0.58658625840061107</v>
      </c>
      <c r="F15" s="61">
        <f t="shared" ca="1" si="2"/>
        <v>1078.818338980366</v>
      </c>
      <c r="G15" s="181">
        <f ca="1">OFFSET('Other Inputs'!$B83,,$D$2)</f>
        <v>0</v>
      </c>
      <c r="H15" s="61">
        <f t="shared" ca="1" si="6"/>
        <v>1078.818338980366</v>
      </c>
      <c r="I15" s="79">
        <f t="shared" ca="1" si="3"/>
        <v>70.425320138987203</v>
      </c>
      <c r="J15" s="63">
        <f ca="1">OFFSET('Other Inputs'!$B14,,$D$2)</f>
        <v>2</v>
      </c>
      <c r="K15" s="86">
        <f t="shared" ca="1" si="7"/>
        <v>2157.636677960732</v>
      </c>
      <c r="L15" s="82">
        <f ca="1">OFFSET('Other Inputs'!$B152,,$D$2)</f>
        <v>5.5E-2</v>
      </c>
      <c r="M15" s="52">
        <f ca="1">OFFSET('Other Inputs'!$B221,,$D$2)</f>
        <v>1.7660044150110375E-2</v>
      </c>
      <c r="N15" s="61">
        <f t="shared" ca="1" si="8"/>
        <v>2316.5063719858535</v>
      </c>
      <c r="O15" s="61">
        <f t="shared" ca="1" si="9"/>
        <v>1158.2531859929268</v>
      </c>
      <c r="P15" s="53"/>
      <c r="Q15" s="61">
        <f t="shared" ca="1" si="10"/>
        <v>195094.79025157046</v>
      </c>
      <c r="R15" s="54">
        <f t="shared" ca="1" si="13"/>
        <v>2.0230105809880161E-2</v>
      </c>
      <c r="S15" s="66">
        <f t="shared" ca="1" si="11"/>
        <v>225969162.37950328</v>
      </c>
      <c r="T15" s="68">
        <f t="shared" si="4"/>
        <v>0</v>
      </c>
      <c r="U15" s="56"/>
    </row>
    <row r="16" spans="1:21" s="51" customFormat="1">
      <c r="B16" s="15">
        <f t="shared" si="12"/>
        <v>2009</v>
      </c>
      <c r="C16" s="61">
        <f t="shared" ca="1" si="0"/>
        <v>1879.1437352260009</v>
      </c>
      <c r="D16" s="79">
        <f t="shared" ca="1" si="1"/>
        <v>72.75003337371777</v>
      </c>
      <c r="E16" s="85">
        <f t="shared" ca="1" si="5"/>
        <v>0.6126062852231271</v>
      </c>
      <c r="F16" s="61">
        <f t="shared" ca="1" si="2"/>
        <v>1151.175263037112</v>
      </c>
      <c r="G16" s="181">
        <f ca="1">OFFSET('Other Inputs'!$B84,,$D$2)</f>
        <v>0</v>
      </c>
      <c r="H16" s="61">
        <f t="shared" ca="1" si="6"/>
        <v>1151.175263037112</v>
      </c>
      <c r="I16" s="79">
        <f t="shared" ca="1" si="3"/>
        <v>71.026547324178267</v>
      </c>
      <c r="J16" s="63">
        <f ca="1">OFFSET('Other Inputs'!$B15,,$D$2)</f>
        <v>2</v>
      </c>
      <c r="K16" s="86">
        <f t="shared" ca="1" si="7"/>
        <v>2302.350526074224</v>
      </c>
      <c r="L16" s="82">
        <f ca="1">OFFSET('Other Inputs'!$B153,,$D$2)</f>
        <v>5.5E-2</v>
      </c>
      <c r="M16" s="52">
        <f ca="1">OFFSET('Other Inputs'!$B222,,$D$2)</f>
        <v>1.797945205479452E-2</v>
      </c>
      <c r="N16" s="61">
        <f t="shared" ca="1" si="8"/>
        <v>2472.6515309545171</v>
      </c>
      <c r="O16" s="61">
        <f t="shared" ca="1" si="9"/>
        <v>1236.3257654772585</v>
      </c>
      <c r="P16" s="53"/>
      <c r="Q16" s="61">
        <f t="shared" ca="1" si="10"/>
        <v>200187.03329938298</v>
      </c>
      <c r="R16" s="54">
        <f t="shared" ca="1" si="13"/>
        <v>2.6101378930960539E-2</v>
      </c>
      <c r="S16" s="66">
        <f t="shared" ca="1" si="11"/>
        <v>247496387.18248111</v>
      </c>
      <c r="T16" s="68">
        <f t="shared" si="4"/>
        <v>0</v>
      </c>
    </row>
    <row r="17" spans="2:20" s="51" customFormat="1">
      <c r="B17" s="15">
        <f t="shared" si="12"/>
        <v>2010</v>
      </c>
      <c r="C17" s="61">
        <f t="shared" ca="1" si="0"/>
        <v>1916.6147423692969</v>
      </c>
      <c r="D17" s="79">
        <f t="shared" ca="1" si="1"/>
        <v>73.163753330217816</v>
      </c>
      <c r="E17" s="85">
        <f t="shared" ca="1" si="5"/>
        <v>0.62290763022646634</v>
      </c>
      <c r="F17" s="61">
        <f t="shared" ca="1" si="2"/>
        <v>1193.873947226368</v>
      </c>
      <c r="G17" s="181">
        <f ca="1">OFFSET('Other Inputs'!$B85,,$D$2)</f>
        <v>0</v>
      </c>
      <c r="H17" s="61">
        <f t="shared" ca="1" si="6"/>
        <v>1193.873947226368</v>
      </c>
      <c r="I17" s="79">
        <f t="shared" ca="1" si="3"/>
        <v>71.538234515261507</v>
      </c>
      <c r="J17" s="63">
        <f ca="1">OFFSET('Other Inputs'!$B16,,$D$2)</f>
        <v>2</v>
      </c>
      <c r="K17" s="86">
        <f t="shared" ca="1" si="7"/>
        <v>2387.7478944527361</v>
      </c>
      <c r="L17" s="82">
        <f ca="1">OFFSET('Other Inputs'!$B154,,$D$2)</f>
        <v>5.5E-2</v>
      </c>
      <c r="M17" s="52">
        <f ca="1">OFFSET('Other Inputs'!$B223,,$D$2)</f>
        <v>1.4830508474576272E-2</v>
      </c>
      <c r="N17" s="61">
        <f t="shared" ca="1" si="8"/>
        <v>2556.4331773775807</v>
      </c>
      <c r="O17" s="61">
        <f t="shared" ca="1" si="9"/>
        <v>1278.2165886887904</v>
      </c>
      <c r="P17" s="53"/>
      <c r="Q17" s="61">
        <f t="shared" ca="1" si="10"/>
        <v>205801.48958623887</v>
      </c>
      <c r="R17" s="54">
        <f t="shared" ca="1" si="13"/>
        <v>2.804605370448443E-2</v>
      </c>
      <c r="S17" s="66">
        <f t="shared" ca="1" si="11"/>
        <v>263058877.96599385</v>
      </c>
      <c r="T17" s="68">
        <f t="shared" si="4"/>
        <v>0</v>
      </c>
    </row>
    <row r="18" spans="2:20" s="51" customFormat="1">
      <c r="B18" s="15">
        <f t="shared" si="12"/>
        <v>2011</v>
      </c>
      <c r="C18" s="61">
        <f t="shared" ca="1" si="0"/>
        <v>1947.251334303731</v>
      </c>
      <c r="D18" s="79">
        <f t="shared" ca="1" si="1"/>
        <v>73.579522578469792</v>
      </c>
      <c r="E18" s="85">
        <f t="shared" ca="1" si="5"/>
        <v>0.63337914955984564</v>
      </c>
      <c r="F18" s="61">
        <f t="shared" ca="1" si="2"/>
        <v>1233.3483941005718</v>
      </c>
      <c r="G18" s="181">
        <f ca="1">OFFSET('Other Inputs'!$B86,,$D$2)</f>
        <v>0</v>
      </c>
      <c r="H18" s="61">
        <f t="shared" ca="1" si="6"/>
        <v>1233.3483941005718</v>
      </c>
      <c r="I18" s="79">
        <f t="shared" ca="1" si="3"/>
        <v>72.043827622207843</v>
      </c>
      <c r="J18" s="63">
        <f ca="1">OFFSET('Other Inputs'!$B17,,$D$2)</f>
        <v>2</v>
      </c>
      <c r="K18" s="86">
        <f t="shared" ca="1" si="7"/>
        <v>2466.6967882011436</v>
      </c>
      <c r="L18" s="82">
        <f ca="1">OFFSET('Other Inputs'!$B155,,$D$2)</f>
        <v>5.5E-2</v>
      </c>
      <c r="M18" s="52">
        <f ca="1">OFFSET('Other Inputs'!$B224,,$D$2)</f>
        <v>2.2491349480968859E-2</v>
      </c>
      <c r="N18" s="61">
        <f t="shared" ca="1" si="8"/>
        <v>2660.8958147532076</v>
      </c>
      <c r="O18" s="61">
        <f t="shared" ca="1" si="9"/>
        <v>1330.4479073766038</v>
      </c>
      <c r="P18" s="53"/>
      <c r="Q18" s="61">
        <f t="shared" ca="1" si="10"/>
        <v>211589.97545556742</v>
      </c>
      <c r="R18" s="54">
        <f t="shared" ca="1" si="13"/>
        <v>2.8126549914513355E-2</v>
      </c>
      <c r="S18" s="66">
        <f t="shared" ca="1" si="11"/>
        <v>281509440.06672662</v>
      </c>
      <c r="T18" s="68">
        <f t="shared" si="4"/>
        <v>0</v>
      </c>
    </row>
    <row r="19" spans="2:20" s="51" customFormat="1">
      <c r="B19" s="15">
        <f t="shared" si="12"/>
        <v>2012</v>
      </c>
      <c r="C19" s="61">
        <f t="shared" ca="1" si="0"/>
        <v>1972.0731857598685</v>
      </c>
      <c r="D19" s="79">
        <f t="shared" ca="1" si="1"/>
        <v>73.992173497076664</v>
      </c>
      <c r="E19" s="85">
        <f t="shared" ca="1" si="5"/>
        <v>0.61755566232598036</v>
      </c>
      <c r="F19" s="61">
        <f t="shared" ca="1" si="2"/>
        <v>1217.8649623872416</v>
      </c>
      <c r="G19" s="181">
        <f ca="1">OFFSET('Other Inputs'!$B87,,$D$2)</f>
        <v>0</v>
      </c>
      <c r="H19" s="61">
        <f t="shared" ca="1" si="6"/>
        <v>1217.8649623872416</v>
      </c>
      <c r="I19" s="79">
        <f t="shared" ca="1" si="3"/>
        <v>72.459744012196737</v>
      </c>
      <c r="J19" s="63">
        <f ca="1">OFFSET('Other Inputs'!$B18,,$D$2)</f>
        <v>2</v>
      </c>
      <c r="K19" s="86">
        <f t="shared" ca="1" si="7"/>
        <v>2435.7299247744832</v>
      </c>
      <c r="L19" s="82">
        <f ca="1">OFFSET('Other Inputs'!$B156,,$D$2)</f>
        <v>5.5E-2</v>
      </c>
      <c r="M19" s="52">
        <f ca="1">OFFSET('Other Inputs'!$B225,,$D$2)</f>
        <v>1.9223224794036878E-2</v>
      </c>
      <c r="N19" s="61">
        <f t="shared" ca="1" si="8"/>
        <v>2619.0928966320648</v>
      </c>
      <c r="O19" s="61">
        <f t="shared" ca="1" si="9"/>
        <v>1309.5464483160324</v>
      </c>
      <c r="P19" s="53"/>
      <c r="Q19" s="61">
        <f t="shared" ca="1" si="10"/>
        <v>217966.86155393734</v>
      </c>
      <c r="R19" s="54">
        <f t="shared" ca="1" si="13"/>
        <v>3.0137940536360874E-2</v>
      </c>
      <c r="S19" s="66">
        <f t="shared" ca="1" si="11"/>
        <v>285437729.39855099</v>
      </c>
      <c r="T19" s="68">
        <f t="shared" si="4"/>
        <v>0</v>
      </c>
    </row>
    <row r="20" spans="2:20" s="51" customFormat="1">
      <c r="B20" s="15">
        <f t="shared" si="12"/>
        <v>2013</v>
      </c>
      <c r="C20" s="61">
        <f t="shared" ca="1" si="0"/>
        <v>1988.2824327489705</v>
      </c>
      <c r="D20" s="79">
        <f t="shared" ca="1" si="1"/>
        <v>74.398505486078022</v>
      </c>
      <c r="E20" s="85">
        <f t="shared" ca="1" si="5"/>
        <v>0.60177547788395092</v>
      </c>
      <c r="F20" s="61">
        <f t="shared" ca="1" si="2"/>
        <v>1196.4996111357761</v>
      </c>
      <c r="G20" s="181">
        <f ca="1">OFFSET('Other Inputs'!$B88,,$D$2)</f>
        <v>0</v>
      </c>
      <c r="H20" s="61">
        <f t="shared" ca="1" si="6"/>
        <v>1196.4996111357761</v>
      </c>
      <c r="I20" s="79">
        <f t="shared" ca="1" si="3"/>
        <v>72.86840258509136</v>
      </c>
      <c r="J20" s="63">
        <f ca="1">OFFSET('Other Inputs'!$B19,,$D$2)</f>
        <v>2</v>
      </c>
      <c r="K20" s="86">
        <f t="shared" ca="1" si="7"/>
        <v>2392.9992222715523</v>
      </c>
      <c r="L20" s="82">
        <f ca="1">OFFSET('Other Inputs'!$B157,,$D$2)</f>
        <v>5.5E-2</v>
      </c>
      <c r="M20" s="52">
        <f ca="1">OFFSET('Other Inputs'!$B226,,$D$2)</f>
        <v>1.6406250000000001E-2</v>
      </c>
      <c r="N20" s="61">
        <f t="shared" ca="1" si="8"/>
        <v>2566.0336308788515</v>
      </c>
      <c r="O20" s="61">
        <f t="shared" ca="1" si="9"/>
        <v>1283.0168154394257</v>
      </c>
      <c r="P20" s="53"/>
      <c r="Q20" s="61">
        <f t="shared" ca="1" si="10"/>
        <v>224570.44622363077</v>
      </c>
      <c r="R20" s="54">
        <f t="shared" ca="1" si="13"/>
        <v>3.0296278170979463E-2</v>
      </c>
      <c r="S20" s="66">
        <f t="shared" ca="1" si="11"/>
        <v>288127658.75565356</v>
      </c>
      <c r="T20" s="68">
        <f t="shared" si="4"/>
        <v>0</v>
      </c>
    </row>
    <row r="21" spans="2:20" s="51" customFormat="1">
      <c r="B21" s="15">
        <f t="shared" si="12"/>
        <v>2014</v>
      </c>
      <c r="C21" s="61">
        <f t="shared" ca="1" si="0"/>
        <v>2000.9043766745579</v>
      </c>
      <c r="D21" s="79">
        <f t="shared" ca="1" si="1"/>
        <v>74.814385250919202</v>
      </c>
      <c r="E21" s="85">
        <f t="shared" ca="1" si="5"/>
        <v>0.58581578489140707</v>
      </c>
      <c r="F21" s="61">
        <f t="shared" ca="1" si="2"/>
        <v>1172.1613679142577</v>
      </c>
      <c r="G21" s="181">
        <f ca="1">OFFSET('Other Inputs'!$B89,,$D$2)</f>
        <v>0</v>
      </c>
      <c r="H21" s="61">
        <f t="shared" ca="1" si="6"/>
        <v>1172.1613679142577</v>
      </c>
      <c r="I21" s="79">
        <f t="shared" ca="1" si="3"/>
        <v>73.284537105850475</v>
      </c>
      <c r="J21" s="63">
        <f ca="1">OFFSET('Other Inputs'!$B20,,$D$2)</f>
        <v>2</v>
      </c>
      <c r="K21" s="86">
        <f t="shared" ca="1" si="7"/>
        <v>2344.3227358285153</v>
      </c>
      <c r="L21" s="82">
        <f ca="1">OFFSET('Other Inputs'!$B158,,$D$2)</f>
        <v>5.5E-2</v>
      </c>
      <c r="M21" s="52">
        <f ca="1">OFFSET('Other Inputs'!$B227,,$D$2)</f>
        <v>1.627630011909488E-2</v>
      </c>
      <c r="N21" s="61">
        <f t="shared" ca="1" si="8"/>
        <v>2513.516016246786</v>
      </c>
      <c r="O21" s="61">
        <f t="shared" ca="1" si="9"/>
        <v>1256.758008123393</v>
      </c>
      <c r="P21" s="53"/>
      <c r="Q21" s="61">
        <f t="shared" ca="1" si="10"/>
        <v>231337.13887599859</v>
      </c>
      <c r="R21" s="54">
        <f t="shared" ca="1" si="13"/>
        <v>3.0131714863448344E-2</v>
      </c>
      <c r="S21" s="66">
        <f t="shared" ca="1" si="11"/>
        <v>290734801.85876471</v>
      </c>
      <c r="T21" s="68">
        <f t="shared" si="4"/>
        <v>0</v>
      </c>
    </row>
    <row r="22" spans="2:20" s="51" customFormat="1">
      <c r="B22" s="15">
        <f t="shared" si="12"/>
        <v>2015</v>
      </c>
      <c r="C22" s="61">
        <f t="shared" ca="1" si="0"/>
        <v>1997.4395466022861</v>
      </c>
      <c r="D22" s="79">
        <f t="shared" ca="1" si="1"/>
        <v>75.193872669200232</v>
      </c>
      <c r="E22" s="85">
        <f t="shared" ca="1" si="5"/>
        <v>0.57035979020282701</v>
      </c>
      <c r="F22" s="61">
        <f t="shared" ca="1" si="2"/>
        <v>1139.2592007429098</v>
      </c>
      <c r="G22" s="181">
        <f ca="1">OFFSET('Other Inputs'!$B90,,$D$2)</f>
        <v>0</v>
      </c>
      <c r="H22" s="61">
        <f t="shared" ca="1" si="6"/>
        <v>1139.2592007429098</v>
      </c>
      <c r="I22" s="79">
        <f t="shared" ca="1" si="3"/>
        <v>73.667397060800809</v>
      </c>
      <c r="J22" s="63">
        <f ca="1">OFFSET('Other Inputs'!$B21,,$D$2)</f>
        <v>2</v>
      </c>
      <c r="K22" s="86">
        <f t="shared" ca="1" si="7"/>
        <v>2278.5184014858196</v>
      </c>
      <c r="L22" s="82">
        <f ca="1">OFFSET('Other Inputs'!$B159,,$D$2)</f>
        <v>5.5E-2</v>
      </c>
      <c r="M22" s="52">
        <f ca="1">OFFSET('Other Inputs'!$B228,,$D$2)</f>
        <v>1.7309205350118019E-2</v>
      </c>
      <c r="N22" s="61">
        <f t="shared" ca="1" si="8"/>
        <v>2445.4454203326736</v>
      </c>
      <c r="O22" s="61">
        <f t="shared" ca="1" si="9"/>
        <v>1222.7227101663368</v>
      </c>
      <c r="P22" s="53"/>
      <c r="Q22" s="61">
        <f t="shared" ca="1" si="10"/>
        <v>238478.59684335388</v>
      </c>
      <c r="R22" s="54">
        <f t="shared" ca="1" si="13"/>
        <v>3.0870347934852216E-2</v>
      </c>
      <c r="S22" s="66">
        <f t="shared" ca="1" si="11"/>
        <v>291593196.24897087</v>
      </c>
      <c r="T22" s="68">
        <f t="shared" si="4"/>
        <v>0</v>
      </c>
    </row>
    <row r="23" spans="2:20" s="51" customFormat="1">
      <c r="B23" s="15">
        <f t="shared" si="12"/>
        <v>2016</v>
      </c>
      <c r="C23" s="61">
        <f t="shared" ca="1" si="0"/>
        <v>1986.5488330104133</v>
      </c>
      <c r="D23" s="79">
        <f t="shared" ca="1" si="1"/>
        <v>75.576550384742163</v>
      </c>
      <c r="E23" s="85">
        <f t="shared" ca="1" si="5"/>
        <v>0.56483117334549182</v>
      </c>
      <c r="F23" s="61">
        <f t="shared" ca="1" si="2"/>
        <v>1122.0647082573892</v>
      </c>
      <c r="G23" s="181">
        <f ca="1">OFFSET('Other Inputs'!$B91,,$D$2)</f>
        <v>0</v>
      </c>
      <c r="H23" s="61">
        <f t="shared" ca="1" si="6"/>
        <v>1122.0647082573892</v>
      </c>
      <c r="I23" s="79">
        <f t="shared" ca="1" si="3"/>
        <v>74.078477678900953</v>
      </c>
      <c r="J23" s="63">
        <f ca="1">OFFSET('Other Inputs'!$B22,,$D$2)</f>
        <v>2</v>
      </c>
      <c r="K23" s="86">
        <f t="shared" ca="1" si="7"/>
        <v>2244.1294165147783</v>
      </c>
      <c r="L23" s="82">
        <f ca="1">OFFSET('Other Inputs'!$B160,,$D$2)</f>
        <v>5.5E-2</v>
      </c>
      <c r="M23" s="52">
        <f ca="1">OFFSET('Other Inputs'!$B229,,$D$2)</f>
        <v>1.7500000000000002E-2</v>
      </c>
      <c r="N23" s="61">
        <f t="shared" ca="1" si="8"/>
        <v>2408.9887737754952</v>
      </c>
      <c r="O23" s="61">
        <f t="shared" ca="1" si="9"/>
        <v>1204.4943868877476</v>
      </c>
      <c r="P23" s="53"/>
      <c r="Q23" s="61">
        <f t="shared" ca="1" si="10"/>
        <v>245692.71741904892</v>
      </c>
      <c r="R23" s="54">
        <f t="shared" ca="1" si="13"/>
        <v>3.0250599723352423E-2</v>
      </c>
      <c r="S23" s="66">
        <f t="shared" ca="1" si="11"/>
        <v>295935499.03044194</v>
      </c>
      <c r="T23" s="68">
        <f t="shared" si="4"/>
        <v>0</v>
      </c>
    </row>
    <row r="24" spans="2:20" s="51" customFormat="1">
      <c r="B24" s="15">
        <f t="shared" si="12"/>
        <v>2017</v>
      </c>
      <c r="C24" s="61">
        <f t="shared" ca="1" si="0"/>
        <v>1963.5975058872498</v>
      </c>
      <c r="D24" s="79">
        <f t="shared" ca="1" si="1"/>
        <v>75.946049495267985</v>
      </c>
      <c r="E24" s="85">
        <f t="shared" ca="1" si="5"/>
        <v>0.55947607503482355</v>
      </c>
      <c r="F24" s="61">
        <f t="shared" ca="1" si="2"/>
        <v>1098.5858255419673</v>
      </c>
      <c r="G24" s="181">
        <f ca="1">OFFSET('Other Inputs'!$B92,,$D$2)</f>
        <v>0</v>
      </c>
      <c r="H24" s="61">
        <f t="shared" ca="1" si="6"/>
        <v>1098.5858255419673</v>
      </c>
      <c r="I24" s="79">
        <f t="shared" ca="1" si="3"/>
        <v>74.476871758747578</v>
      </c>
      <c r="J24" s="63">
        <f ca="1">OFFSET('Other Inputs'!$B23,,$D$2)</f>
        <v>2</v>
      </c>
      <c r="K24" s="86">
        <f t="shared" ca="1" si="7"/>
        <v>2197.1716510839346</v>
      </c>
      <c r="L24" s="82">
        <f ca="1">OFFSET('Other Inputs'!$B161,,$D$2)</f>
        <v>5.5E-2</v>
      </c>
      <c r="M24" s="52">
        <f ca="1">OFFSET('Other Inputs'!$B230,,$D$2)</f>
        <v>1.7500000000000002E-2</v>
      </c>
      <c r="N24" s="61">
        <f t="shared" ca="1" si="8"/>
        <v>2358.5813735016882</v>
      </c>
      <c r="O24" s="61">
        <f t="shared" ca="1" si="9"/>
        <v>1179.2906867508441</v>
      </c>
      <c r="P24" s="53"/>
      <c r="Q24" s="61">
        <f t="shared" ca="1" si="10"/>
        <v>253200.76139124099</v>
      </c>
      <c r="R24" s="54">
        <f t="shared" ca="1" si="13"/>
        <v>3.0558675287825077E-2</v>
      </c>
      <c r="S24" s="66">
        <f t="shared" ca="1" si="11"/>
        <v>298597299.78691322</v>
      </c>
      <c r="T24" s="68">
        <f t="shared" si="4"/>
        <v>0</v>
      </c>
    </row>
    <row r="25" spans="2:20" s="51" customFormat="1">
      <c r="B25" s="15">
        <f t="shared" si="12"/>
        <v>2018</v>
      </c>
      <c r="C25" s="61">
        <f t="shared" ca="1" si="0"/>
        <v>1934.809567107694</v>
      </c>
      <c r="D25" s="79">
        <f t="shared" ca="1" si="1"/>
        <v>76.321418093415033</v>
      </c>
      <c r="E25" s="85">
        <f t="shared" ca="1" si="5"/>
        <v>0.55401682085536863</v>
      </c>
      <c r="F25" s="61">
        <f t="shared" ca="1" si="2"/>
        <v>1071.9170453295567</v>
      </c>
      <c r="G25" s="181">
        <f ca="1">OFFSET('Other Inputs'!$B93,,$D$2)</f>
        <v>0</v>
      </c>
      <c r="H25" s="61">
        <f t="shared" ca="1" si="6"/>
        <v>1071.9170453295567</v>
      </c>
      <c r="I25" s="79">
        <f t="shared" ca="1" si="3"/>
        <v>74.878162147187709</v>
      </c>
      <c r="J25" s="63">
        <f ca="1">OFFSET('Other Inputs'!$B24,,$D$2)</f>
        <v>2</v>
      </c>
      <c r="K25" s="86">
        <f t="shared" ca="1" si="7"/>
        <v>2143.8340906591134</v>
      </c>
      <c r="L25" s="82">
        <f ca="1">OFFSET('Other Inputs'!$B162,,$D$2)</f>
        <v>5.5E-2</v>
      </c>
      <c r="M25" s="52">
        <f ca="1">OFFSET('Other Inputs'!$B231,,$D$2)</f>
        <v>1.7500000000000002E-2</v>
      </c>
      <c r="N25" s="61">
        <f t="shared" ca="1" si="8"/>
        <v>2301.3255025441586</v>
      </c>
      <c r="O25" s="61">
        <f t="shared" ca="1" si="9"/>
        <v>1150.6627512720793</v>
      </c>
      <c r="P25" s="53"/>
      <c r="Q25" s="61">
        <f t="shared" ca="1" si="10"/>
        <v>260934.8499271404</v>
      </c>
      <c r="R25" s="54">
        <f t="shared" ca="1" si="13"/>
        <v>3.0545281512597278E-2</v>
      </c>
      <c r="S25" s="66">
        <f t="shared" ca="1" si="11"/>
        <v>300248012.31993049</v>
      </c>
      <c r="T25" s="68">
        <f t="shared" si="4"/>
        <v>0</v>
      </c>
    </row>
    <row r="26" spans="2:20" s="51" customFormat="1">
      <c r="B26" s="15">
        <f t="shared" si="12"/>
        <v>2019</v>
      </c>
      <c r="C26" s="61">
        <f t="shared" ca="1" si="0"/>
        <v>1896.2180005768655</v>
      </c>
      <c r="D26" s="79">
        <f t="shared" ca="1" si="1"/>
        <v>76.68487368453313</v>
      </c>
      <c r="E26" s="85">
        <f t="shared" ca="1" si="5"/>
        <v>0.54871949687091792</v>
      </c>
      <c r="F26" s="61">
        <f t="shared" ca="1" si="2"/>
        <v>1040.4917872341157</v>
      </c>
      <c r="G26" s="181">
        <f ca="1">OFFSET('Other Inputs'!$B94,,$D$2)</f>
        <v>0</v>
      </c>
      <c r="H26" s="61">
        <f t="shared" ca="1" si="6"/>
        <v>1040.4917872341157</v>
      </c>
      <c r="I26" s="79">
        <f t="shared" ca="1" si="3"/>
        <v>75.267793709862559</v>
      </c>
      <c r="J26" s="63">
        <f ca="1">OFFSET('Other Inputs'!$B25,,$D$2)</f>
        <v>2</v>
      </c>
      <c r="K26" s="86">
        <f t="shared" ca="1" si="7"/>
        <v>2080.9835744682314</v>
      </c>
      <c r="L26" s="82">
        <f ca="1">OFFSET('Other Inputs'!$B163,,$D$2)</f>
        <v>5.5E-2</v>
      </c>
      <c r="M26" s="52">
        <f ca="1">OFFSET('Other Inputs'!$B232,,$D$2)</f>
        <v>1.7500000000000002E-2</v>
      </c>
      <c r="N26" s="61">
        <f t="shared" ca="1" si="8"/>
        <v>2233.8578303076038</v>
      </c>
      <c r="O26" s="61">
        <f t="shared" ca="1" si="9"/>
        <v>1116.9289151538019</v>
      </c>
      <c r="P26" s="53"/>
      <c r="Q26" s="61">
        <f t="shared" ca="1" si="10"/>
        <v>268985.19599693659</v>
      </c>
      <c r="R26" s="54">
        <f t="shared" ca="1" si="13"/>
        <v>3.0851938988004202E-2</v>
      </c>
      <c r="S26" s="66">
        <f t="shared" ca="1" si="11"/>
        <v>300437343.15729117</v>
      </c>
      <c r="T26" s="68">
        <f t="shared" si="4"/>
        <v>0</v>
      </c>
    </row>
    <row r="27" spans="2:20" s="51" customFormat="1">
      <c r="B27" s="15">
        <f t="shared" si="12"/>
        <v>2020</v>
      </c>
      <c r="C27" s="61">
        <f t="shared" ca="1" si="0"/>
        <v>1848.3582684024257</v>
      </c>
      <c r="D27" s="79">
        <f t="shared" ca="1" si="1"/>
        <v>77.037020250548451</v>
      </c>
      <c r="E27" s="85">
        <f t="shared" ca="1" si="5"/>
        <v>0.54357852572216281</v>
      </c>
      <c r="F27" s="61">
        <f t="shared" ca="1" si="2"/>
        <v>1004.7278625445603</v>
      </c>
      <c r="G27" s="181">
        <f ca="1">OFFSET('Other Inputs'!$B95,,$D$2)</f>
        <v>0</v>
      </c>
      <c r="H27" s="61">
        <f t="shared" ca="1" si="6"/>
        <v>1004.7278625445603</v>
      </c>
      <c r="I27" s="79">
        <f t="shared" ca="1" si="3"/>
        <v>75.646081295909482</v>
      </c>
      <c r="J27" s="63">
        <f ca="1">OFFSET('Other Inputs'!$B26,,$D$2)</f>
        <v>2</v>
      </c>
      <c r="K27" s="86">
        <f t="shared" ca="1" si="7"/>
        <v>2009.4557250891205</v>
      </c>
      <c r="L27" s="82">
        <f ca="1">OFFSET('Other Inputs'!$B164,,$D$2)</f>
        <v>5.5E-2</v>
      </c>
      <c r="M27" s="52">
        <f ca="1">OFFSET('Other Inputs'!$B233,,$D$2)</f>
        <v>1.7500000000000002E-2</v>
      </c>
      <c r="N27" s="61">
        <f t="shared" ca="1" si="8"/>
        <v>2157.0753662934803</v>
      </c>
      <c r="O27" s="61">
        <f t="shared" ca="1" si="9"/>
        <v>1078.5376831467402</v>
      </c>
      <c r="P27" s="53"/>
      <c r="Q27" s="61">
        <f t="shared" ca="1" si="10"/>
        <v>277367.24510093208</v>
      </c>
      <c r="R27" s="54">
        <f t="shared" ca="1" si="13"/>
        <v>3.1161748782973842E-2</v>
      </c>
      <c r="S27" s="66">
        <f t="shared" ca="1" si="11"/>
        <v>299151025.91195333</v>
      </c>
      <c r="T27" s="68">
        <f t="shared" si="4"/>
        <v>0.5</v>
      </c>
    </row>
    <row r="28" spans="2:20" s="51" customFormat="1">
      <c r="B28" s="15">
        <f t="shared" si="12"/>
        <v>2021</v>
      </c>
      <c r="C28" s="61">
        <f t="shared" ca="1" si="0"/>
        <v>1792.2715179562274</v>
      </c>
      <c r="D28" s="79">
        <f t="shared" ca="1" si="1"/>
        <v>77.380403667319626</v>
      </c>
      <c r="E28" s="85">
        <f t="shared" ca="1" si="5"/>
        <v>0.53855769701949174</v>
      </c>
      <c r="F28" s="61">
        <f t="shared" ca="1" si="2"/>
        <v>965.24162114413457</v>
      </c>
      <c r="G28" s="181">
        <f ca="1">OFFSET('Other Inputs'!$B96,,$D$2)</f>
        <v>0</v>
      </c>
      <c r="H28" s="61">
        <f t="shared" ca="1" si="6"/>
        <v>965.24162114413457</v>
      </c>
      <c r="I28" s="79">
        <f t="shared" ca="1" si="3"/>
        <v>76.014694115252667</v>
      </c>
      <c r="J28" s="63">
        <f ca="1">OFFSET('Other Inputs'!$B27,,$D$2)</f>
        <v>2</v>
      </c>
      <c r="K28" s="86">
        <f t="shared" ca="1" si="7"/>
        <v>1930.4832422882691</v>
      </c>
      <c r="L28" s="82">
        <f ca="1">OFFSET('Other Inputs'!$B165,,$D$2)</f>
        <v>5.5E-2</v>
      </c>
      <c r="M28" s="52">
        <f ca="1">OFFSET('Other Inputs'!$B234,,$D$2)</f>
        <v>1.7500000000000002E-2</v>
      </c>
      <c r="N28" s="61">
        <f t="shared" ca="1" si="8"/>
        <v>2072.3013674748713</v>
      </c>
      <c r="O28" s="61">
        <f t="shared" ca="1" si="9"/>
        <v>1036.1506837374357</v>
      </c>
      <c r="P28" s="53"/>
      <c r="Q28" s="61">
        <f t="shared" ca="1" si="10"/>
        <v>286088.74667189782</v>
      </c>
      <c r="R28" s="54">
        <f t="shared" ca="1" si="13"/>
        <v>3.1443877116031027E-2</v>
      </c>
      <c r="S28" s="66">
        <f t="shared" ca="1" si="11"/>
        <v>296431050.47367293</v>
      </c>
      <c r="T28" s="68">
        <f t="shared" si="4"/>
        <v>1.5</v>
      </c>
    </row>
    <row r="29" spans="2:20" s="51" customFormat="1">
      <c r="B29" s="15">
        <f t="shared" si="12"/>
        <v>2022</v>
      </c>
      <c r="C29" s="61">
        <f t="shared" ca="1" si="0"/>
        <v>1729.4417811678588</v>
      </c>
      <c r="D29" s="79">
        <f t="shared" ca="1" si="1"/>
        <v>77.719530689566639</v>
      </c>
      <c r="E29" s="85">
        <f t="shared" ca="1" si="5"/>
        <v>0.53359123301290312</v>
      </c>
      <c r="F29" s="61">
        <f t="shared" ca="1" si="2"/>
        <v>922.81497243738909</v>
      </c>
      <c r="G29" s="181">
        <f ca="1">OFFSET('Other Inputs'!$B97,,$D$2)</f>
        <v>0</v>
      </c>
      <c r="H29" s="61">
        <f t="shared" ca="1" si="6"/>
        <v>922.81497243738909</v>
      </c>
      <c r="I29" s="79">
        <f t="shared" ca="1" si="3"/>
        <v>76.376660823901943</v>
      </c>
      <c r="J29" s="63">
        <f ca="1">OFFSET('Other Inputs'!$B28,,$D$2)</f>
        <v>2</v>
      </c>
      <c r="K29" s="86">
        <f t="shared" ca="1" si="7"/>
        <v>1845.6299448747782</v>
      </c>
      <c r="L29" s="82">
        <f ca="1">OFFSET('Other Inputs'!$B166,,$D$2)</f>
        <v>5.5E-2</v>
      </c>
      <c r="M29" s="52">
        <f ca="1">OFFSET('Other Inputs'!$B235,,$D$2)</f>
        <v>1.7500000000000002E-2</v>
      </c>
      <c r="N29" s="61">
        <f t="shared" ca="1" si="8"/>
        <v>1981.2145347001417</v>
      </c>
      <c r="O29" s="61">
        <f t="shared" ca="1" si="9"/>
        <v>990.60726735007086</v>
      </c>
      <c r="P29" s="53"/>
      <c r="Q29" s="61">
        <f t="shared" ca="1" si="10"/>
        <v>295148.61528588121</v>
      </c>
      <c r="R29" s="54">
        <f t="shared" ca="1" si="13"/>
        <v>3.1668035598666044E-2</v>
      </c>
      <c r="S29" s="66">
        <f t="shared" ca="1" si="11"/>
        <v>292376363.25050414</v>
      </c>
      <c r="T29" s="68">
        <f t="shared" si="4"/>
        <v>2.5</v>
      </c>
    </row>
    <row r="30" spans="2:20" s="51" customFormat="1">
      <c r="B30" s="15">
        <f t="shared" si="12"/>
        <v>2023</v>
      </c>
      <c r="C30" s="61">
        <f t="shared" ca="1" si="0"/>
        <v>1661.6849387213319</v>
      </c>
      <c r="D30" s="79">
        <f t="shared" ca="1" si="1"/>
        <v>78.061082318222958</v>
      </c>
      <c r="E30" s="85">
        <f t="shared" ca="1" si="5"/>
        <v>0.52858113976930177</v>
      </c>
      <c r="F30" s="61">
        <f t="shared" ca="1" si="2"/>
        <v>878.33531884680406</v>
      </c>
      <c r="G30" s="181">
        <f ca="1">OFFSET('Other Inputs'!$B98,,$D$2)</f>
        <v>0</v>
      </c>
      <c r="H30" s="61">
        <f t="shared" ca="1" si="6"/>
        <v>878.33531884680406</v>
      </c>
      <c r="I30" s="79">
        <f t="shared" ca="1" si="3"/>
        <v>76.736557524551984</v>
      </c>
      <c r="J30" s="63">
        <f ca="1">OFFSET('Other Inputs'!$B29,,$D$2)</f>
        <v>2</v>
      </c>
      <c r="K30" s="86">
        <f t="shared" ca="1" si="7"/>
        <v>1756.6706376936081</v>
      </c>
      <c r="L30" s="82">
        <f ca="1">OFFSET('Other Inputs'!$B167,,$D$2)</f>
        <v>5.5E-2</v>
      </c>
      <c r="M30" s="52">
        <f ca="1">OFFSET('Other Inputs'!$B236,,$D$2)</f>
        <v>1.7500000000000002E-2</v>
      </c>
      <c r="N30" s="61">
        <f t="shared" ca="1" si="8"/>
        <v>1885.7200544151747</v>
      </c>
      <c r="O30" s="61">
        <f t="shared" ca="1" si="9"/>
        <v>942.86002720758734</v>
      </c>
      <c r="P30" s="53"/>
      <c r="Q30" s="61">
        <f t="shared" ca="1" si="10"/>
        <v>304538.18689620704</v>
      </c>
      <c r="R30" s="54">
        <f t="shared" ca="1" si="13"/>
        <v>3.181302951813314E-2</v>
      </c>
      <c r="S30" s="66">
        <f t="shared" ca="1" si="11"/>
        <v>287136883.18270707</v>
      </c>
      <c r="T30" s="68">
        <f t="shared" si="4"/>
        <v>3.5</v>
      </c>
    </row>
    <row r="31" spans="2:20" s="51" customFormat="1">
      <c r="B31" s="15">
        <f t="shared" si="12"/>
        <v>2024</v>
      </c>
      <c r="C31" s="61">
        <f t="shared" ca="1" si="0"/>
        <v>1588.7371914400198</v>
      </c>
      <c r="D31" s="79">
        <f t="shared" ca="1" si="1"/>
        <v>78.396288277089241</v>
      </c>
      <c r="E31" s="85">
        <f t="shared" ca="1" si="5"/>
        <v>0.52365793371593283</v>
      </c>
      <c r="F31" s="61">
        <f t="shared" ca="1" si="2"/>
        <v>831.95483488713523</v>
      </c>
      <c r="G31" s="181">
        <f ca="1">OFFSET('Other Inputs'!$B99,,$D$2)</f>
        <v>0</v>
      </c>
      <c r="H31" s="61">
        <f t="shared" ca="1" si="6"/>
        <v>831.95483488713523</v>
      </c>
      <c r="I31" s="79">
        <f t="shared" ca="1" si="3"/>
        <v>77.087389788238553</v>
      </c>
      <c r="J31" s="63">
        <f ca="1">OFFSET('Other Inputs'!$B30,,$D$2)</f>
        <v>2</v>
      </c>
      <c r="K31" s="86">
        <f t="shared" ca="1" si="7"/>
        <v>1663.9096697742705</v>
      </c>
      <c r="L31" s="82">
        <f ca="1">OFFSET('Other Inputs'!$B168,,$D$2)</f>
        <v>5.5E-2</v>
      </c>
      <c r="M31" s="52">
        <f ca="1">OFFSET('Other Inputs'!$B237,,$D$2)</f>
        <v>1.7500000000000002E-2</v>
      </c>
      <c r="N31" s="61">
        <f t="shared" ca="1" si="8"/>
        <v>1786.1446338900628</v>
      </c>
      <c r="O31" s="61">
        <f t="shared" ca="1" si="9"/>
        <v>893.07231694503139</v>
      </c>
      <c r="P31" s="53"/>
      <c r="Q31" s="61">
        <f t="shared" ca="1" si="10"/>
        <v>314314.60579000955</v>
      </c>
      <c r="R31" s="54">
        <f t="shared" ca="1" si="13"/>
        <v>3.2102440069804894E-2</v>
      </c>
      <c r="S31" s="66">
        <f t="shared" ca="1" si="11"/>
        <v>280705673.24254799</v>
      </c>
      <c r="T31" s="68">
        <f t="shared" si="4"/>
        <v>4.5</v>
      </c>
    </row>
    <row r="32" spans="2:20" s="51" customFormat="1">
      <c r="B32" s="15">
        <f t="shared" si="12"/>
        <v>2025</v>
      </c>
      <c r="C32" s="61">
        <f t="shared" ca="1" si="0"/>
        <v>1510.2738084560385</v>
      </c>
      <c r="D32" s="79">
        <f t="shared" ca="1" si="1"/>
        <v>78.71479710169281</v>
      </c>
      <c r="E32" s="85">
        <f t="shared" ca="1" si="5"/>
        <v>0.51897575550419972</v>
      </c>
      <c r="F32" s="61">
        <f t="shared" ca="1" si="2"/>
        <v>783.79549076167768</v>
      </c>
      <c r="G32" s="181">
        <f ca="1">OFFSET('Other Inputs'!$B100,,$D$2)</f>
        <v>0</v>
      </c>
      <c r="H32" s="61">
        <f t="shared" ca="1" si="6"/>
        <v>783.79549076167768</v>
      </c>
      <c r="I32" s="79">
        <f t="shared" ca="1" si="3"/>
        <v>77.421013772535261</v>
      </c>
      <c r="J32" s="63">
        <f ca="1">OFFSET('Other Inputs'!$B31,,$D$2)</f>
        <v>2</v>
      </c>
      <c r="K32" s="86">
        <f t="shared" ca="1" si="7"/>
        <v>1567.5909815233554</v>
      </c>
      <c r="L32" s="82">
        <f ca="1">OFFSET('Other Inputs'!$B169,,$D$2)</f>
        <v>5.5E-2</v>
      </c>
      <c r="M32" s="52">
        <f ca="1">OFFSET('Other Inputs'!$B238,,$D$2)</f>
        <v>1.7500000000000002E-2</v>
      </c>
      <c r="N32" s="61">
        <f t="shared" ca="1" si="8"/>
        <v>1682.7501340035149</v>
      </c>
      <c r="O32" s="61">
        <f t="shared" ca="1" si="9"/>
        <v>841.37506700175743</v>
      </c>
      <c r="P32" s="53"/>
      <c r="Q32" s="61">
        <f t="shared" ca="1" si="10"/>
        <v>324547.13319254958</v>
      </c>
      <c r="R32" s="54">
        <f t="shared" ca="1" si="13"/>
        <v>3.2555049030639882E-2</v>
      </c>
      <c r="S32" s="66">
        <f t="shared" ca="1" si="11"/>
        <v>273065865.93510967</v>
      </c>
      <c r="T32" s="68">
        <f t="shared" si="4"/>
        <v>5.5</v>
      </c>
    </row>
    <row r="33" spans="2:20" s="51" customFormat="1">
      <c r="B33" s="15">
        <f t="shared" si="12"/>
        <v>2026</v>
      </c>
      <c r="C33" s="61">
        <f t="shared" ca="1" si="0"/>
        <v>1428.4706560419827</v>
      </c>
      <c r="D33" s="79">
        <f t="shared" ca="1" si="1"/>
        <v>79.023565180772991</v>
      </c>
      <c r="E33" s="85">
        <f t="shared" ca="1" si="5"/>
        <v>0.51443216371539024</v>
      </c>
      <c r="F33" s="61">
        <f t="shared" ca="1" si="2"/>
        <v>734.85125039162017</v>
      </c>
      <c r="G33" s="181">
        <f ca="1">OFFSET('Other Inputs'!$B101,,$D$2)</f>
        <v>0</v>
      </c>
      <c r="H33" s="61">
        <f t="shared" ca="1" si="6"/>
        <v>734.85125039162017</v>
      </c>
      <c r="I33" s="79">
        <f t="shared" ca="1" si="3"/>
        <v>77.742523062735728</v>
      </c>
      <c r="J33" s="63">
        <f ca="1">OFFSET('Other Inputs'!$B32,,$D$2)</f>
        <v>2</v>
      </c>
      <c r="K33" s="86">
        <f t="shared" ca="1" si="7"/>
        <v>1469.7025007832403</v>
      </c>
      <c r="L33" s="82">
        <f ca="1">OFFSET('Other Inputs'!$B170,,$D$2)</f>
        <v>5.5E-2</v>
      </c>
      <c r="M33" s="52">
        <f ca="1">OFFSET('Other Inputs'!$B239,,$D$2)</f>
        <v>1.7500000000000002E-2</v>
      </c>
      <c r="N33" s="61">
        <f t="shared" ca="1" si="8"/>
        <v>1577.6705207470291</v>
      </c>
      <c r="O33" s="61">
        <f t="shared" ca="1" si="9"/>
        <v>788.83526037351453</v>
      </c>
      <c r="P33" s="53"/>
      <c r="Q33" s="61">
        <f t="shared" ca="1" si="10"/>
        <v>335229.01950500923</v>
      </c>
      <c r="R33" s="54">
        <f t="shared" ca="1" si="13"/>
        <v>3.2913204955417719E-2</v>
      </c>
      <c r="S33" s="66">
        <f t="shared" ca="1" si="11"/>
        <v>264440470.88599193</v>
      </c>
      <c r="T33" s="68">
        <f t="shared" si="4"/>
        <v>6.5</v>
      </c>
    </row>
    <row r="34" spans="2:20" s="51" customFormat="1">
      <c r="B34" s="15">
        <f t="shared" si="12"/>
        <v>2027</v>
      </c>
      <c r="C34" s="61">
        <f t="shared" ca="1" si="0"/>
        <v>1344.0638089846095</v>
      </c>
      <c r="D34" s="79">
        <f t="shared" ca="1" si="1"/>
        <v>79.319454700799994</v>
      </c>
      <c r="E34" s="85">
        <f t="shared" ca="1" si="5"/>
        <v>0.51007365905261648</v>
      </c>
      <c r="F34" s="61">
        <f t="shared" ca="1" si="2"/>
        <v>685.57154504897676</v>
      </c>
      <c r="G34" s="181">
        <f ca="1">OFFSET('Other Inputs'!$B102,,$D$2)</f>
        <v>0</v>
      </c>
      <c r="H34" s="61">
        <f t="shared" ca="1" si="6"/>
        <v>685.57154504897676</v>
      </c>
      <c r="I34" s="79">
        <f t="shared" ca="1" si="3"/>
        <v>78.049173781085159</v>
      </c>
      <c r="J34" s="63">
        <f ca="1">OFFSET('Other Inputs'!$B33,,$D$2)</f>
        <v>2</v>
      </c>
      <c r="K34" s="86">
        <f t="shared" ca="1" si="7"/>
        <v>1371.1430900979535</v>
      </c>
      <c r="L34" s="82">
        <f ca="1">OFFSET('Other Inputs'!$B171,,$D$2)</f>
        <v>5.5E-2</v>
      </c>
      <c r="M34" s="52">
        <f ca="1">OFFSET('Other Inputs'!$B240,,$D$2)</f>
        <v>1.7500000000000002E-2</v>
      </c>
      <c r="N34" s="61">
        <f t="shared" ca="1" si="8"/>
        <v>1471.8706893542744</v>
      </c>
      <c r="O34" s="61">
        <f t="shared" ca="1" si="9"/>
        <v>735.93534467713721</v>
      </c>
      <c r="P34" s="53"/>
      <c r="Q34" s="61">
        <f t="shared" ca="1" si="10"/>
        <v>346405.44096571812</v>
      </c>
      <c r="R34" s="54">
        <f t="shared" ca="1" si="13"/>
        <v>3.3339659786052245E-2</v>
      </c>
      <c r="S34" s="66">
        <f t="shared" ca="1" si="11"/>
        <v>254932007.59514147</v>
      </c>
      <c r="T34" s="68">
        <f t="shared" si="4"/>
        <v>7.5</v>
      </c>
    </row>
    <row r="35" spans="2:20" s="51" customFormat="1">
      <c r="B35" s="15">
        <f t="shared" si="12"/>
        <v>2028</v>
      </c>
      <c r="C35" s="61">
        <f t="shared" ca="1" si="0"/>
        <v>1257.8131677293275</v>
      </c>
      <c r="D35" s="79">
        <f t="shared" ca="1" si="1"/>
        <v>79.598765788177204</v>
      </c>
      <c r="E35" s="85">
        <f t="shared" ca="1" si="5"/>
        <v>0.50595591491694025</v>
      </c>
      <c r="F35" s="61">
        <f t="shared" ca="1" si="2"/>
        <v>636.39801207306664</v>
      </c>
      <c r="G35" s="181">
        <f ca="1">OFFSET('Other Inputs'!$B103,,$D$2)</f>
        <v>0</v>
      </c>
      <c r="H35" s="61">
        <f t="shared" ca="1" si="6"/>
        <v>636.39801207306664</v>
      </c>
      <c r="I35" s="79">
        <f t="shared" ca="1" si="3"/>
        <v>78.337743484521425</v>
      </c>
      <c r="J35" s="63">
        <f ca="1">OFFSET('Other Inputs'!$B34,,$D$2)</f>
        <v>2</v>
      </c>
      <c r="K35" s="86">
        <f t="shared" ca="1" si="7"/>
        <v>1272.7960241461333</v>
      </c>
      <c r="L35" s="82">
        <f ca="1">OFFSET('Other Inputs'!$B172,,$D$2)</f>
        <v>5.5E-2</v>
      </c>
      <c r="M35" s="52">
        <f ca="1">OFFSET('Other Inputs'!$B241,,$D$2)</f>
        <v>1.7500000000000002E-2</v>
      </c>
      <c r="N35" s="61">
        <f t="shared" ca="1" si="8"/>
        <v>1366.2988020699688</v>
      </c>
      <c r="O35" s="61">
        <f t="shared" ca="1" si="9"/>
        <v>683.14940103498441</v>
      </c>
      <c r="P35" s="53"/>
      <c r="Q35" s="61">
        <f t="shared" ca="1" si="10"/>
        <v>358126.37745709374</v>
      </c>
      <c r="R35" s="54">
        <f t="shared" ca="1" si="13"/>
        <v>3.3835890275567548E-2</v>
      </c>
      <c r="S35" s="66">
        <f t="shared" ca="1" si="11"/>
        <v>244653820.25464234</v>
      </c>
      <c r="T35" s="68">
        <f t="shared" si="4"/>
        <v>8.5</v>
      </c>
    </row>
    <row r="36" spans="2:20" s="51" customFormat="1">
      <c r="B36" s="15">
        <f t="shared" si="12"/>
        <v>2029</v>
      </c>
      <c r="C36" s="61">
        <f t="shared" ca="1" si="0"/>
        <v>1172.0024656031128</v>
      </c>
      <c r="D36" s="79">
        <f t="shared" ca="1" si="1"/>
        <v>79.870660607624842</v>
      </c>
      <c r="E36" s="85">
        <f t="shared" ca="1" si="5"/>
        <v>0.50194286644783404</v>
      </c>
      <c r="F36" s="61">
        <f t="shared" ca="1" si="2"/>
        <v>588.27827706875541</v>
      </c>
      <c r="G36" s="181">
        <f ca="1">OFFSET('Other Inputs'!$B104,,$D$2)</f>
        <v>0</v>
      </c>
      <c r="H36" s="61">
        <f t="shared" ca="1" si="6"/>
        <v>588.27827706875541</v>
      </c>
      <c r="I36" s="79">
        <f t="shared" ca="1" si="3"/>
        <v>78.615198513869316</v>
      </c>
      <c r="J36" s="63">
        <f ca="1">OFFSET('Other Inputs'!$B35,,$D$2)</f>
        <v>2</v>
      </c>
      <c r="K36" s="86">
        <f t="shared" ca="1" si="7"/>
        <v>1176.5565541375108</v>
      </c>
      <c r="L36" s="82">
        <f ca="1">OFFSET('Other Inputs'!$B173,,$D$2)</f>
        <v>5.5E-2</v>
      </c>
      <c r="M36" s="52">
        <f ca="1">OFFSET('Other Inputs'!$B242,,$D$2)</f>
        <v>1.7500000000000002E-2</v>
      </c>
      <c r="N36" s="61">
        <f t="shared" ca="1" si="8"/>
        <v>1262.9893399958378</v>
      </c>
      <c r="O36" s="61">
        <f t="shared" ca="1" si="9"/>
        <v>631.49466999791889</v>
      </c>
      <c r="P36" s="53"/>
      <c r="Q36" s="61">
        <f t="shared" ca="1" si="10"/>
        <v>370370.00299683277</v>
      </c>
      <c r="R36" s="54">
        <f t="shared" ca="1" si="13"/>
        <v>3.4188002644976567E-2</v>
      </c>
      <c r="S36" s="66">
        <f t="shared" ca="1" si="11"/>
        <v>233886682.81961313</v>
      </c>
      <c r="T36" s="68">
        <f t="shared" si="4"/>
        <v>9.5</v>
      </c>
    </row>
    <row r="37" spans="2:20" s="51" customFormat="1">
      <c r="B37" s="15">
        <f t="shared" si="12"/>
        <v>2030</v>
      </c>
      <c r="C37" s="61">
        <f t="shared" ca="1" si="0"/>
        <v>1088.0786743153158</v>
      </c>
      <c r="D37" s="79">
        <f t="shared" ca="1" si="1"/>
        <v>80.140368335353159</v>
      </c>
      <c r="E37" s="85">
        <f t="shared" ca="1" si="5"/>
        <v>0.49795774499985973</v>
      </c>
      <c r="F37" s="61">
        <f t="shared" ca="1" si="2"/>
        <v>541.81720304449141</v>
      </c>
      <c r="G37" s="181">
        <f ca="1">OFFSET('Other Inputs'!$B105,,$D$2)</f>
        <v>0</v>
      </c>
      <c r="H37" s="61">
        <f t="shared" ca="1" si="6"/>
        <v>541.81720304449141</v>
      </c>
      <c r="I37" s="79">
        <f t="shared" ca="1" si="3"/>
        <v>78.88524541397706</v>
      </c>
      <c r="J37" s="63">
        <f ca="1">OFFSET('Other Inputs'!$B36,,$D$2)</f>
        <v>2</v>
      </c>
      <c r="K37" s="86">
        <f t="shared" ca="1" si="7"/>
        <v>1083.6344060889828</v>
      </c>
      <c r="L37" s="82">
        <f ca="1">OFFSET('Other Inputs'!$B174,,$D$2)</f>
        <v>5.5E-2</v>
      </c>
      <c r="M37" s="52">
        <f ca="1">OFFSET('Other Inputs'!$B243,,$D$2)</f>
        <v>1.7500000000000002E-2</v>
      </c>
      <c r="N37" s="61">
        <f t="shared" ca="1" si="8"/>
        <v>1163.2408986462949</v>
      </c>
      <c r="O37" s="61">
        <f t="shared" ca="1" si="9"/>
        <v>581.62044932314745</v>
      </c>
      <c r="P37" s="53"/>
      <c r="Q37" s="61">
        <f t="shared" ca="1" si="10"/>
        <v>383135.68696099176</v>
      </c>
      <c r="R37" s="54">
        <f t="shared" ca="1" si="13"/>
        <v>3.4467380891719079E-2</v>
      </c>
      <c r="S37" s="66">
        <f t="shared" ca="1" si="11"/>
        <v>222839550.40198481</v>
      </c>
      <c r="T37" s="68">
        <f t="shared" si="4"/>
        <v>10.5</v>
      </c>
    </row>
    <row r="38" spans="2:20" s="51" customFormat="1">
      <c r="B38" s="15">
        <f t="shared" si="12"/>
        <v>2031</v>
      </c>
      <c r="C38" s="61">
        <f t="shared" ca="1" si="0"/>
        <v>1008.7585068630602</v>
      </c>
      <c r="D38" s="79">
        <f t="shared" ca="1" si="1"/>
        <v>80.427398437268934</v>
      </c>
      <c r="E38" s="85">
        <f t="shared" ca="1" si="5"/>
        <v>0.4937098708994111</v>
      </c>
      <c r="F38" s="61">
        <f t="shared" ca="1" si="2"/>
        <v>498.03403219204415</v>
      </c>
      <c r="G38" s="181">
        <f ca="1">OFFSET('Other Inputs'!$B106,,$D$2)</f>
        <v>0</v>
      </c>
      <c r="H38" s="61">
        <f t="shared" ca="1" si="6"/>
        <v>498.03403219204415</v>
      </c>
      <c r="I38" s="79">
        <f t="shared" ca="1" si="3"/>
        <v>79.163187140225631</v>
      </c>
      <c r="J38" s="63">
        <f ca="1">OFFSET('Other Inputs'!$B37,,$D$2)</f>
        <v>2</v>
      </c>
      <c r="K38" s="86">
        <f t="shared" ca="1" si="7"/>
        <v>996.0680643840883</v>
      </c>
      <c r="L38" s="82">
        <f ca="1">OFFSET('Other Inputs'!$B175,,$D$2)</f>
        <v>5.5E-2</v>
      </c>
      <c r="M38" s="52">
        <f ca="1">OFFSET('Other Inputs'!$B244,,$D$2)</f>
        <v>1.7500000000000002E-2</v>
      </c>
      <c r="N38" s="61">
        <f t="shared" ca="1" si="8"/>
        <v>1069.2417145639045</v>
      </c>
      <c r="O38" s="61">
        <f t="shared" ca="1" si="9"/>
        <v>534.62085728195223</v>
      </c>
      <c r="P38" s="53"/>
      <c r="Q38" s="61">
        <f t="shared" ca="1" si="10"/>
        <v>396338.14792423107</v>
      </c>
      <c r="R38" s="54">
        <f t="shared" ca="1" si="13"/>
        <v>3.445896953103067E-2</v>
      </c>
      <c r="S38" s="66">
        <f t="shared" ca="1" si="11"/>
        <v>211890640.41679361</v>
      </c>
      <c r="T38" s="68">
        <f t="shared" si="4"/>
        <v>11.5</v>
      </c>
    </row>
    <row r="39" spans="2:20" s="51" customFormat="1">
      <c r="B39" s="15">
        <f t="shared" si="12"/>
        <v>2032</v>
      </c>
      <c r="C39" s="61">
        <f t="shared" ca="1" si="0"/>
        <v>928.0310195228551</v>
      </c>
      <c r="D39" s="79">
        <f t="shared" ca="1" si="1"/>
        <v>80.670677567191831</v>
      </c>
      <c r="E39" s="85">
        <f t="shared" ca="1" si="5"/>
        <v>0.49010763427695447</v>
      </c>
      <c r="F39" s="61">
        <f t="shared" ca="1" si="2"/>
        <v>454.83508751397665</v>
      </c>
      <c r="G39" s="181">
        <f ca="1">OFFSET('Other Inputs'!$B107,,$D$2)</f>
        <v>0</v>
      </c>
      <c r="H39" s="61">
        <f t="shared" ca="1" si="6"/>
        <v>454.83508751397665</v>
      </c>
      <c r="I39" s="79">
        <f t="shared" ca="1" si="3"/>
        <v>79.398601610164036</v>
      </c>
      <c r="J39" s="63">
        <f ca="1">OFFSET('Other Inputs'!$B38,,$D$2)</f>
        <v>2</v>
      </c>
      <c r="K39" s="86">
        <f t="shared" ca="1" si="7"/>
        <v>909.67017502795329</v>
      </c>
      <c r="L39" s="82">
        <f ca="1">OFFSET('Other Inputs'!$B176,,$D$2)</f>
        <v>5.5E-2</v>
      </c>
      <c r="M39" s="52">
        <f ca="1">OFFSET('Other Inputs'!$B245,,$D$2)</f>
        <v>1.7500000000000002E-2</v>
      </c>
      <c r="N39" s="61">
        <f t="shared" ca="1" si="8"/>
        <v>976.49682026094433</v>
      </c>
      <c r="O39" s="61">
        <f t="shared" ca="1" si="9"/>
        <v>488.24841013047217</v>
      </c>
      <c r="P39" s="53"/>
      <c r="Q39" s="61">
        <f t="shared" ca="1" si="10"/>
        <v>410393.2358940632</v>
      </c>
      <c r="R39" s="54">
        <f t="shared" ca="1" si="13"/>
        <v>3.5462364759596854E-2</v>
      </c>
      <c r="S39" s="66">
        <f t="shared" ca="1" si="11"/>
        <v>200373844.95357618</v>
      </c>
      <c r="T39" s="68">
        <f t="shared" si="4"/>
        <v>12.5</v>
      </c>
    </row>
    <row r="40" spans="2:20" s="51" customFormat="1">
      <c r="B40" s="15">
        <f t="shared" si="12"/>
        <v>2033</v>
      </c>
      <c r="C40" s="61">
        <f t="shared" ca="1" si="0"/>
        <v>846.61235122789765</v>
      </c>
      <c r="D40" s="79">
        <f t="shared" ca="1" si="1"/>
        <v>80.860484886247335</v>
      </c>
      <c r="E40" s="85">
        <f t="shared" ca="1" si="5"/>
        <v>0.48729685693808811</v>
      </c>
      <c r="F40" s="61">
        <f t="shared" ca="1" si="2"/>
        <v>412.55153779831926</v>
      </c>
      <c r="G40" s="181">
        <f ca="1">OFFSET('Other Inputs'!$B108,,$D$2)</f>
        <v>0</v>
      </c>
      <c r="H40" s="61">
        <f t="shared" ca="1" si="6"/>
        <v>412.55153779831926</v>
      </c>
      <c r="I40" s="79">
        <f t="shared" ca="1" si="3"/>
        <v>79.583994282567886</v>
      </c>
      <c r="J40" s="63">
        <f ca="1">OFFSET('Other Inputs'!$B39,,$D$2)</f>
        <v>2</v>
      </c>
      <c r="K40" s="86">
        <f t="shared" ca="1" si="7"/>
        <v>825.10307559663852</v>
      </c>
      <c r="L40" s="82">
        <f ca="1">OFFSET('Other Inputs'!$B177,,$D$2)</f>
        <v>5.5E-2</v>
      </c>
      <c r="M40" s="52">
        <f ca="1">OFFSET('Other Inputs'!$B246,,$D$2)</f>
        <v>1.7500000000000002E-2</v>
      </c>
      <c r="N40" s="61">
        <f t="shared" ca="1" si="8"/>
        <v>885.7172102876566</v>
      </c>
      <c r="O40" s="61">
        <f t="shared" ca="1" si="9"/>
        <v>442.8586051438283</v>
      </c>
      <c r="P40" s="53"/>
      <c r="Q40" s="61">
        <f t="shared" ca="1" si="10"/>
        <v>425409.47359556978</v>
      </c>
      <c r="R40" s="54">
        <f t="shared" ca="1" si="13"/>
        <v>3.6589876216631456E-2</v>
      </c>
      <c r="S40" s="66">
        <f t="shared" ca="1" si="11"/>
        <v>188396246.09150428</v>
      </c>
      <c r="T40" s="68">
        <f t="shared" si="4"/>
        <v>13.5</v>
      </c>
    </row>
    <row r="41" spans="2:20" s="51" customFormat="1">
      <c r="B41" s="15">
        <f t="shared" si="12"/>
        <v>2034</v>
      </c>
      <c r="C41" s="61">
        <f t="shared" ca="1" si="0"/>
        <v>767.19688923494073</v>
      </c>
      <c r="D41" s="79">
        <f t="shared" ca="1" si="1"/>
        <v>81.008320320208398</v>
      </c>
      <c r="E41" s="85">
        <f t="shared" ca="1" si="5"/>
        <v>0.48510801899740708</v>
      </c>
      <c r="F41" s="61">
        <f t="shared" ca="1" si="2"/>
        <v>372.17336311773522</v>
      </c>
      <c r="G41" s="181">
        <f ca="1">OFFSET('Other Inputs'!$B109,,$D$2)</f>
        <v>0</v>
      </c>
      <c r="H41" s="61">
        <f t="shared" ca="1" si="6"/>
        <v>372.17336311773522</v>
      </c>
      <c r="I41" s="79">
        <f t="shared" ca="1" si="3"/>
        <v>79.730051700057203</v>
      </c>
      <c r="J41" s="63">
        <f ca="1">OFFSET('Other Inputs'!$B40,,$D$2)</f>
        <v>2</v>
      </c>
      <c r="K41" s="86">
        <f t="shared" ca="1" si="7"/>
        <v>744.34672623547044</v>
      </c>
      <c r="L41" s="82">
        <f ca="1">OFFSET('Other Inputs'!$B178,,$D$2)</f>
        <v>5.5E-2</v>
      </c>
      <c r="M41" s="52">
        <f ca="1">OFFSET('Other Inputs'!$B247,,$D$2)</f>
        <v>1.7500000000000002E-2</v>
      </c>
      <c r="N41" s="61">
        <f t="shared" ca="1" si="8"/>
        <v>799.02829761154374</v>
      </c>
      <c r="O41" s="61">
        <f t="shared" ca="1" si="9"/>
        <v>399.51414880577187</v>
      </c>
      <c r="P41" s="53"/>
      <c r="Q41" s="61">
        <f t="shared" ca="1" si="10"/>
        <v>441348.63724019297</v>
      </c>
      <c r="R41" s="54">
        <f t="shared" ca="1" si="13"/>
        <v>3.7467815443565478E-2</v>
      </c>
      <c r="S41" s="66">
        <f t="shared" ca="1" si="11"/>
        <v>176325025.1336031</v>
      </c>
      <c r="T41" s="68">
        <f t="shared" si="4"/>
        <v>14.5</v>
      </c>
    </row>
    <row r="42" spans="2:20" s="51" customFormat="1">
      <c r="B42" s="15">
        <f t="shared" si="12"/>
        <v>2035</v>
      </c>
      <c r="C42" s="61">
        <f t="shared" ca="1" si="0"/>
        <v>693.98298128656666</v>
      </c>
      <c r="D42" s="79">
        <f t="shared" ca="1" si="1"/>
        <v>81.153799407467389</v>
      </c>
      <c r="E42" s="85">
        <f t="shared" ca="1" si="5"/>
        <v>0.4829528047815887</v>
      </c>
      <c r="F42" s="61">
        <f t="shared" ca="1" si="2"/>
        <v>335.16102728303616</v>
      </c>
      <c r="G42" s="181">
        <f ca="1">OFFSET('Other Inputs'!$B110,,$D$2)</f>
        <v>0</v>
      </c>
      <c r="H42" s="61">
        <f t="shared" ca="1" si="6"/>
        <v>335.16102728303616</v>
      </c>
      <c r="I42" s="79">
        <f t="shared" ca="1" si="3"/>
        <v>79.871054108757932</v>
      </c>
      <c r="J42" s="63">
        <f ca="1">OFFSET('Other Inputs'!$B41,,$D$2)</f>
        <v>2</v>
      </c>
      <c r="K42" s="86">
        <f t="shared" ca="1" si="7"/>
        <v>670.32205456607232</v>
      </c>
      <c r="L42" s="82">
        <f ca="1">OFFSET('Other Inputs'!$B179,,$D$2)</f>
        <v>5.5E-2</v>
      </c>
      <c r="M42" s="52">
        <f ca="1">OFFSET('Other Inputs'!$B248,,$D$2)</f>
        <v>1.7500000000000002E-2</v>
      </c>
      <c r="N42" s="61">
        <f t="shared" ca="1" si="8"/>
        <v>719.56558849963233</v>
      </c>
      <c r="O42" s="61">
        <f t="shared" ca="1" si="9"/>
        <v>359.78279424981616</v>
      </c>
      <c r="P42" s="53"/>
      <c r="Q42" s="61">
        <f t="shared" ca="1" si="10"/>
        <v>457960.14657969895</v>
      </c>
      <c r="R42" s="54">
        <f t="shared" ca="1" si="13"/>
        <v>3.7638066457800212E-2</v>
      </c>
      <c r="S42" s="66">
        <f t="shared" ca="1" si="11"/>
        <v>164766181.19149947</v>
      </c>
      <c r="T42" s="68">
        <f t="shared" si="4"/>
        <v>15.5</v>
      </c>
    </row>
    <row r="43" spans="2:20" s="51" customFormat="1">
      <c r="B43" s="15">
        <f t="shared" si="12"/>
        <v>2036</v>
      </c>
      <c r="C43" s="61">
        <f t="shared" ca="1" si="0"/>
        <v>625.38303789129463</v>
      </c>
      <c r="D43" s="79">
        <f t="shared" ca="1" si="1"/>
        <v>81.278801099806415</v>
      </c>
      <c r="E43" s="85">
        <f t="shared" ca="1" si="5"/>
        <v>0.48110134404287785</v>
      </c>
      <c r="F43" s="61">
        <f t="shared" ca="1" si="2"/>
        <v>300.87262007111985</v>
      </c>
      <c r="G43" s="181">
        <f ca="1">OFFSET('Other Inputs'!$B111,,$D$2)</f>
        <v>0</v>
      </c>
      <c r="H43" s="61">
        <f t="shared" ca="1" si="6"/>
        <v>300.87262007111985</v>
      </c>
      <c r="I43" s="79">
        <f t="shared" ca="1" si="3"/>
        <v>79.992056399333833</v>
      </c>
      <c r="J43" s="63">
        <f ca="1">OFFSET('Other Inputs'!$B42,,$D$2)</f>
        <v>2</v>
      </c>
      <c r="K43" s="86">
        <f t="shared" ca="1" si="7"/>
        <v>601.74524014223971</v>
      </c>
      <c r="L43" s="82">
        <f ca="1">OFFSET('Other Inputs'!$B180,,$D$2)</f>
        <v>5.5E-2</v>
      </c>
      <c r="M43" s="52">
        <f ca="1">OFFSET('Other Inputs'!$B249,,$D$2)</f>
        <v>1.7500000000000002E-2</v>
      </c>
      <c r="N43" s="61">
        <f t="shared" ca="1" si="8"/>
        <v>645.95094984618891</v>
      </c>
      <c r="O43" s="61">
        <f t="shared" ca="1" si="9"/>
        <v>322.97547492309445</v>
      </c>
      <c r="P43" s="53"/>
      <c r="Q43" s="61">
        <f t="shared" ca="1" si="10"/>
        <v>475415.01249407069</v>
      </c>
      <c r="R43" s="54">
        <f t="shared" ca="1" si="13"/>
        <v>3.8114377516765163E-2</v>
      </c>
      <c r="S43" s="66">
        <f t="shared" ca="1" si="11"/>
        <v>153547389.44584137</v>
      </c>
      <c r="T43" s="68">
        <f t="shared" si="4"/>
        <v>16.5</v>
      </c>
    </row>
    <row r="44" spans="2:20" s="51" customFormat="1">
      <c r="B44" s="15">
        <f t="shared" si="12"/>
        <v>2037</v>
      </c>
      <c r="C44" s="61">
        <f t="shared" ref="C44:C67" ca="1" si="14">SUM(INDIRECT("'"&amp;$H$6&amp;"'!C"&amp;SUM(ROW(A44))&amp;":"&amp;$H$5&amp;ROW(B44)))</f>
        <v>551.39697821921231</v>
      </c>
      <c r="D44" s="79">
        <f t="shared" ref="D44:D67" ca="1" si="15">SUMPRODUCT(INDIRECT("'"&amp;$H$6&amp;"'!C"&amp;SUM(ROW(A44))&amp;":"&amp;$H$5&amp;SUM(ROW(B44))),INDIRECT("'"&amp;$H$6&amp;"'!C11:"&amp;$H$5&amp;"11"))/C44</f>
        <v>81.224650169128253</v>
      </c>
      <c r="E44" s="85">
        <f t="shared" ca="1" si="5"/>
        <v>0.48191435743490296</v>
      </c>
      <c r="F44" s="61">
        <f t="shared" ref="F44:F67" ca="1" si="16">SUMPRODUCT(INDIRECT("'"&amp;$H$6&amp;"'!$C"&amp;SUM(ROW(A44))&amp;":"&amp;$H$5&amp;SUM(ROW(A44))),
INDIRECT("'"&amp;$H$7&amp;"'!$C"&amp;SUM(ROW(A44))&amp;":"&amp;$H$5&amp;SUM(ROW(A44))))</f>
        <v>265.72612045005889</v>
      </c>
      <c r="G44" s="181">
        <f ca="1">OFFSET('Other Inputs'!$B112,,$D$2)</f>
        <v>0</v>
      </c>
      <c r="H44" s="61">
        <f t="shared" ca="1" si="6"/>
        <v>265.72612045005889</v>
      </c>
      <c r="I44" s="79">
        <f t="shared" ref="I44:I67" ca="1" si="17">IFERROR(SUMPRODUCT(INDIRECT("'"&amp;$H$6&amp;"'!$C"&amp;SUM(ROW(P44))&amp;":"&amp;$H$5&amp;SUM(ROW(P44))),
INDIRECT("'"&amp;$H$7&amp;"'!$C"&amp;SUM(ROW(P44))&amp;":"&amp;$H$5&amp;SUM(ROW(P44))),
INDIRECT("'"&amp;$H$7&amp;"'!$C10:"&amp;$H$5&amp;10))/
(SUMPRODUCT(INDIRECT("'"&amp;$H$6&amp;"'!$C"&amp;SUM(ROW(P44))&amp;":"&amp;$H$5&amp;SUM(ROW(P44))),
INDIRECT("'"&amp;$H$7&amp;"'!$C"&amp;SUM(ROW(P44))&amp;":"&amp;$H$5&amp;SUM(ROW(P44))))),"")</f>
        <v>79.961083877377661</v>
      </c>
      <c r="J44" s="63">
        <f ca="1">OFFSET('Other Inputs'!$B43,,$D$2)</f>
        <v>2</v>
      </c>
      <c r="K44" s="86">
        <f t="shared" ca="1" si="7"/>
        <v>531.45224090011777</v>
      </c>
      <c r="L44" s="82">
        <f ca="1">OFFSET('Other Inputs'!$B181,,$D$2)</f>
        <v>5.5E-2</v>
      </c>
      <c r="M44" s="52">
        <f ca="1">OFFSET('Other Inputs'!$B250,,$D$2)</f>
        <v>1.7500000000000002E-2</v>
      </c>
      <c r="N44" s="61">
        <f t="shared" ca="1" si="8"/>
        <v>570.49405114724266</v>
      </c>
      <c r="O44" s="61">
        <f t="shared" ca="1" si="9"/>
        <v>285.24702557362133</v>
      </c>
      <c r="P44" s="53"/>
      <c r="Q44" s="61">
        <f t="shared" ref="Q44:Q67" ca="1" si="18">IFERROR(SUMPRODUCT(INDIRECT("'"&amp;$H$6&amp;"'!$C"&amp;SUM(ROW(P44))&amp;":"&amp;$H$5&amp;SUM(ROW(P44))),
INDIRECT("'"&amp;$H$7&amp;"'!$C"&amp;SUM(ROW(P44))&amp;":"&amp;$H$5&amp;SUM(ROW(P44))),
INDIRECT("'"&amp;$H$8&amp;"'!$C"&amp;SUM(ROW(P44))&amp;":"&amp;$H$5&amp;SUM(ROW(P44))))/
(SUMPRODUCT(INDIRECT("'"&amp;$H$6&amp;"'!$C"&amp;SUM(ROW(P44))&amp;":"&amp;$H$5&amp;SUM(ROW(P44))),
INDIRECT("'"&amp;$H$7&amp;"'!$C"&amp;SUM(ROW(P44))&amp;":"&amp;$H$5&amp;SUM(ROW(P44))))),"")</f>
        <v>495018.84645740275</v>
      </c>
      <c r="R44" s="54">
        <f t="shared" ca="1" si="13"/>
        <v>4.1235201767164442E-2</v>
      </c>
      <c r="S44" s="66">
        <f t="shared" ca="1" si="11"/>
        <v>141202653.55485928</v>
      </c>
      <c r="T44" s="68">
        <f t="shared" ref="T44:T67" si="19">IF(B44&gt;Endyear,0,IF(B44&gt;=Startyear,IF(B44=Startyear,0.5,T43+1),0))</f>
        <v>17.5</v>
      </c>
    </row>
    <row r="45" spans="2:20" s="51" customFormat="1">
      <c r="B45" s="15">
        <f t="shared" si="12"/>
        <v>2038</v>
      </c>
      <c r="C45" s="61">
        <f t="shared" ca="1" si="14"/>
        <v>489.08776246417358</v>
      </c>
      <c r="D45" s="79">
        <f t="shared" ca="1" si="15"/>
        <v>81.214879053072579</v>
      </c>
      <c r="E45" s="85">
        <f t="shared" ca="1" si="5"/>
        <v>0.48206840528569439</v>
      </c>
      <c r="F45" s="61">
        <f t="shared" ca="1" si="16"/>
        <v>235.77375769585265</v>
      </c>
      <c r="G45" s="181">
        <f ca="1">OFFSET('Other Inputs'!$B113,,$D$2)</f>
        <v>0</v>
      </c>
      <c r="H45" s="61">
        <f t="shared" ca="1" si="6"/>
        <v>235.77375769585265</v>
      </c>
      <c r="I45" s="79">
        <f t="shared" ca="1" si="17"/>
        <v>79.97468753038757</v>
      </c>
      <c r="J45" s="63">
        <f ca="1">OFFSET('Other Inputs'!$B44,,$D$2)</f>
        <v>2</v>
      </c>
      <c r="K45" s="86">
        <f t="shared" ca="1" si="7"/>
        <v>471.5475153917053</v>
      </c>
      <c r="L45" s="82">
        <f ca="1">OFFSET('Other Inputs'!$B182,,$D$2)</f>
        <v>5.5E-2</v>
      </c>
      <c r="M45" s="52">
        <f ca="1">OFFSET('Other Inputs'!$B251,,$D$2)</f>
        <v>1.7500000000000002E-2</v>
      </c>
      <c r="N45" s="61">
        <f t="shared" ca="1" si="8"/>
        <v>506.18857474116845</v>
      </c>
      <c r="O45" s="61">
        <f t="shared" ca="1" si="9"/>
        <v>253.09428737058423</v>
      </c>
      <c r="P45" s="53"/>
      <c r="Q45" s="61">
        <f t="shared" ca="1" si="18"/>
        <v>514948.80826249934</v>
      </c>
      <c r="R45" s="54">
        <f t="shared" ca="1" si="13"/>
        <v>4.026101621731204E-2</v>
      </c>
      <c r="S45" s="66">
        <f t="shared" ca="1" si="11"/>
        <v>130330601.65952888</v>
      </c>
      <c r="T45" s="68">
        <f t="shared" si="19"/>
        <v>18.5</v>
      </c>
    </row>
    <row r="46" spans="2:20" s="51" customFormat="1">
      <c r="B46" s="15">
        <f t="shared" si="12"/>
        <v>2039</v>
      </c>
      <c r="C46" s="61">
        <f t="shared" ca="1" si="14"/>
        <v>435.39291221187113</v>
      </c>
      <c r="D46" s="79">
        <f t="shared" ca="1" si="15"/>
        <v>81.237097378485686</v>
      </c>
      <c r="E46" s="85">
        <f t="shared" ca="1" si="5"/>
        <v>0.48174671214894899</v>
      </c>
      <c r="F46" s="61">
        <f t="shared" ca="1" si="16"/>
        <v>209.74910395102489</v>
      </c>
      <c r="G46" s="181">
        <f ca="1">OFFSET('Other Inputs'!$B114,,$D$2)</f>
        <v>0</v>
      </c>
      <c r="H46" s="61">
        <f t="shared" ca="1" si="6"/>
        <v>209.74910395102489</v>
      </c>
      <c r="I46" s="79">
        <f t="shared" ca="1" si="17"/>
        <v>80.02058146922748</v>
      </c>
      <c r="J46" s="63">
        <f ca="1">OFFSET('Other Inputs'!$B45,,$D$2)</f>
        <v>2</v>
      </c>
      <c r="K46" s="86">
        <f t="shared" ca="1" si="7"/>
        <v>419.49820790204978</v>
      </c>
      <c r="L46" s="82">
        <f ca="1">OFFSET('Other Inputs'!$B183,,$D$2)</f>
        <v>5.5E-2</v>
      </c>
      <c r="M46" s="52">
        <f ca="1">OFFSET('Other Inputs'!$B252,,$D$2)</f>
        <v>1.7500000000000002E-2</v>
      </c>
      <c r="N46" s="61">
        <f t="shared" ca="1" si="8"/>
        <v>450.31559500005409</v>
      </c>
      <c r="O46" s="61">
        <f t="shared" ca="1" si="9"/>
        <v>225.15779750002704</v>
      </c>
      <c r="P46" s="53"/>
      <c r="Q46" s="61">
        <f t="shared" ca="1" si="18"/>
        <v>535321.98790321755</v>
      </c>
      <c r="R46" s="54">
        <f t="shared" ca="1" si="13"/>
        <v>3.9563504786931825E-2</v>
      </c>
      <c r="S46" s="66">
        <f t="shared" ca="1" si="11"/>
        <v>120531919.74962458</v>
      </c>
      <c r="T46" s="68">
        <f t="shared" si="19"/>
        <v>19.5</v>
      </c>
    </row>
    <row r="47" spans="2:20" s="51" customFormat="1">
      <c r="B47" s="15">
        <f t="shared" si="12"/>
        <v>2040</v>
      </c>
      <c r="C47" s="61">
        <f t="shared" ca="1" si="14"/>
        <v>388.31815137901418</v>
      </c>
      <c r="D47" s="79">
        <f t="shared" ca="1" si="15"/>
        <v>81.2825687237343</v>
      </c>
      <c r="E47" s="85">
        <f t="shared" ca="1" si="5"/>
        <v>0.48107849602269714</v>
      </c>
      <c r="F47" s="61">
        <f t="shared" ca="1" si="16"/>
        <v>186.81151224373019</v>
      </c>
      <c r="G47" s="181">
        <f ca="1">OFFSET('Other Inputs'!$B115,,$D$2)</f>
        <v>0</v>
      </c>
      <c r="H47" s="61">
        <f t="shared" ca="1" si="6"/>
        <v>186.81151224373019</v>
      </c>
      <c r="I47" s="79">
        <f t="shared" ca="1" si="17"/>
        <v>80.090181207935004</v>
      </c>
      <c r="J47" s="63">
        <f ca="1">OFFSET('Other Inputs'!$B46,,$D$2)</f>
        <v>2</v>
      </c>
      <c r="K47" s="86">
        <f t="shared" ca="1" si="7"/>
        <v>373.62302448746038</v>
      </c>
      <c r="L47" s="82">
        <f ca="1">OFFSET('Other Inputs'!$B184,,$D$2)</f>
        <v>5.5E-2</v>
      </c>
      <c r="M47" s="52">
        <f ca="1">OFFSET('Other Inputs'!$B253,,$D$2)</f>
        <v>1.7500000000000002E-2</v>
      </c>
      <c r="N47" s="61">
        <f t="shared" ca="1" si="8"/>
        <v>401.07030592387042</v>
      </c>
      <c r="O47" s="61">
        <f t="shared" ca="1" si="9"/>
        <v>200.53515296193521</v>
      </c>
      <c r="P47" s="53"/>
      <c r="Q47" s="61">
        <f t="shared" ca="1" si="18"/>
        <v>556231.8180429131</v>
      </c>
      <c r="R47" s="54">
        <f t="shared" ca="1" si="13"/>
        <v>3.9060286355127039E-2</v>
      </c>
      <c r="S47" s="66">
        <f t="shared" ca="1" si="11"/>
        <v>111544032.7135309</v>
      </c>
      <c r="T47" s="68">
        <f t="shared" si="19"/>
        <v>20.5</v>
      </c>
    </row>
    <row r="48" spans="2:20" s="51" customFormat="1">
      <c r="B48" s="15">
        <f t="shared" si="12"/>
        <v>2041</v>
      </c>
      <c r="C48" s="61">
        <f t="shared" ca="1" si="14"/>
        <v>346.72419815797451</v>
      </c>
      <c r="D48" s="79">
        <f t="shared" ca="1" si="15"/>
        <v>81.350401622433282</v>
      </c>
      <c r="E48" s="85">
        <f t="shared" ca="1" si="5"/>
        <v>0.48007688442952701</v>
      </c>
      <c r="F48" s="61">
        <f t="shared" ca="1" si="16"/>
        <v>166.45427280800635</v>
      </c>
      <c r="G48" s="181">
        <f ca="1">OFFSET('Other Inputs'!$B116,,$D$2)</f>
        <v>0</v>
      </c>
      <c r="H48" s="61">
        <f t="shared" ca="1" si="6"/>
        <v>166.45427280800635</v>
      </c>
      <c r="I48" s="79">
        <f t="shared" ca="1" si="17"/>
        <v>80.18175829378491</v>
      </c>
      <c r="J48" s="63">
        <f ca="1">OFFSET('Other Inputs'!$B47,,$D$2)</f>
        <v>2</v>
      </c>
      <c r="K48" s="86">
        <f t="shared" ca="1" si="7"/>
        <v>332.9085456160127</v>
      </c>
      <c r="L48" s="82">
        <f ca="1">OFFSET('Other Inputs'!$B185,,$D$2)</f>
        <v>5.5E-2</v>
      </c>
      <c r="M48" s="52">
        <f ca="1">OFFSET('Other Inputs'!$B254,,$D$2)</f>
        <v>1.7500000000000002E-2</v>
      </c>
      <c r="N48" s="61">
        <f t="shared" ca="1" si="8"/>
        <v>357.36483964832905</v>
      </c>
      <c r="O48" s="61">
        <f t="shared" ca="1" si="9"/>
        <v>178.68241982416453</v>
      </c>
      <c r="P48" s="53"/>
      <c r="Q48" s="61">
        <f t="shared" ca="1" si="18"/>
        <v>577708.32586138591</v>
      </c>
      <c r="R48" s="54">
        <f t="shared" ca="1" si="13"/>
        <v>3.8610714313390693E-2</v>
      </c>
      <c r="S48" s="66">
        <f t="shared" ca="1" si="11"/>
        <v>103226321.6174794</v>
      </c>
      <c r="T48" s="68">
        <f t="shared" si="19"/>
        <v>21.5</v>
      </c>
    </row>
    <row r="49" spans="2:20" s="51" customFormat="1">
      <c r="B49" s="15">
        <f t="shared" si="12"/>
        <v>2042</v>
      </c>
      <c r="C49" s="61">
        <f t="shared" ca="1" si="14"/>
        <v>309.67681293893821</v>
      </c>
      <c r="D49" s="79">
        <f t="shared" ca="1" si="15"/>
        <v>81.439005366135518</v>
      </c>
      <c r="E49" s="85">
        <f t="shared" ca="1" si="5"/>
        <v>0.47876560394426732</v>
      </c>
      <c r="F49" s="61">
        <f t="shared" ca="1" si="16"/>
        <v>148.26260637424664</v>
      </c>
      <c r="G49" s="181">
        <f ca="1">OFFSET('Other Inputs'!$B117,,$D$2)</f>
        <v>0</v>
      </c>
      <c r="H49" s="61">
        <f t="shared" ca="1" si="6"/>
        <v>148.26260637424664</v>
      </c>
      <c r="I49" s="79">
        <f t="shared" ca="1" si="17"/>
        <v>80.292951858012046</v>
      </c>
      <c r="J49" s="63">
        <f ca="1">OFFSET('Other Inputs'!$B48,,$D$2)</f>
        <v>2</v>
      </c>
      <c r="K49" s="86">
        <f t="shared" ca="1" si="7"/>
        <v>296.52521274849329</v>
      </c>
      <c r="L49" s="82">
        <f ca="1">OFFSET('Other Inputs'!$B186,,$D$2)</f>
        <v>5.5E-2</v>
      </c>
      <c r="M49" s="52">
        <f ca="1">OFFSET('Other Inputs'!$B255,,$D$2)</f>
        <v>1.7500000000000002E-2</v>
      </c>
      <c r="N49" s="61">
        <f t="shared" ca="1" si="8"/>
        <v>318.30869619002948</v>
      </c>
      <c r="O49" s="61">
        <f t="shared" ca="1" si="9"/>
        <v>159.15434809501474</v>
      </c>
      <c r="P49" s="53"/>
      <c r="Q49" s="61">
        <f t="shared" ca="1" si="18"/>
        <v>599792.87010954297</v>
      </c>
      <c r="R49" s="54">
        <f t="shared" ca="1" si="13"/>
        <v>3.8227844847533055E-2</v>
      </c>
      <c r="S49" s="66">
        <f t="shared" ca="1" si="11"/>
        <v>95459643.23432216</v>
      </c>
      <c r="T49" s="68">
        <f t="shared" si="19"/>
        <v>22.5</v>
      </c>
    </row>
    <row r="50" spans="2:20" s="51" customFormat="1">
      <c r="B50" s="15">
        <f t="shared" si="12"/>
        <v>2043</v>
      </c>
      <c r="C50" s="61">
        <f t="shared" ca="1" si="14"/>
        <v>275.88413360437232</v>
      </c>
      <c r="D50" s="79">
        <f t="shared" ca="1" si="15"/>
        <v>81.526018704076137</v>
      </c>
      <c r="E50" s="85">
        <f t="shared" ca="1" si="5"/>
        <v>0.47747734832195732</v>
      </c>
      <c r="F50" s="61">
        <f t="shared" ca="1" si="16"/>
        <v>131.72842455751629</v>
      </c>
      <c r="G50" s="181">
        <f ca="1">OFFSET('Other Inputs'!$B118,,$D$2)</f>
        <v>0</v>
      </c>
      <c r="H50" s="61">
        <f t="shared" ca="1" si="6"/>
        <v>131.72842455751629</v>
      </c>
      <c r="I50" s="79">
        <f t="shared" ca="1" si="17"/>
        <v>80.404064587417238</v>
      </c>
      <c r="J50" s="63">
        <f ca="1">OFFSET('Other Inputs'!$B49,,$D$2)</f>
        <v>2</v>
      </c>
      <c r="K50" s="86">
        <f t="shared" ca="1" si="7"/>
        <v>263.45684911503258</v>
      </c>
      <c r="L50" s="82">
        <f ca="1">OFFSET('Other Inputs'!$B187,,$D$2)</f>
        <v>5.5E-2</v>
      </c>
      <c r="M50" s="52">
        <f ca="1">OFFSET('Other Inputs'!$B256,,$D$2)</f>
        <v>1.7500000000000002E-2</v>
      </c>
      <c r="N50" s="61">
        <f t="shared" ca="1" si="8"/>
        <v>282.81104789314571</v>
      </c>
      <c r="O50" s="61">
        <f t="shared" ca="1" si="9"/>
        <v>141.40552394657286</v>
      </c>
      <c r="P50" s="53"/>
      <c r="Q50" s="61">
        <f t="shared" ca="1" si="18"/>
        <v>622737.46718027431</v>
      </c>
      <c r="R50" s="54">
        <f t="shared" ca="1" si="13"/>
        <v>3.8254201098690821E-2</v>
      </c>
      <c r="S50" s="66">
        <f t="shared" ca="1" si="11"/>
        <v>88058517.827788413</v>
      </c>
      <c r="T50" s="68">
        <f t="shared" si="19"/>
        <v>23.5</v>
      </c>
    </row>
    <row r="51" spans="2:20" s="51" customFormat="1">
      <c r="B51" s="15">
        <f t="shared" si="12"/>
        <v>2044</v>
      </c>
      <c r="C51" s="61">
        <f t="shared" ca="1" si="14"/>
        <v>245.63693531930429</v>
      </c>
      <c r="D51" s="79">
        <f t="shared" ca="1" si="15"/>
        <v>81.627757624066533</v>
      </c>
      <c r="E51" s="85">
        <f t="shared" ca="1" si="5"/>
        <v>0.4759696135902684</v>
      </c>
      <c r="F51" s="61">
        <f t="shared" ca="1" si="16"/>
        <v>116.91571718742702</v>
      </c>
      <c r="G51" s="181">
        <f ca="1">OFFSET('Other Inputs'!$B119,,$D$2)</f>
        <v>0</v>
      </c>
      <c r="H51" s="61">
        <f t="shared" ca="1" si="6"/>
        <v>116.91571718742702</v>
      </c>
      <c r="I51" s="79">
        <f t="shared" ca="1" si="17"/>
        <v>80.528613462156159</v>
      </c>
      <c r="J51" s="63">
        <f ca="1">OFFSET('Other Inputs'!$B50,,$D$2)</f>
        <v>2</v>
      </c>
      <c r="K51" s="86">
        <f t="shared" ca="1" si="7"/>
        <v>233.83143437485404</v>
      </c>
      <c r="L51" s="82">
        <f ca="1">OFFSET('Other Inputs'!$B188,,$D$2)</f>
        <v>5.5E-2</v>
      </c>
      <c r="M51" s="52">
        <f ca="1">OFFSET('Other Inputs'!$B257,,$D$2)</f>
        <v>1.7500000000000002E-2</v>
      </c>
      <c r="N51" s="61">
        <f t="shared" ca="1" si="8"/>
        <v>251.00927612261677</v>
      </c>
      <c r="O51" s="61">
        <f t="shared" ca="1" si="9"/>
        <v>125.50463806130838</v>
      </c>
      <c r="P51" s="53"/>
      <c r="Q51" s="61">
        <f t="shared" ca="1" si="18"/>
        <v>646409.86967919115</v>
      </c>
      <c r="R51" s="54">
        <f t="shared" ca="1" si="13"/>
        <v>3.8013454700428273E-2</v>
      </c>
      <c r="S51" s="66">
        <f t="shared" ca="1" si="11"/>
        <v>81127436.733344406</v>
      </c>
      <c r="T51" s="68">
        <f t="shared" si="19"/>
        <v>24.5</v>
      </c>
    </row>
    <row r="52" spans="2:20" s="51" customFormat="1">
      <c r="B52" s="15">
        <f t="shared" si="12"/>
        <v>2045</v>
      </c>
      <c r="C52" s="61">
        <f t="shared" ca="1" si="14"/>
        <v>218.80250540295918</v>
      </c>
      <c r="D52" s="79">
        <f t="shared" ca="1" si="15"/>
        <v>81.753852160828444</v>
      </c>
      <c r="E52" s="85">
        <f t="shared" ca="1" si="5"/>
        <v>0.47409885344344932</v>
      </c>
      <c r="F52" s="61">
        <f t="shared" ca="1" si="16"/>
        <v>103.73401694209707</v>
      </c>
      <c r="G52" s="181">
        <f ca="1">OFFSET('Other Inputs'!$B120,,$D$2)</f>
        <v>0</v>
      </c>
      <c r="H52" s="61">
        <f t="shared" ca="1" si="6"/>
        <v>103.73401694209707</v>
      </c>
      <c r="I52" s="79">
        <f t="shared" ca="1" si="17"/>
        <v>80.673777131779332</v>
      </c>
      <c r="J52" s="63">
        <f ca="1">OFFSET('Other Inputs'!$B51,,$D$2)</f>
        <v>2</v>
      </c>
      <c r="K52" s="86">
        <f t="shared" ca="1" si="7"/>
        <v>207.46803388419414</v>
      </c>
      <c r="L52" s="82">
        <f ca="1">OFFSET('Other Inputs'!$B189,,$D$2)</f>
        <v>5.5E-2</v>
      </c>
      <c r="M52" s="52">
        <f ca="1">OFFSET('Other Inputs'!$B258,,$D$2)</f>
        <v>1.7500000000000002E-2</v>
      </c>
      <c r="N52" s="61">
        <f t="shared" ca="1" si="8"/>
        <v>222.70915432341178</v>
      </c>
      <c r="O52" s="61">
        <f t="shared" ca="1" si="9"/>
        <v>111.35457716170589</v>
      </c>
      <c r="P52" s="53"/>
      <c r="Q52" s="61">
        <f t="shared" ca="1" si="18"/>
        <v>670745.76483890123</v>
      </c>
      <c r="R52" s="54">
        <f t="shared" ca="1" si="13"/>
        <v>3.7647777828311746E-2</v>
      </c>
      <c r="S52" s="66">
        <f t="shared" ca="1" si="11"/>
        <v>74690611.026640862</v>
      </c>
      <c r="T52" s="68">
        <f t="shared" si="19"/>
        <v>25.5</v>
      </c>
    </row>
    <row r="53" spans="2:20" s="51" customFormat="1">
      <c r="B53" s="15">
        <f t="shared" si="12"/>
        <v>2046</v>
      </c>
      <c r="C53" s="61">
        <f t="shared" ca="1" si="14"/>
        <v>194.38025257763297</v>
      </c>
      <c r="D53" s="79">
        <f t="shared" ca="1" si="15"/>
        <v>81.880802213019493</v>
      </c>
      <c r="E53" s="85">
        <f t="shared" ca="1" si="5"/>
        <v>0.47221476460712591</v>
      </c>
      <c r="F53" s="61">
        <f t="shared" ca="1" si="16"/>
        <v>91.78922521522064</v>
      </c>
      <c r="G53" s="181">
        <f ca="1">OFFSET('Other Inputs'!$B121,,$D$2)</f>
        <v>0</v>
      </c>
      <c r="H53" s="61">
        <f t="shared" ca="1" si="6"/>
        <v>91.78922521522064</v>
      </c>
      <c r="I53" s="79">
        <f t="shared" ca="1" si="17"/>
        <v>80.818411573565413</v>
      </c>
      <c r="J53" s="63">
        <f ca="1">OFFSET('Other Inputs'!$B52,,$D$2)</f>
        <v>2</v>
      </c>
      <c r="K53" s="86">
        <f t="shared" ca="1" si="7"/>
        <v>183.57845043044128</v>
      </c>
      <c r="L53" s="82">
        <f ca="1">OFFSET('Other Inputs'!$B190,,$D$2)</f>
        <v>5.5E-2</v>
      </c>
      <c r="M53" s="52">
        <f ca="1">OFFSET('Other Inputs'!$B259,,$D$2)</f>
        <v>1.7500000000000002E-2</v>
      </c>
      <c r="N53" s="61">
        <f t="shared" ca="1" si="8"/>
        <v>197.06458234518757</v>
      </c>
      <c r="O53" s="61">
        <f t="shared" ca="1" si="9"/>
        <v>98.532291172593787</v>
      </c>
      <c r="P53" s="53"/>
      <c r="Q53" s="61">
        <f t="shared" ca="1" si="18"/>
        <v>696049.73673634045</v>
      </c>
      <c r="R53" s="54">
        <f t="shared" ca="1" si="13"/>
        <v>3.7725131076327578E-2</v>
      </c>
      <c r="S53" s="66">
        <f t="shared" ca="1" si="11"/>
        <v>68583375.330712348</v>
      </c>
      <c r="T53" s="68">
        <f t="shared" si="19"/>
        <v>26.5</v>
      </c>
    </row>
    <row r="54" spans="2:20" s="51" customFormat="1">
      <c r="B54" s="15">
        <f t="shared" si="12"/>
        <v>2047</v>
      </c>
      <c r="C54" s="61">
        <f t="shared" ca="1" si="14"/>
        <v>172.25927118262612</v>
      </c>
      <c r="D54" s="79">
        <f t="shared" ca="1" si="15"/>
        <v>82.009953807263685</v>
      </c>
      <c r="E54" s="85">
        <f t="shared" ca="1" si="5"/>
        <v>0.47029769278446193</v>
      </c>
      <c r="F54" s="61">
        <f t="shared" ca="1" si="16"/>
        <v>81.013137797922013</v>
      </c>
      <c r="G54" s="181">
        <f ca="1">OFFSET('Other Inputs'!$B122,,$D$2)</f>
        <v>0</v>
      </c>
      <c r="H54" s="61">
        <f t="shared" ca="1" si="6"/>
        <v>81.013137797922013</v>
      </c>
      <c r="I54" s="79">
        <f t="shared" ca="1" si="17"/>
        <v>80.963166013284081</v>
      </c>
      <c r="J54" s="63">
        <f ca="1">OFFSET('Other Inputs'!$B53,,$D$2)</f>
        <v>2</v>
      </c>
      <c r="K54" s="86">
        <f t="shared" ca="1" si="7"/>
        <v>162.02627559584403</v>
      </c>
      <c r="L54" s="82">
        <f ca="1">OFFSET('Other Inputs'!$B191,,$D$2)</f>
        <v>5.5E-2</v>
      </c>
      <c r="M54" s="52">
        <f ca="1">OFFSET('Other Inputs'!$B260,,$D$2)</f>
        <v>1.7500000000000002E-2</v>
      </c>
      <c r="N54" s="61">
        <f t="shared" ca="1" si="8"/>
        <v>173.92913086680375</v>
      </c>
      <c r="O54" s="61">
        <f t="shared" ca="1" si="9"/>
        <v>86.964565433401873</v>
      </c>
      <c r="P54" s="53"/>
      <c r="Q54" s="61">
        <f t="shared" ca="1" si="18"/>
        <v>722358.10547336075</v>
      </c>
      <c r="R54" s="54">
        <f t="shared" ca="1" si="13"/>
        <v>3.7796679387274601E-2</v>
      </c>
      <c r="S54" s="66">
        <f t="shared" ca="1" si="11"/>
        <v>62819558.729786292</v>
      </c>
      <c r="T54" s="68">
        <f t="shared" si="19"/>
        <v>27.5</v>
      </c>
    </row>
    <row r="55" spans="2:20" s="51" customFormat="1">
      <c r="B55" s="15">
        <f t="shared" si="12"/>
        <v>2048</v>
      </c>
      <c r="C55" s="61">
        <f t="shared" ca="1" si="14"/>
        <v>152.23550464298813</v>
      </c>
      <c r="D55" s="79">
        <f t="shared" ca="1" si="15"/>
        <v>82.138837515716986</v>
      </c>
      <c r="E55" s="85">
        <f t="shared" ca="1" si="5"/>
        <v>0.46838415209639966</v>
      </c>
      <c r="F55" s="61">
        <f t="shared" ca="1" si="16"/>
        <v>71.304697761173514</v>
      </c>
      <c r="G55" s="181">
        <f ca="1">OFFSET('Other Inputs'!$B123,,$D$2)</f>
        <v>0</v>
      </c>
      <c r="H55" s="61">
        <f t="shared" ca="1" si="6"/>
        <v>71.304697761173514</v>
      </c>
      <c r="I55" s="79">
        <f t="shared" ca="1" si="17"/>
        <v>81.105384921251883</v>
      </c>
      <c r="J55" s="63">
        <f ca="1">OFFSET('Other Inputs'!$B54,,$D$2)</f>
        <v>2</v>
      </c>
      <c r="K55" s="86">
        <f t="shared" ca="1" si="7"/>
        <v>142.60939552234703</v>
      </c>
      <c r="L55" s="82">
        <f ca="1">OFFSET('Other Inputs'!$B192,,$D$2)</f>
        <v>5.5E-2</v>
      </c>
      <c r="M55" s="52">
        <f ca="1">OFFSET('Other Inputs'!$B261,,$D$2)</f>
        <v>1.7500000000000002E-2</v>
      </c>
      <c r="N55" s="61">
        <f t="shared" ca="1" si="8"/>
        <v>153.08583824090746</v>
      </c>
      <c r="O55" s="61">
        <f t="shared" ca="1" si="9"/>
        <v>76.542919120453732</v>
      </c>
      <c r="P55" s="53"/>
      <c r="Q55" s="61">
        <f t="shared" ca="1" si="18"/>
        <v>749755.38063374243</v>
      </c>
      <c r="R55" s="54">
        <f t="shared" ca="1" si="13"/>
        <v>3.7927552764744465E-2</v>
      </c>
      <c r="S55" s="66">
        <f t="shared" ca="1" si="11"/>
        <v>57388465.459973551</v>
      </c>
      <c r="T55" s="68">
        <f t="shared" si="19"/>
        <v>28.5</v>
      </c>
    </row>
    <row r="56" spans="2:20" s="51" customFormat="1">
      <c r="B56" s="15">
        <f t="shared" si="12"/>
        <v>2049</v>
      </c>
      <c r="C56" s="61">
        <f t="shared" ca="1" si="14"/>
        <v>134.30193599351514</v>
      </c>
      <c r="D56" s="79">
        <f t="shared" ca="1" si="15"/>
        <v>82.274716064569787</v>
      </c>
      <c r="E56" s="85">
        <f t="shared" ca="1" si="5"/>
        <v>0.46636617824075455</v>
      </c>
      <c r="F56" s="61">
        <f t="shared" ca="1" si="16"/>
        <v>62.633880619630091</v>
      </c>
      <c r="G56" s="181">
        <f ca="1">OFFSET('Other Inputs'!$B124,,$D$2)</f>
        <v>0</v>
      </c>
      <c r="H56" s="61">
        <f t="shared" ca="1" si="6"/>
        <v>62.633880619630091</v>
      </c>
      <c r="I56" s="79">
        <f t="shared" ca="1" si="17"/>
        <v>81.250738158451981</v>
      </c>
      <c r="J56" s="63">
        <f ca="1">OFFSET('Other Inputs'!$B55,,$D$2)</f>
        <v>2</v>
      </c>
      <c r="K56" s="86">
        <f t="shared" ca="1" si="7"/>
        <v>125.26776123926018</v>
      </c>
      <c r="L56" s="82">
        <f ca="1">OFFSET('Other Inputs'!$B193,,$D$2)</f>
        <v>5.5E-2</v>
      </c>
      <c r="M56" s="52">
        <f ca="1">OFFSET('Other Inputs'!$B262,,$D$2)</f>
        <v>1.7500000000000002E-2</v>
      </c>
      <c r="N56" s="61">
        <f t="shared" ca="1" si="8"/>
        <v>134.47024414929933</v>
      </c>
      <c r="O56" s="61">
        <f t="shared" ca="1" si="9"/>
        <v>67.235122074649667</v>
      </c>
      <c r="P56" s="53"/>
      <c r="Q56" s="61">
        <f t="shared" ca="1" si="18"/>
        <v>778210.45542159607</v>
      </c>
      <c r="R56" s="54">
        <f t="shared" ca="1" si="13"/>
        <v>3.795247826537973E-2</v>
      </c>
      <c r="S56" s="66">
        <f t="shared" ca="1" si="11"/>
        <v>52323074.970039725</v>
      </c>
      <c r="T56" s="68">
        <f t="shared" si="19"/>
        <v>29.5</v>
      </c>
    </row>
    <row r="57" spans="2:20" s="51" customFormat="1">
      <c r="B57" s="15">
        <f t="shared" si="12"/>
        <v>2050</v>
      </c>
      <c r="C57" s="61">
        <f t="shared" ca="1" si="14"/>
        <v>118.22304576016433</v>
      </c>
      <c r="D57" s="79">
        <f t="shared" ca="1" si="15"/>
        <v>82.414564019230198</v>
      </c>
      <c r="E57" s="85">
        <f t="shared" ca="1" si="5"/>
        <v>0.4642885779204774</v>
      </c>
      <c r="F57" s="61">
        <f t="shared" ca="1" si="16"/>
        <v>54.889609793414216</v>
      </c>
      <c r="G57" s="181">
        <f ca="1">OFFSET('Other Inputs'!$B125,,$D$2)</f>
        <v>0</v>
      </c>
      <c r="H57" s="61">
        <f t="shared" ca="1" si="6"/>
        <v>54.889609793414216</v>
      </c>
      <c r="I57" s="79">
        <f t="shared" ca="1" si="17"/>
        <v>81.395784840820426</v>
      </c>
      <c r="J57" s="63">
        <f ca="1">OFFSET('Other Inputs'!$B56,,$D$2)</f>
        <v>2</v>
      </c>
      <c r="K57" s="86">
        <f t="shared" ca="1" si="7"/>
        <v>109.77921958682843</v>
      </c>
      <c r="L57" s="82">
        <f ca="1">OFFSET('Other Inputs'!$B194,,$D$2)</f>
        <v>5.5E-2</v>
      </c>
      <c r="M57" s="52">
        <f ca="1">OFFSET('Other Inputs'!$B263,,$D$2)</f>
        <v>1.7500000000000002E-2</v>
      </c>
      <c r="N57" s="61">
        <f t="shared" ca="1" si="8"/>
        <v>117.84387550572582</v>
      </c>
      <c r="O57" s="61">
        <f t="shared" ca="1" si="9"/>
        <v>58.92193775286291</v>
      </c>
      <c r="P57" s="53"/>
      <c r="Q57" s="61">
        <f t="shared" ca="1" si="18"/>
        <v>807826.85572432936</v>
      </c>
      <c r="R57" s="54">
        <f t="shared" ca="1" si="13"/>
        <v>3.8057057825943152E-2</v>
      </c>
      <c r="S57" s="66">
        <f t="shared" ca="1" si="11"/>
        <v>47598723.708079904</v>
      </c>
      <c r="T57" s="68">
        <f t="shared" si="19"/>
        <v>30.5</v>
      </c>
    </row>
    <row r="58" spans="2:20" s="51" customFormat="1">
      <c r="B58" s="15">
        <f t="shared" si="12"/>
        <v>2051</v>
      </c>
      <c r="C58" s="61">
        <f t="shared" ca="1" si="14"/>
        <v>103.5993296727754</v>
      </c>
      <c r="D58" s="79">
        <f t="shared" ca="1" si="15"/>
        <v>82.540656605324443</v>
      </c>
      <c r="E58" s="85">
        <f t="shared" ca="1" si="5"/>
        <v>0.46241484365494984</v>
      </c>
      <c r="F58" s="61">
        <f t="shared" ca="1" si="16"/>
        <v>47.905867833394041</v>
      </c>
      <c r="G58" s="181">
        <f ca="1">OFFSET('Other Inputs'!$B126,,$D$2)</f>
        <v>0</v>
      </c>
      <c r="H58" s="61">
        <f t="shared" ca="1" si="6"/>
        <v>47.905867833394041</v>
      </c>
      <c r="I58" s="79">
        <f t="shared" ca="1" si="17"/>
        <v>81.524450825436048</v>
      </c>
      <c r="J58" s="63">
        <f ca="1">OFFSET('Other Inputs'!$B57,,$D$2)</f>
        <v>2</v>
      </c>
      <c r="K58" s="86">
        <f t="shared" ca="1" si="7"/>
        <v>95.811735666788081</v>
      </c>
      <c r="L58" s="82">
        <f ca="1">OFFSET('Other Inputs'!$B195,,$D$2)</f>
        <v>5.5E-2</v>
      </c>
      <c r="M58" s="52">
        <f ca="1">OFFSET('Other Inputs'!$B264,,$D$2)</f>
        <v>1.7500000000000002E-2</v>
      </c>
      <c r="N58" s="61">
        <f t="shared" ca="1" si="8"/>
        <v>102.85030529820949</v>
      </c>
      <c r="O58" s="61">
        <f t="shared" ca="1" si="9"/>
        <v>51.425152649104746</v>
      </c>
      <c r="P58" s="53"/>
      <c r="Q58" s="61">
        <f t="shared" ca="1" si="18"/>
        <v>0</v>
      </c>
      <c r="R58" s="54" t="str">
        <f t="shared" ca="1" si="13"/>
        <v/>
      </c>
      <c r="S58" s="66">
        <f t="shared" ca="1" si="11"/>
        <v>0</v>
      </c>
      <c r="T58" s="68">
        <f t="shared" si="19"/>
        <v>31.5</v>
      </c>
    </row>
    <row r="59" spans="2:20" s="51" customFormat="1">
      <c r="B59" s="15">
        <f t="shared" si="12"/>
        <v>2052</v>
      </c>
      <c r="C59" s="61">
        <f t="shared" ca="1" si="14"/>
        <v>90.363847476522778</v>
      </c>
      <c r="D59" s="79">
        <f t="shared" ca="1" si="15"/>
        <v>82.650278065395185</v>
      </c>
      <c r="E59" s="85">
        <f t="shared" ca="1" si="5"/>
        <v>0.46078562652408783</v>
      </c>
      <c r="F59" s="61">
        <f t="shared" ca="1" si="16"/>
        <v>41.638362074596664</v>
      </c>
      <c r="G59" s="181">
        <f ca="1">OFFSET('Other Inputs'!$B127,,$D$2)</f>
        <v>0</v>
      </c>
      <c r="H59" s="61">
        <f t="shared" ca="1" si="6"/>
        <v>41.638362074596664</v>
      </c>
      <c r="I59" s="79">
        <f t="shared" ca="1" si="17"/>
        <v>81.634282713782824</v>
      </c>
      <c r="J59" s="63">
        <f ca="1">OFFSET('Other Inputs'!$B58,,$D$2)</f>
        <v>2</v>
      </c>
      <c r="K59" s="86">
        <f t="shared" ca="1" si="7"/>
        <v>83.276724149193328</v>
      </c>
      <c r="L59" s="82">
        <f ca="1">OFFSET('Other Inputs'!$B196,,$D$2)</f>
        <v>5.5E-2</v>
      </c>
      <c r="M59" s="52">
        <f ca="1">OFFSET('Other Inputs'!$B265,,$D$2)</f>
        <v>1.7500000000000002E-2</v>
      </c>
      <c r="N59" s="61">
        <f t="shared" ca="1" si="8"/>
        <v>89.394440497003444</v>
      </c>
      <c r="O59" s="61">
        <f t="shared" ca="1" si="9"/>
        <v>44.697220248501722</v>
      </c>
      <c r="P59" s="53"/>
      <c r="Q59" s="61">
        <f t="shared" ca="1" si="18"/>
        <v>0</v>
      </c>
      <c r="R59" s="54" t="str">
        <f t="shared" ca="1" si="13"/>
        <v/>
      </c>
      <c r="S59" s="66">
        <f t="shared" ca="1" si="11"/>
        <v>0</v>
      </c>
      <c r="T59" s="68">
        <f t="shared" si="19"/>
        <v>32.5</v>
      </c>
    </row>
    <row r="60" spans="2:20" s="51" customFormat="1">
      <c r="B60" s="15">
        <f t="shared" si="12"/>
        <v>2053</v>
      </c>
      <c r="C60" s="61">
        <f t="shared" ca="1" si="14"/>
        <v>78.51236914604138</v>
      </c>
      <c r="D60" s="79">
        <f t="shared" ca="1" si="15"/>
        <v>82.746598481164028</v>
      </c>
      <c r="E60" s="85">
        <f t="shared" ca="1" si="5"/>
        <v>0.45935389821596689</v>
      </c>
      <c r="F60" s="61">
        <f t="shared" ca="1" si="16"/>
        <v>36.064962825405111</v>
      </c>
      <c r="G60" s="181">
        <f ca="1">OFFSET('Other Inputs'!$B128,,$D$2)</f>
        <v>0</v>
      </c>
      <c r="H60" s="61">
        <f t="shared" ca="1" si="6"/>
        <v>36.064962825405111</v>
      </c>
      <c r="I60" s="79">
        <f t="shared" ca="1" si="17"/>
        <v>81.728136261768725</v>
      </c>
      <c r="J60" s="63">
        <f ca="1">OFFSET('Other Inputs'!$B59,,$D$2)</f>
        <v>2</v>
      </c>
      <c r="K60" s="86">
        <f t="shared" ca="1" si="7"/>
        <v>72.129925650810222</v>
      </c>
      <c r="L60" s="82">
        <f ca="1">OFFSET('Other Inputs'!$B197,,$D$2)</f>
        <v>5.5E-2</v>
      </c>
      <c r="M60" s="52">
        <f ca="1">OFFSET('Other Inputs'!$B266,,$D$2)</f>
        <v>1.7500000000000002E-2</v>
      </c>
      <c r="N60" s="61">
        <f t="shared" ca="1" si="8"/>
        <v>77.428770313932873</v>
      </c>
      <c r="O60" s="61">
        <f t="shared" ca="1" si="9"/>
        <v>38.714385156966436</v>
      </c>
      <c r="P60" s="53"/>
      <c r="Q60" s="61">
        <f t="shared" ca="1" si="18"/>
        <v>0</v>
      </c>
      <c r="R60" s="54" t="str">
        <f t="shared" ca="1" si="13"/>
        <v/>
      </c>
      <c r="S60" s="66">
        <f t="shared" ca="1" si="11"/>
        <v>0</v>
      </c>
      <c r="T60" s="68">
        <f t="shared" si="19"/>
        <v>33.5</v>
      </c>
    </row>
    <row r="61" spans="2:20" s="51" customFormat="1">
      <c r="B61" s="15">
        <f t="shared" si="12"/>
        <v>2054</v>
      </c>
      <c r="C61" s="61">
        <f t="shared" ca="1" si="14"/>
        <v>67.892764870886168</v>
      </c>
      <c r="D61" s="79">
        <f t="shared" ca="1" si="15"/>
        <v>82.821554857661155</v>
      </c>
      <c r="E61" s="85">
        <f t="shared" ca="1" si="5"/>
        <v>0.45823957574129598</v>
      </c>
      <c r="F61" s="61">
        <f t="shared" ca="1" si="16"/>
        <v>31.111151770338441</v>
      </c>
      <c r="G61" s="181">
        <f ca="1">OFFSET('Other Inputs'!$B129,,$D$2)</f>
        <v>0</v>
      </c>
      <c r="H61" s="61">
        <f t="shared" ca="1" si="6"/>
        <v>31.111151770338441</v>
      </c>
      <c r="I61" s="79">
        <f t="shared" ca="1" si="17"/>
        <v>81.798990588496764</v>
      </c>
      <c r="J61" s="63">
        <f ca="1">OFFSET('Other Inputs'!$B60,,$D$2)</f>
        <v>2</v>
      </c>
      <c r="K61" s="86">
        <f t="shared" ca="1" si="7"/>
        <v>62.222303540676883</v>
      </c>
      <c r="L61" s="82">
        <f ca="1">OFFSET('Other Inputs'!$B198,,$D$2)</f>
        <v>5.5E-2</v>
      </c>
      <c r="M61" s="52">
        <f ca="1">OFFSET('Other Inputs'!$B267,,$D$2)</f>
        <v>1.7500000000000002E-2</v>
      </c>
      <c r="N61" s="61">
        <f t="shared" ca="1" si="8"/>
        <v>66.79330951453386</v>
      </c>
      <c r="O61" s="61">
        <f t="shared" ca="1" si="9"/>
        <v>33.39665475726693</v>
      </c>
      <c r="P61" s="53"/>
      <c r="Q61" s="61">
        <f t="shared" ca="1" si="18"/>
        <v>0</v>
      </c>
      <c r="R61" s="54" t="str">
        <f t="shared" ca="1" si="13"/>
        <v/>
      </c>
      <c r="S61" s="66">
        <f t="shared" ca="1" si="11"/>
        <v>0</v>
      </c>
      <c r="T61" s="68">
        <f t="shared" si="19"/>
        <v>34.5</v>
      </c>
    </row>
    <row r="62" spans="2:20" s="51" customFormat="1">
      <c r="B62" s="15">
        <f t="shared" si="12"/>
        <v>2055</v>
      </c>
      <c r="C62" s="61">
        <f t="shared" ca="1" si="14"/>
        <v>58.462298388840992</v>
      </c>
      <c r="D62" s="79">
        <f t="shared" ca="1" si="15"/>
        <v>82.875603902703773</v>
      </c>
      <c r="E62" s="85">
        <f t="shared" ca="1" si="5"/>
        <v>0.45743608376414374</v>
      </c>
      <c r="F62" s="61">
        <f t="shared" ca="1" si="16"/>
        <v>26.742764822842233</v>
      </c>
      <c r="G62" s="181">
        <f ca="1">OFFSET('Other Inputs'!$B130,,$D$2)</f>
        <v>0</v>
      </c>
      <c r="H62" s="61">
        <f t="shared" ca="1" si="6"/>
        <v>26.742764822842233</v>
      </c>
      <c r="I62" s="79">
        <f t="shared" ca="1" si="17"/>
        <v>81.847757639806133</v>
      </c>
      <c r="J62" s="63">
        <f ca="1">OFFSET('Other Inputs'!$B61,,$D$2)</f>
        <v>2</v>
      </c>
      <c r="K62" s="86">
        <f t="shared" ca="1" si="7"/>
        <v>53.485529645684466</v>
      </c>
      <c r="L62" s="82">
        <f ca="1">OFFSET('Other Inputs'!$B199,,$D$2)</f>
        <v>5.5E-2</v>
      </c>
      <c r="M62" s="52">
        <f ca="1">OFFSET('Other Inputs'!$B268,,$D$2)</f>
        <v>1.7500000000000002E-2</v>
      </c>
      <c r="N62" s="61">
        <f t="shared" ca="1" si="8"/>
        <v>57.414710367280563</v>
      </c>
      <c r="O62" s="61">
        <f t="shared" ca="1" si="9"/>
        <v>28.707355183640281</v>
      </c>
      <c r="P62" s="53"/>
      <c r="Q62" s="61">
        <f t="shared" ca="1" si="18"/>
        <v>0</v>
      </c>
      <c r="R62" s="54" t="str">
        <f t="shared" ca="1" si="13"/>
        <v/>
      </c>
      <c r="S62" s="66">
        <f t="shared" ca="1" si="11"/>
        <v>0</v>
      </c>
      <c r="T62" s="68">
        <f t="shared" si="19"/>
        <v>35.5</v>
      </c>
    </row>
    <row r="63" spans="2:20" s="51" customFormat="1">
      <c r="B63" s="15">
        <f t="shared" si="12"/>
        <v>2056</v>
      </c>
      <c r="C63" s="61">
        <f t="shared" ca="1" si="14"/>
        <v>50.202273525056334</v>
      </c>
      <c r="D63" s="79">
        <f t="shared" ca="1" si="15"/>
        <v>82.91560602063835</v>
      </c>
      <c r="E63" s="85">
        <f t="shared" ca="1" si="5"/>
        <v>0.45684120455855959</v>
      </c>
      <c r="F63" s="61">
        <f t="shared" ca="1" si="16"/>
        <v>22.93446710876502</v>
      </c>
      <c r="G63" s="181">
        <f ca="1">OFFSET('Other Inputs'!$B131,,$D$2)</f>
        <v>0</v>
      </c>
      <c r="H63" s="61">
        <f t="shared" ca="1" si="6"/>
        <v>22.93446710876502</v>
      </c>
      <c r="I63" s="79">
        <f t="shared" ca="1" si="17"/>
        <v>81.881169692014026</v>
      </c>
      <c r="J63" s="63">
        <f ca="1">OFFSET('Other Inputs'!$B62,,$D$2)</f>
        <v>2</v>
      </c>
      <c r="K63" s="86">
        <f t="shared" ca="1" si="7"/>
        <v>45.86893421753004</v>
      </c>
      <c r="L63" s="82">
        <f ca="1">OFFSET('Other Inputs'!$B200,,$D$2)</f>
        <v>5.5E-2</v>
      </c>
      <c r="M63" s="52">
        <f ca="1">OFFSET('Other Inputs'!$B269,,$D$2)</f>
        <v>1.7500000000000002E-2</v>
      </c>
      <c r="N63" s="61">
        <f t="shared" ca="1" si="8"/>
        <v>49.238580797485341</v>
      </c>
      <c r="O63" s="61">
        <f t="shared" ca="1" si="9"/>
        <v>24.61929039874267</v>
      </c>
      <c r="P63" s="53"/>
      <c r="Q63" s="61">
        <f t="shared" ca="1" si="18"/>
        <v>0</v>
      </c>
      <c r="R63" s="54" t="str">
        <f t="shared" ca="1" si="13"/>
        <v/>
      </c>
      <c r="S63" s="66">
        <f t="shared" ca="1" si="11"/>
        <v>0</v>
      </c>
      <c r="T63" s="68">
        <f t="shared" si="19"/>
        <v>36.5</v>
      </c>
    </row>
    <row r="64" spans="2:20" s="51" customFormat="1">
      <c r="B64" s="15">
        <f t="shared" si="12"/>
        <v>2057</v>
      </c>
      <c r="C64" s="61">
        <f t="shared" ca="1" si="14"/>
        <v>42.918462889824873</v>
      </c>
      <c r="D64" s="79">
        <f t="shared" ca="1" si="15"/>
        <v>82.927219244089841</v>
      </c>
      <c r="E64" s="85">
        <f t="shared" ca="1" si="5"/>
        <v>0.45666831090977966</v>
      </c>
      <c r="F64" s="61">
        <f t="shared" ca="1" si="16"/>
        <v>19.599501954740386</v>
      </c>
      <c r="G64" s="181">
        <f ca="1">OFFSET('Other Inputs'!$B132,,$D$2)</f>
        <v>0</v>
      </c>
      <c r="H64" s="61">
        <f t="shared" ca="1" si="6"/>
        <v>19.599501954740386</v>
      </c>
      <c r="I64" s="79">
        <f t="shared" ca="1" si="17"/>
        <v>81.887076846512386</v>
      </c>
      <c r="J64" s="63">
        <f ca="1">OFFSET('Other Inputs'!$B63,,$D$2)</f>
        <v>2</v>
      </c>
      <c r="K64" s="86">
        <f t="shared" ca="1" si="7"/>
        <v>39.199003909480773</v>
      </c>
      <c r="L64" s="82">
        <f ca="1">OFFSET('Other Inputs'!$B201,,$D$2)</f>
        <v>5.5E-2</v>
      </c>
      <c r="M64" s="52">
        <f ca="1">OFFSET('Other Inputs'!$B270,,$D$2)</f>
        <v>1.7500000000000002E-2</v>
      </c>
      <c r="N64" s="61">
        <f t="shared" ca="1" si="8"/>
        <v>42.078660734181007</v>
      </c>
      <c r="O64" s="61">
        <f t="shared" ca="1" si="9"/>
        <v>21.039330367090503</v>
      </c>
      <c r="P64" s="53"/>
      <c r="Q64" s="61">
        <f t="shared" ca="1" si="18"/>
        <v>0</v>
      </c>
      <c r="R64" s="54" t="str">
        <f t="shared" ca="1" si="13"/>
        <v/>
      </c>
      <c r="S64" s="66">
        <f t="shared" ca="1" si="11"/>
        <v>0</v>
      </c>
      <c r="T64" s="68">
        <f t="shared" si="19"/>
        <v>37.5</v>
      </c>
    </row>
    <row r="65" spans="2:20" s="51" customFormat="1">
      <c r="B65" s="15">
        <f t="shared" si="12"/>
        <v>2058</v>
      </c>
      <c r="C65" s="61">
        <f t="shared" ca="1" si="14"/>
        <v>36.643556026596784</v>
      </c>
      <c r="D65" s="79">
        <f t="shared" ca="1" si="15"/>
        <v>82.927854914398552</v>
      </c>
      <c r="E65" s="85">
        <f t="shared" ca="1" si="5"/>
        <v>0.45665842199662676</v>
      </c>
      <c r="F65" s="61">
        <f t="shared" ca="1" si="16"/>
        <v>16.73358847145067</v>
      </c>
      <c r="G65" s="181">
        <f ca="1">OFFSET('Other Inputs'!$B133,,$D$2)</f>
        <v>0</v>
      </c>
      <c r="H65" s="61">
        <f t="shared" ca="1" si="6"/>
        <v>16.73358847145067</v>
      </c>
      <c r="I65" s="79">
        <f t="shared" ca="1" si="17"/>
        <v>81.882384258245381</v>
      </c>
      <c r="J65" s="63">
        <f ca="1">OFFSET('Other Inputs'!$B64,,$D$2)</f>
        <v>2</v>
      </c>
      <c r="K65" s="86">
        <f t="shared" ca="1" si="7"/>
        <v>33.467176942901339</v>
      </c>
      <c r="L65" s="82">
        <f ca="1">OFFSET('Other Inputs'!$B202,,$D$2)</f>
        <v>5.5E-2</v>
      </c>
      <c r="M65" s="52">
        <f ca="1">OFFSET('Other Inputs'!$B271,,$D$2)</f>
        <v>1.7500000000000002E-2</v>
      </c>
      <c r="N65" s="61">
        <f t="shared" ca="1" si="8"/>
        <v>35.925759429069231</v>
      </c>
      <c r="O65" s="61">
        <f t="shared" ca="1" si="9"/>
        <v>17.962879714534616</v>
      </c>
      <c r="P65" s="53"/>
      <c r="Q65" s="61">
        <f t="shared" ca="1" si="18"/>
        <v>0</v>
      </c>
      <c r="R65" s="54" t="str">
        <f t="shared" ca="1" si="13"/>
        <v/>
      </c>
      <c r="S65" s="66">
        <f t="shared" ca="1" si="11"/>
        <v>0</v>
      </c>
      <c r="T65" s="68">
        <f t="shared" si="19"/>
        <v>38.5</v>
      </c>
    </row>
    <row r="66" spans="2:20" s="51" customFormat="1">
      <c r="B66" s="15">
        <f t="shared" si="12"/>
        <v>2059</v>
      </c>
      <c r="C66" s="61">
        <f t="shared" ca="1" si="14"/>
        <v>31.199304326545789</v>
      </c>
      <c r="D66" s="79">
        <f t="shared" ca="1" si="15"/>
        <v>82.905144217498176</v>
      </c>
      <c r="E66" s="85">
        <f t="shared" ca="1" si="5"/>
        <v>0.45699561359864538</v>
      </c>
      <c r="F66" s="61">
        <f t="shared" ca="1" si="16"/>
        <v>14.257945224560665</v>
      </c>
      <c r="G66" s="181">
        <f ca="1">OFFSET('Other Inputs'!$B134,,$D$2)</f>
        <v>0</v>
      </c>
      <c r="H66" s="61">
        <f t="shared" ca="1" si="6"/>
        <v>14.257945224560665</v>
      </c>
      <c r="I66" s="79">
        <f t="shared" ca="1" si="17"/>
        <v>81.856934951950393</v>
      </c>
      <c r="J66" s="63">
        <f ca="1">OFFSET('Other Inputs'!$B65,,$D$2)</f>
        <v>2</v>
      </c>
      <c r="K66" s="86">
        <f t="shared" ca="1" si="7"/>
        <v>28.515890449121329</v>
      </c>
      <c r="L66" s="82">
        <f ca="1">OFFSET('Other Inputs'!$B203,,$D$2)</f>
        <v>5.5E-2</v>
      </c>
      <c r="M66" s="52">
        <f ca="1">OFFSET('Other Inputs'!$B272,,$D$2)</f>
        <v>1.7500000000000002E-2</v>
      </c>
      <c r="N66" s="61">
        <f t="shared" ca="1" si="8"/>
        <v>30.610739051239907</v>
      </c>
      <c r="O66" s="61">
        <f t="shared" ca="1" si="9"/>
        <v>15.305369525619954</v>
      </c>
      <c r="P66" s="53"/>
      <c r="Q66" s="61">
        <f t="shared" ca="1" si="18"/>
        <v>0</v>
      </c>
      <c r="R66" s="54" t="str">
        <f t="shared" ca="1" si="13"/>
        <v/>
      </c>
      <c r="S66" s="66">
        <f t="shared" ca="1" si="11"/>
        <v>0</v>
      </c>
      <c r="T66" s="68">
        <f t="shared" si="19"/>
        <v>39.5</v>
      </c>
    </row>
    <row r="67" spans="2:20" s="51" customFormat="1" ht="14" thickBot="1">
      <c r="B67" s="15">
        <f t="shared" si="12"/>
        <v>2060</v>
      </c>
      <c r="C67" s="61">
        <f t="shared" ca="1" si="14"/>
        <v>26.597705829632361</v>
      </c>
      <c r="D67" s="79">
        <f t="shared" ca="1" si="15"/>
        <v>82.884024892500221</v>
      </c>
      <c r="E67" s="85">
        <f t="shared" ca="1" si="5"/>
        <v>0.45730891595630763</v>
      </c>
      <c r="F67" s="61">
        <f t="shared" ca="1" si="16"/>
        <v>12.163368019873939</v>
      </c>
      <c r="G67" s="181">
        <f ca="1">OFFSET('Other Inputs'!$B135,,$D$2)</f>
        <v>0</v>
      </c>
      <c r="H67" s="61">
        <f t="shared" ca="1" si="6"/>
        <v>12.163368019873939</v>
      </c>
      <c r="I67" s="79">
        <f t="shared" ca="1" si="17"/>
        <v>81.834423372243094</v>
      </c>
      <c r="J67" s="63">
        <f ca="1">OFFSET('Other Inputs'!$B66,,$D$2)</f>
        <v>2</v>
      </c>
      <c r="K67" s="86">
        <f t="shared" ca="1" si="7"/>
        <v>24.326736039747878</v>
      </c>
      <c r="L67" s="82">
        <f ca="1">OFFSET('Other Inputs'!$B204,,$D$2)</f>
        <v>5.5E-2</v>
      </c>
      <c r="M67" s="52">
        <f ca="1">OFFSET('Other Inputs'!$B273,,$D$2)</f>
        <v>1.7500000000000002E-2</v>
      </c>
      <c r="N67" s="61">
        <f t="shared" ca="1" si="8"/>
        <v>26.113838886067857</v>
      </c>
      <c r="O67" s="61">
        <f t="shared" ca="1" si="9"/>
        <v>13.056919443033928</v>
      </c>
      <c r="P67" s="53"/>
      <c r="Q67" s="61">
        <f t="shared" ca="1" si="18"/>
        <v>0</v>
      </c>
      <c r="R67" s="54" t="str">
        <f t="shared" ca="1" si="13"/>
        <v/>
      </c>
      <c r="S67" s="66">
        <f t="shared" ca="1" si="11"/>
        <v>0</v>
      </c>
      <c r="T67" s="68">
        <f t="shared" si="19"/>
        <v>40.5</v>
      </c>
    </row>
    <row r="68" spans="2:20" s="51" customFormat="1" ht="14" thickBot="1">
      <c r="B68" s="16" t="str">
        <f>Startyear&amp;" to "&amp;2050</f>
        <v>2020 to 2050</v>
      </c>
      <c r="C68" s="62">
        <f ca="1">SUMIFS(C$12:C$67, $B$12:$B$67,"&gt;="&amp;Startyear,$B$12:$B$67,"&lt;="&amp;2050)</f>
        <v>25323.481464699613</v>
      </c>
      <c r="D68" s="80"/>
      <c r="E68" s="87">
        <f ca="1">F68/C68</f>
        <v>0.51901837186366662</v>
      </c>
      <c r="F68" s="62">
        <f ca="1">SUMIFS(F$12:F$67, $B$12:$B$67,"&gt;="&amp;Startyear,$B$12:$B$67,"&lt;="&amp;Endyear)</f>
        <v>13143.352119728132</v>
      </c>
      <c r="G68" s="58">
        <f ca="1">1-H68/F68</f>
        <v>2.0478183773374736E-2</v>
      </c>
      <c r="H68" s="62">
        <f ca="1">SUMIFS(H$12:H$67, $B$12:$B$67,"&gt;="&amp;Startyear,$B$12:$B$67,"&lt;="&amp;2050)</f>
        <v>12874.200139622164</v>
      </c>
      <c r="I68" s="57"/>
      <c r="J68" s="64">
        <f ca="1">K68/H68</f>
        <v>2</v>
      </c>
      <c r="K68" s="88">
        <f ca="1">SUMIFS(K$12:K$67, $B$12:$B$67,"&gt;="&amp;Startyear,$B$12:$B$67,"&lt;="&amp;2050)</f>
        <v>25748.400279244328</v>
      </c>
      <c r="L68" s="83"/>
      <c r="M68" s="59"/>
      <c r="N68" s="62">
        <f ca="1">SUMIFS(N$12:N$67, $B$12:$B$67,"&gt;="&amp;Startyear,$B$12:$B$67,"&lt;="&amp;2050)</f>
        <v>27639.942134758312</v>
      </c>
      <c r="O68" s="62">
        <f ca="1">SUMIFS(O$12:O$67, $B$12:$B$67,"&gt;="&amp;Startyear,$B$12:$B$67,"&lt;="&amp;2050)</f>
        <v>13819.971067379156</v>
      </c>
      <c r="P68" s="60"/>
      <c r="Q68" s="62">
        <f ca="1">S68/O68</f>
        <v>382041.58545345406</v>
      </c>
      <c r="R68" s="58">
        <f ca="1">(VLOOKUP(2050,$B$12:$Q$67,COLUMN(P1),0)/VLOOKUP(Startyear,$B$12:$Q$67,COLUMN(P1),0))^(1/(2050-Startyear))-1</f>
        <v>3.6275992977877536E-2</v>
      </c>
      <c r="S68" s="67">
        <f ca="1">SUMIFS(S$12:S$67, $B$12:$B$67,"&gt;="&amp;Startyear,$B$12:$B$67,"&lt;="&amp;2050)</f>
        <v>5279803657.5023966</v>
      </c>
      <c r="T68" s="69"/>
    </row>
    <row r="69" spans="2:20" s="51" customFormat="1" ht="14" thickBot="1">
      <c r="B69" s="16" t="s">
        <v>31</v>
      </c>
      <c r="C69" s="70">
        <f ca="1">SUMPRODUCT(C$12:C$57,$T$12:$T$57)/C68</f>
        <v>9.4023417453386386</v>
      </c>
      <c r="D69" s="73"/>
      <c r="E69" s="74"/>
      <c r="F69" s="70">
        <f ca="1">SUMPRODUCT(F$12:F$67,$T$12:$T$67)/F68</f>
        <v>9.6292803250263557</v>
      </c>
      <c r="G69" s="140"/>
      <c r="H69" s="70">
        <f ca="1">SUMPRODUCT(H$12:H$57,$T$12:$T$57)/H68</f>
        <v>9.1031459961921541</v>
      </c>
      <c r="I69" s="70"/>
      <c r="J69" s="70"/>
      <c r="K69" s="70">
        <f ca="1">SUMPRODUCT(K$12:K$57,$T$12:$T$57)/K68</f>
        <v>9.1031459961921541</v>
      </c>
      <c r="L69" s="84"/>
      <c r="M69" s="70"/>
      <c r="N69" s="70">
        <f ca="1">SUMPRODUCT(N$12:N$57,$T$12:$T$57)/N68</f>
        <v>9.1031459961921524</v>
      </c>
      <c r="O69" s="70">
        <f ca="1">SUMPRODUCT(O$12:O$57,$T$12:$T$57)/O68</f>
        <v>9.1031459961921524</v>
      </c>
      <c r="P69" s="70"/>
      <c r="Q69" s="71"/>
      <c r="R69" s="72"/>
      <c r="S69" s="70">
        <f ca="1">SUMPRODUCT(S$12:S$57,$T$12:$T$57)/S68</f>
        <v>11.08376035415157</v>
      </c>
      <c r="T69" s="75"/>
    </row>
    <row r="70" spans="2:20" s="51" customFormat="1" ht="14" thickBot="1">
      <c r="B70" s="16" t="str">
        <f>Startyear&amp;" to "&amp;Endyear</f>
        <v>2020 to 2060</v>
      </c>
      <c r="C70" s="62">
        <f ca="1">IF(C58=0,"N/A",SUMIFS(C$12:C$67, $B$12:$B$67,"&gt;="&amp;Startyear))</f>
        <v>25909.873376852338</v>
      </c>
      <c r="D70" s="80"/>
      <c r="E70" s="87">
        <f ca="1">IF(C58=0,"N/A",F70/C70)</f>
        <v>0.50727195492473121</v>
      </c>
      <c r="F70" s="62">
        <f ca="1">SUMIFS(F$12:F$67, $B$12:$B$67,"&gt;="&amp;Startyear)</f>
        <v>13143.352119728132</v>
      </c>
      <c r="G70" s="58">
        <f ca="1">1-H70/F70</f>
        <v>0</v>
      </c>
      <c r="H70" s="62">
        <f ca="1">IF(C58=0,"N/A",SUMIFS(H$12:H$67, $B$12:$B$67,"&gt;="&amp;Startyear))</f>
        <v>13143.352119728132</v>
      </c>
      <c r="I70" s="57"/>
      <c r="J70" s="64">
        <f ca="1">IF(C58=0,"N/A",K70/H70)</f>
        <v>2</v>
      </c>
      <c r="K70" s="88">
        <f ca="1">IF(C58=0,"N/A",SUMIFS(K$12:K$67, $B$12:$B$67,"&gt;="&amp;Startyear))</f>
        <v>26286.704239456263</v>
      </c>
      <c r="L70" s="83"/>
      <c r="M70" s="59"/>
      <c r="N70" s="62">
        <f ca="1">IF(C58=0,"N/A",SUMIFS(N$12:N$67, $B$12:$B$67,"&gt;="&amp;Startyear))</f>
        <v>28217.791249647315</v>
      </c>
      <c r="O70" s="62">
        <f ca="1">IF(C58=0,"N/A",SUMIFS(O$12:O$67, $B$12:$B$67,"&gt;="&amp;Startyear))</f>
        <v>14108.895624823657</v>
      </c>
      <c r="P70" s="60"/>
      <c r="Q70" s="62" t="str">
        <f ca="1">IF(OR(Q58="",Q58=0),"N/A",S70/O70)</f>
        <v>N/A</v>
      </c>
      <c r="R70" s="58" t="str">
        <f ca="1">IF(OR(Q58="",Q58=0),"N/A",(VLOOKUP($B$67,$B$12:$Q$67,COLUMN(P3),0)/VLOOKUP(Startyear,$B$12:$Q$67,COLUMN(P3),0))^(1/($B$67-Startyear))-1)</f>
        <v>N/A</v>
      </c>
      <c r="S70" s="67" t="str">
        <f ca="1">IF(OR(Q58="",Q58=0),"N/A",SUMIFS(S$12:S$67, $B$12:$B$67,"&gt;="&amp;Startyear))</f>
        <v>N/A</v>
      </c>
      <c r="T70" s="69"/>
    </row>
    <row r="71" spans="2:20" ht="14" thickBot="1">
      <c r="B71" s="16" t="s">
        <v>31</v>
      </c>
      <c r="C71" s="70">
        <f ca="1">IF(C58=0,"N/A",SUMPRODUCT(C$12:C$67,$T$12:$T$67)/C70)</f>
        <v>9.9772887842355154</v>
      </c>
      <c r="D71" s="73"/>
      <c r="E71" s="74"/>
      <c r="F71" s="70">
        <f ca="1">SUMPRODUCT(F$12:F$67,$T$12:$T$67)/F70</f>
        <v>9.6292803250263557</v>
      </c>
      <c r="G71" s="140"/>
      <c r="H71" s="70">
        <f ca="1">IF(C58=0,"N/A",SUMPRODUCT(H$12:H$67,$T$12:$T$67)/H70)</f>
        <v>9.6292803250263557</v>
      </c>
      <c r="I71" s="70"/>
      <c r="J71" s="70"/>
      <c r="K71" s="75">
        <f ca="1">IF(C58=0,"N/A",SUMPRODUCT(K$12:K$67,$T$12:$T$67)/K70)</f>
        <v>9.6292803250263557</v>
      </c>
      <c r="L71" s="84"/>
      <c r="M71" s="70"/>
      <c r="N71" s="70">
        <f ca="1">IF(C58=0,"N/A",SUMPRODUCT(N$12:N$67,$T$12:$T$67)/N70)</f>
        <v>9.6292803250263503</v>
      </c>
      <c r="O71" s="70">
        <f ca="1">IF(C58=0,"N/A",SUMPRODUCT(O$12:O$67,$T$12:$T$67)/O70)</f>
        <v>9.6292803250263503</v>
      </c>
      <c r="P71" s="70"/>
      <c r="Q71" s="71"/>
      <c r="R71" s="72"/>
      <c r="S71" s="73" t="str">
        <f ca="1">IF(OR(Q58="",Q58=0),"N/A",SUMPRODUCT(S$12:S$67,$T$12:$T$67)/S70)</f>
        <v>N/A</v>
      </c>
      <c r="T71" s="75"/>
    </row>
    <row r="72" spans="2:20" hidden="1">
      <c r="F72" s="30"/>
      <c r="H72" s="30"/>
      <c r="I72" s="30"/>
      <c r="J72" s="30"/>
      <c r="S72" s="18"/>
    </row>
    <row r="73" spans="2:20" hidden="1">
      <c r="S73" s="30"/>
    </row>
    <row r="74" spans="2:20" hidden="1">
      <c r="S74" s="19"/>
    </row>
    <row r="75" spans="2:20" hidden="1"/>
    <row r="76" spans="2:20" hidden="1">
      <c r="S76" s="18"/>
    </row>
    <row r="77" spans="2:20" hidden="1"/>
    <row r="78" spans="2:20" hidden="1">
      <c r="S78" s="17"/>
    </row>
    <row r="79" spans="2:20" hidden="1"/>
    <row r="80" spans="2:20"/>
    <row r="81"/>
    <row r="82"/>
    <row r="83"/>
    <row r="84"/>
    <row r="85"/>
    <row r="86"/>
    <row r="87"/>
    <row r="88"/>
    <row r="89"/>
  </sheetData>
  <pageMargins left="0.75" right="0.75" top="1" bottom="1" header="0.5" footer="0.5"/>
  <pageSetup paperSize="9" scale="4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0070C0"/>
    <pageSetUpPr fitToPage="1"/>
  </sheetPr>
  <dimension ref="A1:WWD89"/>
  <sheetViews>
    <sheetView showGridLines="0" zoomScale="90" zoomScaleNormal="90" workbookViewId="0">
      <pane xSplit="4" ySplit="11" topLeftCell="E12" activePane="bottomRight" state="frozen"/>
      <selection activeCell="C70" sqref="C70:T71"/>
      <selection pane="topRight" activeCell="C70" sqref="C70:T71"/>
      <selection pane="bottomLeft" activeCell="C70" sqref="C70:T71"/>
      <selection pane="bottomRight"/>
    </sheetView>
  </sheetViews>
  <sheetFormatPr baseColWidth="10" defaultColWidth="0" defaultRowHeight="13" zeroHeight="1"/>
  <cols>
    <col min="1" max="1" width="1.33203125" style="29" customWidth="1"/>
    <col min="2" max="2" width="16.6640625" style="29" customWidth="1"/>
    <col min="3" max="5" width="11.1640625" style="29" customWidth="1"/>
    <col min="6" max="6" width="11.1640625" style="29" hidden="1" customWidth="1"/>
    <col min="7" max="7" width="11.1640625" style="136" hidden="1" customWidth="1"/>
    <col min="8" max="13" width="11.1640625" style="29" customWidth="1"/>
    <col min="14" max="14" width="12.6640625" style="29" customWidth="1"/>
    <col min="15" max="15" width="12.1640625" style="29" customWidth="1"/>
    <col min="16" max="16" width="1.5" style="29" customWidth="1"/>
    <col min="17" max="17" width="11.6640625" style="29" customWidth="1"/>
    <col min="18" max="18" width="10.5" style="29" bestFit="1" customWidth="1"/>
    <col min="19" max="19" width="14" style="29" bestFit="1" customWidth="1"/>
    <col min="20" max="20" width="7.83203125" style="44" customWidth="1"/>
    <col min="21" max="21" width="9.83203125" style="29" bestFit="1" customWidth="1"/>
    <col min="22" max="259" width="9" style="29" hidden="1"/>
    <col min="260" max="260" width="24.6640625" style="29" hidden="1"/>
    <col min="261" max="261" width="9.5" style="29" hidden="1"/>
    <col min="262" max="262" width="11.1640625" style="29" hidden="1"/>
    <col min="263" max="263" width="14.5" style="29" hidden="1"/>
    <col min="264" max="264" width="13" style="29" hidden="1"/>
    <col min="265" max="265" width="14.33203125" style="29" hidden="1"/>
    <col min="266" max="266" width="14.83203125" style="29" hidden="1"/>
    <col min="267" max="267" width="12.5" style="29" hidden="1"/>
    <col min="268" max="268" width="8.6640625" style="29" hidden="1"/>
    <col min="269" max="269" width="2.83203125" style="29" hidden="1"/>
    <col min="270" max="270" width="12" style="29" hidden="1"/>
    <col min="271" max="271" width="8.1640625" style="29" hidden="1"/>
    <col min="272" max="272" width="9" style="29" hidden="1"/>
    <col min="273" max="274" width="15.1640625" style="29" hidden="1"/>
    <col min="275" max="275" width="9" style="29" hidden="1"/>
    <col min="276" max="276" width="10.83203125" style="29" hidden="1"/>
    <col min="277" max="277" width="9.83203125" style="29" hidden="1"/>
    <col min="278" max="515" width="9" style="29" hidden="1"/>
    <col min="516" max="516" width="24.6640625" style="29" hidden="1"/>
    <col min="517" max="517" width="9.5" style="29" hidden="1"/>
    <col min="518" max="518" width="11.1640625" style="29" hidden="1"/>
    <col min="519" max="519" width="14.5" style="29" hidden="1"/>
    <col min="520" max="520" width="13" style="29" hidden="1"/>
    <col min="521" max="521" width="14.33203125" style="29" hidden="1"/>
    <col min="522" max="522" width="14.83203125" style="29" hidden="1"/>
    <col min="523" max="523" width="12.5" style="29" hidden="1"/>
    <col min="524" max="524" width="8.6640625" style="29" hidden="1"/>
    <col min="525" max="525" width="2.83203125" style="29" hidden="1"/>
    <col min="526" max="526" width="12" style="29" hidden="1"/>
    <col min="527" max="527" width="8.1640625" style="29" hidden="1"/>
    <col min="528" max="528" width="9" style="29" hidden="1"/>
    <col min="529" max="530" width="15.1640625" style="29" hidden="1"/>
    <col min="531" max="531" width="9" style="29" hidden="1"/>
    <col min="532" max="532" width="10.83203125" style="29" hidden="1"/>
    <col min="533" max="533" width="9.83203125" style="29" hidden="1"/>
    <col min="534" max="771" width="9" style="29" hidden="1"/>
    <col min="772" max="772" width="24.6640625" style="29" hidden="1"/>
    <col min="773" max="773" width="9.5" style="29" hidden="1"/>
    <col min="774" max="774" width="11.1640625" style="29" hidden="1"/>
    <col min="775" max="775" width="14.5" style="29" hidden="1"/>
    <col min="776" max="776" width="13" style="29" hidden="1"/>
    <col min="777" max="777" width="14.33203125" style="29" hidden="1"/>
    <col min="778" max="778" width="14.83203125" style="29" hidden="1"/>
    <col min="779" max="779" width="12.5" style="29" hidden="1"/>
    <col min="780" max="780" width="8.6640625" style="29" hidden="1"/>
    <col min="781" max="781" width="2.83203125" style="29" hidden="1"/>
    <col min="782" max="782" width="12" style="29" hidden="1"/>
    <col min="783" max="783" width="8.1640625" style="29" hidden="1"/>
    <col min="784" max="784" width="9" style="29" hidden="1"/>
    <col min="785" max="786" width="15.1640625" style="29" hidden="1"/>
    <col min="787" max="787" width="9" style="29" hidden="1"/>
    <col min="788" max="788" width="10.83203125" style="29" hidden="1"/>
    <col min="789" max="789" width="9.83203125" style="29" hidden="1"/>
    <col min="790" max="1027" width="9" style="29" hidden="1"/>
    <col min="1028" max="1028" width="24.6640625" style="29" hidden="1"/>
    <col min="1029" max="1029" width="9.5" style="29" hidden="1"/>
    <col min="1030" max="1030" width="11.1640625" style="29" hidden="1"/>
    <col min="1031" max="1031" width="14.5" style="29" hidden="1"/>
    <col min="1032" max="1032" width="13" style="29" hidden="1"/>
    <col min="1033" max="1033" width="14.33203125" style="29" hidden="1"/>
    <col min="1034" max="1034" width="14.83203125" style="29" hidden="1"/>
    <col min="1035" max="1035" width="12.5" style="29" hidden="1"/>
    <col min="1036" max="1036" width="8.6640625" style="29" hidden="1"/>
    <col min="1037" max="1037" width="2.83203125" style="29" hidden="1"/>
    <col min="1038" max="1038" width="12" style="29" hidden="1"/>
    <col min="1039" max="1039" width="8.1640625" style="29" hidden="1"/>
    <col min="1040" max="1040" width="9" style="29" hidden="1"/>
    <col min="1041" max="1042" width="15.1640625" style="29" hidden="1"/>
    <col min="1043" max="1043" width="9" style="29" hidden="1"/>
    <col min="1044" max="1044" width="10.83203125" style="29" hidden="1"/>
    <col min="1045" max="1045" width="9.83203125" style="29" hidden="1"/>
    <col min="1046" max="1283" width="9" style="29" hidden="1"/>
    <col min="1284" max="1284" width="24.6640625" style="29" hidden="1"/>
    <col min="1285" max="1285" width="9.5" style="29" hidden="1"/>
    <col min="1286" max="1286" width="11.1640625" style="29" hidden="1"/>
    <col min="1287" max="1287" width="14.5" style="29" hidden="1"/>
    <col min="1288" max="1288" width="13" style="29" hidden="1"/>
    <col min="1289" max="1289" width="14.33203125" style="29" hidden="1"/>
    <col min="1290" max="1290" width="14.83203125" style="29" hidden="1"/>
    <col min="1291" max="1291" width="12.5" style="29" hidden="1"/>
    <col min="1292" max="1292" width="8.6640625" style="29" hidden="1"/>
    <col min="1293" max="1293" width="2.83203125" style="29" hidden="1"/>
    <col min="1294" max="1294" width="12" style="29" hidden="1"/>
    <col min="1295" max="1295" width="8.1640625" style="29" hidden="1"/>
    <col min="1296" max="1296" width="9" style="29" hidden="1"/>
    <col min="1297" max="1298" width="15.1640625" style="29" hidden="1"/>
    <col min="1299" max="1299" width="9" style="29" hidden="1"/>
    <col min="1300" max="1300" width="10.83203125" style="29" hidden="1"/>
    <col min="1301" max="1301" width="9.83203125" style="29" hidden="1"/>
    <col min="1302" max="1539" width="9" style="29" hidden="1"/>
    <col min="1540" max="1540" width="24.6640625" style="29" hidden="1"/>
    <col min="1541" max="1541" width="9.5" style="29" hidden="1"/>
    <col min="1542" max="1542" width="11.1640625" style="29" hidden="1"/>
    <col min="1543" max="1543" width="14.5" style="29" hidden="1"/>
    <col min="1544" max="1544" width="13" style="29" hidden="1"/>
    <col min="1545" max="1545" width="14.33203125" style="29" hidden="1"/>
    <col min="1546" max="1546" width="14.83203125" style="29" hidden="1"/>
    <col min="1547" max="1547" width="12.5" style="29" hidden="1"/>
    <col min="1548" max="1548" width="8.6640625" style="29" hidden="1"/>
    <col min="1549" max="1549" width="2.83203125" style="29" hidden="1"/>
    <col min="1550" max="1550" width="12" style="29" hidden="1"/>
    <col min="1551" max="1551" width="8.1640625" style="29" hidden="1"/>
    <col min="1552" max="1552" width="9" style="29" hidden="1"/>
    <col min="1553" max="1554" width="15.1640625" style="29" hidden="1"/>
    <col min="1555" max="1555" width="9" style="29" hidden="1"/>
    <col min="1556" max="1556" width="10.83203125" style="29" hidden="1"/>
    <col min="1557" max="1557" width="9.83203125" style="29" hidden="1"/>
    <col min="1558" max="1795" width="9" style="29" hidden="1"/>
    <col min="1796" max="1796" width="24.6640625" style="29" hidden="1"/>
    <col min="1797" max="1797" width="9.5" style="29" hidden="1"/>
    <col min="1798" max="1798" width="11.1640625" style="29" hidden="1"/>
    <col min="1799" max="1799" width="14.5" style="29" hidden="1"/>
    <col min="1800" max="1800" width="13" style="29" hidden="1"/>
    <col min="1801" max="1801" width="14.33203125" style="29" hidden="1"/>
    <col min="1802" max="1802" width="14.83203125" style="29" hidden="1"/>
    <col min="1803" max="1803" width="12.5" style="29" hidden="1"/>
    <col min="1804" max="1804" width="8.6640625" style="29" hidden="1"/>
    <col min="1805" max="1805" width="2.83203125" style="29" hidden="1"/>
    <col min="1806" max="1806" width="12" style="29" hidden="1"/>
    <col min="1807" max="1807" width="8.1640625" style="29" hidden="1"/>
    <col min="1808" max="1808" width="9" style="29" hidden="1"/>
    <col min="1809" max="1810" width="15.1640625" style="29" hidden="1"/>
    <col min="1811" max="1811" width="9" style="29" hidden="1"/>
    <col min="1812" max="1812" width="10.83203125" style="29" hidden="1"/>
    <col min="1813" max="1813" width="9.83203125" style="29" hidden="1"/>
    <col min="1814" max="2051" width="9" style="29" hidden="1"/>
    <col min="2052" max="2052" width="24.6640625" style="29" hidden="1"/>
    <col min="2053" max="2053" width="9.5" style="29" hidden="1"/>
    <col min="2054" max="2054" width="11.1640625" style="29" hidden="1"/>
    <col min="2055" max="2055" width="14.5" style="29" hidden="1"/>
    <col min="2056" max="2056" width="13" style="29" hidden="1"/>
    <col min="2057" max="2057" width="14.33203125" style="29" hidden="1"/>
    <col min="2058" max="2058" width="14.83203125" style="29" hidden="1"/>
    <col min="2059" max="2059" width="12.5" style="29" hidden="1"/>
    <col min="2060" max="2060" width="8.6640625" style="29" hidden="1"/>
    <col min="2061" max="2061" width="2.83203125" style="29" hidden="1"/>
    <col min="2062" max="2062" width="12" style="29" hidden="1"/>
    <col min="2063" max="2063" width="8.1640625" style="29" hidden="1"/>
    <col min="2064" max="2064" width="9" style="29" hidden="1"/>
    <col min="2065" max="2066" width="15.1640625" style="29" hidden="1"/>
    <col min="2067" max="2067" width="9" style="29" hidden="1"/>
    <col min="2068" max="2068" width="10.83203125" style="29" hidden="1"/>
    <col min="2069" max="2069" width="9.83203125" style="29" hidden="1"/>
    <col min="2070" max="2307" width="9" style="29" hidden="1"/>
    <col min="2308" max="2308" width="24.6640625" style="29" hidden="1"/>
    <col min="2309" max="2309" width="9.5" style="29" hidden="1"/>
    <col min="2310" max="2310" width="11.1640625" style="29" hidden="1"/>
    <col min="2311" max="2311" width="14.5" style="29" hidden="1"/>
    <col min="2312" max="2312" width="13" style="29" hidden="1"/>
    <col min="2313" max="2313" width="14.33203125" style="29" hidden="1"/>
    <col min="2314" max="2314" width="14.83203125" style="29" hidden="1"/>
    <col min="2315" max="2315" width="12.5" style="29" hidden="1"/>
    <col min="2316" max="2316" width="8.6640625" style="29" hidden="1"/>
    <col min="2317" max="2317" width="2.83203125" style="29" hidden="1"/>
    <col min="2318" max="2318" width="12" style="29" hidden="1"/>
    <col min="2319" max="2319" width="8.1640625" style="29" hidden="1"/>
    <col min="2320" max="2320" width="9" style="29" hidden="1"/>
    <col min="2321" max="2322" width="15.1640625" style="29" hidden="1"/>
    <col min="2323" max="2323" width="9" style="29" hidden="1"/>
    <col min="2324" max="2324" width="10.83203125" style="29" hidden="1"/>
    <col min="2325" max="2325" width="9.83203125" style="29" hidden="1"/>
    <col min="2326" max="2563" width="9" style="29" hidden="1"/>
    <col min="2564" max="2564" width="24.6640625" style="29" hidden="1"/>
    <col min="2565" max="2565" width="9.5" style="29" hidden="1"/>
    <col min="2566" max="2566" width="11.1640625" style="29" hidden="1"/>
    <col min="2567" max="2567" width="14.5" style="29" hidden="1"/>
    <col min="2568" max="2568" width="13" style="29" hidden="1"/>
    <col min="2569" max="2569" width="14.33203125" style="29" hidden="1"/>
    <col min="2570" max="2570" width="14.83203125" style="29" hidden="1"/>
    <col min="2571" max="2571" width="12.5" style="29" hidden="1"/>
    <col min="2572" max="2572" width="8.6640625" style="29" hidden="1"/>
    <col min="2573" max="2573" width="2.83203125" style="29" hidden="1"/>
    <col min="2574" max="2574" width="12" style="29" hidden="1"/>
    <col min="2575" max="2575" width="8.1640625" style="29" hidden="1"/>
    <col min="2576" max="2576" width="9" style="29" hidden="1"/>
    <col min="2577" max="2578" width="15.1640625" style="29" hidden="1"/>
    <col min="2579" max="2579" width="9" style="29" hidden="1"/>
    <col min="2580" max="2580" width="10.83203125" style="29" hidden="1"/>
    <col min="2581" max="2581" width="9.83203125" style="29" hidden="1"/>
    <col min="2582" max="2819" width="9" style="29" hidden="1"/>
    <col min="2820" max="2820" width="24.6640625" style="29" hidden="1"/>
    <col min="2821" max="2821" width="9.5" style="29" hidden="1"/>
    <col min="2822" max="2822" width="11.1640625" style="29" hidden="1"/>
    <col min="2823" max="2823" width="14.5" style="29" hidden="1"/>
    <col min="2824" max="2824" width="13" style="29" hidden="1"/>
    <col min="2825" max="2825" width="14.33203125" style="29" hidden="1"/>
    <col min="2826" max="2826" width="14.83203125" style="29" hidden="1"/>
    <col min="2827" max="2827" width="12.5" style="29" hidden="1"/>
    <col min="2828" max="2828" width="8.6640625" style="29" hidden="1"/>
    <col min="2829" max="2829" width="2.83203125" style="29" hidden="1"/>
    <col min="2830" max="2830" width="12" style="29" hidden="1"/>
    <col min="2831" max="2831" width="8.1640625" style="29" hidden="1"/>
    <col min="2832" max="2832" width="9" style="29" hidden="1"/>
    <col min="2833" max="2834" width="15.1640625" style="29" hidden="1"/>
    <col min="2835" max="2835" width="9" style="29" hidden="1"/>
    <col min="2836" max="2836" width="10.83203125" style="29" hidden="1"/>
    <col min="2837" max="2837" width="9.83203125" style="29" hidden="1"/>
    <col min="2838" max="3075" width="9" style="29" hidden="1"/>
    <col min="3076" max="3076" width="24.6640625" style="29" hidden="1"/>
    <col min="3077" max="3077" width="9.5" style="29" hidden="1"/>
    <col min="3078" max="3078" width="11.1640625" style="29" hidden="1"/>
    <col min="3079" max="3079" width="14.5" style="29" hidden="1"/>
    <col min="3080" max="3080" width="13" style="29" hidden="1"/>
    <col min="3081" max="3081" width="14.33203125" style="29" hidden="1"/>
    <col min="3082" max="3082" width="14.83203125" style="29" hidden="1"/>
    <col min="3083" max="3083" width="12.5" style="29" hidden="1"/>
    <col min="3084" max="3084" width="8.6640625" style="29" hidden="1"/>
    <col min="3085" max="3085" width="2.83203125" style="29" hidden="1"/>
    <col min="3086" max="3086" width="12" style="29" hidden="1"/>
    <col min="3087" max="3087" width="8.1640625" style="29" hidden="1"/>
    <col min="3088" max="3088" width="9" style="29" hidden="1"/>
    <col min="3089" max="3090" width="15.1640625" style="29" hidden="1"/>
    <col min="3091" max="3091" width="9" style="29" hidden="1"/>
    <col min="3092" max="3092" width="10.83203125" style="29" hidden="1"/>
    <col min="3093" max="3093" width="9.83203125" style="29" hidden="1"/>
    <col min="3094" max="3331" width="9" style="29" hidden="1"/>
    <col min="3332" max="3332" width="24.6640625" style="29" hidden="1"/>
    <col min="3333" max="3333" width="9.5" style="29" hidden="1"/>
    <col min="3334" max="3334" width="11.1640625" style="29" hidden="1"/>
    <col min="3335" max="3335" width="14.5" style="29" hidden="1"/>
    <col min="3336" max="3336" width="13" style="29" hidden="1"/>
    <col min="3337" max="3337" width="14.33203125" style="29" hidden="1"/>
    <col min="3338" max="3338" width="14.83203125" style="29" hidden="1"/>
    <col min="3339" max="3339" width="12.5" style="29" hidden="1"/>
    <col min="3340" max="3340" width="8.6640625" style="29" hidden="1"/>
    <col min="3341" max="3341" width="2.83203125" style="29" hidden="1"/>
    <col min="3342" max="3342" width="12" style="29" hidden="1"/>
    <col min="3343" max="3343" width="8.1640625" style="29" hidden="1"/>
    <col min="3344" max="3344" width="9" style="29" hidden="1"/>
    <col min="3345" max="3346" width="15.1640625" style="29" hidden="1"/>
    <col min="3347" max="3347" width="9" style="29" hidden="1"/>
    <col min="3348" max="3348" width="10.83203125" style="29" hidden="1"/>
    <col min="3349" max="3349" width="9.83203125" style="29" hidden="1"/>
    <col min="3350" max="3587" width="9" style="29" hidden="1"/>
    <col min="3588" max="3588" width="24.6640625" style="29" hidden="1"/>
    <col min="3589" max="3589" width="9.5" style="29" hidden="1"/>
    <col min="3590" max="3590" width="11.1640625" style="29" hidden="1"/>
    <col min="3591" max="3591" width="14.5" style="29" hidden="1"/>
    <col min="3592" max="3592" width="13" style="29" hidden="1"/>
    <col min="3593" max="3593" width="14.33203125" style="29" hidden="1"/>
    <col min="3594" max="3594" width="14.83203125" style="29" hidden="1"/>
    <col min="3595" max="3595" width="12.5" style="29" hidden="1"/>
    <col min="3596" max="3596" width="8.6640625" style="29" hidden="1"/>
    <col min="3597" max="3597" width="2.83203125" style="29" hidden="1"/>
    <col min="3598" max="3598" width="12" style="29" hidden="1"/>
    <col min="3599" max="3599" width="8.1640625" style="29" hidden="1"/>
    <col min="3600" max="3600" width="9" style="29" hidden="1"/>
    <col min="3601" max="3602" width="15.1640625" style="29" hidden="1"/>
    <col min="3603" max="3603" width="9" style="29" hidden="1"/>
    <col min="3604" max="3604" width="10.83203125" style="29" hidden="1"/>
    <col min="3605" max="3605" width="9.83203125" style="29" hidden="1"/>
    <col min="3606" max="3843" width="9" style="29" hidden="1"/>
    <col min="3844" max="3844" width="24.6640625" style="29" hidden="1"/>
    <col min="3845" max="3845" width="9.5" style="29" hidden="1"/>
    <col min="3846" max="3846" width="11.1640625" style="29" hidden="1"/>
    <col min="3847" max="3847" width="14.5" style="29" hidden="1"/>
    <col min="3848" max="3848" width="13" style="29" hidden="1"/>
    <col min="3849" max="3849" width="14.33203125" style="29" hidden="1"/>
    <col min="3850" max="3850" width="14.83203125" style="29" hidden="1"/>
    <col min="3851" max="3851" width="12.5" style="29" hidden="1"/>
    <col min="3852" max="3852" width="8.6640625" style="29" hidden="1"/>
    <col min="3853" max="3853" width="2.83203125" style="29" hidden="1"/>
    <col min="3854" max="3854" width="12" style="29" hidden="1"/>
    <col min="3855" max="3855" width="8.1640625" style="29" hidden="1"/>
    <col min="3856" max="3856" width="9" style="29" hidden="1"/>
    <col min="3857" max="3858" width="15.1640625" style="29" hidden="1"/>
    <col min="3859" max="3859" width="9" style="29" hidden="1"/>
    <col min="3860" max="3860" width="10.83203125" style="29" hidden="1"/>
    <col min="3861" max="3861" width="9.83203125" style="29" hidden="1"/>
    <col min="3862" max="4099" width="9" style="29" hidden="1"/>
    <col min="4100" max="4100" width="24.6640625" style="29" hidden="1"/>
    <col min="4101" max="4101" width="9.5" style="29" hidden="1"/>
    <col min="4102" max="4102" width="11.1640625" style="29" hidden="1"/>
    <col min="4103" max="4103" width="14.5" style="29" hidden="1"/>
    <col min="4104" max="4104" width="13" style="29" hidden="1"/>
    <col min="4105" max="4105" width="14.33203125" style="29" hidden="1"/>
    <col min="4106" max="4106" width="14.83203125" style="29" hidden="1"/>
    <col min="4107" max="4107" width="12.5" style="29" hidden="1"/>
    <col min="4108" max="4108" width="8.6640625" style="29" hidden="1"/>
    <col min="4109" max="4109" width="2.83203125" style="29" hidden="1"/>
    <col min="4110" max="4110" width="12" style="29" hidden="1"/>
    <col min="4111" max="4111" width="8.1640625" style="29" hidden="1"/>
    <col min="4112" max="4112" width="9" style="29" hidden="1"/>
    <col min="4113" max="4114" width="15.1640625" style="29" hidden="1"/>
    <col min="4115" max="4115" width="9" style="29" hidden="1"/>
    <col min="4116" max="4116" width="10.83203125" style="29" hidden="1"/>
    <col min="4117" max="4117" width="9.83203125" style="29" hidden="1"/>
    <col min="4118" max="4355" width="9" style="29" hidden="1"/>
    <col min="4356" max="4356" width="24.6640625" style="29" hidden="1"/>
    <col min="4357" max="4357" width="9.5" style="29" hidden="1"/>
    <col min="4358" max="4358" width="11.1640625" style="29" hidden="1"/>
    <col min="4359" max="4359" width="14.5" style="29" hidden="1"/>
    <col min="4360" max="4360" width="13" style="29" hidden="1"/>
    <col min="4361" max="4361" width="14.33203125" style="29" hidden="1"/>
    <col min="4362" max="4362" width="14.83203125" style="29" hidden="1"/>
    <col min="4363" max="4363" width="12.5" style="29" hidden="1"/>
    <col min="4364" max="4364" width="8.6640625" style="29" hidden="1"/>
    <col min="4365" max="4365" width="2.83203125" style="29" hidden="1"/>
    <col min="4366" max="4366" width="12" style="29" hidden="1"/>
    <col min="4367" max="4367" width="8.1640625" style="29" hidden="1"/>
    <col min="4368" max="4368" width="9" style="29" hidden="1"/>
    <col min="4369" max="4370" width="15.1640625" style="29" hidden="1"/>
    <col min="4371" max="4371" width="9" style="29" hidden="1"/>
    <col min="4372" max="4372" width="10.83203125" style="29" hidden="1"/>
    <col min="4373" max="4373" width="9.83203125" style="29" hidden="1"/>
    <col min="4374" max="4611" width="9" style="29" hidden="1"/>
    <col min="4612" max="4612" width="24.6640625" style="29" hidden="1"/>
    <col min="4613" max="4613" width="9.5" style="29" hidden="1"/>
    <col min="4614" max="4614" width="11.1640625" style="29" hidden="1"/>
    <col min="4615" max="4615" width="14.5" style="29" hidden="1"/>
    <col min="4616" max="4616" width="13" style="29" hidden="1"/>
    <col min="4617" max="4617" width="14.33203125" style="29" hidden="1"/>
    <col min="4618" max="4618" width="14.83203125" style="29" hidden="1"/>
    <col min="4619" max="4619" width="12.5" style="29" hidden="1"/>
    <col min="4620" max="4620" width="8.6640625" style="29" hidden="1"/>
    <col min="4621" max="4621" width="2.83203125" style="29" hidden="1"/>
    <col min="4622" max="4622" width="12" style="29" hidden="1"/>
    <col min="4623" max="4623" width="8.1640625" style="29" hidden="1"/>
    <col min="4624" max="4624" width="9" style="29" hidden="1"/>
    <col min="4625" max="4626" width="15.1640625" style="29" hidden="1"/>
    <col min="4627" max="4627" width="9" style="29" hidden="1"/>
    <col min="4628" max="4628" width="10.83203125" style="29" hidden="1"/>
    <col min="4629" max="4629" width="9.83203125" style="29" hidden="1"/>
    <col min="4630" max="4867" width="9" style="29" hidden="1"/>
    <col min="4868" max="4868" width="24.6640625" style="29" hidden="1"/>
    <col min="4869" max="4869" width="9.5" style="29" hidden="1"/>
    <col min="4870" max="4870" width="11.1640625" style="29" hidden="1"/>
    <col min="4871" max="4871" width="14.5" style="29" hidden="1"/>
    <col min="4872" max="4872" width="13" style="29" hidden="1"/>
    <col min="4873" max="4873" width="14.33203125" style="29" hidden="1"/>
    <col min="4874" max="4874" width="14.83203125" style="29" hidden="1"/>
    <col min="4875" max="4875" width="12.5" style="29" hidden="1"/>
    <col min="4876" max="4876" width="8.6640625" style="29" hidden="1"/>
    <col min="4877" max="4877" width="2.83203125" style="29" hidden="1"/>
    <col min="4878" max="4878" width="12" style="29" hidden="1"/>
    <col min="4879" max="4879" width="8.1640625" style="29" hidden="1"/>
    <col min="4880" max="4880" width="9" style="29" hidden="1"/>
    <col min="4881" max="4882" width="15.1640625" style="29" hidden="1"/>
    <col min="4883" max="4883" width="9" style="29" hidden="1"/>
    <col min="4884" max="4884" width="10.83203125" style="29" hidden="1"/>
    <col min="4885" max="4885" width="9.83203125" style="29" hidden="1"/>
    <col min="4886" max="5123" width="9" style="29" hidden="1"/>
    <col min="5124" max="5124" width="24.6640625" style="29" hidden="1"/>
    <col min="5125" max="5125" width="9.5" style="29" hidden="1"/>
    <col min="5126" max="5126" width="11.1640625" style="29" hidden="1"/>
    <col min="5127" max="5127" width="14.5" style="29" hidden="1"/>
    <col min="5128" max="5128" width="13" style="29" hidden="1"/>
    <col min="5129" max="5129" width="14.33203125" style="29" hidden="1"/>
    <col min="5130" max="5130" width="14.83203125" style="29" hidden="1"/>
    <col min="5131" max="5131" width="12.5" style="29" hidden="1"/>
    <col min="5132" max="5132" width="8.6640625" style="29" hidden="1"/>
    <col min="5133" max="5133" width="2.83203125" style="29" hidden="1"/>
    <col min="5134" max="5134" width="12" style="29" hidden="1"/>
    <col min="5135" max="5135" width="8.1640625" style="29" hidden="1"/>
    <col min="5136" max="5136" width="9" style="29" hidden="1"/>
    <col min="5137" max="5138" width="15.1640625" style="29" hidden="1"/>
    <col min="5139" max="5139" width="9" style="29" hidden="1"/>
    <col min="5140" max="5140" width="10.83203125" style="29" hidden="1"/>
    <col min="5141" max="5141" width="9.83203125" style="29" hidden="1"/>
    <col min="5142" max="5379" width="9" style="29" hidden="1"/>
    <col min="5380" max="5380" width="24.6640625" style="29" hidden="1"/>
    <col min="5381" max="5381" width="9.5" style="29" hidden="1"/>
    <col min="5382" max="5382" width="11.1640625" style="29" hidden="1"/>
    <col min="5383" max="5383" width="14.5" style="29" hidden="1"/>
    <col min="5384" max="5384" width="13" style="29" hidden="1"/>
    <col min="5385" max="5385" width="14.33203125" style="29" hidden="1"/>
    <col min="5386" max="5386" width="14.83203125" style="29" hidden="1"/>
    <col min="5387" max="5387" width="12.5" style="29" hidden="1"/>
    <col min="5388" max="5388" width="8.6640625" style="29" hidden="1"/>
    <col min="5389" max="5389" width="2.83203125" style="29" hidden="1"/>
    <col min="5390" max="5390" width="12" style="29" hidden="1"/>
    <col min="5391" max="5391" width="8.1640625" style="29" hidden="1"/>
    <col min="5392" max="5392" width="9" style="29" hidden="1"/>
    <col min="5393" max="5394" width="15.1640625" style="29" hidden="1"/>
    <col min="5395" max="5395" width="9" style="29" hidden="1"/>
    <col min="5396" max="5396" width="10.83203125" style="29" hidden="1"/>
    <col min="5397" max="5397" width="9.83203125" style="29" hidden="1"/>
    <col min="5398" max="5635" width="9" style="29" hidden="1"/>
    <col min="5636" max="5636" width="24.6640625" style="29" hidden="1"/>
    <col min="5637" max="5637" width="9.5" style="29" hidden="1"/>
    <col min="5638" max="5638" width="11.1640625" style="29" hidden="1"/>
    <col min="5639" max="5639" width="14.5" style="29" hidden="1"/>
    <col min="5640" max="5640" width="13" style="29" hidden="1"/>
    <col min="5641" max="5641" width="14.33203125" style="29" hidden="1"/>
    <col min="5642" max="5642" width="14.83203125" style="29" hidden="1"/>
    <col min="5643" max="5643" width="12.5" style="29" hidden="1"/>
    <col min="5644" max="5644" width="8.6640625" style="29" hidden="1"/>
    <col min="5645" max="5645" width="2.83203125" style="29" hidden="1"/>
    <col min="5646" max="5646" width="12" style="29" hidden="1"/>
    <col min="5647" max="5647" width="8.1640625" style="29" hidden="1"/>
    <col min="5648" max="5648" width="9" style="29" hidden="1"/>
    <col min="5649" max="5650" width="15.1640625" style="29" hidden="1"/>
    <col min="5651" max="5651" width="9" style="29" hidden="1"/>
    <col min="5652" max="5652" width="10.83203125" style="29" hidden="1"/>
    <col min="5653" max="5653" width="9.83203125" style="29" hidden="1"/>
    <col min="5654" max="5891" width="9" style="29" hidden="1"/>
    <col min="5892" max="5892" width="24.6640625" style="29" hidden="1"/>
    <col min="5893" max="5893" width="9.5" style="29" hidden="1"/>
    <col min="5894" max="5894" width="11.1640625" style="29" hidden="1"/>
    <col min="5895" max="5895" width="14.5" style="29" hidden="1"/>
    <col min="5896" max="5896" width="13" style="29" hidden="1"/>
    <col min="5897" max="5897" width="14.33203125" style="29" hidden="1"/>
    <col min="5898" max="5898" width="14.83203125" style="29" hidden="1"/>
    <col min="5899" max="5899" width="12.5" style="29" hidden="1"/>
    <col min="5900" max="5900" width="8.6640625" style="29" hidden="1"/>
    <col min="5901" max="5901" width="2.83203125" style="29" hidden="1"/>
    <col min="5902" max="5902" width="12" style="29" hidden="1"/>
    <col min="5903" max="5903" width="8.1640625" style="29" hidden="1"/>
    <col min="5904" max="5904" width="9" style="29" hidden="1"/>
    <col min="5905" max="5906" width="15.1640625" style="29" hidden="1"/>
    <col min="5907" max="5907" width="9" style="29" hidden="1"/>
    <col min="5908" max="5908" width="10.83203125" style="29" hidden="1"/>
    <col min="5909" max="5909" width="9.83203125" style="29" hidden="1"/>
    <col min="5910" max="6147" width="9" style="29" hidden="1"/>
    <col min="6148" max="6148" width="24.6640625" style="29" hidden="1"/>
    <col min="6149" max="6149" width="9.5" style="29" hidden="1"/>
    <col min="6150" max="6150" width="11.1640625" style="29" hidden="1"/>
    <col min="6151" max="6151" width="14.5" style="29" hidden="1"/>
    <col min="6152" max="6152" width="13" style="29" hidden="1"/>
    <col min="6153" max="6153" width="14.33203125" style="29" hidden="1"/>
    <col min="6154" max="6154" width="14.83203125" style="29" hidden="1"/>
    <col min="6155" max="6155" width="12.5" style="29" hidden="1"/>
    <col min="6156" max="6156" width="8.6640625" style="29" hidden="1"/>
    <col min="6157" max="6157" width="2.83203125" style="29" hidden="1"/>
    <col min="6158" max="6158" width="12" style="29" hidden="1"/>
    <col min="6159" max="6159" width="8.1640625" style="29" hidden="1"/>
    <col min="6160" max="6160" width="9" style="29" hidden="1"/>
    <col min="6161" max="6162" width="15.1640625" style="29" hidden="1"/>
    <col min="6163" max="6163" width="9" style="29" hidden="1"/>
    <col min="6164" max="6164" width="10.83203125" style="29" hidden="1"/>
    <col min="6165" max="6165" width="9.83203125" style="29" hidden="1"/>
    <col min="6166" max="6403" width="9" style="29" hidden="1"/>
    <col min="6404" max="6404" width="24.6640625" style="29" hidden="1"/>
    <col min="6405" max="6405" width="9.5" style="29" hidden="1"/>
    <col min="6406" max="6406" width="11.1640625" style="29" hidden="1"/>
    <col min="6407" max="6407" width="14.5" style="29" hidden="1"/>
    <col min="6408" max="6408" width="13" style="29" hidden="1"/>
    <col min="6409" max="6409" width="14.33203125" style="29" hidden="1"/>
    <col min="6410" max="6410" width="14.83203125" style="29" hidden="1"/>
    <col min="6411" max="6411" width="12.5" style="29" hidden="1"/>
    <col min="6412" max="6412" width="8.6640625" style="29" hidden="1"/>
    <col min="6413" max="6413" width="2.83203125" style="29" hidden="1"/>
    <col min="6414" max="6414" width="12" style="29" hidden="1"/>
    <col min="6415" max="6415" width="8.1640625" style="29" hidden="1"/>
    <col min="6416" max="6416" width="9" style="29" hidden="1"/>
    <col min="6417" max="6418" width="15.1640625" style="29" hidden="1"/>
    <col min="6419" max="6419" width="9" style="29" hidden="1"/>
    <col min="6420" max="6420" width="10.83203125" style="29" hidden="1"/>
    <col min="6421" max="6421" width="9.83203125" style="29" hidden="1"/>
    <col min="6422" max="6659" width="9" style="29" hidden="1"/>
    <col min="6660" max="6660" width="24.6640625" style="29" hidden="1"/>
    <col min="6661" max="6661" width="9.5" style="29" hidden="1"/>
    <col min="6662" max="6662" width="11.1640625" style="29" hidden="1"/>
    <col min="6663" max="6663" width="14.5" style="29" hidden="1"/>
    <col min="6664" max="6664" width="13" style="29" hidden="1"/>
    <col min="6665" max="6665" width="14.33203125" style="29" hidden="1"/>
    <col min="6666" max="6666" width="14.83203125" style="29" hidden="1"/>
    <col min="6667" max="6667" width="12.5" style="29" hidden="1"/>
    <col min="6668" max="6668" width="8.6640625" style="29" hidden="1"/>
    <col min="6669" max="6669" width="2.83203125" style="29" hidden="1"/>
    <col min="6670" max="6670" width="12" style="29" hidden="1"/>
    <col min="6671" max="6671" width="8.1640625" style="29" hidden="1"/>
    <col min="6672" max="6672" width="9" style="29" hidden="1"/>
    <col min="6673" max="6674" width="15.1640625" style="29" hidden="1"/>
    <col min="6675" max="6675" width="9" style="29" hidden="1"/>
    <col min="6676" max="6676" width="10.83203125" style="29" hidden="1"/>
    <col min="6677" max="6677" width="9.83203125" style="29" hidden="1"/>
    <col min="6678" max="6915" width="9" style="29" hidden="1"/>
    <col min="6916" max="6916" width="24.6640625" style="29" hidden="1"/>
    <col min="6917" max="6917" width="9.5" style="29" hidden="1"/>
    <col min="6918" max="6918" width="11.1640625" style="29" hidden="1"/>
    <col min="6919" max="6919" width="14.5" style="29" hidden="1"/>
    <col min="6920" max="6920" width="13" style="29" hidden="1"/>
    <col min="6921" max="6921" width="14.33203125" style="29" hidden="1"/>
    <col min="6922" max="6922" width="14.83203125" style="29" hidden="1"/>
    <col min="6923" max="6923" width="12.5" style="29" hidden="1"/>
    <col min="6924" max="6924" width="8.6640625" style="29" hidden="1"/>
    <col min="6925" max="6925" width="2.83203125" style="29" hidden="1"/>
    <col min="6926" max="6926" width="12" style="29" hidden="1"/>
    <col min="6927" max="6927" width="8.1640625" style="29" hidden="1"/>
    <col min="6928" max="6928" width="9" style="29" hidden="1"/>
    <col min="6929" max="6930" width="15.1640625" style="29" hidden="1"/>
    <col min="6931" max="6931" width="9" style="29" hidden="1"/>
    <col min="6932" max="6932" width="10.83203125" style="29" hidden="1"/>
    <col min="6933" max="6933" width="9.83203125" style="29" hidden="1"/>
    <col min="6934" max="7171" width="9" style="29" hidden="1"/>
    <col min="7172" max="7172" width="24.6640625" style="29" hidden="1"/>
    <col min="7173" max="7173" width="9.5" style="29" hidden="1"/>
    <col min="7174" max="7174" width="11.1640625" style="29" hidden="1"/>
    <col min="7175" max="7175" width="14.5" style="29" hidden="1"/>
    <col min="7176" max="7176" width="13" style="29" hidden="1"/>
    <col min="7177" max="7177" width="14.33203125" style="29" hidden="1"/>
    <col min="7178" max="7178" width="14.83203125" style="29" hidden="1"/>
    <col min="7179" max="7179" width="12.5" style="29" hidden="1"/>
    <col min="7180" max="7180" width="8.6640625" style="29" hidden="1"/>
    <col min="7181" max="7181" width="2.83203125" style="29" hidden="1"/>
    <col min="7182" max="7182" width="12" style="29" hidden="1"/>
    <col min="7183" max="7183" width="8.1640625" style="29" hidden="1"/>
    <col min="7184" max="7184" width="9" style="29" hidden="1"/>
    <col min="7185" max="7186" width="15.1640625" style="29" hidden="1"/>
    <col min="7187" max="7187" width="9" style="29" hidden="1"/>
    <col min="7188" max="7188" width="10.83203125" style="29" hidden="1"/>
    <col min="7189" max="7189" width="9.83203125" style="29" hidden="1"/>
    <col min="7190" max="7427" width="9" style="29" hidden="1"/>
    <col min="7428" max="7428" width="24.6640625" style="29" hidden="1"/>
    <col min="7429" max="7429" width="9.5" style="29" hidden="1"/>
    <col min="7430" max="7430" width="11.1640625" style="29" hidden="1"/>
    <col min="7431" max="7431" width="14.5" style="29" hidden="1"/>
    <col min="7432" max="7432" width="13" style="29" hidden="1"/>
    <col min="7433" max="7433" width="14.33203125" style="29" hidden="1"/>
    <col min="7434" max="7434" width="14.83203125" style="29" hidden="1"/>
    <col min="7435" max="7435" width="12.5" style="29" hidden="1"/>
    <col min="7436" max="7436" width="8.6640625" style="29" hidden="1"/>
    <col min="7437" max="7437" width="2.83203125" style="29" hidden="1"/>
    <col min="7438" max="7438" width="12" style="29" hidden="1"/>
    <col min="7439" max="7439" width="8.1640625" style="29" hidden="1"/>
    <col min="7440" max="7440" width="9" style="29" hidden="1"/>
    <col min="7441" max="7442" width="15.1640625" style="29" hidden="1"/>
    <col min="7443" max="7443" width="9" style="29" hidden="1"/>
    <col min="7444" max="7444" width="10.83203125" style="29" hidden="1"/>
    <col min="7445" max="7445" width="9.83203125" style="29" hidden="1"/>
    <col min="7446" max="7683" width="9" style="29" hidden="1"/>
    <col min="7684" max="7684" width="24.6640625" style="29" hidden="1"/>
    <col min="7685" max="7685" width="9.5" style="29" hidden="1"/>
    <col min="7686" max="7686" width="11.1640625" style="29" hidden="1"/>
    <col min="7687" max="7687" width="14.5" style="29" hidden="1"/>
    <col min="7688" max="7688" width="13" style="29" hidden="1"/>
    <col min="7689" max="7689" width="14.33203125" style="29" hidden="1"/>
    <col min="7690" max="7690" width="14.83203125" style="29" hidden="1"/>
    <col min="7691" max="7691" width="12.5" style="29" hidden="1"/>
    <col min="7692" max="7692" width="8.6640625" style="29" hidden="1"/>
    <col min="7693" max="7693" width="2.83203125" style="29" hidden="1"/>
    <col min="7694" max="7694" width="12" style="29" hidden="1"/>
    <col min="7695" max="7695" width="8.1640625" style="29" hidden="1"/>
    <col min="7696" max="7696" width="9" style="29" hidden="1"/>
    <col min="7697" max="7698" width="15.1640625" style="29" hidden="1"/>
    <col min="7699" max="7699" width="9" style="29" hidden="1"/>
    <col min="7700" max="7700" width="10.83203125" style="29" hidden="1"/>
    <col min="7701" max="7701" width="9.83203125" style="29" hidden="1"/>
    <col min="7702" max="7939" width="9" style="29" hidden="1"/>
    <col min="7940" max="7940" width="24.6640625" style="29" hidden="1"/>
    <col min="7941" max="7941" width="9.5" style="29" hidden="1"/>
    <col min="7942" max="7942" width="11.1640625" style="29" hidden="1"/>
    <col min="7943" max="7943" width="14.5" style="29" hidden="1"/>
    <col min="7944" max="7944" width="13" style="29" hidden="1"/>
    <col min="7945" max="7945" width="14.33203125" style="29" hidden="1"/>
    <col min="7946" max="7946" width="14.83203125" style="29" hidden="1"/>
    <col min="7947" max="7947" width="12.5" style="29" hidden="1"/>
    <col min="7948" max="7948" width="8.6640625" style="29" hidden="1"/>
    <col min="7949" max="7949" width="2.83203125" style="29" hidden="1"/>
    <col min="7950" max="7950" width="12" style="29" hidden="1"/>
    <col min="7951" max="7951" width="8.1640625" style="29" hidden="1"/>
    <col min="7952" max="7952" width="9" style="29" hidden="1"/>
    <col min="7953" max="7954" width="15.1640625" style="29" hidden="1"/>
    <col min="7955" max="7955" width="9" style="29" hidden="1"/>
    <col min="7956" max="7956" width="10.83203125" style="29" hidden="1"/>
    <col min="7957" max="7957" width="9.83203125" style="29" hidden="1"/>
    <col min="7958" max="8195" width="9" style="29" hidden="1"/>
    <col min="8196" max="8196" width="24.6640625" style="29" hidden="1"/>
    <col min="8197" max="8197" width="9.5" style="29" hidden="1"/>
    <col min="8198" max="8198" width="11.1640625" style="29" hidden="1"/>
    <col min="8199" max="8199" width="14.5" style="29" hidden="1"/>
    <col min="8200" max="8200" width="13" style="29" hidden="1"/>
    <col min="8201" max="8201" width="14.33203125" style="29" hidden="1"/>
    <col min="8202" max="8202" width="14.83203125" style="29" hidden="1"/>
    <col min="8203" max="8203" width="12.5" style="29" hidden="1"/>
    <col min="8204" max="8204" width="8.6640625" style="29" hidden="1"/>
    <col min="8205" max="8205" width="2.83203125" style="29" hidden="1"/>
    <col min="8206" max="8206" width="12" style="29" hidden="1"/>
    <col min="8207" max="8207" width="8.1640625" style="29" hidden="1"/>
    <col min="8208" max="8208" width="9" style="29" hidden="1"/>
    <col min="8209" max="8210" width="15.1640625" style="29" hidden="1"/>
    <col min="8211" max="8211" width="9" style="29" hidden="1"/>
    <col min="8212" max="8212" width="10.83203125" style="29" hidden="1"/>
    <col min="8213" max="8213" width="9.83203125" style="29" hidden="1"/>
    <col min="8214" max="8451" width="9" style="29" hidden="1"/>
    <col min="8452" max="8452" width="24.6640625" style="29" hidden="1"/>
    <col min="8453" max="8453" width="9.5" style="29" hidden="1"/>
    <col min="8454" max="8454" width="11.1640625" style="29" hidden="1"/>
    <col min="8455" max="8455" width="14.5" style="29" hidden="1"/>
    <col min="8456" max="8456" width="13" style="29" hidden="1"/>
    <col min="8457" max="8457" width="14.33203125" style="29" hidden="1"/>
    <col min="8458" max="8458" width="14.83203125" style="29" hidden="1"/>
    <col min="8459" max="8459" width="12.5" style="29" hidden="1"/>
    <col min="8460" max="8460" width="8.6640625" style="29" hidden="1"/>
    <col min="8461" max="8461" width="2.83203125" style="29" hidden="1"/>
    <col min="8462" max="8462" width="12" style="29" hidden="1"/>
    <col min="8463" max="8463" width="8.1640625" style="29" hidden="1"/>
    <col min="8464" max="8464" width="9" style="29" hidden="1"/>
    <col min="8465" max="8466" width="15.1640625" style="29" hidden="1"/>
    <col min="8467" max="8467" width="9" style="29" hidden="1"/>
    <col min="8468" max="8468" width="10.83203125" style="29" hidden="1"/>
    <col min="8469" max="8469" width="9.83203125" style="29" hidden="1"/>
    <col min="8470" max="8707" width="9" style="29" hidden="1"/>
    <col min="8708" max="8708" width="24.6640625" style="29" hidden="1"/>
    <col min="8709" max="8709" width="9.5" style="29" hidden="1"/>
    <col min="8710" max="8710" width="11.1640625" style="29" hidden="1"/>
    <col min="8711" max="8711" width="14.5" style="29" hidden="1"/>
    <col min="8712" max="8712" width="13" style="29" hidden="1"/>
    <col min="8713" max="8713" width="14.33203125" style="29" hidden="1"/>
    <col min="8714" max="8714" width="14.83203125" style="29" hidden="1"/>
    <col min="8715" max="8715" width="12.5" style="29" hidden="1"/>
    <col min="8716" max="8716" width="8.6640625" style="29" hidden="1"/>
    <col min="8717" max="8717" width="2.83203125" style="29" hidden="1"/>
    <col min="8718" max="8718" width="12" style="29" hidden="1"/>
    <col min="8719" max="8719" width="8.1640625" style="29" hidden="1"/>
    <col min="8720" max="8720" width="9" style="29" hidden="1"/>
    <col min="8721" max="8722" width="15.1640625" style="29" hidden="1"/>
    <col min="8723" max="8723" width="9" style="29" hidden="1"/>
    <col min="8724" max="8724" width="10.83203125" style="29" hidden="1"/>
    <col min="8725" max="8725" width="9.83203125" style="29" hidden="1"/>
    <col min="8726" max="8963" width="9" style="29" hidden="1"/>
    <col min="8964" max="8964" width="24.6640625" style="29" hidden="1"/>
    <col min="8965" max="8965" width="9.5" style="29" hidden="1"/>
    <col min="8966" max="8966" width="11.1640625" style="29" hidden="1"/>
    <col min="8967" max="8967" width="14.5" style="29" hidden="1"/>
    <col min="8968" max="8968" width="13" style="29" hidden="1"/>
    <col min="8969" max="8969" width="14.33203125" style="29" hidden="1"/>
    <col min="8970" max="8970" width="14.83203125" style="29" hidden="1"/>
    <col min="8971" max="8971" width="12.5" style="29" hidden="1"/>
    <col min="8972" max="8972" width="8.6640625" style="29" hidden="1"/>
    <col min="8973" max="8973" width="2.83203125" style="29" hidden="1"/>
    <col min="8974" max="8974" width="12" style="29" hidden="1"/>
    <col min="8975" max="8975" width="8.1640625" style="29" hidden="1"/>
    <col min="8976" max="8976" width="9" style="29" hidden="1"/>
    <col min="8977" max="8978" width="15.1640625" style="29" hidden="1"/>
    <col min="8979" max="8979" width="9" style="29" hidden="1"/>
    <col min="8980" max="8980" width="10.83203125" style="29" hidden="1"/>
    <col min="8981" max="8981" width="9.83203125" style="29" hidden="1"/>
    <col min="8982" max="9219" width="9" style="29" hidden="1"/>
    <col min="9220" max="9220" width="24.6640625" style="29" hidden="1"/>
    <col min="9221" max="9221" width="9.5" style="29" hidden="1"/>
    <col min="9222" max="9222" width="11.1640625" style="29" hidden="1"/>
    <col min="9223" max="9223" width="14.5" style="29" hidden="1"/>
    <col min="9224" max="9224" width="13" style="29" hidden="1"/>
    <col min="9225" max="9225" width="14.33203125" style="29" hidden="1"/>
    <col min="9226" max="9226" width="14.83203125" style="29" hidden="1"/>
    <col min="9227" max="9227" width="12.5" style="29" hidden="1"/>
    <col min="9228" max="9228" width="8.6640625" style="29" hidden="1"/>
    <col min="9229" max="9229" width="2.83203125" style="29" hidden="1"/>
    <col min="9230" max="9230" width="12" style="29" hidden="1"/>
    <col min="9231" max="9231" width="8.1640625" style="29" hidden="1"/>
    <col min="9232" max="9232" width="9" style="29" hidden="1"/>
    <col min="9233" max="9234" width="15.1640625" style="29" hidden="1"/>
    <col min="9235" max="9235" width="9" style="29" hidden="1"/>
    <col min="9236" max="9236" width="10.83203125" style="29" hidden="1"/>
    <col min="9237" max="9237" width="9.83203125" style="29" hidden="1"/>
    <col min="9238" max="9475" width="9" style="29" hidden="1"/>
    <col min="9476" max="9476" width="24.6640625" style="29" hidden="1"/>
    <col min="9477" max="9477" width="9.5" style="29" hidden="1"/>
    <col min="9478" max="9478" width="11.1640625" style="29" hidden="1"/>
    <col min="9479" max="9479" width="14.5" style="29" hidden="1"/>
    <col min="9480" max="9480" width="13" style="29" hidden="1"/>
    <col min="9481" max="9481" width="14.33203125" style="29" hidden="1"/>
    <col min="9482" max="9482" width="14.83203125" style="29" hidden="1"/>
    <col min="9483" max="9483" width="12.5" style="29" hidden="1"/>
    <col min="9484" max="9484" width="8.6640625" style="29" hidden="1"/>
    <col min="9485" max="9485" width="2.83203125" style="29" hidden="1"/>
    <col min="9486" max="9486" width="12" style="29" hidden="1"/>
    <col min="9487" max="9487" width="8.1640625" style="29" hidden="1"/>
    <col min="9488" max="9488" width="9" style="29" hidden="1"/>
    <col min="9489" max="9490" width="15.1640625" style="29" hidden="1"/>
    <col min="9491" max="9491" width="9" style="29" hidden="1"/>
    <col min="9492" max="9492" width="10.83203125" style="29" hidden="1"/>
    <col min="9493" max="9493" width="9.83203125" style="29" hidden="1"/>
    <col min="9494" max="9731" width="9" style="29" hidden="1"/>
    <col min="9732" max="9732" width="24.6640625" style="29" hidden="1"/>
    <col min="9733" max="9733" width="9.5" style="29" hidden="1"/>
    <col min="9734" max="9734" width="11.1640625" style="29" hidden="1"/>
    <col min="9735" max="9735" width="14.5" style="29" hidden="1"/>
    <col min="9736" max="9736" width="13" style="29" hidden="1"/>
    <col min="9737" max="9737" width="14.33203125" style="29" hidden="1"/>
    <col min="9738" max="9738" width="14.83203125" style="29" hidden="1"/>
    <col min="9739" max="9739" width="12.5" style="29" hidden="1"/>
    <col min="9740" max="9740" width="8.6640625" style="29" hidden="1"/>
    <col min="9741" max="9741" width="2.83203125" style="29" hidden="1"/>
    <col min="9742" max="9742" width="12" style="29" hidden="1"/>
    <col min="9743" max="9743" width="8.1640625" style="29" hidden="1"/>
    <col min="9744" max="9744" width="9" style="29" hidden="1"/>
    <col min="9745" max="9746" width="15.1640625" style="29" hidden="1"/>
    <col min="9747" max="9747" width="9" style="29" hidden="1"/>
    <col min="9748" max="9748" width="10.83203125" style="29" hidden="1"/>
    <col min="9749" max="9749" width="9.83203125" style="29" hidden="1"/>
    <col min="9750" max="9987" width="9" style="29" hidden="1"/>
    <col min="9988" max="9988" width="24.6640625" style="29" hidden="1"/>
    <col min="9989" max="9989" width="9.5" style="29" hidden="1"/>
    <col min="9990" max="9990" width="11.1640625" style="29" hidden="1"/>
    <col min="9991" max="9991" width="14.5" style="29" hidden="1"/>
    <col min="9992" max="9992" width="13" style="29" hidden="1"/>
    <col min="9993" max="9993" width="14.33203125" style="29" hidden="1"/>
    <col min="9994" max="9994" width="14.83203125" style="29" hidden="1"/>
    <col min="9995" max="9995" width="12.5" style="29" hidden="1"/>
    <col min="9996" max="9996" width="8.6640625" style="29" hidden="1"/>
    <col min="9997" max="9997" width="2.83203125" style="29" hidden="1"/>
    <col min="9998" max="9998" width="12" style="29" hidden="1"/>
    <col min="9999" max="9999" width="8.1640625" style="29" hidden="1"/>
    <col min="10000" max="10000" width="9" style="29" hidden="1"/>
    <col min="10001" max="10002" width="15.1640625" style="29" hidden="1"/>
    <col min="10003" max="10003" width="9" style="29" hidden="1"/>
    <col min="10004" max="10004" width="10.83203125" style="29" hidden="1"/>
    <col min="10005" max="10005" width="9.83203125" style="29" hidden="1"/>
    <col min="10006" max="10243" width="9" style="29" hidden="1"/>
    <col min="10244" max="10244" width="24.6640625" style="29" hidden="1"/>
    <col min="10245" max="10245" width="9.5" style="29" hidden="1"/>
    <col min="10246" max="10246" width="11.1640625" style="29" hidden="1"/>
    <col min="10247" max="10247" width="14.5" style="29" hidden="1"/>
    <col min="10248" max="10248" width="13" style="29" hidden="1"/>
    <col min="10249" max="10249" width="14.33203125" style="29" hidden="1"/>
    <col min="10250" max="10250" width="14.83203125" style="29" hidden="1"/>
    <col min="10251" max="10251" width="12.5" style="29" hidden="1"/>
    <col min="10252" max="10252" width="8.6640625" style="29" hidden="1"/>
    <col min="10253" max="10253" width="2.83203125" style="29" hidden="1"/>
    <col min="10254" max="10254" width="12" style="29" hidden="1"/>
    <col min="10255" max="10255" width="8.1640625" style="29" hidden="1"/>
    <col min="10256" max="10256" width="9" style="29" hidden="1"/>
    <col min="10257" max="10258" width="15.1640625" style="29" hidden="1"/>
    <col min="10259" max="10259" width="9" style="29" hidden="1"/>
    <col min="10260" max="10260" width="10.83203125" style="29" hidden="1"/>
    <col min="10261" max="10261" width="9.83203125" style="29" hidden="1"/>
    <col min="10262" max="10499" width="9" style="29" hidden="1"/>
    <col min="10500" max="10500" width="24.6640625" style="29" hidden="1"/>
    <col min="10501" max="10501" width="9.5" style="29" hidden="1"/>
    <col min="10502" max="10502" width="11.1640625" style="29" hidden="1"/>
    <col min="10503" max="10503" width="14.5" style="29" hidden="1"/>
    <col min="10504" max="10504" width="13" style="29" hidden="1"/>
    <col min="10505" max="10505" width="14.33203125" style="29" hidden="1"/>
    <col min="10506" max="10506" width="14.83203125" style="29" hidden="1"/>
    <col min="10507" max="10507" width="12.5" style="29" hidden="1"/>
    <col min="10508" max="10508" width="8.6640625" style="29" hidden="1"/>
    <col min="10509" max="10509" width="2.83203125" style="29" hidden="1"/>
    <col min="10510" max="10510" width="12" style="29" hidden="1"/>
    <col min="10511" max="10511" width="8.1640625" style="29" hidden="1"/>
    <col min="10512" max="10512" width="9" style="29" hidden="1"/>
    <col min="10513" max="10514" width="15.1640625" style="29" hidden="1"/>
    <col min="10515" max="10515" width="9" style="29" hidden="1"/>
    <col min="10516" max="10516" width="10.83203125" style="29" hidden="1"/>
    <col min="10517" max="10517" width="9.83203125" style="29" hidden="1"/>
    <col min="10518" max="10755" width="9" style="29" hidden="1"/>
    <col min="10756" max="10756" width="24.6640625" style="29" hidden="1"/>
    <col min="10757" max="10757" width="9.5" style="29" hidden="1"/>
    <col min="10758" max="10758" width="11.1640625" style="29" hidden="1"/>
    <col min="10759" max="10759" width="14.5" style="29" hidden="1"/>
    <col min="10760" max="10760" width="13" style="29" hidden="1"/>
    <col min="10761" max="10761" width="14.33203125" style="29" hidden="1"/>
    <col min="10762" max="10762" width="14.83203125" style="29" hidden="1"/>
    <col min="10763" max="10763" width="12.5" style="29" hidden="1"/>
    <col min="10764" max="10764" width="8.6640625" style="29" hidden="1"/>
    <col min="10765" max="10765" width="2.83203125" style="29" hidden="1"/>
    <col min="10766" max="10766" width="12" style="29" hidden="1"/>
    <col min="10767" max="10767" width="8.1640625" style="29" hidden="1"/>
    <col min="10768" max="10768" width="9" style="29" hidden="1"/>
    <col min="10769" max="10770" width="15.1640625" style="29" hidden="1"/>
    <col min="10771" max="10771" width="9" style="29" hidden="1"/>
    <col min="10772" max="10772" width="10.83203125" style="29" hidden="1"/>
    <col min="10773" max="10773" width="9.83203125" style="29" hidden="1"/>
    <col min="10774" max="11011" width="9" style="29" hidden="1"/>
    <col min="11012" max="11012" width="24.6640625" style="29" hidden="1"/>
    <col min="11013" max="11013" width="9.5" style="29" hidden="1"/>
    <col min="11014" max="11014" width="11.1640625" style="29" hidden="1"/>
    <col min="11015" max="11015" width="14.5" style="29" hidden="1"/>
    <col min="11016" max="11016" width="13" style="29" hidden="1"/>
    <col min="11017" max="11017" width="14.33203125" style="29" hidden="1"/>
    <col min="11018" max="11018" width="14.83203125" style="29" hidden="1"/>
    <col min="11019" max="11019" width="12.5" style="29" hidden="1"/>
    <col min="11020" max="11020" width="8.6640625" style="29" hidden="1"/>
    <col min="11021" max="11021" width="2.83203125" style="29" hidden="1"/>
    <col min="11022" max="11022" width="12" style="29" hidden="1"/>
    <col min="11023" max="11023" width="8.1640625" style="29" hidden="1"/>
    <col min="11024" max="11024" width="9" style="29" hidden="1"/>
    <col min="11025" max="11026" width="15.1640625" style="29" hidden="1"/>
    <col min="11027" max="11027" width="9" style="29" hidden="1"/>
    <col min="11028" max="11028" width="10.83203125" style="29" hidden="1"/>
    <col min="11029" max="11029" width="9.83203125" style="29" hidden="1"/>
    <col min="11030" max="11267" width="9" style="29" hidden="1"/>
    <col min="11268" max="11268" width="24.6640625" style="29" hidden="1"/>
    <col min="11269" max="11269" width="9.5" style="29" hidden="1"/>
    <col min="11270" max="11270" width="11.1640625" style="29" hidden="1"/>
    <col min="11271" max="11271" width="14.5" style="29" hidden="1"/>
    <col min="11272" max="11272" width="13" style="29" hidden="1"/>
    <col min="11273" max="11273" width="14.33203125" style="29" hidden="1"/>
    <col min="11274" max="11274" width="14.83203125" style="29" hidden="1"/>
    <col min="11275" max="11275" width="12.5" style="29" hidden="1"/>
    <col min="11276" max="11276" width="8.6640625" style="29" hidden="1"/>
    <col min="11277" max="11277" width="2.83203125" style="29" hidden="1"/>
    <col min="11278" max="11278" width="12" style="29" hidden="1"/>
    <col min="11279" max="11279" width="8.1640625" style="29" hidden="1"/>
    <col min="11280" max="11280" width="9" style="29" hidden="1"/>
    <col min="11281" max="11282" width="15.1640625" style="29" hidden="1"/>
    <col min="11283" max="11283" width="9" style="29" hidden="1"/>
    <col min="11284" max="11284" width="10.83203125" style="29" hidden="1"/>
    <col min="11285" max="11285" width="9.83203125" style="29" hidden="1"/>
    <col min="11286" max="11523" width="9" style="29" hidden="1"/>
    <col min="11524" max="11524" width="24.6640625" style="29" hidden="1"/>
    <col min="11525" max="11525" width="9.5" style="29" hidden="1"/>
    <col min="11526" max="11526" width="11.1640625" style="29" hidden="1"/>
    <col min="11527" max="11527" width="14.5" style="29" hidden="1"/>
    <col min="11528" max="11528" width="13" style="29" hidden="1"/>
    <col min="11529" max="11529" width="14.33203125" style="29" hidden="1"/>
    <col min="11530" max="11530" width="14.83203125" style="29" hidden="1"/>
    <col min="11531" max="11531" width="12.5" style="29" hidden="1"/>
    <col min="11532" max="11532" width="8.6640625" style="29" hidden="1"/>
    <col min="11533" max="11533" width="2.83203125" style="29" hidden="1"/>
    <col min="11534" max="11534" width="12" style="29" hidden="1"/>
    <col min="11535" max="11535" width="8.1640625" style="29" hidden="1"/>
    <col min="11536" max="11536" width="9" style="29" hidden="1"/>
    <col min="11537" max="11538" width="15.1640625" style="29" hidden="1"/>
    <col min="11539" max="11539" width="9" style="29" hidden="1"/>
    <col min="11540" max="11540" width="10.83203125" style="29" hidden="1"/>
    <col min="11541" max="11541" width="9.83203125" style="29" hidden="1"/>
    <col min="11542" max="11779" width="9" style="29" hidden="1"/>
    <col min="11780" max="11780" width="24.6640625" style="29" hidden="1"/>
    <col min="11781" max="11781" width="9.5" style="29" hidden="1"/>
    <col min="11782" max="11782" width="11.1640625" style="29" hidden="1"/>
    <col min="11783" max="11783" width="14.5" style="29" hidden="1"/>
    <col min="11784" max="11784" width="13" style="29" hidden="1"/>
    <col min="11785" max="11785" width="14.33203125" style="29" hidden="1"/>
    <col min="11786" max="11786" width="14.83203125" style="29" hidden="1"/>
    <col min="11787" max="11787" width="12.5" style="29" hidden="1"/>
    <col min="11788" max="11788" width="8.6640625" style="29" hidden="1"/>
    <col min="11789" max="11789" width="2.83203125" style="29" hidden="1"/>
    <col min="11790" max="11790" width="12" style="29" hidden="1"/>
    <col min="11791" max="11791" width="8.1640625" style="29" hidden="1"/>
    <col min="11792" max="11792" width="9" style="29" hidden="1"/>
    <col min="11793" max="11794" width="15.1640625" style="29" hidden="1"/>
    <col min="11795" max="11795" width="9" style="29" hidden="1"/>
    <col min="11796" max="11796" width="10.83203125" style="29" hidden="1"/>
    <col min="11797" max="11797" width="9.83203125" style="29" hidden="1"/>
    <col min="11798" max="12035" width="9" style="29" hidden="1"/>
    <col min="12036" max="12036" width="24.6640625" style="29" hidden="1"/>
    <col min="12037" max="12037" width="9.5" style="29" hidden="1"/>
    <col min="12038" max="12038" width="11.1640625" style="29" hidden="1"/>
    <col min="12039" max="12039" width="14.5" style="29" hidden="1"/>
    <col min="12040" max="12040" width="13" style="29" hidden="1"/>
    <col min="12041" max="12041" width="14.33203125" style="29" hidden="1"/>
    <col min="12042" max="12042" width="14.83203125" style="29" hidden="1"/>
    <col min="12043" max="12043" width="12.5" style="29" hidden="1"/>
    <col min="12044" max="12044" width="8.6640625" style="29" hidden="1"/>
    <col min="12045" max="12045" width="2.83203125" style="29" hidden="1"/>
    <col min="12046" max="12046" width="12" style="29" hidden="1"/>
    <col min="12047" max="12047" width="8.1640625" style="29" hidden="1"/>
    <col min="12048" max="12048" width="9" style="29" hidden="1"/>
    <col min="12049" max="12050" width="15.1640625" style="29" hidden="1"/>
    <col min="12051" max="12051" width="9" style="29" hidden="1"/>
    <col min="12052" max="12052" width="10.83203125" style="29" hidden="1"/>
    <col min="12053" max="12053" width="9.83203125" style="29" hidden="1"/>
    <col min="12054" max="12291" width="9" style="29" hidden="1"/>
    <col min="12292" max="12292" width="24.6640625" style="29" hidden="1"/>
    <col min="12293" max="12293" width="9.5" style="29" hidden="1"/>
    <col min="12294" max="12294" width="11.1640625" style="29" hidden="1"/>
    <col min="12295" max="12295" width="14.5" style="29" hidden="1"/>
    <col min="12296" max="12296" width="13" style="29" hidden="1"/>
    <col min="12297" max="12297" width="14.33203125" style="29" hidden="1"/>
    <col min="12298" max="12298" width="14.83203125" style="29" hidden="1"/>
    <col min="12299" max="12299" width="12.5" style="29" hidden="1"/>
    <col min="12300" max="12300" width="8.6640625" style="29" hidden="1"/>
    <col min="12301" max="12301" width="2.83203125" style="29" hidden="1"/>
    <col min="12302" max="12302" width="12" style="29" hidden="1"/>
    <col min="12303" max="12303" width="8.1640625" style="29" hidden="1"/>
    <col min="12304" max="12304" width="9" style="29" hidden="1"/>
    <col min="12305" max="12306" width="15.1640625" style="29" hidden="1"/>
    <col min="12307" max="12307" width="9" style="29" hidden="1"/>
    <col min="12308" max="12308" width="10.83203125" style="29" hidden="1"/>
    <col min="12309" max="12309" width="9.83203125" style="29" hidden="1"/>
    <col min="12310" max="12547" width="9" style="29" hidden="1"/>
    <col min="12548" max="12548" width="24.6640625" style="29" hidden="1"/>
    <col min="12549" max="12549" width="9.5" style="29" hidden="1"/>
    <col min="12550" max="12550" width="11.1640625" style="29" hidden="1"/>
    <col min="12551" max="12551" width="14.5" style="29" hidden="1"/>
    <col min="12552" max="12552" width="13" style="29" hidden="1"/>
    <col min="12553" max="12553" width="14.33203125" style="29" hidden="1"/>
    <col min="12554" max="12554" width="14.83203125" style="29" hidden="1"/>
    <col min="12555" max="12555" width="12.5" style="29" hidden="1"/>
    <col min="12556" max="12556" width="8.6640625" style="29" hidden="1"/>
    <col min="12557" max="12557" width="2.83203125" style="29" hidden="1"/>
    <col min="12558" max="12558" width="12" style="29" hidden="1"/>
    <col min="12559" max="12559" width="8.1640625" style="29" hidden="1"/>
    <col min="12560" max="12560" width="9" style="29" hidden="1"/>
    <col min="12561" max="12562" width="15.1640625" style="29" hidden="1"/>
    <col min="12563" max="12563" width="9" style="29" hidden="1"/>
    <col min="12564" max="12564" width="10.83203125" style="29" hidden="1"/>
    <col min="12565" max="12565" width="9.83203125" style="29" hidden="1"/>
    <col min="12566" max="12803" width="9" style="29" hidden="1"/>
    <col min="12804" max="12804" width="24.6640625" style="29" hidden="1"/>
    <col min="12805" max="12805" width="9.5" style="29" hidden="1"/>
    <col min="12806" max="12806" width="11.1640625" style="29" hidden="1"/>
    <col min="12807" max="12807" width="14.5" style="29" hidden="1"/>
    <col min="12808" max="12808" width="13" style="29" hidden="1"/>
    <col min="12809" max="12809" width="14.33203125" style="29" hidden="1"/>
    <col min="12810" max="12810" width="14.83203125" style="29" hidden="1"/>
    <col min="12811" max="12811" width="12.5" style="29" hidden="1"/>
    <col min="12812" max="12812" width="8.6640625" style="29" hidden="1"/>
    <col min="12813" max="12813" width="2.83203125" style="29" hidden="1"/>
    <col min="12814" max="12814" width="12" style="29" hidden="1"/>
    <col min="12815" max="12815" width="8.1640625" style="29" hidden="1"/>
    <col min="12816" max="12816" width="9" style="29" hidden="1"/>
    <col min="12817" max="12818" width="15.1640625" style="29" hidden="1"/>
    <col min="12819" max="12819" width="9" style="29" hidden="1"/>
    <col min="12820" max="12820" width="10.83203125" style="29" hidden="1"/>
    <col min="12821" max="12821" width="9.83203125" style="29" hidden="1"/>
    <col min="12822" max="13059" width="9" style="29" hidden="1"/>
    <col min="13060" max="13060" width="24.6640625" style="29" hidden="1"/>
    <col min="13061" max="13061" width="9.5" style="29" hidden="1"/>
    <col min="13062" max="13062" width="11.1640625" style="29" hidden="1"/>
    <col min="13063" max="13063" width="14.5" style="29" hidden="1"/>
    <col min="13064" max="13064" width="13" style="29" hidden="1"/>
    <col min="13065" max="13065" width="14.33203125" style="29" hidden="1"/>
    <col min="13066" max="13066" width="14.83203125" style="29" hidden="1"/>
    <col min="13067" max="13067" width="12.5" style="29" hidden="1"/>
    <col min="13068" max="13068" width="8.6640625" style="29" hidden="1"/>
    <col min="13069" max="13069" width="2.83203125" style="29" hidden="1"/>
    <col min="13070" max="13070" width="12" style="29" hidden="1"/>
    <col min="13071" max="13071" width="8.1640625" style="29" hidden="1"/>
    <col min="13072" max="13072" width="9" style="29" hidden="1"/>
    <col min="13073" max="13074" width="15.1640625" style="29" hidden="1"/>
    <col min="13075" max="13075" width="9" style="29" hidden="1"/>
    <col min="13076" max="13076" width="10.83203125" style="29" hidden="1"/>
    <col min="13077" max="13077" width="9.83203125" style="29" hidden="1"/>
    <col min="13078" max="13315" width="9" style="29" hidden="1"/>
    <col min="13316" max="13316" width="24.6640625" style="29" hidden="1"/>
    <col min="13317" max="13317" width="9.5" style="29" hidden="1"/>
    <col min="13318" max="13318" width="11.1640625" style="29" hidden="1"/>
    <col min="13319" max="13319" width="14.5" style="29" hidden="1"/>
    <col min="13320" max="13320" width="13" style="29" hidden="1"/>
    <col min="13321" max="13321" width="14.33203125" style="29" hidden="1"/>
    <col min="13322" max="13322" width="14.83203125" style="29" hidden="1"/>
    <col min="13323" max="13323" width="12.5" style="29" hidden="1"/>
    <col min="13324" max="13324" width="8.6640625" style="29" hidden="1"/>
    <col min="13325" max="13325" width="2.83203125" style="29" hidden="1"/>
    <col min="13326" max="13326" width="12" style="29" hidden="1"/>
    <col min="13327" max="13327" width="8.1640625" style="29" hidden="1"/>
    <col min="13328" max="13328" width="9" style="29" hidden="1"/>
    <col min="13329" max="13330" width="15.1640625" style="29" hidden="1"/>
    <col min="13331" max="13331" width="9" style="29" hidden="1"/>
    <col min="13332" max="13332" width="10.83203125" style="29" hidden="1"/>
    <col min="13333" max="13333" width="9.83203125" style="29" hidden="1"/>
    <col min="13334" max="13571" width="9" style="29" hidden="1"/>
    <col min="13572" max="13572" width="24.6640625" style="29" hidden="1"/>
    <col min="13573" max="13573" width="9.5" style="29" hidden="1"/>
    <col min="13574" max="13574" width="11.1640625" style="29" hidden="1"/>
    <col min="13575" max="13575" width="14.5" style="29" hidden="1"/>
    <col min="13576" max="13576" width="13" style="29" hidden="1"/>
    <col min="13577" max="13577" width="14.33203125" style="29" hidden="1"/>
    <col min="13578" max="13578" width="14.83203125" style="29" hidden="1"/>
    <col min="13579" max="13579" width="12.5" style="29" hidden="1"/>
    <col min="13580" max="13580" width="8.6640625" style="29" hidden="1"/>
    <col min="13581" max="13581" width="2.83203125" style="29" hidden="1"/>
    <col min="13582" max="13582" width="12" style="29" hidden="1"/>
    <col min="13583" max="13583" width="8.1640625" style="29" hidden="1"/>
    <col min="13584" max="13584" width="9" style="29" hidden="1"/>
    <col min="13585" max="13586" width="15.1640625" style="29" hidden="1"/>
    <col min="13587" max="13587" width="9" style="29" hidden="1"/>
    <col min="13588" max="13588" width="10.83203125" style="29" hidden="1"/>
    <col min="13589" max="13589" width="9.83203125" style="29" hidden="1"/>
    <col min="13590" max="13827" width="9" style="29" hidden="1"/>
    <col min="13828" max="13828" width="24.6640625" style="29" hidden="1"/>
    <col min="13829" max="13829" width="9.5" style="29" hidden="1"/>
    <col min="13830" max="13830" width="11.1640625" style="29" hidden="1"/>
    <col min="13831" max="13831" width="14.5" style="29" hidden="1"/>
    <col min="13832" max="13832" width="13" style="29" hidden="1"/>
    <col min="13833" max="13833" width="14.33203125" style="29" hidden="1"/>
    <col min="13834" max="13834" width="14.83203125" style="29" hidden="1"/>
    <col min="13835" max="13835" width="12.5" style="29" hidden="1"/>
    <col min="13836" max="13836" width="8.6640625" style="29" hidden="1"/>
    <col min="13837" max="13837" width="2.83203125" style="29" hidden="1"/>
    <col min="13838" max="13838" width="12" style="29" hidden="1"/>
    <col min="13839" max="13839" width="8.1640625" style="29" hidden="1"/>
    <col min="13840" max="13840" width="9" style="29" hidden="1"/>
    <col min="13841" max="13842" width="15.1640625" style="29" hidden="1"/>
    <col min="13843" max="13843" width="9" style="29" hidden="1"/>
    <col min="13844" max="13844" width="10.83203125" style="29" hidden="1"/>
    <col min="13845" max="13845" width="9.83203125" style="29" hidden="1"/>
    <col min="13846" max="14083" width="9" style="29" hidden="1"/>
    <col min="14084" max="14084" width="24.6640625" style="29" hidden="1"/>
    <col min="14085" max="14085" width="9.5" style="29" hidden="1"/>
    <col min="14086" max="14086" width="11.1640625" style="29" hidden="1"/>
    <col min="14087" max="14087" width="14.5" style="29" hidden="1"/>
    <col min="14088" max="14088" width="13" style="29" hidden="1"/>
    <col min="14089" max="14089" width="14.33203125" style="29" hidden="1"/>
    <col min="14090" max="14090" width="14.83203125" style="29" hidden="1"/>
    <col min="14091" max="14091" width="12.5" style="29" hidden="1"/>
    <col min="14092" max="14092" width="8.6640625" style="29" hidden="1"/>
    <col min="14093" max="14093" width="2.83203125" style="29" hidden="1"/>
    <col min="14094" max="14094" width="12" style="29" hidden="1"/>
    <col min="14095" max="14095" width="8.1640625" style="29" hidden="1"/>
    <col min="14096" max="14096" width="9" style="29" hidden="1"/>
    <col min="14097" max="14098" width="15.1640625" style="29" hidden="1"/>
    <col min="14099" max="14099" width="9" style="29" hidden="1"/>
    <col min="14100" max="14100" width="10.83203125" style="29" hidden="1"/>
    <col min="14101" max="14101" width="9.83203125" style="29" hidden="1"/>
    <col min="14102" max="14339" width="9" style="29" hidden="1"/>
    <col min="14340" max="14340" width="24.6640625" style="29" hidden="1"/>
    <col min="14341" max="14341" width="9.5" style="29" hidden="1"/>
    <col min="14342" max="14342" width="11.1640625" style="29" hidden="1"/>
    <col min="14343" max="14343" width="14.5" style="29" hidden="1"/>
    <col min="14344" max="14344" width="13" style="29" hidden="1"/>
    <col min="14345" max="14345" width="14.33203125" style="29" hidden="1"/>
    <col min="14346" max="14346" width="14.83203125" style="29" hidden="1"/>
    <col min="14347" max="14347" width="12.5" style="29" hidden="1"/>
    <col min="14348" max="14348" width="8.6640625" style="29" hidden="1"/>
    <col min="14349" max="14349" width="2.83203125" style="29" hidden="1"/>
    <col min="14350" max="14350" width="12" style="29" hidden="1"/>
    <col min="14351" max="14351" width="8.1640625" style="29" hidden="1"/>
    <col min="14352" max="14352" width="9" style="29" hidden="1"/>
    <col min="14353" max="14354" width="15.1640625" style="29" hidden="1"/>
    <col min="14355" max="14355" width="9" style="29" hidden="1"/>
    <col min="14356" max="14356" width="10.83203125" style="29" hidden="1"/>
    <col min="14357" max="14357" width="9.83203125" style="29" hidden="1"/>
    <col min="14358" max="14595" width="9" style="29" hidden="1"/>
    <col min="14596" max="14596" width="24.6640625" style="29" hidden="1"/>
    <col min="14597" max="14597" width="9.5" style="29" hidden="1"/>
    <col min="14598" max="14598" width="11.1640625" style="29" hidden="1"/>
    <col min="14599" max="14599" width="14.5" style="29" hidden="1"/>
    <col min="14600" max="14600" width="13" style="29" hidden="1"/>
    <col min="14601" max="14601" width="14.33203125" style="29" hidden="1"/>
    <col min="14602" max="14602" width="14.83203125" style="29" hidden="1"/>
    <col min="14603" max="14603" width="12.5" style="29" hidden="1"/>
    <col min="14604" max="14604" width="8.6640625" style="29" hidden="1"/>
    <col min="14605" max="14605" width="2.83203125" style="29" hidden="1"/>
    <col min="14606" max="14606" width="12" style="29" hidden="1"/>
    <col min="14607" max="14607" width="8.1640625" style="29" hidden="1"/>
    <col min="14608" max="14608" width="9" style="29" hidden="1"/>
    <col min="14609" max="14610" width="15.1640625" style="29" hidden="1"/>
    <col min="14611" max="14611" width="9" style="29" hidden="1"/>
    <col min="14612" max="14612" width="10.83203125" style="29" hidden="1"/>
    <col min="14613" max="14613" width="9.83203125" style="29" hidden="1"/>
    <col min="14614" max="14851" width="9" style="29" hidden="1"/>
    <col min="14852" max="14852" width="24.6640625" style="29" hidden="1"/>
    <col min="14853" max="14853" width="9.5" style="29" hidden="1"/>
    <col min="14854" max="14854" width="11.1640625" style="29" hidden="1"/>
    <col min="14855" max="14855" width="14.5" style="29" hidden="1"/>
    <col min="14856" max="14856" width="13" style="29" hidden="1"/>
    <col min="14857" max="14857" width="14.33203125" style="29" hidden="1"/>
    <col min="14858" max="14858" width="14.83203125" style="29" hidden="1"/>
    <col min="14859" max="14859" width="12.5" style="29" hidden="1"/>
    <col min="14860" max="14860" width="8.6640625" style="29" hidden="1"/>
    <col min="14861" max="14861" width="2.83203125" style="29" hidden="1"/>
    <col min="14862" max="14862" width="12" style="29" hidden="1"/>
    <col min="14863" max="14863" width="8.1640625" style="29" hidden="1"/>
    <col min="14864" max="14864" width="9" style="29" hidden="1"/>
    <col min="14865" max="14866" width="15.1640625" style="29" hidden="1"/>
    <col min="14867" max="14867" width="9" style="29" hidden="1"/>
    <col min="14868" max="14868" width="10.83203125" style="29" hidden="1"/>
    <col min="14869" max="14869" width="9.83203125" style="29" hidden="1"/>
    <col min="14870" max="15107" width="9" style="29" hidden="1"/>
    <col min="15108" max="15108" width="24.6640625" style="29" hidden="1"/>
    <col min="15109" max="15109" width="9.5" style="29" hidden="1"/>
    <col min="15110" max="15110" width="11.1640625" style="29" hidden="1"/>
    <col min="15111" max="15111" width="14.5" style="29" hidden="1"/>
    <col min="15112" max="15112" width="13" style="29" hidden="1"/>
    <col min="15113" max="15113" width="14.33203125" style="29" hidden="1"/>
    <col min="15114" max="15114" width="14.83203125" style="29" hidden="1"/>
    <col min="15115" max="15115" width="12.5" style="29" hidden="1"/>
    <col min="15116" max="15116" width="8.6640625" style="29" hidden="1"/>
    <col min="15117" max="15117" width="2.83203125" style="29" hidden="1"/>
    <col min="15118" max="15118" width="12" style="29" hidden="1"/>
    <col min="15119" max="15119" width="8.1640625" style="29" hidden="1"/>
    <col min="15120" max="15120" width="9" style="29" hidden="1"/>
    <col min="15121" max="15122" width="15.1640625" style="29" hidden="1"/>
    <col min="15123" max="15123" width="9" style="29" hidden="1"/>
    <col min="15124" max="15124" width="10.83203125" style="29" hidden="1"/>
    <col min="15125" max="15125" width="9.83203125" style="29" hidden="1"/>
    <col min="15126" max="15363" width="9" style="29" hidden="1"/>
    <col min="15364" max="15364" width="24.6640625" style="29" hidden="1"/>
    <col min="15365" max="15365" width="9.5" style="29" hidden="1"/>
    <col min="15366" max="15366" width="11.1640625" style="29" hidden="1"/>
    <col min="15367" max="15367" width="14.5" style="29" hidden="1"/>
    <col min="15368" max="15368" width="13" style="29" hidden="1"/>
    <col min="15369" max="15369" width="14.33203125" style="29" hidden="1"/>
    <col min="15370" max="15370" width="14.83203125" style="29" hidden="1"/>
    <col min="15371" max="15371" width="12.5" style="29" hidden="1"/>
    <col min="15372" max="15372" width="8.6640625" style="29" hidden="1"/>
    <col min="15373" max="15373" width="2.83203125" style="29" hidden="1"/>
    <col min="15374" max="15374" width="12" style="29" hidden="1"/>
    <col min="15375" max="15375" width="8.1640625" style="29" hidden="1"/>
    <col min="15376" max="15376" width="9" style="29" hidden="1"/>
    <col min="15377" max="15378" width="15.1640625" style="29" hidden="1"/>
    <col min="15379" max="15379" width="9" style="29" hidden="1"/>
    <col min="15380" max="15380" width="10.83203125" style="29" hidden="1"/>
    <col min="15381" max="15381" width="9.83203125" style="29" hidden="1"/>
    <col min="15382" max="15619" width="9" style="29" hidden="1"/>
    <col min="15620" max="15620" width="24.6640625" style="29" hidden="1"/>
    <col min="15621" max="15621" width="9.5" style="29" hidden="1"/>
    <col min="15622" max="15622" width="11.1640625" style="29" hidden="1"/>
    <col min="15623" max="15623" width="14.5" style="29" hidden="1"/>
    <col min="15624" max="15624" width="13" style="29" hidden="1"/>
    <col min="15625" max="15625" width="14.33203125" style="29" hidden="1"/>
    <col min="15626" max="15626" width="14.83203125" style="29" hidden="1"/>
    <col min="15627" max="15627" width="12.5" style="29" hidden="1"/>
    <col min="15628" max="15628" width="8.6640625" style="29" hidden="1"/>
    <col min="15629" max="15629" width="2.83203125" style="29" hidden="1"/>
    <col min="15630" max="15630" width="12" style="29" hidden="1"/>
    <col min="15631" max="15631" width="8.1640625" style="29" hidden="1"/>
    <col min="15632" max="15632" width="9" style="29" hidden="1"/>
    <col min="15633" max="15634" width="15.1640625" style="29" hidden="1"/>
    <col min="15635" max="15635" width="9" style="29" hidden="1"/>
    <col min="15636" max="15636" width="10.83203125" style="29" hidden="1"/>
    <col min="15637" max="15637" width="9.83203125" style="29" hidden="1"/>
    <col min="15638" max="15875" width="9" style="29" hidden="1"/>
    <col min="15876" max="15876" width="24.6640625" style="29" hidden="1"/>
    <col min="15877" max="15877" width="9.5" style="29" hidden="1"/>
    <col min="15878" max="15878" width="11.1640625" style="29" hidden="1"/>
    <col min="15879" max="15879" width="14.5" style="29" hidden="1"/>
    <col min="15880" max="15880" width="13" style="29" hidden="1"/>
    <col min="15881" max="15881" width="14.33203125" style="29" hidden="1"/>
    <col min="15882" max="15882" width="14.83203125" style="29" hidden="1"/>
    <col min="15883" max="15883" width="12.5" style="29" hidden="1"/>
    <col min="15884" max="15884" width="8.6640625" style="29" hidden="1"/>
    <col min="15885" max="15885" width="2.83203125" style="29" hidden="1"/>
    <col min="15886" max="15886" width="12" style="29" hidden="1"/>
    <col min="15887" max="15887" width="8.1640625" style="29" hidden="1"/>
    <col min="15888" max="15888" width="9" style="29" hidden="1"/>
    <col min="15889" max="15890" width="15.1640625" style="29" hidden="1"/>
    <col min="15891" max="15891" width="9" style="29" hidden="1"/>
    <col min="15892" max="15892" width="10.83203125" style="29" hidden="1"/>
    <col min="15893" max="15893" width="9.83203125" style="29" hidden="1"/>
    <col min="15894" max="16131" width="9" style="29" hidden="1"/>
    <col min="16132" max="16132" width="24.6640625" style="29" hidden="1"/>
    <col min="16133" max="16133" width="9.5" style="29" hidden="1"/>
    <col min="16134" max="16134" width="11.1640625" style="29" hidden="1"/>
    <col min="16135" max="16135" width="14.5" style="29" hidden="1"/>
    <col min="16136" max="16136" width="13" style="29" hidden="1"/>
    <col min="16137" max="16137" width="14.33203125" style="29" hidden="1"/>
    <col min="16138" max="16138" width="14.83203125" style="29" hidden="1"/>
    <col min="16139" max="16139" width="12.5" style="29" hidden="1"/>
    <col min="16140" max="16140" width="8.6640625" style="29" hidden="1"/>
    <col min="16141" max="16141" width="2.83203125" style="29" hidden="1"/>
    <col min="16142" max="16142" width="12" style="29" hidden="1"/>
    <col min="16143" max="16143" width="8.1640625" style="29" hidden="1"/>
    <col min="16144" max="16144" width="9" style="29" hidden="1"/>
    <col min="16145" max="16146" width="15.1640625" style="29" hidden="1"/>
    <col min="16147" max="16147" width="9" style="29" hidden="1"/>
    <col min="16148" max="16148" width="10.83203125" style="29" hidden="1"/>
    <col min="16149" max="16150" width="9.83203125" style="29" hidden="1"/>
    <col min="16151" max="16384" width="9" style="29" hidden="1"/>
  </cols>
  <sheetData>
    <row r="1" spans="1:21" ht="20">
      <c r="A1" s="1" t="s">
        <v>121</v>
      </c>
      <c r="B1" s="31"/>
      <c r="Q1" s="34"/>
    </row>
    <row r="2" spans="1:21">
      <c r="B2" s="13" t="s">
        <v>21</v>
      </c>
      <c r="C2" s="13"/>
      <c r="D2" s="14" t="str">
        <f ca="1">MID(CELL("filename",A1),FIND("]",CELL("filename",A1))+1,255)</f>
        <v>6</v>
      </c>
      <c r="Q2" s="34"/>
    </row>
    <row r="3" spans="1:21" ht="5.25" customHeight="1">
      <c r="B3" s="90"/>
      <c r="C3" s="89"/>
      <c r="D3" s="89"/>
    </row>
    <row r="4" spans="1:21">
      <c r="B4" s="90" t="s">
        <v>4</v>
      </c>
      <c r="C4" s="89"/>
      <c r="D4" s="89"/>
      <c r="H4" s="90" t="s">
        <v>22</v>
      </c>
    </row>
    <row r="5" spans="1:21" s="89" customFormat="1" ht="11">
      <c r="B5" s="89" t="s">
        <v>96</v>
      </c>
      <c r="C5" s="89">
        <f ca="1">VLOOKUP(_xlfn.NUMBERVALUE($D$2),Results!$B$6:$F$76,5,0)</f>
        <v>89</v>
      </c>
      <c r="G5" s="137"/>
      <c r="H5" s="89" t="str">
        <f ca="1">VLOOKUP($C$5,ResultsByYr!$BS$6:$BT$7,2,0)</f>
        <v>BT</v>
      </c>
      <c r="T5" s="91"/>
    </row>
    <row r="6" spans="1:21" s="89" customFormat="1" ht="11">
      <c r="B6" s="92" t="s">
        <v>19</v>
      </c>
      <c r="C6" s="89" t="str">
        <f ca="1">VLOOKUP(_xlfn.NUMBERVALUE($D$2),Results!$B$6:$E$76,2,0)</f>
        <v>AWP 2009 exc. Background</v>
      </c>
      <c r="G6" s="93"/>
      <c r="H6" s="89" t="str">
        <f ca="1">VLOOKUP(C6,Information!$B$57:$C$59,2,0)</f>
        <v>Deaths - 2009 exc. Background</v>
      </c>
      <c r="Q6" s="93"/>
      <c r="T6" s="91"/>
    </row>
    <row r="7" spans="1:21" s="89" customFormat="1" ht="11">
      <c r="B7" s="92" t="s">
        <v>5</v>
      </c>
      <c r="C7" s="89" t="str">
        <f ca="1">VLOOKUP(_xlfn.NUMBERVALUE($D$2),Results!$B$6:$E$76,3,0)</f>
        <v>AWP 2009 - PtC 3</v>
      </c>
      <c r="G7" s="93"/>
      <c r="H7" s="89" t="str">
        <f ca="1">VLOOKUP(C7,Information!$B$66:$C$69,2,0)</f>
        <v>PtC(3) 2009</v>
      </c>
      <c r="Q7" s="94"/>
      <c r="T7" s="91"/>
    </row>
    <row r="8" spans="1:21" s="89" customFormat="1" ht="11">
      <c r="B8" s="92" t="s">
        <v>18</v>
      </c>
      <c r="C8" s="89" t="str">
        <f ca="1">VLOOKUP(_xlfn.NUMBERVALUE($D$2),Results!$B$6:$E$76,4,0)</f>
        <v>ACPC - 2020 Central</v>
      </c>
      <c r="D8" s="95"/>
      <c r="G8" s="93"/>
      <c r="H8" s="89" t="str">
        <f ca="1">VLOOKUP(C8,Information!$B$62:$C$64,2,0)</f>
        <v>ACPC 2020</v>
      </c>
      <c r="I8" s="94"/>
      <c r="T8" s="91"/>
    </row>
    <row r="9" spans="1:21" ht="5.25" customHeight="1" thickBot="1">
      <c r="B9" s="13"/>
      <c r="C9" s="13"/>
      <c r="D9" s="14"/>
    </row>
    <row r="10" spans="1:21" ht="14" thickBot="1">
      <c r="B10" s="46" t="s">
        <v>6</v>
      </c>
      <c r="C10" s="47"/>
      <c r="D10" s="47"/>
      <c r="E10" s="47"/>
      <c r="F10" s="48"/>
      <c r="G10" s="138"/>
      <c r="H10" s="48"/>
      <c r="I10" s="48"/>
      <c r="J10" s="48"/>
      <c r="K10" s="47"/>
      <c r="L10" s="47"/>
      <c r="M10" s="47"/>
      <c r="N10" s="47"/>
      <c r="O10" s="47"/>
      <c r="P10" s="47"/>
      <c r="Q10" s="47"/>
      <c r="R10" s="47"/>
      <c r="S10" s="47"/>
      <c r="T10" s="49"/>
    </row>
    <row r="11" spans="1:21" s="50" customFormat="1" ht="64.5" customHeight="1" thickBot="1">
      <c r="B11" s="23" t="s">
        <v>7</v>
      </c>
      <c r="C11" s="24" t="s">
        <v>12</v>
      </c>
      <c r="D11" s="65" t="s">
        <v>13</v>
      </c>
      <c r="E11" s="23" t="s">
        <v>165</v>
      </c>
      <c r="F11" s="24" t="s">
        <v>56</v>
      </c>
      <c r="G11" s="139" t="s">
        <v>57</v>
      </c>
      <c r="H11" s="24" t="s">
        <v>15</v>
      </c>
      <c r="I11" s="24" t="s">
        <v>14</v>
      </c>
      <c r="J11" s="24" t="s">
        <v>82</v>
      </c>
      <c r="K11" s="25" t="s">
        <v>16</v>
      </c>
      <c r="L11" s="81" t="s">
        <v>27</v>
      </c>
      <c r="M11" s="36" t="s">
        <v>28</v>
      </c>
      <c r="N11" s="24" t="s">
        <v>8</v>
      </c>
      <c r="O11" s="24" t="s">
        <v>17</v>
      </c>
      <c r="P11" s="24"/>
      <c r="Q11" s="24" t="s">
        <v>9</v>
      </c>
      <c r="R11" s="24" t="s">
        <v>3</v>
      </c>
      <c r="S11" s="65" t="s">
        <v>33</v>
      </c>
      <c r="T11" s="45" t="s">
        <v>32</v>
      </c>
    </row>
    <row r="12" spans="1:21" s="51" customFormat="1">
      <c r="B12" s="15">
        <v>2005</v>
      </c>
      <c r="C12" s="61">
        <f t="shared" ref="C12:C43" ca="1" si="0">SUM(INDIRECT("'"&amp;$H$6&amp;"'!C"&amp;SUM(ROW(A12))&amp;":"&amp;$H$5&amp;ROW(B12)))</f>
        <v>1655.1569943686743</v>
      </c>
      <c r="D12" s="79">
        <f t="shared" ref="D12:D43" ca="1" si="1">SUMPRODUCT(INDIRECT("'"&amp;$H$6&amp;"'!C"&amp;SUM(ROW(A12))&amp;":"&amp;$H$5&amp;SUM(ROW(B12))),INDIRECT("'"&amp;$H$6&amp;"'!C11:"&amp;$H$5&amp;"11"))/C12</f>
        <v>71.657887674143126</v>
      </c>
      <c r="E12" s="85">
        <f ca="1">IFERROR(F12/C12,"")</f>
        <v>0.49357058982645519</v>
      </c>
      <c r="F12" s="61">
        <f t="shared" ref="F12:F43" ca="1" si="2">SUMPRODUCT(INDIRECT("'"&amp;$H$6&amp;"'!$C"&amp;SUM(ROW(A12))&amp;":"&amp;$H$5&amp;SUM(ROW(A12))),
INDIRECT("'"&amp;$H$7&amp;"'!$C"&amp;SUM(ROW(A12))&amp;":"&amp;$H$5&amp;SUM(ROW(A12))))</f>
        <v>816.93681396592933</v>
      </c>
      <c r="G12" s="181">
        <f ca="1">OFFSET('Other Inputs'!$B80,,$D$2)</f>
        <v>0</v>
      </c>
      <c r="H12" s="61">
        <f ca="1">F12*(1-G12)</f>
        <v>816.93681396592933</v>
      </c>
      <c r="I12" s="79">
        <f t="shared" ref="I12:I43" ca="1" si="3">IFERROR(SUMPRODUCT(INDIRECT("'"&amp;$H$6&amp;"'!$C"&amp;SUM(ROW(P12))&amp;":"&amp;$H$5&amp;SUM(ROW(P12))),
INDIRECT("'"&amp;$H$7&amp;"'!$C"&amp;SUM(ROW(P12))&amp;":"&amp;$H$5&amp;SUM(ROW(P12))),
INDIRECT("'"&amp;$H$7&amp;"'!$C10:"&amp;$H$5&amp;10))/
(SUMPRODUCT(INDIRECT("'"&amp;$H$6&amp;"'!$C"&amp;SUM(ROW(P12))&amp;":"&amp;$H$5&amp;SUM(ROW(P12))),
INDIRECT("'"&amp;$H$7&amp;"'!$C"&amp;SUM(ROW(P12))&amp;":"&amp;$H$5&amp;SUM(ROW(P12))))),"")</f>
        <v>70.557058839943437</v>
      </c>
      <c r="J12" s="180">
        <f ca="1">OFFSET('Other Inputs'!$B11,,$D$2)</f>
        <v>2</v>
      </c>
      <c r="K12" s="86">
        <f ca="1">H12*J12</f>
        <v>1633.8736279318587</v>
      </c>
      <c r="L12" s="181">
        <f ca="1">OFFSET('Other Inputs'!$B149,,$D$2)</f>
        <v>5.5E-2</v>
      </c>
      <c r="M12" s="181">
        <f ca="1">OFFSET('Other Inputs'!$B218,,$D$2)</f>
        <v>1.9521717911176184E-2</v>
      </c>
      <c r="N12" s="61">
        <f ca="1">(K12*(1+L12))*(1+M12)</f>
        <v>1757.3869786387913</v>
      </c>
      <c r="O12" s="61">
        <f ca="1">N12/J12</f>
        <v>878.69348931939567</v>
      </c>
      <c r="P12" s="53"/>
      <c r="Q12" s="61">
        <f ca="1">IFERROR(SUMPRODUCT(INDIRECT("'"&amp;$H$6&amp;"'!$C"&amp;SUM(ROW(P12))&amp;":"&amp;$H$5&amp;SUM(ROW(P12))),
INDIRECT("'"&amp;$H$7&amp;"'!$C"&amp;SUM(ROW(P12))&amp;":"&amp;$H$5&amp;SUM(ROW(P12))),
INDIRECT("'"&amp;$H$8&amp;"'!$C"&amp;SUM(ROW(P12))&amp;":"&amp;$H$5&amp;SUM(ROW(P12))))/
(SUMPRODUCT(INDIRECT("'"&amp;$H$6&amp;"'!$C"&amp;SUM(ROW(P12))&amp;":"&amp;$H$5&amp;SUM(ROW(P12))),
INDIRECT("'"&amp;$H$7&amp;"'!$C"&amp;SUM(ROW(P12))&amp;":"&amp;$H$5&amp;SUM(ROW(P12))))),"")</f>
        <v>153566.1525265947</v>
      </c>
      <c r="R12" s="54"/>
      <c r="S12" s="66">
        <f ca="1">IFERROR(O12*Q12,0)</f>
        <v>134937578.40494803</v>
      </c>
      <c r="T12" s="68">
        <f t="shared" ref="T12:T43" si="4">IF(B12&gt;Endyear,0,IF(B12&gt;=Startyear,IF(B12=Startyear,0.5,T11+1),0))</f>
        <v>0</v>
      </c>
    </row>
    <row r="13" spans="1:21" s="51" customFormat="1">
      <c r="B13" s="15">
        <f>B12+1</f>
        <v>2006</v>
      </c>
      <c r="C13" s="61">
        <f t="shared" ca="1" si="0"/>
        <v>1697.3714264367629</v>
      </c>
      <c r="D13" s="79">
        <f t="shared" ca="1" si="1"/>
        <v>72.123347456997749</v>
      </c>
      <c r="E13" s="85">
        <f t="shared" ref="E13:E67" ca="1" si="5">IFERROR(F13/C13,"")</f>
        <v>0.59730711972219097</v>
      </c>
      <c r="F13" s="61">
        <f t="shared" ca="1" si="2"/>
        <v>1013.8520378236897</v>
      </c>
      <c r="G13" s="181">
        <f ca="1">OFFSET('Other Inputs'!$B81,,$D$2)</f>
        <v>0</v>
      </c>
      <c r="H13" s="61">
        <f t="shared" ref="H13:H67" ca="1" si="6">F13*(1-G13)</f>
        <v>1013.8520378236897</v>
      </c>
      <c r="I13" s="79">
        <f t="shared" ca="1" si="3"/>
        <v>70.900998860818405</v>
      </c>
      <c r="J13" s="63">
        <f ca="1">OFFSET('Other Inputs'!$B12,,$D$2)</f>
        <v>2</v>
      </c>
      <c r="K13" s="86">
        <f t="shared" ref="K13:K67" ca="1" si="7">H13*J13</f>
        <v>2027.7040756473793</v>
      </c>
      <c r="L13" s="82">
        <f ca="1">OFFSET('Other Inputs'!$B150,,$D$2)</f>
        <v>5.5E-2</v>
      </c>
      <c r="M13" s="52">
        <f ca="1">OFFSET('Other Inputs'!$B219,,$D$2)</f>
        <v>2.4271844660194174E-2</v>
      </c>
      <c r="N13" s="61">
        <f t="shared" ref="N13:N67" ca="1" si="8">(K13*(1+L13))*(1+M13)</f>
        <v>2191.1508046576932</v>
      </c>
      <c r="O13" s="61">
        <f t="shared" ref="O13:O67" ca="1" si="9">N13/J13</f>
        <v>1095.5754023288466</v>
      </c>
      <c r="P13" s="53"/>
      <c r="Q13" s="61">
        <f t="shared" ref="Q13:Q43" ca="1" si="10">IFERROR(SUMPRODUCT(INDIRECT("'"&amp;$H$6&amp;"'!$C"&amp;SUM(ROW(P13))&amp;":"&amp;$H$5&amp;SUM(ROW(P13))),
INDIRECT("'"&amp;$H$7&amp;"'!$C"&amp;SUM(ROW(P13))&amp;":"&amp;$H$5&amp;SUM(ROW(P13))),
INDIRECT("'"&amp;$H$8&amp;"'!$C"&amp;SUM(ROW(P13))&amp;":"&amp;$H$5&amp;SUM(ROW(P13))))/
(SUMPRODUCT(INDIRECT("'"&amp;$H$6&amp;"'!$C"&amp;SUM(ROW(P13))&amp;":"&amp;$H$5&amp;SUM(ROW(P13))),
INDIRECT("'"&amp;$H$7&amp;"'!$C"&amp;SUM(ROW(P13))&amp;":"&amp;$H$5&amp;SUM(ROW(P13))))),"")</f>
        <v>159271.11108773676</v>
      </c>
      <c r="R13" s="54">
        <f ca="1">IF(Q13=0,"",IFERROR(Q13/Q12-1,""))</f>
        <v>3.7149843681563155E-2</v>
      </c>
      <c r="S13" s="66">
        <f t="shared" ref="S13:S67" ca="1" si="11">IFERROR(O13*Q13,0)</f>
        <v>174493511.60930961</v>
      </c>
      <c r="T13" s="68">
        <f t="shared" si="4"/>
        <v>0</v>
      </c>
      <c r="U13" s="55"/>
    </row>
    <row r="14" spans="1:21" s="51" customFormat="1">
      <c r="B14" s="15">
        <f t="shared" ref="B14:B67" si="12">B13+1</f>
        <v>2007</v>
      </c>
      <c r="C14" s="61">
        <f t="shared" ca="1" si="0"/>
        <v>1736.2046299677122</v>
      </c>
      <c r="D14" s="79">
        <f t="shared" ca="1" si="1"/>
        <v>72.586392596707583</v>
      </c>
      <c r="E14" s="85">
        <f t="shared" ca="1" si="5"/>
        <v>0.63213631391029856</v>
      </c>
      <c r="F14" s="61">
        <f t="shared" ca="1" si="2"/>
        <v>1097.5179949817834</v>
      </c>
      <c r="G14" s="181">
        <f ca="1">OFFSET('Other Inputs'!$B82,,$D$2)</f>
        <v>0</v>
      </c>
      <c r="H14" s="61">
        <f t="shared" ca="1" si="6"/>
        <v>1097.5179949817834</v>
      </c>
      <c r="I14" s="79">
        <f t="shared" ca="1" si="3"/>
        <v>71.266596748904135</v>
      </c>
      <c r="J14" s="63">
        <f ca="1">OFFSET('Other Inputs'!$B13,,$D$2)</f>
        <v>2</v>
      </c>
      <c r="K14" s="86">
        <f t="shared" ca="1" si="7"/>
        <v>2195.0359899635669</v>
      </c>
      <c r="L14" s="82">
        <f ca="1">OFFSET('Other Inputs'!$B151,,$D$2)</f>
        <v>5.5E-2</v>
      </c>
      <c r="M14" s="52">
        <f ca="1">OFFSET('Other Inputs'!$B220,,$D$2)</f>
        <v>1.6544117647058824E-2</v>
      </c>
      <c r="N14" s="61">
        <f t="shared" ca="1" si="8"/>
        <v>2354.0752244202104</v>
      </c>
      <c r="O14" s="61">
        <f t="shared" ca="1" si="9"/>
        <v>1177.0376122101052</v>
      </c>
      <c r="P14" s="53"/>
      <c r="Q14" s="61">
        <f t="shared" ca="1" si="10"/>
        <v>165260.66412582621</v>
      </c>
      <c r="R14" s="54">
        <f t="shared" ref="R14:R67" ca="1" si="13">IF(Q14=0,"",IFERROR(Q14/Q13-1,""))</f>
        <v>3.7606022819731688E-2</v>
      </c>
      <c r="S14" s="66">
        <f t="shared" ca="1" si="11"/>
        <v>194518017.49491867</v>
      </c>
      <c r="T14" s="68">
        <f t="shared" si="4"/>
        <v>0</v>
      </c>
      <c r="U14" s="56"/>
    </row>
    <row r="15" spans="1:21" s="51" customFormat="1">
      <c r="B15" s="15">
        <f t="shared" si="12"/>
        <v>2008</v>
      </c>
      <c r="C15" s="61">
        <f t="shared" ca="1" si="0"/>
        <v>1774.4087182798251</v>
      </c>
      <c r="D15" s="79">
        <f t="shared" ca="1" si="1"/>
        <v>73.06619065610829</v>
      </c>
      <c r="E15" s="85">
        <f t="shared" ca="1" si="5"/>
        <v>0.68924519186546707</v>
      </c>
      <c r="F15" s="61">
        <f t="shared" ca="1" si="2"/>
        <v>1223.0026774785356</v>
      </c>
      <c r="G15" s="181">
        <f ca="1">OFFSET('Other Inputs'!$B83,,$D$2)</f>
        <v>0</v>
      </c>
      <c r="H15" s="61">
        <f t="shared" ca="1" si="6"/>
        <v>1223.0026774785356</v>
      </c>
      <c r="I15" s="79">
        <f t="shared" ca="1" si="3"/>
        <v>72.222750158132058</v>
      </c>
      <c r="J15" s="63">
        <f ca="1">OFFSET('Other Inputs'!$B14,,$D$2)</f>
        <v>2</v>
      </c>
      <c r="K15" s="86">
        <f t="shared" ca="1" si="7"/>
        <v>2446.0053549570712</v>
      </c>
      <c r="L15" s="82">
        <f ca="1">OFFSET('Other Inputs'!$B152,,$D$2)</f>
        <v>5.5E-2</v>
      </c>
      <c r="M15" s="52">
        <f ca="1">OFFSET('Other Inputs'!$B221,,$D$2)</f>
        <v>1.7660044150110375E-2</v>
      </c>
      <c r="N15" s="61">
        <f t="shared" ca="1" si="8"/>
        <v>2626.1080229804552</v>
      </c>
      <c r="O15" s="61">
        <f t="shared" ca="1" si="9"/>
        <v>1313.0540114902276</v>
      </c>
      <c r="P15" s="53"/>
      <c r="Q15" s="61">
        <f t="shared" ca="1" si="10"/>
        <v>169380.91195362297</v>
      </c>
      <c r="R15" s="54">
        <f t="shared" ca="1" si="13"/>
        <v>2.4931812113859531E-2</v>
      </c>
      <c r="S15" s="66">
        <f t="shared" ca="1" si="11"/>
        <v>222406285.91057768</v>
      </c>
      <c r="T15" s="68">
        <f t="shared" si="4"/>
        <v>0</v>
      </c>
      <c r="U15" s="56"/>
    </row>
    <row r="16" spans="1:21" s="51" customFormat="1">
      <c r="B16" s="15">
        <f t="shared" si="12"/>
        <v>2009</v>
      </c>
      <c r="C16" s="61">
        <f t="shared" ca="1" si="0"/>
        <v>1805.6065924253112</v>
      </c>
      <c r="D16" s="79">
        <f t="shared" ca="1" si="1"/>
        <v>73.515425594423448</v>
      </c>
      <c r="E16" s="85">
        <f t="shared" ca="1" si="5"/>
        <v>0.68902261370812401</v>
      </c>
      <c r="F16" s="61">
        <f t="shared" ca="1" si="2"/>
        <v>1244.1037736415074</v>
      </c>
      <c r="G16" s="181">
        <f ca="1">OFFSET('Other Inputs'!$B84,,$D$2)</f>
        <v>0</v>
      </c>
      <c r="H16" s="61">
        <f t="shared" ca="1" si="6"/>
        <v>1244.1037736415074</v>
      </c>
      <c r="I16" s="79">
        <f t="shared" ca="1" si="3"/>
        <v>72.714475790353347</v>
      </c>
      <c r="J16" s="63">
        <f ca="1">OFFSET('Other Inputs'!$B15,,$D$2)</f>
        <v>2</v>
      </c>
      <c r="K16" s="86">
        <f t="shared" ca="1" si="7"/>
        <v>2488.2075472830147</v>
      </c>
      <c r="L16" s="82">
        <f ca="1">OFFSET('Other Inputs'!$B153,,$D$2)</f>
        <v>5.5E-2</v>
      </c>
      <c r="M16" s="52">
        <f ca="1">OFFSET('Other Inputs'!$B222,,$D$2)</f>
        <v>1.797945205479452E-2</v>
      </c>
      <c r="N16" s="61">
        <f t="shared" ca="1" si="8"/>
        <v>2672.2560841387644</v>
      </c>
      <c r="O16" s="61">
        <f t="shared" ca="1" si="9"/>
        <v>1336.1280420693822</v>
      </c>
      <c r="P16" s="53"/>
      <c r="Q16" s="61">
        <f t="shared" ca="1" si="10"/>
        <v>175834.40132685297</v>
      </c>
      <c r="R16" s="54">
        <f t="shared" ca="1" si="13"/>
        <v>3.8100452399246532E-2</v>
      </c>
      <c r="S16" s="66">
        <f t="shared" ca="1" si="11"/>
        <v>234937274.37329003</v>
      </c>
      <c r="T16" s="68">
        <f t="shared" si="4"/>
        <v>0</v>
      </c>
    </row>
    <row r="17" spans="2:20" s="51" customFormat="1">
      <c r="B17" s="15">
        <f t="shared" si="12"/>
        <v>2010</v>
      </c>
      <c r="C17" s="61">
        <f t="shared" ca="1" si="0"/>
        <v>1828.8248972726949</v>
      </c>
      <c r="D17" s="79">
        <f t="shared" ca="1" si="1"/>
        <v>73.928642575395912</v>
      </c>
      <c r="E17" s="85">
        <f t="shared" ca="1" si="5"/>
        <v>0.69403934205937423</v>
      </c>
      <c r="F17" s="61">
        <f t="shared" ca="1" si="2"/>
        <v>1269.2764284449438</v>
      </c>
      <c r="G17" s="181">
        <f ca="1">OFFSET('Other Inputs'!$B85,,$D$2)</f>
        <v>0</v>
      </c>
      <c r="H17" s="61">
        <f t="shared" ca="1" si="6"/>
        <v>1269.2764284449438</v>
      </c>
      <c r="I17" s="79">
        <f t="shared" ca="1" si="3"/>
        <v>73.192182391071739</v>
      </c>
      <c r="J17" s="63">
        <f ca="1">OFFSET('Other Inputs'!$B16,,$D$2)</f>
        <v>2</v>
      </c>
      <c r="K17" s="86">
        <f t="shared" ca="1" si="7"/>
        <v>2538.5528568898876</v>
      </c>
      <c r="L17" s="82">
        <f ca="1">OFFSET('Other Inputs'!$B154,,$D$2)</f>
        <v>5.5E-2</v>
      </c>
      <c r="M17" s="52">
        <f ca="1">OFFSET('Other Inputs'!$B223,,$D$2)</f>
        <v>1.4830508474576272E-2</v>
      </c>
      <c r="N17" s="61">
        <f t="shared" ca="1" si="8"/>
        <v>2717.8919353072461</v>
      </c>
      <c r="O17" s="61">
        <f t="shared" ca="1" si="9"/>
        <v>1358.945967653623</v>
      </c>
      <c r="P17" s="53"/>
      <c r="Q17" s="61">
        <f t="shared" ca="1" si="10"/>
        <v>182816.25329109535</v>
      </c>
      <c r="R17" s="54">
        <f t="shared" ca="1" si="13"/>
        <v>3.9706973786455046E-2</v>
      </c>
      <c r="S17" s="66">
        <f t="shared" ca="1" si="11"/>
        <v>248437410.23147741</v>
      </c>
      <c r="T17" s="68">
        <f t="shared" si="4"/>
        <v>0</v>
      </c>
    </row>
    <row r="18" spans="2:20" s="51" customFormat="1">
      <c r="B18" s="15">
        <f t="shared" si="12"/>
        <v>2011</v>
      </c>
      <c r="C18" s="61">
        <f t="shared" ca="1" si="0"/>
        <v>1847.4860542990816</v>
      </c>
      <c r="D18" s="79">
        <f t="shared" ca="1" si="1"/>
        <v>74.338153111874576</v>
      </c>
      <c r="E18" s="85">
        <f t="shared" ca="1" si="5"/>
        <v>0.69871769436676545</v>
      </c>
      <c r="F18" s="61">
        <f t="shared" ca="1" si="2"/>
        <v>1290.8711962346072</v>
      </c>
      <c r="G18" s="181">
        <f ca="1">OFFSET('Other Inputs'!$B86,,$D$2)</f>
        <v>0</v>
      </c>
      <c r="H18" s="61">
        <f t="shared" ca="1" si="6"/>
        <v>1290.8711962346072</v>
      </c>
      <c r="I18" s="79">
        <f t="shared" ca="1" si="3"/>
        <v>73.662068156734762</v>
      </c>
      <c r="J18" s="63">
        <f ca="1">OFFSET('Other Inputs'!$B17,,$D$2)</f>
        <v>2</v>
      </c>
      <c r="K18" s="86">
        <f t="shared" ca="1" si="7"/>
        <v>2581.7423924692143</v>
      </c>
      <c r="L18" s="82">
        <f ca="1">OFFSET('Other Inputs'!$B155,,$D$2)</f>
        <v>5.5E-2</v>
      </c>
      <c r="M18" s="52">
        <f ca="1">OFFSET('Other Inputs'!$B224,,$D$2)</f>
        <v>2.2491349480968859E-2</v>
      </c>
      <c r="N18" s="61">
        <f t="shared" ca="1" si="8"/>
        <v>2784.9987723469158</v>
      </c>
      <c r="O18" s="61">
        <f t="shared" ca="1" si="9"/>
        <v>1392.4993861734579</v>
      </c>
      <c r="P18" s="53"/>
      <c r="Q18" s="61">
        <f t="shared" ca="1" si="10"/>
        <v>188833.27765558159</v>
      </c>
      <c r="R18" s="54">
        <f t="shared" ca="1" si="13"/>
        <v>3.2912961819130171E-2</v>
      </c>
      <c r="S18" s="66">
        <f t="shared" ca="1" si="11"/>
        <v>262950223.22451952</v>
      </c>
      <c r="T18" s="68">
        <f t="shared" si="4"/>
        <v>0</v>
      </c>
    </row>
    <row r="19" spans="2:20" s="51" customFormat="1">
      <c r="B19" s="15">
        <f t="shared" si="12"/>
        <v>2012</v>
      </c>
      <c r="C19" s="61">
        <f t="shared" ca="1" si="0"/>
        <v>1863.0175079687947</v>
      </c>
      <c r="D19" s="79">
        <f t="shared" ca="1" si="1"/>
        <v>74.757232402730239</v>
      </c>
      <c r="E19" s="85">
        <f t="shared" ca="1" si="5"/>
        <v>0.7030814319035863</v>
      </c>
      <c r="F19" s="61">
        <f t="shared" ca="1" si="2"/>
        <v>1309.8530171641512</v>
      </c>
      <c r="G19" s="181">
        <f ca="1">OFFSET('Other Inputs'!$B87,,$D$2)</f>
        <v>0</v>
      </c>
      <c r="H19" s="61">
        <f t="shared" ca="1" si="6"/>
        <v>1309.8530171641512</v>
      </c>
      <c r="I19" s="79">
        <f t="shared" ca="1" si="3"/>
        <v>74.13677202958246</v>
      </c>
      <c r="J19" s="63">
        <f ca="1">OFFSET('Other Inputs'!$B18,,$D$2)</f>
        <v>2</v>
      </c>
      <c r="K19" s="86">
        <f t="shared" ca="1" si="7"/>
        <v>2619.7060343283024</v>
      </c>
      <c r="L19" s="82">
        <f ca="1">OFFSET('Other Inputs'!$B156,,$D$2)</f>
        <v>5.5E-2</v>
      </c>
      <c r="M19" s="52">
        <f ca="1">OFFSET('Other Inputs'!$B225,,$D$2)</f>
        <v>1.9223224794036878E-2</v>
      </c>
      <c r="N19" s="61">
        <f t="shared" ca="1" si="8"/>
        <v>2816.9188200981171</v>
      </c>
      <c r="O19" s="61">
        <f t="shared" ca="1" si="9"/>
        <v>1408.4594100490585</v>
      </c>
      <c r="P19" s="53"/>
      <c r="Q19" s="61">
        <f t="shared" ca="1" si="10"/>
        <v>192680.23221523105</v>
      </c>
      <c r="R19" s="54">
        <f t="shared" ca="1" si="13"/>
        <v>2.0372227858407532E-2</v>
      </c>
      <c r="S19" s="66">
        <f t="shared" ca="1" si="11"/>
        <v>271382286.19397992</v>
      </c>
      <c r="T19" s="68">
        <f t="shared" si="4"/>
        <v>0</v>
      </c>
    </row>
    <row r="20" spans="2:20" s="51" customFormat="1">
      <c r="B20" s="15">
        <f t="shared" si="12"/>
        <v>2013</v>
      </c>
      <c r="C20" s="61">
        <f t="shared" ca="1" si="0"/>
        <v>1874.9847613555112</v>
      </c>
      <c r="D20" s="79">
        <f t="shared" ca="1" si="1"/>
        <v>75.183512091582969</v>
      </c>
      <c r="E20" s="85">
        <f t="shared" ca="1" si="5"/>
        <v>0.70721607723110025</v>
      </c>
      <c r="F20" s="61">
        <f t="shared" ca="1" si="2"/>
        <v>1326.0193677939353</v>
      </c>
      <c r="G20" s="181">
        <f ca="1">OFFSET('Other Inputs'!$B88,,$D$2)</f>
        <v>0</v>
      </c>
      <c r="H20" s="61">
        <f t="shared" ca="1" si="6"/>
        <v>1326.0193677939353</v>
      </c>
      <c r="I20" s="79">
        <f t="shared" ca="1" si="3"/>
        <v>74.615085141384114</v>
      </c>
      <c r="J20" s="63">
        <f ca="1">OFFSET('Other Inputs'!$B19,,$D$2)</f>
        <v>2</v>
      </c>
      <c r="K20" s="86">
        <f t="shared" ca="1" si="7"/>
        <v>2652.0387355878706</v>
      </c>
      <c r="L20" s="82">
        <f ca="1">OFFSET('Other Inputs'!$B157,,$D$2)</f>
        <v>5.5E-2</v>
      </c>
      <c r="M20" s="52">
        <f ca="1">OFFSET('Other Inputs'!$B226,,$D$2)</f>
        <v>1.6406250000000001E-2</v>
      </c>
      <c r="N20" s="61">
        <f t="shared" ca="1" si="8"/>
        <v>2843.8039271287571</v>
      </c>
      <c r="O20" s="61">
        <f t="shared" ca="1" si="9"/>
        <v>1421.9019635643785</v>
      </c>
      <c r="P20" s="53"/>
      <c r="Q20" s="61">
        <f t="shared" ca="1" si="10"/>
        <v>196535.19296499022</v>
      </c>
      <c r="R20" s="54">
        <f t="shared" ca="1" si="13"/>
        <v>2.0007038114076225E-2</v>
      </c>
      <c r="S20" s="66">
        <f t="shared" ca="1" si="11"/>
        <v>279453776.78642362</v>
      </c>
      <c r="T20" s="68">
        <f t="shared" si="4"/>
        <v>0</v>
      </c>
    </row>
    <row r="21" spans="2:20" s="51" customFormat="1">
      <c r="B21" s="15">
        <f t="shared" si="12"/>
        <v>2014</v>
      </c>
      <c r="C21" s="61">
        <f t="shared" ca="1" si="0"/>
        <v>1881.954920455245</v>
      </c>
      <c r="D21" s="79">
        <f t="shared" ca="1" si="1"/>
        <v>75.606809629161745</v>
      </c>
      <c r="E21" s="85">
        <f t="shared" ca="1" si="5"/>
        <v>0.71114230069607676</v>
      </c>
      <c r="F21" s="61">
        <f t="shared" ca="1" si="2"/>
        <v>1338.337751938845</v>
      </c>
      <c r="G21" s="181">
        <f ca="1">OFFSET('Other Inputs'!$B89,,$D$2)</f>
        <v>0</v>
      </c>
      <c r="H21" s="61">
        <f t="shared" ca="1" si="6"/>
        <v>1338.337751938845</v>
      </c>
      <c r="I21" s="79">
        <f t="shared" ca="1" si="3"/>
        <v>75.087072549707727</v>
      </c>
      <c r="J21" s="63">
        <f ca="1">OFFSET('Other Inputs'!$B20,,$D$2)</f>
        <v>2</v>
      </c>
      <c r="K21" s="86">
        <f t="shared" ca="1" si="7"/>
        <v>2676.6755038776901</v>
      </c>
      <c r="L21" s="82">
        <f ca="1">OFFSET('Other Inputs'!$B158,,$D$2)</f>
        <v>5.5E-2</v>
      </c>
      <c r="M21" s="52">
        <f ca="1">OFFSET('Other Inputs'!$B227,,$D$2)</f>
        <v>1.627630011909488E-2</v>
      </c>
      <c r="N21" s="61">
        <f t="shared" ca="1" si="8"/>
        <v>2869.8551809737455</v>
      </c>
      <c r="O21" s="61">
        <f t="shared" ca="1" si="9"/>
        <v>1434.9275904868728</v>
      </c>
      <c r="P21" s="53"/>
      <c r="Q21" s="61">
        <f t="shared" ca="1" si="10"/>
        <v>201523.18204123504</v>
      </c>
      <c r="R21" s="54">
        <f t="shared" ca="1" si="13"/>
        <v>2.5379622860386863E-2</v>
      </c>
      <c r="S21" s="66">
        <f t="shared" ca="1" si="11"/>
        <v>289171174.0336768</v>
      </c>
      <c r="T21" s="68">
        <f t="shared" si="4"/>
        <v>0</v>
      </c>
    </row>
    <row r="22" spans="2:20" s="51" customFormat="1">
      <c r="B22" s="15">
        <f t="shared" si="12"/>
        <v>2015</v>
      </c>
      <c r="C22" s="61">
        <f t="shared" ca="1" si="0"/>
        <v>1883.4314615647052</v>
      </c>
      <c r="D22" s="79">
        <f t="shared" ca="1" si="1"/>
        <v>76.024791795790435</v>
      </c>
      <c r="E22" s="85">
        <f t="shared" ca="1" si="5"/>
        <v>0.71477940648647698</v>
      </c>
      <c r="F22" s="61">
        <f t="shared" ca="1" si="2"/>
        <v>1346.2380222551778</v>
      </c>
      <c r="G22" s="181">
        <f ca="1">OFFSET('Other Inputs'!$B90,,$D$2)</f>
        <v>0</v>
      </c>
      <c r="H22" s="61">
        <f t="shared" ca="1" si="6"/>
        <v>1346.2380222551778</v>
      </c>
      <c r="I22" s="79">
        <f t="shared" ca="1" si="3"/>
        <v>75.549815292993173</v>
      </c>
      <c r="J22" s="63">
        <f ca="1">OFFSET('Other Inputs'!$B21,,$D$2)</f>
        <v>2</v>
      </c>
      <c r="K22" s="86">
        <f t="shared" ca="1" si="7"/>
        <v>2692.4760445103557</v>
      </c>
      <c r="L22" s="82">
        <f ca="1">OFFSET('Other Inputs'!$B159,,$D$2)</f>
        <v>5.5E-2</v>
      </c>
      <c r="M22" s="52">
        <f ca="1">OFFSET('Other Inputs'!$B228,,$D$2)</f>
        <v>1.7309205350118019E-2</v>
      </c>
      <c r="N22" s="61">
        <f t="shared" ca="1" si="8"/>
        <v>2889.7301018546373</v>
      </c>
      <c r="O22" s="61">
        <f t="shared" ca="1" si="9"/>
        <v>1444.8650509273186</v>
      </c>
      <c r="P22" s="53"/>
      <c r="Q22" s="61">
        <f t="shared" ca="1" si="10"/>
        <v>208128.80910776666</v>
      </c>
      <c r="R22" s="54">
        <f t="shared" ca="1" si="13"/>
        <v>3.2778497240977478E-2</v>
      </c>
      <c r="S22" s="66">
        <f t="shared" ca="1" si="11"/>
        <v>300718042.37093544</v>
      </c>
      <c r="T22" s="68">
        <f t="shared" si="4"/>
        <v>0</v>
      </c>
    </row>
    <row r="23" spans="2:20" s="51" customFormat="1">
      <c r="B23" s="15">
        <f t="shared" si="12"/>
        <v>2016</v>
      </c>
      <c r="C23" s="61">
        <f t="shared" ca="1" si="0"/>
        <v>1879.0835376900977</v>
      </c>
      <c r="D23" s="79">
        <f t="shared" ca="1" si="1"/>
        <v>76.436241740845773</v>
      </c>
      <c r="E23" s="85">
        <f t="shared" ca="1" si="5"/>
        <v>0.71825888844780716</v>
      </c>
      <c r="F23" s="61">
        <f t="shared" ca="1" si="2"/>
        <v>1349.6684530818627</v>
      </c>
      <c r="G23" s="181">
        <f ca="1">OFFSET('Other Inputs'!$B91,,$D$2)</f>
        <v>0</v>
      </c>
      <c r="H23" s="61">
        <f t="shared" ca="1" si="6"/>
        <v>1349.6684530818627</v>
      </c>
      <c r="I23" s="79">
        <f t="shared" ca="1" si="3"/>
        <v>76.002606371030012</v>
      </c>
      <c r="J23" s="63">
        <f ca="1">OFFSET('Other Inputs'!$B22,,$D$2)</f>
        <v>2</v>
      </c>
      <c r="K23" s="86">
        <f t="shared" ca="1" si="7"/>
        <v>2699.3369061637254</v>
      </c>
      <c r="L23" s="82">
        <f ca="1">OFFSET('Other Inputs'!$B160,,$D$2)</f>
        <v>5.5E-2</v>
      </c>
      <c r="M23" s="52">
        <f ca="1">OFFSET('Other Inputs'!$B229,,$D$2)</f>
        <v>1.7500000000000002E-2</v>
      </c>
      <c r="N23" s="61">
        <f t="shared" ca="1" si="8"/>
        <v>2897.6369436327782</v>
      </c>
      <c r="O23" s="61">
        <f t="shared" ca="1" si="9"/>
        <v>1448.8184718163891</v>
      </c>
      <c r="P23" s="53"/>
      <c r="Q23" s="61">
        <f t="shared" ca="1" si="10"/>
        <v>215099.12573220057</v>
      </c>
      <c r="R23" s="54">
        <f t="shared" ca="1" si="13"/>
        <v>3.3490397866182686E-2</v>
      </c>
      <c r="S23" s="66">
        <f t="shared" ca="1" si="11"/>
        <v>311639586.63236815</v>
      </c>
      <c r="T23" s="68">
        <f t="shared" si="4"/>
        <v>0</v>
      </c>
    </row>
    <row r="24" spans="2:20" s="51" customFormat="1">
      <c r="B24" s="15">
        <f t="shared" si="12"/>
        <v>2017</v>
      </c>
      <c r="C24" s="61">
        <f t="shared" ca="1" si="0"/>
        <v>1869.2802702255192</v>
      </c>
      <c r="D24" s="79">
        <f t="shared" ca="1" si="1"/>
        <v>76.844777491987685</v>
      </c>
      <c r="E24" s="85">
        <f t="shared" ca="1" si="5"/>
        <v>0.72148537685939584</v>
      </c>
      <c r="F24" s="61">
        <f t="shared" ca="1" si="2"/>
        <v>1348.6583802194921</v>
      </c>
      <c r="G24" s="181">
        <f ca="1">OFFSET('Other Inputs'!$B92,,$D$2)</f>
        <v>0</v>
      </c>
      <c r="H24" s="61">
        <f t="shared" ca="1" si="6"/>
        <v>1348.6583802194921</v>
      </c>
      <c r="I24" s="79">
        <f t="shared" ca="1" si="3"/>
        <v>76.449488523455685</v>
      </c>
      <c r="J24" s="63">
        <f ca="1">OFFSET('Other Inputs'!$B23,,$D$2)</f>
        <v>2</v>
      </c>
      <c r="K24" s="86">
        <f t="shared" ca="1" si="7"/>
        <v>2697.3167604389841</v>
      </c>
      <c r="L24" s="82">
        <f ca="1">OFFSET('Other Inputs'!$B161,,$D$2)</f>
        <v>5.5E-2</v>
      </c>
      <c r="M24" s="52">
        <f ca="1">OFFSET('Other Inputs'!$B230,,$D$2)</f>
        <v>1.7500000000000002E-2</v>
      </c>
      <c r="N24" s="61">
        <f t="shared" ca="1" si="8"/>
        <v>2895.4683929527332</v>
      </c>
      <c r="O24" s="61">
        <f t="shared" ca="1" si="9"/>
        <v>1447.7341964763666</v>
      </c>
      <c r="P24" s="53"/>
      <c r="Q24" s="61">
        <f t="shared" ca="1" si="10"/>
        <v>219272.46765438656</v>
      </c>
      <c r="R24" s="54">
        <f t="shared" ca="1" si="13"/>
        <v>1.9401947395089936E-2</v>
      </c>
      <c r="S24" s="66">
        <f t="shared" ca="1" si="11"/>
        <v>317448249.7690134</v>
      </c>
      <c r="T24" s="68">
        <f t="shared" si="4"/>
        <v>0</v>
      </c>
    </row>
    <row r="25" spans="2:20" s="51" customFormat="1">
      <c r="B25" s="15">
        <f t="shared" si="12"/>
        <v>2018</v>
      </c>
      <c r="C25" s="61">
        <f t="shared" ca="1" si="0"/>
        <v>1854.1998453314341</v>
      </c>
      <c r="D25" s="79">
        <f t="shared" ca="1" si="1"/>
        <v>77.252498818001499</v>
      </c>
      <c r="E25" s="85">
        <f t="shared" ca="1" si="5"/>
        <v>0.7244462331524828</v>
      </c>
      <c r="F25" s="61">
        <f t="shared" ca="1" si="2"/>
        <v>1343.2680934622736</v>
      </c>
      <c r="G25" s="181">
        <f ca="1">OFFSET('Other Inputs'!$B93,,$D$2)</f>
        <v>0</v>
      </c>
      <c r="H25" s="61">
        <f t="shared" ca="1" si="6"/>
        <v>1343.2680934622736</v>
      </c>
      <c r="I25" s="79">
        <f t="shared" ca="1" si="3"/>
        <v>76.892746436189</v>
      </c>
      <c r="J25" s="63">
        <f ca="1">OFFSET('Other Inputs'!$B24,,$D$2)</f>
        <v>2</v>
      </c>
      <c r="K25" s="86">
        <f t="shared" ca="1" si="7"/>
        <v>2686.5361869245471</v>
      </c>
      <c r="L25" s="82">
        <f ca="1">OFFSET('Other Inputs'!$B162,,$D$2)</f>
        <v>5.5E-2</v>
      </c>
      <c r="M25" s="52">
        <f ca="1">OFFSET('Other Inputs'!$B231,,$D$2)</f>
        <v>1.7500000000000002E-2</v>
      </c>
      <c r="N25" s="61">
        <f t="shared" ca="1" si="8"/>
        <v>2883.8958515564918</v>
      </c>
      <c r="O25" s="61">
        <f t="shared" ca="1" si="9"/>
        <v>1441.9479257782459</v>
      </c>
      <c r="P25" s="53"/>
      <c r="Q25" s="61">
        <f t="shared" ca="1" si="10"/>
        <v>220738.7168405361</v>
      </c>
      <c r="R25" s="54">
        <f t="shared" ca="1" si="13"/>
        <v>6.6868823151140511E-3</v>
      </c>
      <c r="S25" s="66">
        <f t="shared" ca="1" si="11"/>
        <v>318293734.88716257</v>
      </c>
      <c r="T25" s="68">
        <f t="shared" si="4"/>
        <v>0</v>
      </c>
    </row>
    <row r="26" spans="2:20" s="51" customFormat="1">
      <c r="B26" s="15">
        <f t="shared" si="12"/>
        <v>2019</v>
      </c>
      <c r="C26" s="61">
        <f t="shared" ca="1" si="0"/>
        <v>1831.8400116479256</v>
      </c>
      <c r="D26" s="79">
        <f t="shared" ca="1" si="1"/>
        <v>77.646779135240237</v>
      </c>
      <c r="E26" s="85">
        <f t="shared" ca="1" si="5"/>
        <v>0.72732551998773576</v>
      </c>
      <c r="F26" s="61">
        <f t="shared" ca="1" si="2"/>
        <v>1332.3439890061675</v>
      </c>
      <c r="G26" s="181">
        <f ca="1">OFFSET('Other Inputs'!$B94,,$D$2)</f>
        <v>0</v>
      </c>
      <c r="H26" s="61">
        <f t="shared" ca="1" si="6"/>
        <v>1332.3439890061675</v>
      </c>
      <c r="I26" s="79">
        <f t="shared" ca="1" si="3"/>
        <v>77.320331034010337</v>
      </c>
      <c r="J26" s="63">
        <f ca="1">OFFSET('Other Inputs'!$B25,,$D$2)</f>
        <v>2</v>
      </c>
      <c r="K26" s="86">
        <f t="shared" ca="1" si="7"/>
        <v>2664.687978012335</v>
      </c>
      <c r="L26" s="82">
        <f ca="1">OFFSET('Other Inputs'!$B163,,$D$2)</f>
        <v>5.5E-2</v>
      </c>
      <c r="M26" s="52">
        <f ca="1">OFFSET('Other Inputs'!$B232,,$D$2)</f>
        <v>1.7500000000000002E-2</v>
      </c>
      <c r="N26" s="61">
        <f t="shared" ca="1" si="8"/>
        <v>2860.442618597066</v>
      </c>
      <c r="O26" s="61">
        <f t="shared" ca="1" si="9"/>
        <v>1430.221309298533</v>
      </c>
      <c r="P26" s="53"/>
      <c r="Q26" s="61">
        <f t="shared" ca="1" si="10"/>
        <v>222574.09830072062</v>
      </c>
      <c r="R26" s="54">
        <f t="shared" ca="1" si="13"/>
        <v>8.314723789530909E-3</v>
      </c>
      <c r="S26" s="66">
        <f t="shared" ca="1" si="11"/>
        <v>318330218.28759706</v>
      </c>
      <c r="T26" s="68">
        <f t="shared" si="4"/>
        <v>0</v>
      </c>
    </row>
    <row r="27" spans="2:20" s="51" customFormat="1">
      <c r="B27" s="15">
        <f t="shared" si="12"/>
        <v>2020</v>
      </c>
      <c r="C27" s="61">
        <f t="shared" ca="1" si="0"/>
        <v>1801.6689776958422</v>
      </c>
      <c r="D27" s="79">
        <f t="shared" ca="1" si="1"/>
        <v>78.024867704080023</v>
      </c>
      <c r="E27" s="85">
        <f t="shared" ca="1" si="5"/>
        <v>0.73014239509506396</v>
      </c>
      <c r="F27" s="61">
        <f t="shared" ca="1" si="2"/>
        <v>1315.4749025433175</v>
      </c>
      <c r="G27" s="181">
        <f ca="1">OFFSET('Other Inputs'!$B95,,$D$2)</f>
        <v>0</v>
      </c>
      <c r="H27" s="61">
        <f t="shared" ca="1" si="6"/>
        <v>1315.4749025433175</v>
      </c>
      <c r="I27" s="79">
        <f t="shared" ca="1" si="3"/>
        <v>77.728951639957074</v>
      </c>
      <c r="J27" s="63">
        <f ca="1">OFFSET('Other Inputs'!$B26,,$D$2)</f>
        <v>2</v>
      </c>
      <c r="K27" s="86">
        <f t="shared" ca="1" si="7"/>
        <v>2630.949805086635</v>
      </c>
      <c r="L27" s="82">
        <f ca="1">OFFSET('Other Inputs'!$B164,,$D$2)</f>
        <v>5.5E-2</v>
      </c>
      <c r="M27" s="52">
        <f ca="1">OFFSET('Other Inputs'!$B233,,$D$2)</f>
        <v>1.7500000000000002E-2</v>
      </c>
      <c r="N27" s="61">
        <f t="shared" ca="1" si="8"/>
        <v>2824.2259551428119</v>
      </c>
      <c r="O27" s="61">
        <f t="shared" ca="1" si="9"/>
        <v>1412.112977571406</v>
      </c>
      <c r="P27" s="53"/>
      <c r="Q27" s="61">
        <f t="shared" ca="1" si="10"/>
        <v>225611.76035528831</v>
      </c>
      <c r="R27" s="54">
        <f t="shared" ca="1" si="13"/>
        <v>1.3647868632330695E-2</v>
      </c>
      <c r="S27" s="66">
        <f t="shared" ca="1" si="11"/>
        <v>318589294.69043267</v>
      </c>
      <c r="T27" s="68">
        <f t="shared" si="4"/>
        <v>0.5</v>
      </c>
    </row>
    <row r="28" spans="2:20" s="51" customFormat="1">
      <c r="B28" s="15">
        <f t="shared" si="12"/>
        <v>2021</v>
      </c>
      <c r="C28" s="61">
        <f t="shared" ca="1" si="0"/>
        <v>1763.5658976221534</v>
      </c>
      <c r="D28" s="79">
        <f t="shared" ca="1" si="1"/>
        <v>78.386005226947802</v>
      </c>
      <c r="E28" s="85">
        <f t="shared" ca="1" si="5"/>
        <v>0.73299298427308524</v>
      </c>
      <c r="F28" s="61">
        <f t="shared" ca="1" si="2"/>
        <v>1292.6814302603045</v>
      </c>
      <c r="G28" s="181">
        <f ca="1">OFFSET('Other Inputs'!$B96,,$D$2)</f>
        <v>0</v>
      </c>
      <c r="H28" s="61">
        <f t="shared" ca="1" si="6"/>
        <v>1292.6814302603045</v>
      </c>
      <c r="I28" s="79">
        <f t="shared" ca="1" si="3"/>
        <v>78.118288564018812</v>
      </c>
      <c r="J28" s="63">
        <f ca="1">OFFSET('Other Inputs'!$B27,,$D$2)</f>
        <v>2</v>
      </c>
      <c r="K28" s="86">
        <f t="shared" ca="1" si="7"/>
        <v>2585.362860520609</v>
      </c>
      <c r="L28" s="82">
        <f ca="1">OFFSET('Other Inputs'!$B165,,$D$2)</f>
        <v>5.5E-2</v>
      </c>
      <c r="M28" s="52">
        <f ca="1">OFFSET('Other Inputs'!$B234,,$D$2)</f>
        <v>1.7500000000000002E-2</v>
      </c>
      <c r="N28" s="61">
        <f t="shared" ca="1" si="8"/>
        <v>2775.2900796616045</v>
      </c>
      <c r="O28" s="61">
        <f t="shared" ca="1" si="9"/>
        <v>1387.6450398308023</v>
      </c>
      <c r="P28" s="53"/>
      <c r="Q28" s="61">
        <f t="shared" ca="1" si="10"/>
        <v>229516.28754056769</v>
      </c>
      <c r="R28" s="54">
        <f t="shared" ca="1" si="13"/>
        <v>1.7306399183848464E-2</v>
      </c>
      <c r="S28" s="66">
        <f t="shared" ca="1" si="11"/>
        <v>318487137.9660489</v>
      </c>
      <c r="T28" s="68">
        <f t="shared" si="4"/>
        <v>1.5</v>
      </c>
    </row>
    <row r="29" spans="2:20" s="51" customFormat="1">
      <c r="B29" s="15">
        <f t="shared" si="12"/>
        <v>2022</v>
      </c>
      <c r="C29" s="61">
        <f t="shared" ca="1" si="0"/>
        <v>1718.6222280009088</v>
      </c>
      <c r="D29" s="79">
        <f t="shared" ca="1" si="1"/>
        <v>78.736363995475827</v>
      </c>
      <c r="E29" s="85">
        <f t="shared" ca="1" si="5"/>
        <v>0.73550161363725008</v>
      </c>
      <c r="F29" s="61">
        <f t="shared" ca="1" si="2"/>
        <v>1264.0494219275142</v>
      </c>
      <c r="G29" s="181">
        <f ca="1">OFFSET('Other Inputs'!$B97,,$D$2)</f>
        <v>0</v>
      </c>
      <c r="H29" s="61">
        <f t="shared" ca="1" si="6"/>
        <v>1264.0494219275142</v>
      </c>
      <c r="I29" s="79">
        <f t="shared" ca="1" si="3"/>
        <v>78.494603554714473</v>
      </c>
      <c r="J29" s="63">
        <f ca="1">OFFSET('Other Inputs'!$B28,,$D$2)</f>
        <v>2</v>
      </c>
      <c r="K29" s="86">
        <f t="shared" ca="1" si="7"/>
        <v>2528.0988438550285</v>
      </c>
      <c r="L29" s="82">
        <f ca="1">OFFSET('Other Inputs'!$B166,,$D$2)</f>
        <v>5.5E-2</v>
      </c>
      <c r="M29" s="52">
        <f ca="1">OFFSET('Other Inputs'!$B235,,$D$2)</f>
        <v>1.7500000000000002E-2</v>
      </c>
      <c r="N29" s="61">
        <f t="shared" ca="1" si="8"/>
        <v>2713.8193051717285</v>
      </c>
      <c r="O29" s="61">
        <f t="shared" ca="1" si="9"/>
        <v>1356.9096525858643</v>
      </c>
      <c r="P29" s="53"/>
      <c r="Q29" s="61">
        <f t="shared" ca="1" si="10"/>
        <v>233724.32884261303</v>
      </c>
      <c r="R29" s="54">
        <f t="shared" ca="1" si="13"/>
        <v>1.8334390762143826E-2</v>
      </c>
      <c r="S29" s="66">
        <f t="shared" ca="1" si="11"/>
        <v>317142797.85069436</v>
      </c>
      <c r="T29" s="68">
        <f t="shared" si="4"/>
        <v>2.5</v>
      </c>
    </row>
    <row r="30" spans="2:20" s="51" customFormat="1">
      <c r="B30" s="15">
        <f t="shared" si="12"/>
        <v>2023</v>
      </c>
      <c r="C30" s="61">
        <f t="shared" ca="1" si="0"/>
        <v>1667.3831028031734</v>
      </c>
      <c r="D30" s="79">
        <f t="shared" ca="1" si="1"/>
        <v>79.077763979283517</v>
      </c>
      <c r="E30" s="85">
        <f t="shared" ca="1" si="5"/>
        <v>0.73784264657698651</v>
      </c>
      <c r="F30" s="61">
        <f t="shared" ca="1" si="2"/>
        <v>1230.2663614300411</v>
      </c>
      <c r="G30" s="181">
        <f ca="1">OFFSET('Other Inputs'!$B98,,$D$2)</f>
        <v>0</v>
      </c>
      <c r="H30" s="61">
        <f t="shared" ca="1" si="6"/>
        <v>1230.2663614300411</v>
      </c>
      <c r="I30" s="79">
        <f t="shared" ca="1" si="3"/>
        <v>78.858597819951029</v>
      </c>
      <c r="J30" s="63">
        <f ca="1">OFFSET('Other Inputs'!$B29,,$D$2)</f>
        <v>2</v>
      </c>
      <c r="K30" s="86">
        <f t="shared" ca="1" si="7"/>
        <v>2460.5327228600822</v>
      </c>
      <c r="L30" s="82">
        <f ca="1">OFFSET('Other Inputs'!$B167,,$D$2)</f>
        <v>5.5E-2</v>
      </c>
      <c r="M30" s="52">
        <f ca="1">OFFSET('Other Inputs'!$B236,,$D$2)</f>
        <v>1.7500000000000002E-2</v>
      </c>
      <c r="N30" s="61">
        <f t="shared" ca="1" si="8"/>
        <v>2641.2896080131909</v>
      </c>
      <c r="O30" s="61">
        <f t="shared" ca="1" si="9"/>
        <v>1320.6448040065955</v>
      </c>
      <c r="P30" s="53"/>
      <c r="Q30" s="61">
        <f t="shared" ca="1" si="10"/>
        <v>238151.88621334394</v>
      </c>
      <c r="R30" s="54">
        <f t="shared" ca="1" si="13"/>
        <v>1.8943502341651319E-2</v>
      </c>
      <c r="S30" s="66">
        <f t="shared" ca="1" si="11"/>
        <v>314514051.09202266</v>
      </c>
      <c r="T30" s="68">
        <f t="shared" si="4"/>
        <v>3.5</v>
      </c>
    </row>
    <row r="31" spans="2:20" s="51" customFormat="1">
      <c r="B31" s="15">
        <f t="shared" si="12"/>
        <v>2024</v>
      </c>
      <c r="C31" s="61">
        <f t="shared" ca="1" si="0"/>
        <v>1609.6311408058052</v>
      </c>
      <c r="D31" s="79">
        <f t="shared" ca="1" si="1"/>
        <v>79.406124216875256</v>
      </c>
      <c r="E31" s="85">
        <f t="shared" ca="1" si="5"/>
        <v>0.74017351200530812</v>
      </c>
      <c r="F31" s="61">
        <f t="shared" ca="1" si="2"/>
        <v>1191.4063345233435</v>
      </c>
      <c r="G31" s="181">
        <f ca="1">OFFSET('Other Inputs'!$B99,,$D$2)</f>
        <v>0</v>
      </c>
      <c r="H31" s="61">
        <f t="shared" ca="1" si="6"/>
        <v>1191.4063345233435</v>
      </c>
      <c r="I31" s="79">
        <f t="shared" ca="1" si="3"/>
        <v>79.206870331902181</v>
      </c>
      <c r="J31" s="63">
        <f ca="1">OFFSET('Other Inputs'!$B30,,$D$2)</f>
        <v>2</v>
      </c>
      <c r="K31" s="86">
        <f t="shared" ca="1" si="7"/>
        <v>2382.812669046687</v>
      </c>
      <c r="L31" s="82">
        <f ca="1">OFFSET('Other Inputs'!$B168,,$D$2)</f>
        <v>5.5E-2</v>
      </c>
      <c r="M31" s="52">
        <f ca="1">OFFSET('Other Inputs'!$B237,,$D$2)</f>
        <v>1.7500000000000002E-2</v>
      </c>
      <c r="N31" s="61">
        <f t="shared" ca="1" si="8"/>
        <v>2557.8600447465292</v>
      </c>
      <c r="O31" s="61">
        <f t="shared" ca="1" si="9"/>
        <v>1278.9300223732646</v>
      </c>
      <c r="P31" s="53"/>
      <c r="Q31" s="61">
        <f t="shared" ca="1" si="10"/>
        <v>242783.61804909207</v>
      </c>
      <c r="R31" s="54">
        <f t="shared" ca="1" si="13"/>
        <v>1.9448646447414175E-2</v>
      </c>
      <c r="S31" s="66">
        <f t="shared" ca="1" si="11"/>
        <v>310503258.06338745</v>
      </c>
      <c r="T31" s="68">
        <f t="shared" si="4"/>
        <v>4.5</v>
      </c>
    </row>
    <row r="32" spans="2:20" s="51" customFormat="1">
      <c r="B32" s="15">
        <f t="shared" si="12"/>
        <v>2025</v>
      </c>
      <c r="C32" s="61">
        <f t="shared" ca="1" si="0"/>
        <v>1543.4107296253896</v>
      </c>
      <c r="D32" s="79">
        <f t="shared" ca="1" si="1"/>
        <v>79.702854280493057</v>
      </c>
      <c r="E32" s="85">
        <f t="shared" ca="1" si="5"/>
        <v>0.74256999900395104</v>
      </c>
      <c r="F32" s="61">
        <f t="shared" ca="1" si="2"/>
        <v>1146.090503960613</v>
      </c>
      <c r="G32" s="181">
        <f ca="1">OFFSET('Other Inputs'!$B100,,$D$2)</f>
        <v>0</v>
      </c>
      <c r="H32" s="61">
        <f t="shared" ca="1" si="6"/>
        <v>1146.090503960613</v>
      </c>
      <c r="I32" s="79">
        <f t="shared" ca="1" si="3"/>
        <v>79.521729517831574</v>
      </c>
      <c r="J32" s="63">
        <f ca="1">OFFSET('Other Inputs'!$B31,,$D$2)</f>
        <v>2</v>
      </c>
      <c r="K32" s="86">
        <f t="shared" ca="1" si="7"/>
        <v>2292.181007921226</v>
      </c>
      <c r="L32" s="82">
        <f ca="1">OFFSET('Other Inputs'!$B169,,$D$2)</f>
        <v>5.5E-2</v>
      </c>
      <c r="M32" s="52">
        <f ca="1">OFFSET('Other Inputs'!$B238,,$D$2)</f>
        <v>1.7500000000000002E-2</v>
      </c>
      <c r="N32" s="61">
        <f t="shared" ca="1" si="8"/>
        <v>2460.5703552156392</v>
      </c>
      <c r="O32" s="61">
        <f t="shared" ca="1" si="9"/>
        <v>1230.2851776078196</v>
      </c>
      <c r="P32" s="53"/>
      <c r="Q32" s="61">
        <f t="shared" ca="1" si="10"/>
        <v>247773.34926707405</v>
      </c>
      <c r="R32" s="54">
        <f t="shared" ca="1" si="13"/>
        <v>2.0552174228547049E-2</v>
      </c>
      <c r="S32" s="66">
        <f t="shared" ca="1" si="11"/>
        <v>304831879.00952649</v>
      </c>
      <c r="T32" s="68">
        <f t="shared" si="4"/>
        <v>5.5</v>
      </c>
    </row>
    <row r="33" spans="2:20" s="51" customFormat="1">
      <c r="B33" s="15">
        <f t="shared" si="12"/>
        <v>2026</v>
      </c>
      <c r="C33" s="61">
        <f t="shared" ca="1" si="0"/>
        <v>1470.7730211302764</v>
      </c>
      <c r="D33" s="79">
        <f t="shared" ca="1" si="1"/>
        <v>79.972365153812532</v>
      </c>
      <c r="E33" s="85">
        <f t="shared" ca="1" si="5"/>
        <v>0.74501146446510857</v>
      </c>
      <c r="F33" s="61">
        <f t="shared" ca="1" si="2"/>
        <v>1095.7427623680394</v>
      </c>
      <c r="G33" s="181">
        <f ca="1">OFFSET('Other Inputs'!$B101,,$D$2)</f>
        <v>0</v>
      </c>
      <c r="H33" s="61">
        <f t="shared" ca="1" si="6"/>
        <v>1095.7427623680394</v>
      </c>
      <c r="I33" s="79">
        <f t="shared" ca="1" si="3"/>
        <v>79.807881135843985</v>
      </c>
      <c r="J33" s="63">
        <f ca="1">OFFSET('Other Inputs'!$B32,,$D$2)</f>
        <v>2</v>
      </c>
      <c r="K33" s="86">
        <f t="shared" ca="1" si="7"/>
        <v>2191.4855247360788</v>
      </c>
      <c r="L33" s="82">
        <f ca="1">OFFSET('Other Inputs'!$B170,,$D$2)</f>
        <v>5.5E-2</v>
      </c>
      <c r="M33" s="52">
        <f ca="1">OFFSET('Other Inputs'!$B239,,$D$2)</f>
        <v>1.7500000000000002E-2</v>
      </c>
      <c r="N33" s="61">
        <f t="shared" ca="1" si="8"/>
        <v>2352.4775300970032</v>
      </c>
      <c r="O33" s="61">
        <f t="shared" ca="1" si="9"/>
        <v>1176.2387650485016</v>
      </c>
      <c r="P33" s="53"/>
      <c r="Q33" s="61">
        <f t="shared" ca="1" si="10"/>
        <v>253248.00005273128</v>
      </c>
      <c r="R33" s="54">
        <f t="shared" ca="1" si="13"/>
        <v>2.2095398079944983E-2</v>
      </c>
      <c r="S33" s="66">
        <f t="shared" ca="1" si="11"/>
        <v>297880114.83302748</v>
      </c>
      <c r="T33" s="68">
        <f t="shared" si="4"/>
        <v>6.5</v>
      </c>
    </row>
    <row r="34" spans="2:20" s="51" customFormat="1">
      <c r="B34" s="15">
        <f t="shared" si="12"/>
        <v>2027</v>
      </c>
      <c r="C34" s="61">
        <f t="shared" ca="1" si="0"/>
        <v>1392.9983589429141</v>
      </c>
      <c r="D34" s="79">
        <f t="shared" ca="1" si="1"/>
        <v>80.21340264681227</v>
      </c>
      <c r="E34" s="85">
        <f t="shared" ca="1" si="5"/>
        <v>0.74709653555678779</v>
      </c>
      <c r="F34" s="61">
        <f t="shared" ca="1" si="2"/>
        <v>1040.7042480025418</v>
      </c>
      <c r="G34" s="181">
        <f ca="1">OFFSET('Other Inputs'!$B102,,$D$2)</f>
        <v>0</v>
      </c>
      <c r="H34" s="61">
        <f t="shared" ca="1" si="6"/>
        <v>1040.7042480025418</v>
      </c>
      <c r="I34" s="79">
        <f t="shared" ca="1" si="3"/>
        <v>80.063615662611625</v>
      </c>
      <c r="J34" s="63">
        <f ca="1">OFFSET('Other Inputs'!$B33,,$D$2)</f>
        <v>2</v>
      </c>
      <c r="K34" s="86">
        <f t="shared" ca="1" si="7"/>
        <v>2081.4084960050836</v>
      </c>
      <c r="L34" s="82">
        <f ca="1">OFFSET('Other Inputs'!$B171,,$D$2)</f>
        <v>5.5E-2</v>
      </c>
      <c r="M34" s="52">
        <f ca="1">OFFSET('Other Inputs'!$B240,,$D$2)</f>
        <v>1.7500000000000002E-2</v>
      </c>
      <c r="N34" s="61">
        <f t="shared" ca="1" si="8"/>
        <v>2234.3139676428573</v>
      </c>
      <c r="O34" s="61">
        <f t="shared" ca="1" si="9"/>
        <v>1117.1569838214286</v>
      </c>
      <c r="P34" s="53"/>
      <c r="Q34" s="61">
        <f t="shared" ca="1" si="10"/>
        <v>259141.94053587416</v>
      </c>
      <c r="R34" s="54">
        <f t="shared" ca="1" si="13"/>
        <v>2.3273393992906843E-2</v>
      </c>
      <c r="S34" s="66">
        <f t="shared" ca="1" si="11"/>
        <v>289502228.67068923</v>
      </c>
      <c r="T34" s="68">
        <f t="shared" si="4"/>
        <v>7.5</v>
      </c>
    </row>
    <row r="35" spans="2:20" s="51" customFormat="1">
      <c r="B35" s="15">
        <f t="shared" si="12"/>
        <v>2028</v>
      </c>
      <c r="C35" s="61">
        <f t="shared" ca="1" si="0"/>
        <v>1311.3074661447151</v>
      </c>
      <c r="D35" s="79">
        <f t="shared" ca="1" si="1"/>
        <v>80.423749485389962</v>
      </c>
      <c r="E35" s="85">
        <f t="shared" ca="1" si="5"/>
        <v>0.74919288002048445</v>
      </c>
      <c r="F35" s="61">
        <f t="shared" ca="1" si="2"/>
        <v>982.42221715332312</v>
      </c>
      <c r="G35" s="181">
        <f ca="1">OFFSET('Other Inputs'!$B103,,$D$2)</f>
        <v>0</v>
      </c>
      <c r="H35" s="61">
        <f t="shared" ca="1" si="6"/>
        <v>982.42221715332312</v>
      </c>
      <c r="I35" s="79">
        <f t="shared" ca="1" si="3"/>
        <v>80.28642034590662</v>
      </c>
      <c r="J35" s="63">
        <f ca="1">OFFSET('Other Inputs'!$B34,,$D$2)</f>
        <v>2</v>
      </c>
      <c r="K35" s="86">
        <f t="shared" ca="1" si="7"/>
        <v>1964.8444343066462</v>
      </c>
      <c r="L35" s="82">
        <f ca="1">OFFSET('Other Inputs'!$B172,,$D$2)</f>
        <v>5.5E-2</v>
      </c>
      <c r="M35" s="52">
        <f ca="1">OFFSET('Other Inputs'!$B241,,$D$2)</f>
        <v>1.7500000000000002E-2</v>
      </c>
      <c r="N35" s="61">
        <f t="shared" ca="1" si="8"/>
        <v>2109.1868185618982</v>
      </c>
      <c r="O35" s="61">
        <f t="shared" ca="1" si="9"/>
        <v>1054.5934092809491</v>
      </c>
      <c r="P35" s="53"/>
      <c r="Q35" s="61">
        <f t="shared" ca="1" si="10"/>
        <v>265305.56647695607</v>
      </c>
      <c r="R35" s="54">
        <f t="shared" ca="1" si="13"/>
        <v>2.3784748730121708E-2</v>
      </c>
      <c r="S35" s="66">
        <f t="shared" ca="1" si="11"/>
        <v>279789501.85214657</v>
      </c>
      <c r="T35" s="68">
        <f t="shared" si="4"/>
        <v>8.5</v>
      </c>
    </row>
    <row r="36" spans="2:20" s="51" customFormat="1">
      <c r="B36" s="15">
        <f t="shared" si="12"/>
        <v>2029</v>
      </c>
      <c r="C36" s="61">
        <f t="shared" ca="1" si="0"/>
        <v>1228.0297939938441</v>
      </c>
      <c r="D36" s="79">
        <f t="shared" ca="1" si="1"/>
        <v>80.609172912216849</v>
      </c>
      <c r="E36" s="85">
        <f t="shared" ca="1" si="5"/>
        <v>0.75132522256535716</v>
      </c>
      <c r="F36" s="61">
        <f t="shared" ca="1" si="2"/>
        <v>922.6497582893146</v>
      </c>
      <c r="G36" s="181">
        <f ca="1">OFFSET('Other Inputs'!$B104,,$D$2)</f>
        <v>0</v>
      </c>
      <c r="H36" s="61">
        <f t="shared" ca="1" si="6"/>
        <v>922.6497582893146</v>
      </c>
      <c r="I36" s="79">
        <f t="shared" ca="1" si="3"/>
        <v>80.482550325098842</v>
      </c>
      <c r="J36" s="63">
        <f ca="1">OFFSET('Other Inputs'!$B35,,$D$2)</f>
        <v>2</v>
      </c>
      <c r="K36" s="86">
        <f t="shared" ca="1" si="7"/>
        <v>1845.2995165786292</v>
      </c>
      <c r="L36" s="82">
        <f ca="1">OFFSET('Other Inputs'!$B173,,$D$2)</f>
        <v>5.5E-2</v>
      </c>
      <c r="M36" s="52">
        <f ca="1">OFFSET('Other Inputs'!$B242,,$D$2)</f>
        <v>1.7500000000000002E-2</v>
      </c>
      <c r="N36" s="61">
        <f t="shared" ca="1" si="8"/>
        <v>1980.8598323152867</v>
      </c>
      <c r="O36" s="61">
        <f t="shared" ca="1" si="9"/>
        <v>990.42991615764333</v>
      </c>
      <c r="P36" s="53"/>
      <c r="Q36" s="61">
        <f t="shared" ca="1" si="10"/>
        <v>271765.23050640366</v>
      </c>
      <c r="R36" s="54">
        <f t="shared" ca="1" si="13"/>
        <v>2.4348015442068327E-2</v>
      </c>
      <c r="S36" s="66">
        <f t="shared" ca="1" si="11"/>
        <v>269164414.46502</v>
      </c>
      <c r="T36" s="68">
        <f t="shared" si="4"/>
        <v>9.5</v>
      </c>
    </row>
    <row r="37" spans="2:20" s="51" customFormat="1">
      <c r="B37" s="15">
        <f t="shared" si="12"/>
        <v>2030</v>
      </c>
      <c r="C37" s="61">
        <f t="shared" ca="1" si="0"/>
        <v>1145.411928448952</v>
      </c>
      <c r="D37" s="79">
        <f t="shared" ca="1" si="1"/>
        <v>80.776768023989447</v>
      </c>
      <c r="E37" s="85">
        <f t="shared" ca="1" si="5"/>
        <v>0.7534399438173851</v>
      </c>
      <c r="F37" s="61">
        <f t="shared" ca="1" si="2"/>
        <v>862.9990990183411</v>
      </c>
      <c r="G37" s="181">
        <f ca="1">OFFSET('Other Inputs'!$B105,,$D$2)</f>
        <v>0</v>
      </c>
      <c r="H37" s="61">
        <f t="shared" ca="1" si="6"/>
        <v>862.9990990183411</v>
      </c>
      <c r="I37" s="79">
        <f t="shared" ca="1" si="3"/>
        <v>80.659420552094033</v>
      </c>
      <c r="J37" s="63">
        <f ca="1">OFFSET('Other Inputs'!$B36,,$D$2)</f>
        <v>2</v>
      </c>
      <c r="K37" s="86">
        <f t="shared" ca="1" si="7"/>
        <v>1725.9981980366822</v>
      </c>
      <c r="L37" s="82">
        <f ca="1">OFFSET('Other Inputs'!$B174,,$D$2)</f>
        <v>5.5E-2</v>
      </c>
      <c r="M37" s="52">
        <f ca="1">OFFSET('Other Inputs'!$B243,,$D$2)</f>
        <v>1.7500000000000002E-2</v>
      </c>
      <c r="N37" s="61">
        <f t="shared" ca="1" si="8"/>
        <v>1852.794340659952</v>
      </c>
      <c r="O37" s="61">
        <f t="shared" ca="1" si="9"/>
        <v>926.39717032997601</v>
      </c>
      <c r="P37" s="53"/>
      <c r="Q37" s="61">
        <f t="shared" ca="1" si="10"/>
        <v>278757.45819605642</v>
      </c>
      <c r="R37" s="54">
        <f t="shared" ca="1" si="13"/>
        <v>2.5728926679191133E-2</v>
      </c>
      <c r="S37" s="66">
        <f t="shared" ca="1" si="11"/>
        <v>258240120.48120326</v>
      </c>
      <c r="T37" s="68">
        <f t="shared" si="4"/>
        <v>10.5</v>
      </c>
    </row>
    <row r="38" spans="2:20" s="51" customFormat="1">
      <c r="B38" s="15">
        <f t="shared" si="12"/>
        <v>2031</v>
      </c>
      <c r="C38" s="61">
        <f t="shared" ca="1" si="0"/>
        <v>1067.2213346104343</v>
      </c>
      <c r="D38" s="79">
        <f t="shared" ca="1" si="1"/>
        <v>80.949798641424849</v>
      </c>
      <c r="E38" s="85">
        <f t="shared" ca="1" si="5"/>
        <v>0.75546556687578825</v>
      </c>
      <c r="F38" s="61">
        <f t="shared" ca="1" si="2"/>
        <v>806.24897053340703</v>
      </c>
      <c r="G38" s="181">
        <f ca="1">OFFSET('Other Inputs'!$B106,,$D$2)</f>
        <v>0</v>
      </c>
      <c r="H38" s="61">
        <f t="shared" ca="1" si="6"/>
        <v>806.24897053340703</v>
      </c>
      <c r="I38" s="79">
        <f t="shared" ca="1" si="3"/>
        <v>80.840384843343628</v>
      </c>
      <c r="J38" s="63">
        <f ca="1">OFFSET('Other Inputs'!$B37,,$D$2)</f>
        <v>2</v>
      </c>
      <c r="K38" s="86">
        <f t="shared" ca="1" si="7"/>
        <v>1612.4979410668141</v>
      </c>
      <c r="L38" s="82">
        <f ca="1">OFFSET('Other Inputs'!$B175,,$D$2)</f>
        <v>5.5E-2</v>
      </c>
      <c r="M38" s="52">
        <f ca="1">OFFSET('Other Inputs'!$B244,,$D$2)</f>
        <v>1.7500000000000002E-2</v>
      </c>
      <c r="N38" s="61">
        <f t="shared" ca="1" si="8"/>
        <v>1730.9560710624348</v>
      </c>
      <c r="O38" s="61">
        <f t="shared" ca="1" si="9"/>
        <v>865.47803553121742</v>
      </c>
      <c r="P38" s="53"/>
      <c r="Q38" s="61">
        <f t="shared" ca="1" si="10"/>
        <v>286033.5152149006</v>
      </c>
      <c r="R38" s="54">
        <f t="shared" ca="1" si="13"/>
        <v>2.6101748329641961E-2</v>
      </c>
      <c r="S38" s="66">
        <f t="shared" ca="1" si="11"/>
        <v>247555724.84428075</v>
      </c>
      <c r="T38" s="68">
        <f t="shared" si="4"/>
        <v>11.5</v>
      </c>
    </row>
    <row r="39" spans="2:20" s="51" customFormat="1">
      <c r="B39" s="15">
        <f t="shared" si="12"/>
        <v>2032</v>
      </c>
      <c r="C39" s="61">
        <f t="shared" ca="1" si="0"/>
        <v>987.63396801170268</v>
      </c>
      <c r="D39" s="79">
        <f t="shared" ca="1" si="1"/>
        <v>81.074231791931396</v>
      </c>
      <c r="E39" s="85">
        <f t="shared" ca="1" si="5"/>
        <v>0.75730718829857857</v>
      </c>
      <c r="F39" s="61">
        <f t="shared" ca="1" si="2"/>
        <v>747.94230338311081</v>
      </c>
      <c r="G39" s="181">
        <f ca="1">OFFSET('Other Inputs'!$B107,,$D$2)</f>
        <v>0</v>
      </c>
      <c r="H39" s="61">
        <f t="shared" ca="1" si="6"/>
        <v>747.94230338311081</v>
      </c>
      <c r="I39" s="79">
        <f t="shared" ca="1" si="3"/>
        <v>80.971109573626251</v>
      </c>
      <c r="J39" s="63">
        <f ca="1">OFFSET('Other Inputs'!$B38,,$D$2)</f>
        <v>2</v>
      </c>
      <c r="K39" s="86">
        <f t="shared" ca="1" si="7"/>
        <v>1495.8846067662216</v>
      </c>
      <c r="L39" s="82">
        <f ca="1">OFFSET('Other Inputs'!$B176,,$D$2)</f>
        <v>5.5E-2</v>
      </c>
      <c r="M39" s="52">
        <f ca="1">OFFSET('Other Inputs'!$B245,,$D$2)</f>
        <v>1.7500000000000002E-2</v>
      </c>
      <c r="N39" s="61">
        <f t="shared" ca="1" si="8"/>
        <v>1605.7760296907852</v>
      </c>
      <c r="O39" s="61">
        <f t="shared" ca="1" si="9"/>
        <v>802.8880148453926</v>
      </c>
      <c r="P39" s="53"/>
      <c r="Q39" s="61">
        <f t="shared" ca="1" si="10"/>
        <v>293803.15566685348</v>
      </c>
      <c r="R39" s="54">
        <f t="shared" ca="1" si="13"/>
        <v>2.7163391835797412E-2</v>
      </c>
      <c r="S39" s="66">
        <f t="shared" ca="1" si="11"/>
        <v>235891032.40867186</v>
      </c>
      <c r="T39" s="68">
        <f t="shared" si="4"/>
        <v>12.5</v>
      </c>
    </row>
    <row r="40" spans="2:20" s="51" customFormat="1">
      <c r="B40" s="15">
        <f t="shared" si="12"/>
        <v>2033</v>
      </c>
      <c r="C40" s="61">
        <f t="shared" ca="1" si="0"/>
        <v>905.51932334552009</v>
      </c>
      <c r="D40" s="79">
        <f t="shared" ca="1" si="1"/>
        <v>81.120629072390571</v>
      </c>
      <c r="E40" s="85">
        <f t="shared" ca="1" si="5"/>
        <v>0.75920224187862395</v>
      </c>
      <c r="F40" s="61">
        <f t="shared" ca="1" si="2"/>
        <v>687.47230034833342</v>
      </c>
      <c r="G40" s="181">
        <f ca="1">OFFSET('Other Inputs'!$B108,,$D$2)</f>
        <v>0</v>
      </c>
      <c r="H40" s="61">
        <f t="shared" ca="1" si="6"/>
        <v>687.47230034833342</v>
      </c>
      <c r="I40" s="79">
        <f t="shared" ca="1" si="3"/>
        <v>81.023431229422542</v>
      </c>
      <c r="J40" s="63">
        <f ca="1">OFFSET('Other Inputs'!$B39,,$D$2)</f>
        <v>2</v>
      </c>
      <c r="K40" s="86">
        <f t="shared" ca="1" si="7"/>
        <v>1374.9446006966668</v>
      </c>
      <c r="L40" s="82">
        <f ca="1">OFFSET('Other Inputs'!$B177,,$D$2)</f>
        <v>5.5E-2</v>
      </c>
      <c r="M40" s="52">
        <f ca="1">OFFSET('Other Inputs'!$B246,,$D$2)</f>
        <v>1.7500000000000002E-2</v>
      </c>
      <c r="N40" s="61">
        <f t="shared" ca="1" si="8"/>
        <v>1475.9514684253459</v>
      </c>
      <c r="O40" s="61">
        <f t="shared" ca="1" si="9"/>
        <v>737.97573421267293</v>
      </c>
      <c r="P40" s="53"/>
      <c r="Q40" s="61">
        <f t="shared" ca="1" si="10"/>
        <v>302365.98897839495</v>
      </c>
      <c r="R40" s="54">
        <f t="shared" ca="1" si="13"/>
        <v>2.9144796937616846E-2</v>
      </c>
      <c r="S40" s="66">
        <f t="shared" ca="1" si="11"/>
        <v>223138762.71727198</v>
      </c>
      <c r="T40" s="68">
        <f t="shared" si="4"/>
        <v>13.5</v>
      </c>
    </row>
    <row r="41" spans="2:20" s="51" customFormat="1">
      <c r="B41" s="15">
        <f t="shared" si="12"/>
        <v>2034</v>
      </c>
      <c r="C41" s="61">
        <f t="shared" ca="1" si="0"/>
        <v>826.43280348886969</v>
      </c>
      <c r="D41" s="79">
        <f t="shared" ca="1" si="1"/>
        <v>81.119378161312099</v>
      </c>
      <c r="E41" s="85">
        <f t="shared" ca="1" si="5"/>
        <v>0.76108485439714557</v>
      </c>
      <c r="F41" s="61">
        <f t="shared" ca="1" si="2"/>
        <v>628.98548991235123</v>
      </c>
      <c r="G41" s="181">
        <f ca="1">OFFSET('Other Inputs'!$B109,,$D$2)</f>
        <v>0</v>
      </c>
      <c r="H41" s="61">
        <f t="shared" ca="1" si="6"/>
        <v>628.98548991235123</v>
      </c>
      <c r="I41" s="79">
        <f t="shared" ca="1" si="3"/>
        <v>81.027723890431545</v>
      </c>
      <c r="J41" s="63">
        <f ca="1">OFFSET('Other Inputs'!$B40,,$D$2)</f>
        <v>2</v>
      </c>
      <c r="K41" s="86">
        <f t="shared" ca="1" si="7"/>
        <v>1257.9709798247025</v>
      </c>
      <c r="L41" s="82">
        <f ca="1">OFFSET('Other Inputs'!$B178,,$D$2)</f>
        <v>5.5E-2</v>
      </c>
      <c r="M41" s="52">
        <f ca="1">OFFSET('Other Inputs'!$B247,,$D$2)</f>
        <v>1.7500000000000002E-2</v>
      </c>
      <c r="N41" s="61">
        <f t="shared" ca="1" si="8"/>
        <v>1350.3846729300747</v>
      </c>
      <c r="O41" s="61">
        <f t="shared" ca="1" si="9"/>
        <v>675.19233646503733</v>
      </c>
      <c r="P41" s="53"/>
      <c r="Q41" s="61">
        <f t="shared" ca="1" si="10"/>
        <v>311844.09805585741</v>
      </c>
      <c r="R41" s="54">
        <f t="shared" ca="1" si="13"/>
        <v>3.1346478846665971E-2</v>
      </c>
      <c r="S41" s="66">
        <f t="shared" ca="1" si="11"/>
        <v>210554745.17916656</v>
      </c>
      <c r="T41" s="68">
        <f t="shared" si="4"/>
        <v>14.5</v>
      </c>
    </row>
    <row r="42" spans="2:20" s="51" customFormat="1">
      <c r="B42" s="15">
        <f t="shared" si="12"/>
        <v>2035</v>
      </c>
      <c r="C42" s="61">
        <f t="shared" ca="1" si="0"/>
        <v>752.91563863079807</v>
      </c>
      <c r="D42" s="79">
        <f t="shared" ca="1" si="1"/>
        <v>81.086590674179931</v>
      </c>
      <c r="E42" s="85">
        <f t="shared" ca="1" si="5"/>
        <v>0.76290173875410028</v>
      </c>
      <c r="F42" s="61">
        <f t="shared" ca="1" si="2"/>
        <v>574.40064984658966</v>
      </c>
      <c r="G42" s="181">
        <f ca="1">OFFSET('Other Inputs'!$B110,,$D$2)</f>
        <v>0</v>
      </c>
      <c r="H42" s="61">
        <f t="shared" ca="1" si="6"/>
        <v>574.40064984658966</v>
      </c>
      <c r="I42" s="79">
        <f t="shared" ca="1" si="3"/>
        <v>81.000076183053139</v>
      </c>
      <c r="J42" s="63">
        <f ca="1">OFFSET('Other Inputs'!$B41,,$D$2)</f>
        <v>2</v>
      </c>
      <c r="K42" s="86">
        <f t="shared" ca="1" si="7"/>
        <v>1148.8012996931793</v>
      </c>
      <c r="L42" s="82">
        <f ca="1">OFFSET('Other Inputs'!$B179,,$D$2)</f>
        <v>5.5E-2</v>
      </c>
      <c r="M42" s="52">
        <f ca="1">OFFSET('Other Inputs'!$B248,,$D$2)</f>
        <v>1.7500000000000002E-2</v>
      </c>
      <c r="N42" s="61">
        <f t="shared" ca="1" si="8"/>
        <v>1233.1951151718895</v>
      </c>
      <c r="O42" s="61">
        <f t="shared" ca="1" si="9"/>
        <v>616.59755758594474</v>
      </c>
      <c r="P42" s="53"/>
      <c r="Q42" s="61">
        <f t="shared" ca="1" si="10"/>
        <v>322027.46240275359</v>
      </c>
      <c r="R42" s="54">
        <f t="shared" ca="1" si="13"/>
        <v>3.2655305681212887E-2</v>
      </c>
      <c r="S42" s="66">
        <f t="shared" ca="1" si="11"/>
        <v>198561346.79313752</v>
      </c>
      <c r="T42" s="68">
        <f t="shared" si="4"/>
        <v>15.5</v>
      </c>
    </row>
    <row r="43" spans="2:20" s="51" customFormat="1">
      <c r="B43" s="15">
        <f t="shared" si="12"/>
        <v>2036</v>
      </c>
      <c r="C43" s="61">
        <f t="shared" ca="1" si="0"/>
        <v>684.86355263957694</v>
      </c>
      <c r="D43" s="79">
        <f t="shared" ca="1" si="1"/>
        <v>81.017001971630393</v>
      </c>
      <c r="E43" s="85">
        <f t="shared" ca="1" si="5"/>
        <v>0.76462938911222378</v>
      </c>
      <c r="F43" s="61">
        <f t="shared" ca="1" si="2"/>
        <v>523.66679988002704</v>
      </c>
      <c r="G43" s="181">
        <f ca="1">OFFSET('Other Inputs'!$B111,,$D$2)</f>
        <v>0</v>
      </c>
      <c r="H43" s="61">
        <f t="shared" ca="1" si="6"/>
        <v>523.66679988002704</v>
      </c>
      <c r="I43" s="79">
        <f t="shared" ca="1" si="3"/>
        <v>80.935396896936822</v>
      </c>
      <c r="J43" s="63">
        <f ca="1">OFFSET('Other Inputs'!$B42,,$D$2)</f>
        <v>2</v>
      </c>
      <c r="K43" s="86">
        <f t="shared" ca="1" si="7"/>
        <v>1047.3335997600541</v>
      </c>
      <c r="L43" s="82">
        <f ca="1">OFFSET('Other Inputs'!$B180,,$D$2)</f>
        <v>5.5E-2</v>
      </c>
      <c r="M43" s="52">
        <f ca="1">OFFSET('Other Inputs'!$B249,,$D$2)</f>
        <v>1.7500000000000002E-2</v>
      </c>
      <c r="N43" s="61">
        <f t="shared" ca="1" si="8"/>
        <v>1124.2733443324271</v>
      </c>
      <c r="O43" s="61">
        <f t="shared" ca="1" si="9"/>
        <v>562.13667216621354</v>
      </c>
      <c r="P43" s="53"/>
      <c r="Q43" s="61">
        <f t="shared" ca="1" si="10"/>
        <v>332745.60601821385</v>
      </c>
      <c r="R43" s="54">
        <f t="shared" ca="1" si="13"/>
        <v>3.3283321662968213E-2</v>
      </c>
      <c r="S43" s="66">
        <f t="shared" ca="1" si="11"/>
        <v>187048507.64500874</v>
      </c>
      <c r="T43" s="68">
        <f t="shared" si="4"/>
        <v>16.5</v>
      </c>
    </row>
    <row r="44" spans="2:20" s="51" customFormat="1">
      <c r="B44" s="15">
        <f t="shared" si="12"/>
        <v>2037</v>
      </c>
      <c r="C44" s="61">
        <f t="shared" ref="C44:C67" ca="1" si="14">SUM(INDIRECT("'"&amp;$H$6&amp;"'!C"&amp;SUM(ROW(A44))&amp;":"&amp;$H$5&amp;ROW(B44)))</f>
        <v>611.38283095639815</v>
      </c>
      <c r="D44" s="79">
        <f t="shared" ref="D44:D67" ca="1" si="15">SUMPRODUCT(INDIRECT("'"&amp;$H$6&amp;"'!C"&amp;SUM(ROW(A44))&amp;":"&amp;$H$5&amp;SUM(ROW(B44))),INDIRECT("'"&amp;$H$6&amp;"'!C11:"&amp;$H$5&amp;"11"))/C44</f>
        <v>80.745061742231854</v>
      </c>
      <c r="E44" s="85">
        <f t="shared" ca="1" si="5"/>
        <v>0.7663978653407022</v>
      </c>
      <c r="F44" s="61">
        <f t="shared" ref="F44:F67" ca="1" si="16">SUMPRODUCT(INDIRECT("'"&amp;$H$6&amp;"'!$C"&amp;SUM(ROW(A44))&amp;":"&amp;$H$5&amp;SUM(ROW(A44))),
INDIRECT("'"&amp;$H$7&amp;"'!$C"&amp;SUM(ROW(A44))&amp;":"&amp;$H$5&amp;SUM(ROW(A44))))</f>
        <v>468.56249655093893</v>
      </c>
      <c r="G44" s="181">
        <f ca="1">OFFSET('Other Inputs'!$B112,,$D$2)</f>
        <v>0</v>
      </c>
      <c r="H44" s="61">
        <f t="shared" ca="1" si="6"/>
        <v>468.56249655093893</v>
      </c>
      <c r="I44" s="79">
        <f t="shared" ref="I44:I67" ca="1" si="17">IFERROR(SUMPRODUCT(INDIRECT("'"&amp;$H$6&amp;"'!$C"&amp;SUM(ROW(P44))&amp;":"&amp;$H$5&amp;SUM(ROW(P44))),
INDIRECT("'"&amp;$H$7&amp;"'!$C"&amp;SUM(ROW(P44))&amp;":"&amp;$H$5&amp;SUM(ROW(P44))),
INDIRECT("'"&amp;$H$7&amp;"'!$C10:"&amp;$H$5&amp;10))/
(SUMPRODUCT(INDIRECT("'"&amp;$H$6&amp;"'!$C"&amp;SUM(ROW(P44))&amp;":"&amp;$H$5&amp;SUM(ROW(P44))),
INDIRECT("'"&amp;$H$7&amp;"'!$C"&amp;SUM(ROW(P44))&amp;":"&amp;$H$5&amp;SUM(ROW(P44))))),"")</f>
        <v>80.668568971590332</v>
      </c>
      <c r="J44" s="63">
        <f ca="1">OFFSET('Other Inputs'!$B43,,$D$2)</f>
        <v>2</v>
      </c>
      <c r="K44" s="86">
        <f t="shared" ca="1" si="7"/>
        <v>937.12499310187786</v>
      </c>
      <c r="L44" s="82">
        <f ca="1">OFFSET('Other Inputs'!$B181,,$D$2)</f>
        <v>5.5E-2</v>
      </c>
      <c r="M44" s="52">
        <f ca="1">OFFSET('Other Inputs'!$B250,,$D$2)</f>
        <v>1.7500000000000002E-2</v>
      </c>
      <c r="N44" s="61">
        <f t="shared" ca="1" si="8"/>
        <v>1005.9685379076246</v>
      </c>
      <c r="O44" s="61">
        <f t="shared" ca="1" si="9"/>
        <v>502.98426895381232</v>
      </c>
      <c r="P44" s="53"/>
      <c r="Q44" s="61">
        <f t="shared" ref="Q44:Q67" ca="1" si="18">IFERROR(SUMPRODUCT(INDIRECT("'"&amp;$H$6&amp;"'!$C"&amp;SUM(ROW(P44))&amp;":"&amp;$H$5&amp;SUM(ROW(P44))),
INDIRECT("'"&amp;$H$7&amp;"'!$C"&amp;SUM(ROW(P44))&amp;":"&amp;$H$5&amp;SUM(ROW(P44))),
INDIRECT("'"&amp;$H$8&amp;"'!$C"&amp;SUM(ROW(P44))&amp;":"&amp;$H$5&amp;SUM(ROW(P44))))/
(SUMPRODUCT(INDIRECT("'"&amp;$H$6&amp;"'!$C"&amp;SUM(ROW(P44))&amp;":"&amp;$H$5&amp;SUM(ROW(P44))),
INDIRECT("'"&amp;$H$7&amp;"'!$C"&amp;SUM(ROW(P44))&amp;":"&amp;$H$5&amp;SUM(ROW(P44))))),"")</f>
        <v>345565.30604750221</v>
      </c>
      <c r="R44" s="54">
        <f t="shared" ca="1" si="13"/>
        <v>3.8527030252013761E-2</v>
      </c>
      <c r="S44" s="66">
        <f t="shared" ca="1" si="11"/>
        <v>173813912.83810332</v>
      </c>
      <c r="T44" s="68">
        <f t="shared" ref="T44:T67" si="19">IF(B44&gt;Endyear,0,IF(B44&gt;=Startyear,IF(B44=Startyear,0.5,T43+1),0))</f>
        <v>17.5</v>
      </c>
    </row>
    <row r="45" spans="2:20" s="51" customFormat="1">
      <c r="B45" s="15">
        <f t="shared" si="12"/>
        <v>2038</v>
      </c>
      <c r="C45" s="61">
        <f t="shared" ca="1" si="14"/>
        <v>549.87365916098179</v>
      </c>
      <c r="D45" s="79">
        <f t="shared" ca="1" si="15"/>
        <v>80.479947170179031</v>
      </c>
      <c r="E45" s="85">
        <f t="shared" ca="1" si="5"/>
        <v>0.76798047064716946</v>
      </c>
      <c r="F45" s="61">
        <f t="shared" ca="1" si="16"/>
        <v>422.29223155893203</v>
      </c>
      <c r="G45" s="181">
        <f ca="1">OFFSET('Other Inputs'!$B113,,$D$2)</f>
        <v>0</v>
      </c>
      <c r="H45" s="61">
        <f t="shared" ca="1" si="6"/>
        <v>422.29223155893203</v>
      </c>
      <c r="I45" s="79">
        <f t="shared" ca="1" si="17"/>
        <v>80.408512678690641</v>
      </c>
      <c r="J45" s="63">
        <f ca="1">OFFSET('Other Inputs'!$B44,,$D$2)</f>
        <v>2</v>
      </c>
      <c r="K45" s="86">
        <f t="shared" ca="1" si="7"/>
        <v>844.58446311786406</v>
      </c>
      <c r="L45" s="82">
        <f ca="1">OFFSET('Other Inputs'!$B182,,$D$2)</f>
        <v>5.5E-2</v>
      </c>
      <c r="M45" s="52">
        <f ca="1">OFFSET('Other Inputs'!$B251,,$D$2)</f>
        <v>1.7500000000000002E-2</v>
      </c>
      <c r="N45" s="61">
        <f t="shared" ca="1" si="8"/>
        <v>906.62974923966021</v>
      </c>
      <c r="O45" s="61">
        <f t="shared" ca="1" si="9"/>
        <v>453.31487461983011</v>
      </c>
      <c r="P45" s="53"/>
      <c r="Q45" s="61">
        <f t="shared" ca="1" si="18"/>
        <v>359058.54549797944</v>
      </c>
      <c r="R45" s="54">
        <f t="shared" ca="1" si="13"/>
        <v>3.9046858044894162E-2</v>
      </c>
      <c r="S45" s="66">
        <f t="shared" ca="1" si="11"/>
        <v>162766579.53359511</v>
      </c>
      <c r="T45" s="68">
        <f t="shared" si="19"/>
        <v>18.5</v>
      </c>
    </row>
    <row r="46" spans="2:20" s="51" customFormat="1">
      <c r="B46" s="15">
        <f t="shared" si="12"/>
        <v>2039</v>
      </c>
      <c r="C46" s="61">
        <f t="shared" ca="1" si="14"/>
        <v>499.44876129793795</v>
      </c>
      <c r="D46" s="79">
        <f t="shared" ca="1" si="15"/>
        <v>80.250126453557641</v>
      </c>
      <c r="E46" s="85">
        <f t="shared" ca="1" si="5"/>
        <v>0.76938569725307937</v>
      </c>
      <c r="F46" s="61">
        <f t="shared" ca="1" si="16"/>
        <v>384.26873345340078</v>
      </c>
      <c r="G46" s="181">
        <f ca="1">OFFSET('Other Inputs'!$B114,,$D$2)</f>
        <v>0</v>
      </c>
      <c r="H46" s="61">
        <f t="shared" ca="1" si="6"/>
        <v>384.26873345340078</v>
      </c>
      <c r="I46" s="79">
        <f t="shared" ca="1" si="17"/>
        <v>80.183569600451747</v>
      </c>
      <c r="J46" s="63">
        <f ca="1">OFFSET('Other Inputs'!$B45,,$D$2)</f>
        <v>2</v>
      </c>
      <c r="K46" s="86">
        <f t="shared" ca="1" si="7"/>
        <v>768.53746690680157</v>
      </c>
      <c r="L46" s="82">
        <f ca="1">OFFSET('Other Inputs'!$B183,,$D$2)</f>
        <v>5.5E-2</v>
      </c>
      <c r="M46" s="52">
        <f ca="1">OFFSET('Other Inputs'!$B252,,$D$2)</f>
        <v>1.7500000000000002E-2</v>
      </c>
      <c r="N46" s="61">
        <f t="shared" ca="1" si="8"/>
        <v>824.99615056944253</v>
      </c>
      <c r="O46" s="61">
        <f t="shared" ca="1" si="9"/>
        <v>412.49807528472127</v>
      </c>
      <c r="P46" s="53"/>
      <c r="Q46" s="61">
        <f t="shared" ca="1" si="18"/>
        <v>372813.13594629237</v>
      </c>
      <c r="R46" s="54">
        <f t="shared" ca="1" si="13"/>
        <v>3.8307375275629996E-2</v>
      </c>
      <c r="S46" s="66">
        <f t="shared" ca="1" si="11"/>
        <v>153784701.01870674</v>
      </c>
      <c r="T46" s="68">
        <f t="shared" si="19"/>
        <v>19.5</v>
      </c>
    </row>
    <row r="47" spans="2:20" s="51" customFormat="1">
      <c r="B47" s="15">
        <f t="shared" si="12"/>
        <v>2040</v>
      </c>
      <c r="C47" s="61">
        <f t="shared" ca="1" si="14"/>
        <v>456.91723805353763</v>
      </c>
      <c r="D47" s="79">
        <f t="shared" ca="1" si="15"/>
        <v>80.039507686167795</v>
      </c>
      <c r="E47" s="85">
        <f t="shared" ca="1" si="5"/>
        <v>0.77065355344027497</v>
      </c>
      <c r="F47" s="61">
        <f t="shared" ca="1" si="16"/>
        <v>352.1248931340748</v>
      </c>
      <c r="G47" s="181">
        <f ca="1">OFFSET('Other Inputs'!$B115,,$D$2)</f>
        <v>0</v>
      </c>
      <c r="H47" s="61">
        <f t="shared" ca="1" si="6"/>
        <v>352.1248931340748</v>
      </c>
      <c r="I47" s="79">
        <f t="shared" ca="1" si="17"/>
        <v>79.977677111603256</v>
      </c>
      <c r="J47" s="63">
        <f ca="1">OFFSET('Other Inputs'!$B46,,$D$2)</f>
        <v>2</v>
      </c>
      <c r="K47" s="86">
        <f t="shared" ca="1" si="7"/>
        <v>704.24978626814959</v>
      </c>
      <c r="L47" s="82">
        <f ca="1">OFFSET('Other Inputs'!$B184,,$D$2)</f>
        <v>5.5E-2</v>
      </c>
      <c r="M47" s="52">
        <f ca="1">OFFSET('Other Inputs'!$B253,,$D$2)</f>
        <v>1.7500000000000002E-2</v>
      </c>
      <c r="N47" s="61">
        <f t="shared" ca="1" si="8"/>
        <v>755.98573619187357</v>
      </c>
      <c r="O47" s="61">
        <f t="shared" ca="1" si="9"/>
        <v>377.99286809593679</v>
      </c>
      <c r="P47" s="53"/>
      <c r="Q47" s="61">
        <f t="shared" ca="1" si="18"/>
        <v>386653.04847067117</v>
      </c>
      <c r="R47" s="54">
        <f t="shared" ca="1" si="13"/>
        <v>3.7122920814605109E-2</v>
      </c>
      <c r="S47" s="66">
        <f t="shared" ca="1" si="11"/>
        <v>146152094.74946627</v>
      </c>
      <c r="T47" s="68">
        <f t="shared" si="19"/>
        <v>20.5</v>
      </c>
    </row>
    <row r="48" spans="2:20" s="51" customFormat="1">
      <c r="B48" s="15">
        <f t="shared" si="12"/>
        <v>2041</v>
      </c>
      <c r="C48" s="61">
        <f t="shared" ca="1" si="14"/>
        <v>420.90672653976219</v>
      </c>
      <c r="D48" s="79">
        <f t="shared" ca="1" si="15"/>
        <v>79.851839941247945</v>
      </c>
      <c r="E48" s="85">
        <f t="shared" ca="1" si="5"/>
        <v>0.77178228928451931</v>
      </c>
      <c r="F48" s="61">
        <f t="shared" ca="1" si="16"/>
        <v>324.84835698411081</v>
      </c>
      <c r="G48" s="181">
        <f ca="1">OFFSET('Other Inputs'!$B116,,$D$2)</f>
        <v>0</v>
      </c>
      <c r="H48" s="61">
        <f t="shared" ca="1" si="6"/>
        <v>324.84835698411081</v>
      </c>
      <c r="I48" s="79">
        <f t="shared" ca="1" si="17"/>
        <v>79.794487857454342</v>
      </c>
      <c r="J48" s="63">
        <f ca="1">OFFSET('Other Inputs'!$B47,,$D$2)</f>
        <v>2</v>
      </c>
      <c r="K48" s="86">
        <f t="shared" ca="1" si="7"/>
        <v>649.69671396822162</v>
      </c>
      <c r="L48" s="82">
        <f ca="1">OFFSET('Other Inputs'!$B185,,$D$2)</f>
        <v>5.5E-2</v>
      </c>
      <c r="M48" s="52">
        <f ca="1">OFFSET('Other Inputs'!$B254,,$D$2)</f>
        <v>1.7500000000000002E-2</v>
      </c>
      <c r="N48" s="61">
        <f t="shared" ca="1" si="8"/>
        <v>697.42505881811201</v>
      </c>
      <c r="O48" s="61">
        <f t="shared" ca="1" si="9"/>
        <v>348.712529409056</v>
      </c>
      <c r="P48" s="53"/>
      <c r="Q48" s="61">
        <f t="shared" ca="1" si="18"/>
        <v>400586.10504459788</v>
      </c>
      <c r="R48" s="54">
        <f t="shared" ca="1" si="13"/>
        <v>3.6035036136495391E-2</v>
      </c>
      <c r="S48" s="66">
        <f t="shared" ca="1" si="11"/>
        <v>139689393.93622354</v>
      </c>
      <c r="T48" s="68">
        <f t="shared" si="19"/>
        <v>21.5</v>
      </c>
    </row>
    <row r="49" spans="2:20" s="51" customFormat="1">
      <c r="B49" s="15">
        <f t="shared" si="12"/>
        <v>2042</v>
      </c>
      <c r="C49" s="61">
        <f t="shared" ca="1" si="14"/>
        <v>389.91711850760345</v>
      </c>
      <c r="D49" s="79">
        <f t="shared" ca="1" si="15"/>
        <v>79.680104799122049</v>
      </c>
      <c r="E49" s="85">
        <f t="shared" ca="1" si="5"/>
        <v>0.77279203033976474</v>
      </c>
      <c r="F49" s="61">
        <f t="shared" ca="1" si="16"/>
        <v>301.32484167572153</v>
      </c>
      <c r="G49" s="181">
        <f ca="1">OFFSET('Other Inputs'!$B117,,$D$2)</f>
        <v>0</v>
      </c>
      <c r="H49" s="61">
        <f t="shared" ca="1" si="6"/>
        <v>301.32484167572153</v>
      </c>
      <c r="I49" s="79">
        <f t="shared" ca="1" si="17"/>
        <v>79.6269634549719</v>
      </c>
      <c r="J49" s="63">
        <f ca="1">OFFSET('Other Inputs'!$B48,,$D$2)</f>
        <v>2</v>
      </c>
      <c r="K49" s="86">
        <f t="shared" ca="1" si="7"/>
        <v>602.64968335144306</v>
      </c>
      <c r="L49" s="82">
        <f ca="1">OFFSET('Other Inputs'!$B186,,$D$2)</f>
        <v>5.5E-2</v>
      </c>
      <c r="M49" s="52">
        <f ca="1">OFFSET('Other Inputs'!$B255,,$D$2)</f>
        <v>1.7500000000000002E-2</v>
      </c>
      <c r="N49" s="61">
        <f t="shared" ca="1" si="8"/>
        <v>646.92183571464852</v>
      </c>
      <c r="O49" s="61">
        <f t="shared" ca="1" si="9"/>
        <v>323.46091785732426</v>
      </c>
      <c r="P49" s="53"/>
      <c r="Q49" s="61">
        <f t="shared" ca="1" si="18"/>
        <v>415157.49659807549</v>
      </c>
      <c r="R49" s="54">
        <f t="shared" ca="1" si="13"/>
        <v>3.6375179692903714E-2</v>
      </c>
      <c r="S49" s="66">
        <f t="shared" ca="1" si="11"/>
        <v>134287224.90496248</v>
      </c>
      <c r="T49" s="68">
        <f t="shared" si="19"/>
        <v>22.5</v>
      </c>
    </row>
    <row r="50" spans="2:20" s="51" customFormat="1">
      <c r="B50" s="15">
        <f t="shared" si="12"/>
        <v>2043</v>
      </c>
      <c r="C50" s="61">
        <f t="shared" ca="1" si="14"/>
        <v>362.94510044295856</v>
      </c>
      <c r="D50" s="79">
        <f t="shared" ca="1" si="15"/>
        <v>79.520350710677704</v>
      </c>
      <c r="E50" s="85">
        <f t="shared" ca="1" si="5"/>
        <v>0.77369843540990346</v>
      </c>
      <c r="F50" s="61">
        <f t="shared" ca="1" si="16"/>
        <v>280.81005635240729</v>
      </c>
      <c r="G50" s="181">
        <f ca="1">OFFSET('Other Inputs'!$B118,,$D$2)</f>
        <v>0</v>
      </c>
      <c r="H50" s="61">
        <f t="shared" ca="1" si="6"/>
        <v>280.81005635240729</v>
      </c>
      <c r="I50" s="79">
        <f t="shared" ca="1" si="17"/>
        <v>79.47112361981506</v>
      </c>
      <c r="J50" s="63">
        <f ca="1">OFFSET('Other Inputs'!$B49,,$D$2)</f>
        <v>2</v>
      </c>
      <c r="K50" s="86">
        <f t="shared" ca="1" si="7"/>
        <v>561.62011270481457</v>
      </c>
      <c r="L50" s="82">
        <f ca="1">OFFSET('Other Inputs'!$B187,,$D$2)</f>
        <v>5.5E-2</v>
      </c>
      <c r="M50" s="52">
        <f ca="1">OFFSET('Other Inputs'!$B256,,$D$2)</f>
        <v>1.7500000000000002E-2</v>
      </c>
      <c r="N50" s="61">
        <f t="shared" ca="1" si="8"/>
        <v>602.87813023439207</v>
      </c>
      <c r="O50" s="61">
        <f t="shared" ca="1" si="9"/>
        <v>301.43906511719604</v>
      </c>
      <c r="P50" s="53"/>
      <c r="Q50" s="61">
        <f t="shared" ca="1" si="18"/>
        <v>430236.37649985414</v>
      </c>
      <c r="R50" s="54">
        <f t="shared" ca="1" si="13"/>
        <v>3.6320866238330085E-2</v>
      </c>
      <c r="S50" s="66">
        <f t="shared" ca="1" si="11"/>
        <v>129690051.111526</v>
      </c>
      <c r="T50" s="68">
        <f t="shared" si="19"/>
        <v>23.5</v>
      </c>
    </row>
    <row r="51" spans="2:20" s="51" customFormat="1">
      <c r="B51" s="15">
        <f t="shared" si="12"/>
        <v>2044</v>
      </c>
      <c r="C51" s="61">
        <f t="shared" ca="1" si="14"/>
        <v>339.45325952825408</v>
      </c>
      <c r="D51" s="79">
        <f t="shared" ca="1" si="15"/>
        <v>79.375969146841257</v>
      </c>
      <c r="E51" s="85">
        <f t="shared" ca="1" si="5"/>
        <v>0.77451453972342954</v>
      </c>
      <c r="F51" s="61">
        <f t="shared" ca="1" si="16"/>
        <v>262.91148506114359</v>
      </c>
      <c r="G51" s="181">
        <f ca="1">OFFSET('Other Inputs'!$B119,,$D$2)</f>
        <v>0</v>
      </c>
      <c r="H51" s="61">
        <f t="shared" ca="1" si="6"/>
        <v>262.91148506114359</v>
      </c>
      <c r="I51" s="79">
        <f t="shared" ca="1" si="17"/>
        <v>79.330398529490083</v>
      </c>
      <c r="J51" s="63">
        <f ca="1">OFFSET('Other Inputs'!$B50,,$D$2)</f>
        <v>2</v>
      </c>
      <c r="K51" s="86">
        <f t="shared" ca="1" si="7"/>
        <v>525.82297012228719</v>
      </c>
      <c r="L51" s="82">
        <f ca="1">OFFSET('Other Inputs'!$B188,,$D$2)</f>
        <v>5.5E-2</v>
      </c>
      <c r="M51" s="52">
        <f ca="1">OFFSET('Other Inputs'!$B257,,$D$2)</f>
        <v>1.7500000000000002E-2</v>
      </c>
      <c r="N51" s="61">
        <f t="shared" ca="1" si="8"/>
        <v>564.45124006489573</v>
      </c>
      <c r="O51" s="61">
        <f t="shared" ca="1" si="9"/>
        <v>282.22562003244786</v>
      </c>
      <c r="P51" s="53"/>
      <c r="Q51" s="61">
        <f t="shared" ca="1" si="18"/>
        <v>445393.01076464384</v>
      </c>
      <c r="R51" s="54">
        <f t="shared" ca="1" si="13"/>
        <v>3.5228621038730035E-2</v>
      </c>
      <c r="S51" s="66">
        <f t="shared" ca="1" si="11"/>
        <v>125701318.62117033</v>
      </c>
      <c r="T51" s="68">
        <f t="shared" si="19"/>
        <v>24.5</v>
      </c>
    </row>
    <row r="52" spans="2:20" s="51" customFormat="1">
      <c r="B52" s="15">
        <f t="shared" si="12"/>
        <v>2045</v>
      </c>
      <c r="C52" s="61">
        <f t="shared" ca="1" si="14"/>
        <v>319.32863617419486</v>
      </c>
      <c r="D52" s="79">
        <f t="shared" ca="1" si="15"/>
        <v>79.261856385989972</v>
      </c>
      <c r="E52" s="85">
        <f t="shared" ca="1" si="5"/>
        <v>0.77524424685528148</v>
      </c>
      <c r="F52" s="61">
        <f t="shared" ca="1" si="16"/>
        <v>247.55768805018789</v>
      </c>
      <c r="G52" s="181">
        <f ca="1">OFFSET('Other Inputs'!$B120,,$D$2)</f>
        <v>0</v>
      </c>
      <c r="H52" s="61">
        <f t="shared" ca="1" si="6"/>
        <v>247.55768805018789</v>
      </c>
      <c r="I52" s="79">
        <f t="shared" ca="1" si="17"/>
        <v>79.219637378807306</v>
      </c>
      <c r="J52" s="63">
        <f ca="1">OFFSET('Other Inputs'!$B51,,$D$2)</f>
        <v>2</v>
      </c>
      <c r="K52" s="86">
        <f t="shared" ca="1" si="7"/>
        <v>495.11537610037578</v>
      </c>
      <c r="L52" s="82">
        <f ca="1">OFFSET('Other Inputs'!$B189,,$D$2)</f>
        <v>5.5E-2</v>
      </c>
      <c r="M52" s="52">
        <f ca="1">OFFSET('Other Inputs'!$B258,,$D$2)</f>
        <v>1.7500000000000002E-2</v>
      </c>
      <c r="N52" s="61">
        <f t="shared" ca="1" si="8"/>
        <v>531.48778941714966</v>
      </c>
      <c r="O52" s="61">
        <f t="shared" ca="1" si="9"/>
        <v>265.74389470857483</v>
      </c>
      <c r="P52" s="53"/>
      <c r="Q52" s="61">
        <f t="shared" ca="1" si="18"/>
        <v>460511.61632385175</v>
      </c>
      <c r="R52" s="54">
        <f t="shared" ca="1" si="13"/>
        <v>3.3944415816612228E-2</v>
      </c>
      <c r="S52" s="66">
        <f t="shared" ca="1" si="11"/>
        <v>122378150.48044127</v>
      </c>
      <c r="T52" s="68">
        <f t="shared" si="19"/>
        <v>25.5</v>
      </c>
    </row>
    <row r="53" spans="2:20" s="51" customFormat="1">
      <c r="B53" s="15">
        <f t="shared" si="12"/>
        <v>2046</v>
      </c>
      <c r="C53" s="61">
        <f t="shared" ca="1" si="14"/>
        <v>301.47132206239019</v>
      </c>
      <c r="D53" s="79">
        <f t="shared" ca="1" si="15"/>
        <v>79.159004886259169</v>
      </c>
      <c r="E53" s="85">
        <f t="shared" ca="1" si="5"/>
        <v>0.77590284462143078</v>
      </c>
      <c r="F53" s="61">
        <f t="shared" ca="1" si="16"/>
        <v>233.91245635999204</v>
      </c>
      <c r="G53" s="181">
        <f ca="1">OFFSET('Other Inputs'!$B121,,$D$2)</f>
        <v>0</v>
      </c>
      <c r="H53" s="61">
        <f t="shared" ca="1" si="6"/>
        <v>233.91245635999204</v>
      </c>
      <c r="I53" s="79">
        <f t="shared" ca="1" si="17"/>
        <v>79.119866861961938</v>
      </c>
      <c r="J53" s="63">
        <f ca="1">OFFSET('Other Inputs'!$B52,,$D$2)</f>
        <v>2</v>
      </c>
      <c r="K53" s="86">
        <f t="shared" ca="1" si="7"/>
        <v>467.82491271998407</v>
      </c>
      <c r="L53" s="82">
        <f ca="1">OFFSET('Other Inputs'!$B190,,$D$2)</f>
        <v>5.5E-2</v>
      </c>
      <c r="M53" s="52">
        <f ca="1">OFFSET('Other Inputs'!$B259,,$D$2)</f>
        <v>1.7500000000000002E-2</v>
      </c>
      <c r="N53" s="61">
        <f t="shared" ca="1" si="8"/>
        <v>502.19250037067593</v>
      </c>
      <c r="O53" s="61">
        <f t="shared" ca="1" si="9"/>
        <v>251.09625018533796</v>
      </c>
      <c r="P53" s="53"/>
      <c r="Q53" s="61">
        <f t="shared" ca="1" si="18"/>
        <v>476387.3282169872</v>
      </c>
      <c r="R53" s="54">
        <f t="shared" ca="1" si="13"/>
        <v>3.4474074768986895E-2</v>
      </c>
      <c r="S53" s="66">
        <f t="shared" ca="1" si="11"/>
        <v>119619071.75109734</v>
      </c>
      <c r="T53" s="68">
        <f t="shared" si="19"/>
        <v>26.5</v>
      </c>
    </row>
    <row r="54" spans="2:20" s="51" customFormat="1">
      <c r="B54" s="15">
        <f t="shared" si="12"/>
        <v>2047</v>
      </c>
      <c r="C54" s="61">
        <f t="shared" ca="1" si="14"/>
        <v>285.35896416486491</v>
      </c>
      <c r="D54" s="79">
        <f t="shared" ca="1" si="15"/>
        <v>79.059241713510758</v>
      </c>
      <c r="E54" s="85">
        <f t="shared" ca="1" si="5"/>
        <v>0.77650201191675594</v>
      </c>
      <c r="F54" s="61">
        <f t="shared" ca="1" si="16"/>
        <v>221.58180979249906</v>
      </c>
      <c r="G54" s="181">
        <f ca="1">OFFSET('Other Inputs'!$B122,,$D$2)</f>
        <v>0</v>
      </c>
      <c r="H54" s="61">
        <f t="shared" ca="1" si="6"/>
        <v>221.58180979249906</v>
      </c>
      <c r="I54" s="79">
        <f t="shared" ca="1" si="17"/>
        <v>79.022947278750834</v>
      </c>
      <c r="J54" s="63">
        <f ca="1">OFFSET('Other Inputs'!$B53,,$D$2)</f>
        <v>2</v>
      </c>
      <c r="K54" s="86">
        <f t="shared" ca="1" si="7"/>
        <v>443.16361958499812</v>
      </c>
      <c r="L54" s="82">
        <f ca="1">OFFSET('Other Inputs'!$B191,,$D$2)</f>
        <v>5.5E-2</v>
      </c>
      <c r="M54" s="52">
        <f ca="1">OFFSET('Other Inputs'!$B260,,$D$2)</f>
        <v>1.7500000000000002E-2</v>
      </c>
      <c r="N54" s="61">
        <f t="shared" ca="1" si="8"/>
        <v>475.71952698876106</v>
      </c>
      <c r="O54" s="61">
        <f t="shared" ca="1" si="9"/>
        <v>237.85976349438053</v>
      </c>
      <c r="P54" s="53"/>
      <c r="Q54" s="61">
        <f t="shared" ca="1" si="18"/>
        <v>492921.01797962625</v>
      </c>
      <c r="R54" s="54">
        <f t="shared" ca="1" si="13"/>
        <v>3.4706401248163044E-2</v>
      </c>
      <c r="S54" s="66">
        <f t="shared" ca="1" si="11"/>
        <v>117246076.7580432</v>
      </c>
      <c r="T54" s="68">
        <f t="shared" si="19"/>
        <v>27.5</v>
      </c>
    </row>
    <row r="55" spans="2:20" s="51" customFormat="1">
      <c r="B55" s="15">
        <f t="shared" si="12"/>
        <v>2048</v>
      </c>
      <c r="C55" s="61">
        <f t="shared" ca="1" si="14"/>
        <v>270.66416209157705</v>
      </c>
      <c r="D55" s="79">
        <f t="shared" ca="1" si="15"/>
        <v>78.957477588553445</v>
      </c>
      <c r="E55" s="85">
        <f t="shared" ca="1" si="5"/>
        <v>0.77705457762159891</v>
      </c>
      <c r="F55" s="61">
        <f t="shared" ca="1" si="16"/>
        <v>210.3208261513744</v>
      </c>
      <c r="G55" s="181">
        <f ca="1">OFFSET('Other Inputs'!$B123,,$D$2)</f>
        <v>0</v>
      </c>
      <c r="H55" s="61">
        <f t="shared" ca="1" si="6"/>
        <v>210.3208261513744</v>
      </c>
      <c r="I55" s="79">
        <f t="shared" ca="1" si="17"/>
        <v>78.923813045327165</v>
      </c>
      <c r="J55" s="63">
        <f ca="1">OFFSET('Other Inputs'!$B54,,$D$2)</f>
        <v>2</v>
      </c>
      <c r="K55" s="86">
        <f t="shared" ca="1" si="7"/>
        <v>420.64165230274881</v>
      </c>
      <c r="L55" s="82">
        <f ca="1">OFFSET('Other Inputs'!$B192,,$D$2)</f>
        <v>5.5E-2</v>
      </c>
      <c r="M55" s="52">
        <f ca="1">OFFSET('Other Inputs'!$B261,,$D$2)</f>
        <v>1.7500000000000002E-2</v>
      </c>
      <c r="N55" s="61">
        <f t="shared" ca="1" si="8"/>
        <v>451.5430396850395</v>
      </c>
      <c r="O55" s="61">
        <f t="shared" ca="1" si="9"/>
        <v>225.77151984251975</v>
      </c>
      <c r="P55" s="53"/>
      <c r="Q55" s="61">
        <f t="shared" ca="1" si="18"/>
        <v>509729.49564633041</v>
      </c>
      <c r="R55" s="54">
        <f t="shared" ca="1" si="13"/>
        <v>3.4099738200652041E-2</v>
      </c>
      <c r="S55" s="66">
        <f t="shared" ca="1" si="11"/>
        <v>115082402.94063307</v>
      </c>
      <c r="T55" s="68">
        <f t="shared" si="19"/>
        <v>28.5</v>
      </c>
    </row>
    <row r="56" spans="2:20" s="51" customFormat="1">
      <c r="B56" s="15">
        <f t="shared" si="12"/>
        <v>2049</v>
      </c>
      <c r="C56" s="61">
        <f t="shared" ca="1" si="14"/>
        <v>257.6367134494833</v>
      </c>
      <c r="D56" s="79">
        <f t="shared" ca="1" si="15"/>
        <v>78.870697864134712</v>
      </c>
      <c r="E56" s="85">
        <f t="shared" ca="1" si="5"/>
        <v>0.77755565125143378</v>
      </c>
      <c r="F56" s="61">
        <f t="shared" ca="1" si="16"/>
        <v>200.32688251249201</v>
      </c>
      <c r="G56" s="181">
        <f ca="1">OFFSET('Other Inputs'!$B124,,$D$2)</f>
        <v>0</v>
      </c>
      <c r="H56" s="61">
        <f t="shared" ca="1" si="6"/>
        <v>200.32688251249201</v>
      </c>
      <c r="I56" s="79">
        <f t="shared" ca="1" si="17"/>
        <v>78.839426285387205</v>
      </c>
      <c r="J56" s="63">
        <f ca="1">OFFSET('Other Inputs'!$B55,,$D$2)</f>
        <v>2</v>
      </c>
      <c r="K56" s="86">
        <f t="shared" ca="1" si="7"/>
        <v>400.65376502498401</v>
      </c>
      <c r="L56" s="82">
        <f ca="1">OFFSET('Other Inputs'!$B193,,$D$2)</f>
        <v>5.5E-2</v>
      </c>
      <c r="M56" s="52">
        <f ca="1">OFFSET('Other Inputs'!$B262,,$D$2)</f>
        <v>1.7500000000000002E-2</v>
      </c>
      <c r="N56" s="61">
        <f t="shared" ca="1" si="8"/>
        <v>430.08679223813186</v>
      </c>
      <c r="O56" s="61">
        <f t="shared" ca="1" si="9"/>
        <v>215.04339611906593</v>
      </c>
      <c r="P56" s="53"/>
      <c r="Q56" s="61">
        <f t="shared" ca="1" si="18"/>
        <v>526666.61446041265</v>
      </c>
      <c r="R56" s="54">
        <f t="shared" ca="1" si="13"/>
        <v>3.3227660864722397E-2</v>
      </c>
      <c r="S56" s="66">
        <f t="shared" ca="1" si="11"/>
        <v>113256177.3960979</v>
      </c>
      <c r="T56" s="68">
        <f t="shared" si="19"/>
        <v>29.5</v>
      </c>
    </row>
    <row r="57" spans="2:20" s="51" customFormat="1">
      <c r="B57" s="15">
        <f t="shared" si="12"/>
        <v>2050</v>
      </c>
      <c r="C57" s="61">
        <f t="shared" ca="1" si="14"/>
        <v>245.96677414559215</v>
      </c>
      <c r="D57" s="79">
        <f t="shared" ca="1" si="15"/>
        <v>78.79497073267477</v>
      </c>
      <c r="E57" s="85">
        <f t="shared" ca="1" si="5"/>
        <v>0.77801286010191717</v>
      </c>
      <c r="F57" s="61">
        <f t="shared" ca="1" si="16"/>
        <v>191.36531344305445</v>
      </c>
      <c r="G57" s="181">
        <f ca="1">OFFSET('Other Inputs'!$B125,,$D$2)</f>
        <v>0</v>
      </c>
      <c r="H57" s="61">
        <f t="shared" ca="1" si="6"/>
        <v>191.36531344305445</v>
      </c>
      <c r="I57" s="79">
        <f t="shared" ca="1" si="17"/>
        <v>78.765897995661348</v>
      </c>
      <c r="J57" s="63">
        <f ca="1">OFFSET('Other Inputs'!$B56,,$D$2)</f>
        <v>2</v>
      </c>
      <c r="K57" s="86">
        <f t="shared" ca="1" si="7"/>
        <v>382.73062688610889</v>
      </c>
      <c r="L57" s="82">
        <f ca="1">OFFSET('Other Inputs'!$B194,,$D$2)</f>
        <v>5.5E-2</v>
      </c>
      <c r="M57" s="52">
        <f ca="1">OFFSET('Other Inputs'!$B263,,$D$2)</f>
        <v>1.7500000000000002E-2</v>
      </c>
      <c r="N57" s="61">
        <f t="shared" ca="1" si="8"/>
        <v>410.84697556372964</v>
      </c>
      <c r="O57" s="61">
        <f t="shared" ca="1" si="9"/>
        <v>205.42348778186482</v>
      </c>
      <c r="P57" s="53"/>
      <c r="Q57" s="61">
        <f t="shared" ca="1" si="18"/>
        <v>544451.75733894645</v>
      </c>
      <c r="R57" s="54">
        <f t="shared" ca="1" si="13"/>
        <v>3.3769261977532494E-2</v>
      </c>
      <c r="S57" s="66">
        <f t="shared" ca="1" si="11"/>
        <v>111843178.9215319</v>
      </c>
      <c r="T57" s="68">
        <f t="shared" si="19"/>
        <v>30.5</v>
      </c>
    </row>
    <row r="58" spans="2:20" s="51" customFormat="1">
      <c r="B58" s="15">
        <f t="shared" si="12"/>
        <v>2051</v>
      </c>
      <c r="C58" s="61">
        <f t="shared" ca="1" si="14"/>
        <v>0</v>
      </c>
      <c r="D58" s="79" t="e">
        <f t="shared" ca="1" si="15"/>
        <v>#DIV/0!</v>
      </c>
      <c r="E58" s="85" t="str">
        <f t="shared" ca="1" si="5"/>
        <v/>
      </c>
      <c r="F58" s="61">
        <f t="shared" ca="1" si="16"/>
        <v>0</v>
      </c>
      <c r="G58" s="181">
        <f ca="1">OFFSET('Other Inputs'!$B126,,$D$2)</f>
        <v>0</v>
      </c>
      <c r="H58" s="61">
        <f t="shared" ca="1" si="6"/>
        <v>0</v>
      </c>
      <c r="I58" s="79" t="str">
        <f t="shared" ca="1" si="17"/>
        <v/>
      </c>
      <c r="J58" s="63">
        <f ca="1">OFFSET('Other Inputs'!$B57,,$D$2)</f>
        <v>2</v>
      </c>
      <c r="K58" s="86">
        <f t="shared" ca="1" si="7"/>
        <v>0</v>
      </c>
      <c r="L58" s="82">
        <f ca="1">OFFSET('Other Inputs'!$B195,,$D$2)</f>
        <v>5.5E-2</v>
      </c>
      <c r="M58" s="52">
        <f ca="1">OFFSET('Other Inputs'!$B264,,$D$2)</f>
        <v>1.7500000000000002E-2</v>
      </c>
      <c r="N58" s="61">
        <f t="shared" ca="1" si="8"/>
        <v>0</v>
      </c>
      <c r="O58" s="61">
        <f t="shared" ca="1" si="9"/>
        <v>0</v>
      </c>
      <c r="P58" s="53"/>
      <c r="Q58" s="61" t="str">
        <f t="shared" ca="1" si="18"/>
        <v/>
      </c>
      <c r="R58" s="54" t="str">
        <f t="shared" ca="1" si="13"/>
        <v/>
      </c>
      <c r="S58" s="66">
        <f t="shared" ca="1" si="11"/>
        <v>0</v>
      </c>
      <c r="T58" s="68">
        <f t="shared" si="19"/>
        <v>31.5</v>
      </c>
    </row>
    <row r="59" spans="2:20" s="51" customFormat="1">
      <c r="B59" s="15">
        <f t="shared" si="12"/>
        <v>2052</v>
      </c>
      <c r="C59" s="61">
        <f t="shared" ca="1" si="14"/>
        <v>0</v>
      </c>
      <c r="D59" s="79" t="e">
        <f t="shared" ca="1" si="15"/>
        <v>#DIV/0!</v>
      </c>
      <c r="E59" s="85" t="str">
        <f t="shared" ca="1" si="5"/>
        <v/>
      </c>
      <c r="F59" s="61">
        <f t="shared" ca="1" si="16"/>
        <v>0</v>
      </c>
      <c r="G59" s="181">
        <f ca="1">OFFSET('Other Inputs'!$B127,,$D$2)</f>
        <v>0</v>
      </c>
      <c r="H59" s="61">
        <f t="shared" ca="1" si="6"/>
        <v>0</v>
      </c>
      <c r="I59" s="79" t="str">
        <f t="shared" ca="1" si="17"/>
        <v/>
      </c>
      <c r="J59" s="63">
        <f ca="1">OFFSET('Other Inputs'!$B58,,$D$2)</f>
        <v>2</v>
      </c>
      <c r="K59" s="86">
        <f t="shared" ca="1" si="7"/>
        <v>0</v>
      </c>
      <c r="L59" s="82">
        <f ca="1">OFFSET('Other Inputs'!$B196,,$D$2)</f>
        <v>5.5E-2</v>
      </c>
      <c r="M59" s="52">
        <f ca="1">OFFSET('Other Inputs'!$B265,,$D$2)</f>
        <v>1.7500000000000002E-2</v>
      </c>
      <c r="N59" s="61">
        <f t="shared" ca="1" si="8"/>
        <v>0</v>
      </c>
      <c r="O59" s="61">
        <f t="shared" ca="1" si="9"/>
        <v>0</v>
      </c>
      <c r="P59" s="53"/>
      <c r="Q59" s="61" t="str">
        <f t="shared" ca="1" si="18"/>
        <v/>
      </c>
      <c r="R59" s="54" t="str">
        <f t="shared" ca="1" si="13"/>
        <v/>
      </c>
      <c r="S59" s="66">
        <f t="shared" ca="1" si="11"/>
        <v>0</v>
      </c>
      <c r="T59" s="68">
        <f t="shared" si="19"/>
        <v>32.5</v>
      </c>
    </row>
    <row r="60" spans="2:20" s="51" customFormat="1">
      <c r="B60" s="15">
        <f t="shared" si="12"/>
        <v>2053</v>
      </c>
      <c r="C60" s="61">
        <f t="shared" ca="1" si="14"/>
        <v>0</v>
      </c>
      <c r="D60" s="79" t="e">
        <f t="shared" ca="1" si="15"/>
        <v>#DIV/0!</v>
      </c>
      <c r="E60" s="85" t="str">
        <f t="shared" ca="1" si="5"/>
        <v/>
      </c>
      <c r="F60" s="61">
        <f t="shared" ca="1" si="16"/>
        <v>0</v>
      </c>
      <c r="G60" s="181">
        <f ca="1">OFFSET('Other Inputs'!$B128,,$D$2)</f>
        <v>0</v>
      </c>
      <c r="H60" s="61">
        <f t="shared" ca="1" si="6"/>
        <v>0</v>
      </c>
      <c r="I60" s="79" t="str">
        <f t="shared" ca="1" si="17"/>
        <v/>
      </c>
      <c r="J60" s="63">
        <f ca="1">OFFSET('Other Inputs'!$B59,,$D$2)</f>
        <v>2</v>
      </c>
      <c r="K60" s="86">
        <f t="shared" ca="1" si="7"/>
        <v>0</v>
      </c>
      <c r="L60" s="82">
        <f ca="1">OFFSET('Other Inputs'!$B197,,$D$2)</f>
        <v>5.5E-2</v>
      </c>
      <c r="M60" s="52">
        <f ca="1">OFFSET('Other Inputs'!$B266,,$D$2)</f>
        <v>1.7500000000000002E-2</v>
      </c>
      <c r="N60" s="61">
        <f t="shared" ca="1" si="8"/>
        <v>0</v>
      </c>
      <c r="O60" s="61">
        <f t="shared" ca="1" si="9"/>
        <v>0</v>
      </c>
      <c r="P60" s="53"/>
      <c r="Q60" s="61" t="str">
        <f t="shared" ca="1" si="18"/>
        <v/>
      </c>
      <c r="R60" s="54" t="str">
        <f t="shared" ca="1" si="13"/>
        <v/>
      </c>
      <c r="S60" s="66">
        <f t="shared" ca="1" si="11"/>
        <v>0</v>
      </c>
      <c r="T60" s="68">
        <f t="shared" si="19"/>
        <v>33.5</v>
      </c>
    </row>
    <row r="61" spans="2:20" s="51" customFormat="1">
      <c r="B61" s="15">
        <f t="shared" si="12"/>
        <v>2054</v>
      </c>
      <c r="C61" s="61">
        <f t="shared" ca="1" si="14"/>
        <v>0</v>
      </c>
      <c r="D61" s="79" t="e">
        <f t="shared" ca="1" si="15"/>
        <v>#DIV/0!</v>
      </c>
      <c r="E61" s="85" t="str">
        <f t="shared" ca="1" si="5"/>
        <v/>
      </c>
      <c r="F61" s="61">
        <f t="shared" ca="1" si="16"/>
        <v>0</v>
      </c>
      <c r="G61" s="181">
        <f ca="1">OFFSET('Other Inputs'!$B129,,$D$2)</f>
        <v>0</v>
      </c>
      <c r="H61" s="61">
        <f t="shared" ca="1" si="6"/>
        <v>0</v>
      </c>
      <c r="I61" s="79" t="str">
        <f t="shared" ca="1" si="17"/>
        <v/>
      </c>
      <c r="J61" s="63">
        <f ca="1">OFFSET('Other Inputs'!$B60,,$D$2)</f>
        <v>2</v>
      </c>
      <c r="K61" s="86">
        <f t="shared" ca="1" si="7"/>
        <v>0</v>
      </c>
      <c r="L61" s="82">
        <f ca="1">OFFSET('Other Inputs'!$B198,,$D$2)</f>
        <v>5.5E-2</v>
      </c>
      <c r="M61" s="52">
        <f ca="1">OFFSET('Other Inputs'!$B267,,$D$2)</f>
        <v>1.7500000000000002E-2</v>
      </c>
      <c r="N61" s="61">
        <f t="shared" ca="1" si="8"/>
        <v>0</v>
      </c>
      <c r="O61" s="61">
        <f t="shared" ca="1" si="9"/>
        <v>0</v>
      </c>
      <c r="P61" s="53"/>
      <c r="Q61" s="61" t="str">
        <f t="shared" ca="1" si="18"/>
        <v/>
      </c>
      <c r="R61" s="54" t="str">
        <f t="shared" ca="1" si="13"/>
        <v/>
      </c>
      <c r="S61" s="66">
        <f t="shared" ca="1" si="11"/>
        <v>0</v>
      </c>
      <c r="T61" s="68">
        <f t="shared" si="19"/>
        <v>34.5</v>
      </c>
    </row>
    <row r="62" spans="2:20" s="51" customFormat="1">
      <c r="B62" s="15">
        <f t="shared" si="12"/>
        <v>2055</v>
      </c>
      <c r="C62" s="61">
        <f t="shared" ca="1" si="14"/>
        <v>0</v>
      </c>
      <c r="D62" s="79" t="e">
        <f t="shared" ca="1" si="15"/>
        <v>#DIV/0!</v>
      </c>
      <c r="E62" s="85" t="str">
        <f t="shared" ca="1" si="5"/>
        <v/>
      </c>
      <c r="F62" s="61">
        <f t="shared" ca="1" si="16"/>
        <v>0</v>
      </c>
      <c r="G62" s="181">
        <f ca="1">OFFSET('Other Inputs'!$B130,,$D$2)</f>
        <v>0</v>
      </c>
      <c r="H62" s="61">
        <f t="shared" ca="1" si="6"/>
        <v>0</v>
      </c>
      <c r="I62" s="79" t="str">
        <f t="shared" ca="1" si="17"/>
        <v/>
      </c>
      <c r="J62" s="63">
        <f ca="1">OFFSET('Other Inputs'!$B61,,$D$2)</f>
        <v>2</v>
      </c>
      <c r="K62" s="86">
        <f t="shared" ca="1" si="7"/>
        <v>0</v>
      </c>
      <c r="L62" s="82">
        <f ca="1">OFFSET('Other Inputs'!$B199,,$D$2)</f>
        <v>5.5E-2</v>
      </c>
      <c r="M62" s="52">
        <f ca="1">OFFSET('Other Inputs'!$B268,,$D$2)</f>
        <v>1.7500000000000002E-2</v>
      </c>
      <c r="N62" s="61">
        <f t="shared" ca="1" si="8"/>
        <v>0</v>
      </c>
      <c r="O62" s="61">
        <f t="shared" ca="1" si="9"/>
        <v>0</v>
      </c>
      <c r="P62" s="53"/>
      <c r="Q62" s="61" t="str">
        <f t="shared" ca="1" si="18"/>
        <v/>
      </c>
      <c r="R62" s="54" t="str">
        <f t="shared" ca="1" si="13"/>
        <v/>
      </c>
      <c r="S62" s="66">
        <f t="shared" ca="1" si="11"/>
        <v>0</v>
      </c>
      <c r="T62" s="68">
        <f t="shared" si="19"/>
        <v>35.5</v>
      </c>
    </row>
    <row r="63" spans="2:20" s="51" customFormat="1">
      <c r="B63" s="15">
        <f t="shared" si="12"/>
        <v>2056</v>
      </c>
      <c r="C63" s="61">
        <f t="shared" ca="1" si="14"/>
        <v>0</v>
      </c>
      <c r="D63" s="79" t="e">
        <f t="shared" ca="1" si="15"/>
        <v>#DIV/0!</v>
      </c>
      <c r="E63" s="85" t="str">
        <f t="shared" ca="1" si="5"/>
        <v/>
      </c>
      <c r="F63" s="61">
        <f t="shared" ca="1" si="16"/>
        <v>0</v>
      </c>
      <c r="G63" s="181">
        <f ca="1">OFFSET('Other Inputs'!$B131,,$D$2)</f>
        <v>0</v>
      </c>
      <c r="H63" s="61">
        <f t="shared" ca="1" si="6"/>
        <v>0</v>
      </c>
      <c r="I63" s="79" t="str">
        <f t="shared" ca="1" si="17"/>
        <v/>
      </c>
      <c r="J63" s="63">
        <f ca="1">OFFSET('Other Inputs'!$B62,,$D$2)</f>
        <v>2</v>
      </c>
      <c r="K63" s="86">
        <f t="shared" ca="1" si="7"/>
        <v>0</v>
      </c>
      <c r="L63" s="82">
        <f ca="1">OFFSET('Other Inputs'!$B200,,$D$2)</f>
        <v>5.5E-2</v>
      </c>
      <c r="M63" s="52">
        <f ca="1">OFFSET('Other Inputs'!$B269,,$D$2)</f>
        <v>1.7500000000000002E-2</v>
      </c>
      <c r="N63" s="61">
        <f t="shared" ca="1" si="8"/>
        <v>0</v>
      </c>
      <c r="O63" s="61">
        <f t="shared" ca="1" si="9"/>
        <v>0</v>
      </c>
      <c r="P63" s="53"/>
      <c r="Q63" s="61" t="str">
        <f t="shared" ca="1" si="18"/>
        <v/>
      </c>
      <c r="R63" s="54" t="str">
        <f t="shared" ca="1" si="13"/>
        <v/>
      </c>
      <c r="S63" s="66">
        <f t="shared" ca="1" si="11"/>
        <v>0</v>
      </c>
      <c r="T63" s="68">
        <f t="shared" si="19"/>
        <v>36.5</v>
      </c>
    </row>
    <row r="64" spans="2:20" s="51" customFormat="1">
      <c r="B64" s="15">
        <f t="shared" si="12"/>
        <v>2057</v>
      </c>
      <c r="C64" s="61">
        <f t="shared" ca="1" si="14"/>
        <v>0</v>
      </c>
      <c r="D64" s="79" t="e">
        <f t="shared" ca="1" si="15"/>
        <v>#DIV/0!</v>
      </c>
      <c r="E64" s="85" t="str">
        <f t="shared" ca="1" si="5"/>
        <v/>
      </c>
      <c r="F64" s="61">
        <f t="shared" ca="1" si="16"/>
        <v>0</v>
      </c>
      <c r="G64" s="181">
        <f ca="1">OFFSET('Other Inputs'!$B132,,$D$2)</f>
        <v>0</v>
      </c>
      <c r="H64" s="61">
        <f t="shared" ca="1" si="6"/>
        <v>0</v>
      </c>
      <c r="I64" s="79" t="str">
        <f t="shared" ca="1" si="17"/>
        <v/>
      </c>
      <c r="J64" s="63">
        <f ca="1">OFFSET('Other Inputs'!$B63,,$D$2)</f>
        <v>2</v>
      </c>
      <c r="K64" s="86">
        <f t="shared" ca="1" si="7"/>
        <v>0</v>
      </c>
      <c r="L64" s="82">
        <f ca="1">OFFSET('Other Inputs'!$B201,,$D$2)</f>
        <v>5.5E-2</v>
      </c>
      <c r="M64" s="52">
        <f ca="1">OFFSET('Other Inputs'!$B270,,$D$2)</f>
        <v>1.7500000000000002E-2</v>
      </c>
      <c r="N64" s="61">
        <f t="shared" ca="1" si="8"/>
        <v>0</v>
      </c>
      <c r="O64" s="61">
        <f t="shared" ca="1" si="9"/>
        <v>0</v>
      </c>
      <c r="P64" s="53"/>
      <c r="Q64" s="61" t="str">
        <f t="shared" ca="1" si="18"/>
        <v/>
      </c>
      <c r="R64" s="54" t="str">
        <f t="shared" ca="1" si="13"/>
        <v/>
      </c>
      <c r="S64" s="66">
        <f t="shared" ca="1" si="11"/>
        <v>0</v>
      </c>
      <c r="T64" s="68">
        <f t="shared" si="19"/>
        <v>37.5</v>
      </c>
    </row>
    <row r="65" spans="2:20" s="51" customFormat="1">
      <c r="B65" s="15">
        <f t="shared" si="12"/>
        <v>2058</v>
      </c>
      <c r="C65" s="61">
        <f t="shared" ca="1" si="14"/>
        <v>0</v>
      </c>
      <c r="D65" s="79" t="e">
        <f t="shared" ca="1" si="15"/>
        <v>#DIV/0!</v>
      </c>
      <c r="E65" s="85" t="str">
        <f t="shared" ca="1" si="5"/>
        <v/>
      </c>
      <c r="F65" s="61">
        <f t="shared" ca="1" si="16"/>
        <v>0</v>
      </c>
      <c r="G65" s="181">
        <f ca="1">OFFSET('Other Inputs'!$B133,,$D$2)</f>
        <v>0</v>
      </c>
      <c r="H65" s="61">
        <f t="shared" ca="1" si="6"/>
        <v>0</v>
      </c>
      <c r="I65" s="79" t="str">
        <f t="shared" ca="1" si="17"/>
        <v/>
      </c>
      <c r="J65" s="63">
        <f ca="1">OFFSET('Other Inputs'!$B64,,$D$2)</f>
        <v>2</v>
      </c>
      <c r="K65" s="86">
        <f t="shared" ca="1" si="7"/>
        <v>0</v>
      </c>
      <c r="L65" s="82">
        <f ca="1">OFFSET('Other Inputs'!$B202,,$D$2)</f>
        <v>5.5E-2</v>
      </c>
      <c r="M65" s="52">
        <f ca="1">OFFSET('Other Inputs'!$B271,,$D$2)</f>
        <v>1.7500000000000002E-2</v>
      </c>
      <c r="N65" s="61">
        <f t="shared" ca="1" si="8"/>
        <v>0</v>
      </c>
      <c r="O65" s="61">
        <f t="shared" ca="1" si="9"/>
        <v>0</v>
      </c>
      <c r="P65" s="53"/>
      <c r="Q65" s="61" t="str">
        <f t="shared" ca="1" si="18"/>
        <v/>
      </c>
      <c r="R65" s="54" t="str">
        <f t="shared" ca="1" si="13"/>
        <v/>
      </c>
      <c r="S65" s="66">
        <f t="shared" ca="1" si="11"/>
        <v>0</v>
      </c>
      <c r="T65" s="68">
        <f t="shared" si="19"/>
        <v>38.5</v>
      </c>
    </row>
    <row r="66" spans="2:20" s="51" customFormat="1">
      <c r="B66" s="15">
        <f t="shared" si="12"/>
        <v>2059</v>
      </c>
      <c r="C66" s="61">
        <f t="shared" ca="1" si="14"/>
        <v>0</v>
      </c>
      <c r="D66" s="79" t="e">
        <f t="shared" ca="1" si="15"/>
        <v>#DIV/0!</v>
      </c>
      <c r="E66" s="85" t="str">
        <f t="shared" ca="1" si="5"/>
        <v/>
      </c>
      <c r="F66" s="61">
        <f t="shared" ca="1" si="16"/>
        <v>0</v>
      </c>
      <c r="G66" s="181">
        <f ca="1">OFFSET('Other Inputs'!$B134,,$D$2)</f>
        <v>0</v>
      </c>
      <c r="H66" s="61">
        <f t="shared" ca="1" si="6"/>
        <v>0</v>
      </c>
      <c r="I66" s="79" t="str">
        <f t="shared" ca="1" si="17"/>
        <v/>
      </c>
      <c r="J66" s="63">
        <f ca="1">OFFSET('Other Inputs'!$B65,,$D$2)</f>
        <v>2</v>
      </c>
      <c r="K66" s="86">
        <f t="shared" ca="1" si="7"/>
        <v>0</v>
      </c>
      <c r="L66" s="82">
        <f ca="1">OFFSET('Other Inputs'!$B203,,$D$2)</f>
        <v>5.5E-2</v>
      </c>
      <c r="M66" s="52">
        <f ca="1">OFFSET('Other Inputs'!$B272,,$D$2)</f>
        <v>1.7500000000000002E-2</v>
      </c>
      <c r="N66" s="61">
        <f t="shared" ca="1" si="8"/>
        <v>0</v>
      </c>
      <c r="O66" s="61">
        <f t="shared" ca="1" si="9"/>
        <v>0</v>
      </c>
      <c r="P66" s="53"/>
      <c r="Q66" s="61" t="str">
        <f t="shared" ca="1" si="18"/>
        <v/>
      </c>
      <c r="R66" s="54" t="str">
        <f t="shared" ca="1" si="13"/>
        <v/>
      </c>
      <c r="S66" s="66">
        <f t="shared" ca="1" si="11"/>
        <v>0</v>
      </c>
      <c r="T66" s="68">
        <f t="shared" si="19"/>
        <v>39.5</v>
      </c>
    </row>
    <row r="67" spans="2:20" s="51" customFormat="1" ht="14" thickBot="1">
      <c r="B67" s="15">
        <f t="shared" si="12"/>
        <v>2060</v>
      </c>
      <c r="C67" s="61">
        <f t="shared" ca="1" si="14"/>
        <v>0</v>
      </c>
      <c r="D67" s="79" t="e">
        <f t="shared" ca="1" si="15"/>
        <v>#DIV/0!</v>
      </c>
      <c r="E67" s="85" t="str">
        <f t="shared" ca="1" si="5"/>
        <v/>
      </c>
      <c r="F67" s="61">
        <f t="shared" ca="1" si="16"/>
        <v>0</v>
      </c>
      <c r="G67" s="181">
        <f ca="1">OFFSET('Other Inputs'!$B135,,$D$2)</f>
        <v>0</v>
      </c>
      <c r="H67" s="61">
        <f t="shared" ca="1" si="6"/>
        <v>0</v>
      </c>
      <c r="I67" s="79" t="str">
        <f t="shared" ca="1" si="17"/>
        <v/>
      </c>
      <c r="J67" s="63">
        <f ca="1">OFFSET('Other Inputs'!$B66,,$D$2)</f>
        <v>2</v>
      </c>
      <c r="K67" s="86">
        <f t="shared" ca="1" si="7"/>
        <v>0</v>
      </c>
      <c r="L67" s="82">
        <f ca="1">OFFSET('Other Inputs'!$B204,,$D$2)</f>
        <v>5.5E-2</v>
      </c>
      <c r="M67" s="52">
        <f ca="1">OFFSET('Other Inputs'!$B273,,$D$2)</f>
        <v>1.7500000000000002E-2</v>
      </c>
      <c r="N67" s="61">
        <f t="shared" ca="1" si="8"/>
        <v>0</v>
      </c>
      <c r="O67" s="61">
        <f t="shared" ca="1" si="9"/>
        <v>0</v>
      </c>
      <c r="P67" s="53"/>
      <c r="Q67" s="61" t="str">
        <f t="shared" ca="1" si="18"/>
        <v/>
      </c>
      <c r="R67" s="54" t="str">
        <f t="shared" ca="1" si="13"/>
        <v/>
      </c>
      <c r="S67" s="66">
        <f t="shared" ca="1" si="11"/>
        <v>0</v>
      </c>
      <c r="T67" s="68">
        <f t="shared" si="19"/>
        <v>40.5</v>
      </c>
    </row>
    <row r="68" spans="2:20" s="51" customFormat="1" ht="14" thickBot="1">
      <c r="B68" s="16" t="str">
        <f>Startyear&amp;" to "&amp;2050</f>
        <v>2020 to 2050</v>
      </c>
      <c r="C68" s="62">
        <f ca="1">SUMIFS(C$12:C$67, $B$12:$B$67,"&gt;="&amp;Startyear,$B$12:$B$67,"&lt;="&amp;2050)</f>
        <v>27188.660532516413</v>
      </c>
      <c r="D68" s="80"/>
      <c r="E68" s="87">
        <f ca="1">F68/C68</f>
        <v>0.75087963969556093</v>
      </c>
      <c r="F68" s="62">
        <f ca="1">SUMIFS(F$12:F$67, $B$12:$B$67,"&gt;="&amp;Startyear,$B$12:$B$67,"&lt;="&amp;Endyear)</f>
        <v>20415.411624460841</v>
      </c>
      <c r="G68" s="58">
        <f ca="1">1-H68/F68</f>
        <v>0</v>
      </c>
      <c r="H68" s="62">
        <f ca="1">SUMIFS(H$12:H$67, $B$12:$B$67,"&gt;="&amp;Startyear,$B$12:$B$67,"&lt;="&amp;2050)</f>
        <v>20415.411624460841</v>
      </c>
      <c r="I68" s="57"/>
      <c r="J68" s="64">
        <f ca="1">K68/H68</f>
        <v>2</v>
      </c>
      <c r="K68" s="88">
        <f ca="1">SUMIFS(K$12:K$67, $B$12:$B$67,"&gt;="&amp;Startyear,$B$12:$B$67,"&lt;="&amp;2050)</f>
        <v>40830.823248921683</v>
      </c>
      <c r="L68" s="83"/>
      <c r="M68" s="59"/>
      <c r="N68" s="62">
        <f ca="1">SUMIFS(N$12:N$67, $B$12:$B$67,"&gt;="&amp;Startyear,$B$12:$B$67,"&lt;="&amp;2050)</f>
        <v>43830.357601845601</v>
      </c>
      <c r="O68" s="62">
        <f ca="1">SUMIFS(O$12:O$67, $B$12:$B$67,"&gt;="&amp;Startyear,$B$12:$B$67,"&lt;="&amp;2050)</f>
        <v>21915.1788009228</v>
      </c>
      <c r="P68" s="60"/>
      <c r="Q68" s="62">
        <f ca="1">S68/O68</f>
        <v>294166.21749177226</v>
      </c>
      <c r="R68" s="58">
        <f ca="1">(VLOOKUP(2050,$B$12:$Q$67,COLUMN(P1),0)/VLOOKUP(Startyear,$B$12:$Q$67,COLUMN(P1),0))^(1/(2050-Startyear))-1</f>
        <v>2.9800873000363826E-2</v>
      </c>
      <c r="S68" s="67">
        <f ca="1">SUMIFS(S$12:S$67, $B$12:$B$67,"&gt;="&amp;Startyear,$B$12:$B$67,"&lt;="&amp;2050)</f>
        <v>6446705253.5233335</v>
      </c>
      <c r="T68" s="69"/>
    </row>
    <row r="69" spans="2:20" s="51" customFormat="1" ht="14" thickBot="1">
      <c r="B69" s="16" t="s">
        <v>31</v>
      </c>
      <c r="C69" s="70">
        <f ca="1">SUMPRODUCT(C$12:C$57,$T$12:$T$57)/C68</f>
        <v>10.206310500706032</v>
      </c>
      <c r="D69" s="73"/>
      <c r="E69" s="74"/>
      <c r="F69" s="70">
        <f ca="1">SUMPRODUCT(F$12:F$67,$T$12:$T$67)/F68</f>
        <v>10.348668144482211</v>
      </c>
      <c r="G69" s="140"/>
      <c r="H69" s="70">
        <f ca="1">SUMPRODUCT(H$12:H$57,$T$12:$T$57)/H68</f>
        <v>10.348668144482211</v>
      </c>
      <c r="I69" s="70"/>
      <c r="J69" s="70"/>
      <c r="K69" s="70">
        <f ca="1">SUMPRODUCT(K$12:K$57,$T$12:$T$57)/K68</f>
        <v>10.348668144482211</v>
      </c>
      <c r="L69" s="84"/>
      <c r="M69" s="70"/>
      <c r="N69" s="70">
        <f ca="1">SUMPRODUCT(N$12:N$57,$T$12:$T$57)/N68</f>
        <v>10.348668144482208</v>
      </c>
      <c r="O69" s="70">
        <f ca="1">SUMPRODUCT(O$12:O$57,$T$12:$T$57)/O68</f>
        <v>10.348668144482208</v>
      </c>
      <c r="P69" s="70"/>
      <c r="Q69" s="71"/>
      <c r="R69" s="72"/>
      <c r="S69" s="70">
        <f ca="1">SUMPRODUCT(S$12:S$57,$T$12:$T$57)/S68</f>
        <v>12.274598078332337</v>
      </c>
      <c r="T69" s="75"/>
    </row>
    <row r="70" spans="2:20" s="51" customFormat="1" ht="14" thickBot="1">
      <c r="B70" s="16" t="str">
        <f>Startyear&amp;" to "&amp;Endyear</f>
        <v>2020 to 2060</v>
      </c>
      <c r="C70" s="62" t="str">
        <f ca="1">IF(C58=0,"N/A",SUMIFS(C$12:C$67, $B$12:$B$67,"&gt;="&amp;Startyear))</f>
        <v>N/A</v>
      </c>
      <c r="D70" s="80"/>
      <c r="E70" s="87" t="str">
        <f ca="1">IF(C58=0,"N/A",F70/C70)</f>
        <v>N/A</v>
      </c>
      <c r="F70" s="62">
        <f ca="1">SUMIFS(F$12:F$67, $B$12:$B$67,"&gt;="&amp;Startyear)</f>
        <v>20415.411624460841</v>
      </c>
      <c r="G70" s="58" t="e">
        <f ca="1">1-H70/F70</f>
        <v>#VALUE!</v>
      </c>
      <c r="H70" s="62" t="str">
        <f ca="1">IF(C58=0,"N/A",SUMIFS(H$12:H$67, $B$12:$B$67,"&gt;="&amp;Startyear))</f>
        <v>N/A</v>
      </c>
      <c r="I70" s="57"/>
      <c r="J70" s="64" t="str">
        <f ca="1">IF(C58=0,"N/A",K70/H70)</f>
        <v>N/A</v>
      </c>
      <c r="K70" s="88" t="str">
        <f ca="1">IF(C58=0,"N/A",SUMIFS(K$12:K$67, $B$12:$B$67,"&gt;="&amp;Startyear))</f>
        <v>N/A</v>
      </c>
      <c r="L70" s="83"/>
      <c r="M70" s="59"/>
      <c r="N70" s="62" t="str">
        <f ca="1">IF(C58=0,"N/A",SUMIFS(N$12:N$67, $B$12:$B$67,"&gt;="&amp;Startyear))</f>
        <v>N/A</v>
      </c>
      <c r="O70" s="62" t="str">
        <f ca="1">IF(C58=0,"N/A",SUMIFS(O$12:O$67, $B$12:$B$67,"&gt;="&amp;Startyear))</f>
        <v>N/A</v>
      </c>
      <c r="P70" s="60"/>
      <c r="Q70" s="62" t="str">
        <f ca="1">IF(OR(Q58="",Q58=0),"N/A",S70/O70)</f>
        <v>N/A</v>
      </c>
      <c r="R70" s="58" t="str">
        <f ca="1">IF(OR(Q58="",Q58=0),"N/A",(VLOOKUP($B$67,$B$12:$Q$67,COLUMN(P3),0)/VLOOKUP(Startyear,$B$12:$Q$67,COLUMN(P3),0))^(1/($B$67-Startyear))-1)</f>
        <v>N/A</v>
      </c>
      <c r="S70" s="67" t="str">
        <f ca="1">IF(OR(Q58="",Q58=0),"N/A",SUMIFS(S$12:S$67, $B$12:$B$67,"&gt;="&amp;Startyear))</f>
        <v>N/A</v>
      </c>
      <c r="T70" s="69"/>
    </row>
    <row r="71" spans="2:20" ht="14" thickBot="1">
      <c r="B71" s="16" t="s">
        <v>31</v>
      </c>
      <c r="C71" s="70" t="str">
        <f ca="1">IF(C58=0,"N/A",SUMPRODUCT(C$12:C$67,$T$12:$T$67)/C70)</f>
        <v>N/A</v>
      </c>
      <c r="D71" s="73"/>
      <c r="E71" s="74"/>
      <c r="F71" s="70">
        <f ca="1">SUMPRODUCT(F$12:F$67,$T$12:$T$67)/F70</f>
        <v>10.348668144482211</v>
      </c>
      <c r="G71" s="140"/>
      <c r="H71" s="70" t="str">
        <f ca="1">IF(C58=0,"N/A",SUMPRODUCT(H$12:H$67,$T$12:$T$67)/H70)</f>
        <v>N/A</v>
      </c>
      <c r="I71" s="70"/>
      <c r="J71" s="70"/>
      <c r="K71" s="75" t="str">
        <f ca="1">IF(C58=0,"N/A",SUMPRODUCT(K$12:K$67,$T$12:$T$67)/K70)</f>
        <v>N/A</v>
      </c>
      <c r="L71" s="84"/>
      <c r="M71" s="70"/>
      <c r="N71" s="70" t="str">
        <f ca="1">IF(C58=0,"N/A",SUMPRODUCT(N$12:N$67,$T$12:$T$67)/N70)</f>
        <v>N/A</v>
      </c>
      <c r="O71" s="70" t="str">
        <f ca="1">IF(C58=0,"N/A",SUMPRODUCT(O$12:O$67,$T$12:$T$67)/O70)</f>
        <v>N/A</v>
      </c>
      <c r="P71" s="70"/>
      <c r="Q71" s="71"/>
      <c r="R71" s="72"/>
      <c r="S71" s="73" t="str">
        <f ca="1">IF(OR(Q58="",Q58=0),"N/A",SUMPRODUCT(S$12:S$67,$T$12:$T$67)/S70)</f>
        <v>N/A</v>
      </c>
      <c r="T71" s="75"/>
    </row>
    <row r="72" spans="2:20" hidden="1">
      <c r="F72" s="30"/>
      <c r="H72" s="30"/>
      <c r="I72" s="30"/>
      <c r="J72" s="30"/>
      <c r="S72" s="18"/>
    </row>
    <row r="73" spans="2:20" hidden="1">
      <c r="S73" s="30"/>
    </row>
    <row r="74" spans="2:20" hidden="1">
      <c r="S74" s="19"/>
    </row>
    <row r="75" spans="2:20" hidden="1"/>
    <row r="76" spans="2:20" hidden="1">
      <c r="S76" s="18"/>
    </row>
    <row r="77" spans="2:20" hidden="1"/>
    <row r="78" spans="2:20" hidden="1">
      <c r="S78" s="17"/>
    </row>
    <row r="79" spans="2:20" hidden="1"/>
    <row r="80" spans="2:20"/>
    <row r="81"/>
    <row r="82"/>
    <row r="83"/>
    <row r="84"/>
    <row r="85"/>
    <row r="86"/>
    <row r="87"/>
    <row r="88"/>
    <row r="89"/>
  </sheetData>
  <pageMargins left="0.75" right="0.75" top="1" bottom="1" header="0.5" footer="0.5"/>
  <pageSetup paperSize="9" scale="4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0070C0"/>
    <pageSetUpPr fitToPage="1"/>
  </sheetPr>
  <dimension ref="A1:WWD89"/>
  <sheetViews>
    <sheetView showGridLines="0" zoomScale="90" zoomScaleNormal="90" workbookViewId="0">
      <pane xSplit="4" ySplit="11" topLeftCell="E12" activePane="bottomRight" state="frozen"/>
      <selection activeCell="C70" sqref="C70:T71"/>
      <selection pane="topRight" activeCell="C70" sqref="C70:T71"/>
      <selection pane="bottomLeft" activeCell="C70" sqref="C70:T71"/>
      <selection pane="bottomRight"/>
    </sheetView>
  </sheetViews>
  <sheetFormatPr baseColWidth="10" defaultColWidth="0" defaultRowHeight="13" zeroHeight="1"/>
  <cols>
    <col min="1" max="1" width="1.33203125" style="29" customWidth="1"/>
    <col min="2" max="2" width="16.6640625" style="29" customWidth="1"/>
    <col min="3" max="5" width="11.1640625" style="29" customWidth="1"/>
    <col min="6" max="6" width="11.1640625" style="29" hidden="1" customWidth="1"/>
    <col min="7" max="7" width="11.1640625" style="136" hidden="1" customWidth="1"/>
    <col min="8" max="13" width="11.1640625" style="29" customWidth="1"/>
    <col min="14" max="14" width="12.6640625" style="29" customWidth="1"/>
    <col min="15" max="15" width="12.1640625" style="29" customWidth="1"/>
    <col min="16" max="16" width="1.5" style="29" customWidth="1"/>
    <col min="17" max="17" width="11.6640625" style="29" customWidth="1"/>
    <col min="18" max="18" width="10.5" style="29" bestFit="1" customWidth="1"/>
    <col min="19" max="19" width="14" style="29" bestFit="1" customWidth="1"/>
    <col min="20" max="20" width="7.83203125" style="44" customWidth="1"/>
    <col min="21" max="21" width="9.83203125" style="29" bestFit="1" customWidth="1"/>
    <col min="22" max="259" width="9" style="29" hidden="1"/>
    <col min="260" max="260" width="24.6640625" style="29" hidden="1"/>
    <col min="261" max="261" width="9.5" style="29" hidden="1"/>
    <col min="262" max="262" width="11.1640625" style="29" hidden="1"/>
    <col min="263" max="263" width="14.5" style="29" hidden="1"/>
    <col min="264" max="264" width="13" style="29" hidden="1"/>
    <col min="265" max="265" width="14.33203125" style="29" hidden="1"/>
    <col min="266" max="266" width="14.83203125" style="29" hidden="1"/>
    <col min="267" max="267" width="12.5" style="29" hidden="1"/>
    <col min="268" max="268" width="8.6640625" style="29" hidden="1"/>
    <col min="269" max="269" width="2.83203125" style="29" hidden="1"/>
    <col min="270" max="270" width="12" style="29" hidden="1"/>
    <col min="271" max="271" width="8.1640625" style="29" hidden="1"/>
    <col min="272" max="272" width="9" style="29" hidden="1"/>
    <col min="273" max="274" width="15.1640625" style="29" hidden="1"/>
    <col min="275" max="275" width="9" style="29" hidden="1"/>
    <col min="276" max="276" width="10.83203125" style="29" hidden="1"/>
    <col min="277" max="277" width="9.83203125" style="29" hidden="1"/>
    <col min="278" max="515" width="9" style="29" hidden="1"/>
    <col min="516" max="516" width="24.6640625" style="29" hidden="1"/>
    <col min="517" max="517" width="9.5" style="29" hidden="1"/>
    <col min="518" max="518" width="11.1640625" style="29" hidden="1"/>
    <col min="519" max="519" width="14.5" style="29" hidden="1"/>
    <col min="520" max="520" width="13" style="29" hidden="1"/>
    <col min="521" max="521" width="14.33203125" style="29" hidden="1"/>
    <col min="522" max="522" width="14.83203125" style="29" hidden="1"/>
    <col min="523" max="523" width="12.5" style="29" hidden="1"/>
    <col min="524" max="524" width="8.6640625" style="29" hidden="1"/>
    <col min="525" max="525" width="2.83203125" style="29" hidden="1"/>
    <col min="526" max="526" width="12" style="29" hidden="1"/>
    <col min="527" max="527" width="8.1640625" style="29" hidden="1"/>
    <col min="528" max="528" width="9" style="29" hidden="1"/>
    <col min="529" max="530" width="15.1640625" style="29" hidden="1"/>
    <col min="531" max="531" width="9" style="29" hidden="1"/>
    <col min="532" max="532" width="10.83203125" style="29" hidden="1"/>
    <col min="533" max="533" width="9.83203125" style="29" hidden="1"/>
    <col min="534" max="771" width="9" style="29" hidden="1"/>
    <col min="772" max="772" width="24.6640625" style="29" hidden="1"/>
    <col min="773" max="773" width="9.5" style="29" hidden="1"/>
    <col min="774" max="774" width="11.1640625" style="29" hidden="1"/>
    <col min="775" max="775" width="14.5" style="29" hidden="1"/>
    <col min="776" max="776" width="13" style="29" hidden="1"/>
    <col min="777" max="777" width="14.33203125" style="29" hidden="1"/>
    <col min="778" max="778" width="14.83203125" style="29" hidden="1"/>
    <col min="779" max="779" width="12.5" style="29" hidden="1"/>
    <col min="780" max="780" width="8.6640625" style="29" hidden="1"/>
    <col min="781" max="781" width="2.83203125" style="29" hidden="1"/>
    <col min="782" max="782" width="12" style="29" hidden="1"/>
    <col min="783" max="783" width="8.1640625" style="29" hidden="1"/>
    <col min="784" max="784" width="9" style="29" hidden="1"/>
    <col min="785" max="786" width="15.1640625" style="29" hidden="1"/>
    <col min="787" max="787" width="9" style="29" hidden="1"/>
    <col min="788" max="788" width="10.83203125" style="29" hidden="1"/>
    <col min="789" max="789" width="9.83203125" style="29" hidden="1"/>
    <col min="790" max="1027" width="9" style="29" hidden="1"/>
    <col min="1028" max="1028" width="24.6640625" style="29" hidden="1"/>
    <col min="1029" max="1029" width="9.5" style="29" hidden="1"/>
    <col min="1030" max="1030" width="11.1640625" style="29" hidden="1"/>
    <col min="1031" max="1031" width="14.5" style="29" hidden="1"/>
    <col min="1032" max="1032" width="13" style="29" hidden="1"/>
    <col min="1033" max="1033" width="14.33203125" style="29" hidden="1"/>
    <col min="1034" max="1034" width="14.83203125" style="29" hidden="1"/>
    <col min="1035" max="1035" width="12.5" style="29" hidden="1"/>
    <col min="1036" max="1036" width="8.6640625" style="29" hidden="1"/>
    <col min="1037" max="1037" width="2.83203125" style="29" hidden="1"/>
    <col min="1038" max="1038" width="12" style="29" hidden="1"/>
    <col min="1039" max="1039" width="8.1640625" style="29" hidden="1"/>
    <col min="1040" max="1040" width="9" style="29" hidden="1"/>
    <col min="1041" max="1042" width="15.1640625" style="29" hidden="1"/>
    <col min="1043" max="1043" width="9" style="29" hidden="1"/>
    <col min="1044" max="1044" width="10.83203125" style="29" hidden="1"/>
    <col min="1045" max="1045" width="9.83203125" style="29" hidden="1"/>
    <col min="1046" max="1283" width="9" style="29" hidden="1"/>
    <col min="1284" max="1284" width="24.6640625" style="29" hidden="1"/>
    <col min="1285" max="1285" width="9.5" style="29" hidden="1"/>
    <col min="1286" max="1286" width="11.1640625" style="29" hidden="1"/>
    <col min="1287" max="1287" width="14.5" style="29" hidden="1"/>
    <col min="1288" max="1288" width="13" style="29" hidden="1"/>
    <col min="1289" max="1289" width="14.33203125" style="29" hidden="1"/>
    <col min="1290" max="1290" width="14.83203125" style="29" hidden="1"/>
    <col min="1291" max="1291" width="12.5" style="29" hidden="1"/>
    <col min="1292" max="1292" width="8.6640625" style="29" hidden="1"/>
    <col min="1293" max="1293" width="2.83203125" style="29" hidden="1"/>
    <col min="1294" max="1294" width="12" style="29" hidden="1"/>
    <col min="1295" max="1295" width="8.1640625" style="29" hidden="1"/>
    <col min="1296" max="1296" width="9" style="29" hidden="1"/>
    <col min="1297" max="1298" width="15.1640625" style="29" hidden="1"/>
    <col min="1299" max="1299" width="9" style="29" hidden="1"/>
    <col min="1300" max="1300" width="10.83203125" style="29" hidden="1"/>
    <col min="1301" max="1301" width="9.83203125" style="29" hidden="1"/>
    <col min="1302" max="1539" width="9" style="29" hidden="1"/>
    <col min="1540" max="1540" width="24.6640625" style="29" hidden="1"/>
    <col min="1541" max="1541" width="9.5" style="29" hidden="1"/>
    <col min="1542" max="1542" width="11.1640625" style="29" hidden="1"/>
    <col min="1543" max="1543" width="14.5" style="29" hidden="1"/>
    <col min="1544" max="1544" width="13" style="29" hidden="1"/>
    <col min="1545" max="1545" width="14.33203125" style="29" hidden="1"/>
    <col min="1546" max="1546" width="14.83203125" style="29" hidden="1"/>
    <col min="1547" max="1547" width="12.5" style="29" hidden="1"/>
    <col min="1548" max="1548" width="8.6640625" style="29" hidden="1"/>
    <col min="1549" max="1549" width="2.83203125" style="29" hidden="1"/>
    <col min="1550" max="1550" width="12" style="29" hidden="1"/>
    <col min="1551" max="1551" width="8.1640625" style="29" hidden="1"/>
    <col min="1552" max="1552" width="9" style="29" hidden="1"/>
    <col min="1553" max="1554" width="15.1640625" style="29" hidden="1"/>
    <col min="1555" max="1555" width="9" style="29" hidden="1"/>
    <col min="1556" max="1556" width="10.83203125" style="29" hidden="1"/>
    <col min="1557" max="1557" width="9.83203125" style="29" hidden="1"/>
    <col min="1558" max="1795" width="9" style="29" hidden="1"/>
    <col min="1796" max="1796" width="24.6640625" style="29" hidden="1"/>
    <col min="1797" max="1797" width="9.5" style="29" hidden="1"/>
    <col min="1798" max="1798" width="11.1640625" style="29" hidden="1"/>
    <col min="1799" max="1799" width="14.5" style="29" hidden="1"/>
    <col min="1800" max="1800" width="13" style="29" hidden="1"/>
    <col min="1801" max="1801" width="14.33203125" style="29" hidden="1"/>
    <col min="1802" max="1802" width="14.83203125" style="29" hidden="1"/>
    <col min="1803" max="1803" width="12.5" style="29" hidden="1"/>
    <col min="1804" max="1804" width="8.6640625" style="29" hidden="1"/>
    <col min="1805" max="1805" width="2.83203125" style="29" hidden="1"/>
    <col min="1806" max="1806" width="12" style="29" hidden="1"/>
    <col min="1807" max="1807" width="8.1640625" style="29" hidden="1"/>
    <col min="1808" max="1808" width="9" style="29" hidden="1"/>
    <col min="1809" max="1810" width="15.1640625" style="29" hidden="1"/>
    <col min="1811" max="1811" width="9" style="29" hidden="1"/>
    <col min="1812" max="1812" width="10.83203125" style="29" hidden="1"/>
    <col min="1813" max="1813" width="9.83203125" style="29" hidden="1"/>
    <col min="1814" max="2051" width="9" style="29" hidden="1"/>
    <col min="2052" max="2052" width="24.6640625" style="29" hidden="1"/>
    <col min="2053" max="2053" width="9.5" style="29" hidden="1"/>
    <col min="2054" max="2054" width="11.1640625" style="29" hidden="1"/>
    <col min="2055" max="2055" width="14.5" style="29" hidden="1"/>
    <col min="2056" max="2056" width="13" style="29" hidden="1"/>
    <col min="2057" max="2057" width="14.33203125" style="29" hidden="1"/>
    <col min="2058" max="2058" width="14.83203125" style="29" hidden="1"/>
    <col min="2059" max="2059" width="12.5" style="29" hidden="1"/>
    <col min="2060" max="2060" width="8.6640625" style="29" hidden="1"/>
    <col min="2061" max="2061" width="2.83203125" style="29" hidden="1"/>
    <col min="2062" max="2062" width="12" style="29" hidden="1"/>
    <col min="2063" max="2063" width="8.1640625" style="29" hidden="1"/>
    <col min="2064" max="2064" width="9" style="29" hidden="1"/>
    <col min="2065" max="2066" width="15.1640625" style="29" hidden="1"/>
    <col min="2067" max="2067" width="9" style="29" hidden="1"/>
    <col min="2068" max="2068" width="10.83203125" style="29" hidden="1"/>
    <col min="2069" max="2069" width="9.83203125" style="29" hidden="1"/>
    <col min="2070" max="2307" width="9" style="29" hidden="1"/>
    <col min="2308" max="2308" width="24.6640625" style="29" hidden="1"/>
    <col min="2309" max="2309" width="9.5" style="29" hidden="1"/>
    <col min="2310" max="2310" width="11.1640625" style="29" hidden="1"/>
    <col min="2311" max="2311" width="14.5" style="29" hidden="1"/>
    <col min="2312" max="2312" width="13" style="29" hidden="1"/>
    <col min="2313" max="2313" width="14.33203125" style="29" hidden="1"/>
    <col min="2314" max="2314" width="14.83203125" style="29" hidden="1"/>
    <col min="2315" max="2315" width="12.5" style="29" hidden="1"/>
    <col min="2316" max="2316" width="8.6640625" style="29" hidden="1"/>
    <col min="2317" max="2317" width="2.83203125" style="29" hidden="1"/>
    <col min="2318" max="2318" width="12" style="29" hidden="1"/>
    <col min="2319" max="2319" width="8.1640625" style="29" hidden="1"/>
    <col min="2320" max="2320" width="9" style="29" hidden="1"/>
    <col min="2321" max="2322" width="15.1640625" style="29" hidden="1"/>
    <col min="2323" max="2323" width="9" style="29" hidden="1"/>
    <col min="2324" max="2324" width="10.83203125" style="29" hidden="1"/>
    <col min="2325" max="2325" width="9.83203125" style="29" hidden="1"/>
    <col min="2326" max="2563" width="9" style="29" hidden="1"/>
    <col min="2564" max="2564" width="24.6640625" style="29" hidden="1"/>
    <col min="2565" max="2565" width="9.5" style="29" hidden="1"/>
    <col min="2566" max="2566" width="11.1640625" style="29" hidden="1"/>
    <col min="2567" max="2567" width="14.5" style="29" hidden="1"/>
    <col min="2568" max="2568" width="13" style="29" hidden="1"/>
    <col min="2569" max="2569" width="14.33203125" style="29" hidden="1"/>
    <col min="2570" max="2570" width="14.83203125" style="29" hidden="1"/>
    <col min="2571" max="2571" width="12.5" style="29" hidden="1"/>
    <col min="2572" max="2572" width="8.6640625" style="29" hidden="1"/>
    <col min="2573" max="2573" width="2.83203125" style="29" hidden="1"/>
    <col min="2574" max="2574" width="12" style="29" hidden="1"/>
    <col min="2575" max="2575" width="8.1640625" style="29" hidden="1"/>
    <col min="2576" max="2576" width="9" style="29" hidden="1"/>
    <col min="2577" max="2578" width="15.1640625" style="29" hidden="1"/>
    <col min="2579" max="2579" width="9" style="29" hidden="1"/>
    <col min="2580" max="2580" width="10.83203125" style="29" hidden="1"/>
    <col min="2581" max="2581" width="9.83203125" style="29" hidden="1"/>
    <col min="2582" max="2819" width="9" style="29" hidden="1"/>
    <col min="2820" max="2820" width="24.6640625" style="29" hidden="1"/>
    <col min="2821" max="2821" width="9.5" style="29" hidden="1"/>
    <col min="2822" max="2822" width="11.1640625" style="29" hidden="1"/>
    <col min="2823" max="2823" width="14.5" style="29" hidden="1"/>
    <col min="2824" max="2824" width="13" style="29" hidden="1"/>
    <col min="2825" max="2825" width="14.33203125" style="29" hidden="1"/>
    <col min="2826" max="2826" width="14.83203125" style="29" hidden="1"/>
    <col min="2827" max="2827" width="12.5" style="29" hidden="1"/>
    <col min="2828" max="2828" width="8.6640625" style="29" hidden="1"/>
    <col min="2829" max="2829" width="2.83203125" style="29" hidden="1"/>
    <col min="2830" max="2830" width="12" style="29" hidden="1"/>
    <col min="2831" max="2831" width="8.1640625" style="29" hidden="1"/>
    <col min="2832" max="2832" width="9" style="29" hidden="1"/>
    <col min="2833" max="2834" width="15.1640625" style="29" hidden="1"/>
    <col min="2835" max="2835" width="9" style="29" hidden="1"/>
    <col min="2836" max="2836" width="10.83203125" style="29" hidden="1"/>
    <col min="2837" max="2837" width="9.83203125" style="29" hidden="1"/>
    <col min="2838" max="3075" width="9" style="29" hidden="1"/>
    <col min="3076" max="3076" width="24.6640625" style="29" hidden="1"/>
    <col min="3077" max="3077" width="9.5" style="29" hidden="1"/>
    <col min="3078" max="3078" width="11.1640625" style="29" hidden="1"/>
    <col min="3079" max="3079" width="14.5" style="29" hidden="1"/>
    <col min="3080" max="3080" width="13" style="29" hidden="1"/>
    <col min="3081" max="3081" width="14.33203125" style="29" hidden="1"/>
    <col min="3082" max="3082" width="14.83203125" style="29" hidden="1"/>
    <col min="3083" max="3083" width="12.5" style="29" hidden="1"/>
    <col min="3084" max="3084" width="8.6640625" style="29" hidden="1"/>
    <col min="3085" max="3085" width="2.83203125" style="29" hidden="1"/>
    <col min="3086" max="3086" width="12" style="29" hidden="1"/>
    <col min="3087" max="3087" width="8.1640625" style="29" hidden="1"/>
    <col min="3088" max="3088" width="9" style="29" hidden="1"/>
    <col min="3089" max="3090" width="15.1640625" style="29" hidden="1"/>
    <col min="3091" max="3091" width="9" style="29" hidden="1"/>
    <col min="3092" max="3092" width="10.83203125" style="29" hidden="1"/>
    <col min="3093" max="3093" width="9.83203125" style="29" hidden="1"/>
    <col min="3094" max="3331" width="9" style="29" hidden="1"/>
    <col min="3332" max="3332" width="24.6640625" style="29" hidden="1"/>
    <col min="3333" max="3333" width="9.5" style="29" hidden="1"/>
    <col min="3334" max="3334" width="11.1640625" style="29" hidden="1"/>
    <col min="3335" max="3335" width="14.5" style="29" hidden="1"/>
    <col min="3336" max="3336" width="13" style="29" hidden="1"/>
    <col min="3337" max="3337" width="14.33203125" style="29" hidden="1"/>
    <col min="3338" max="3338" width="14.83203125" style="29" hidden="1"/>
    <col min="3339" max="3339" width="12.5" style="29" hidden="1"/>
    <col min="3340" max="3340" width="8.6640625" style="29" hidden="1"/>
    <col min="3341" max="3341" width="2.83203125" style="29" hidden="1"/>
    <col min="3342" max="3342" width="12" style="29" hidden="1"/>
    <col min="3343" max="3343" width="8.1640625" style="29" hidden="1"/>
    <col min="3344" max="3344" width="9" style="29" hidden="1"/>
    <col min="3345" max="3346" width="15.1640625" style="29" hidden="1"/>
    <col min="3347" max="3347" width="9" style="29" hidden="1"/>
    <col min="3348" max="3348" width="10.83203125" style="29" hidden="1"/>
    <col min="3349" max="3349" width="9.83203125" style="29" hidden="1"/>
    <col min="3350" max="3587" width="9" style="29" hidden="1"/>
    <col min="3588" max="3588" width="24.6640625" style="29" hidden="1"/>
    <col min="3589" max="3589" width="9.5" style="29" hidden="1"/>
    <col min="3590" max="3590" width="11.1640625" style="29" hidden="1"/>
    <col min="3591" max="3591" width="14.5" style="29" hidden="1"/>
    <col min="3592" max="3592" width="13" style="29" hidden="1"/>
    <col min="3593" max="3593" width="14.33203125" style="29" hidden="1"/>
    <col min="3594" max="3594" width="14.83203125" style="29" hidden="1"/>
    <col min="3595" max="3595" width="12.5" style="29" hidden="1"/>
    <col min="3596" max="3596" width="8.6640625" style="29" hidden="1"/>
    <col min="3597" max="3597" width="2.83203125" style="29" hidden="1"/>
    <col min="3598" max="3598" width="12" style="29" hidden="1"/>
    <col min="3599" max="3599" width="8.1640625" style="29" hidden="1"/>
    <col min="3600" max="3600" width="9" style="29" hidden="1"/>
    <col min="3601" max="3602" width="15.1640625" style="29" hidden="1"/>
    <col min="3603" max="3603" width="9" style="29" hidden="1"/>
    <col min="3604" max="3604" width="10.83203125" style="29" hidden="1"/>
    <col min="3605" max="3605" width="9.83203125" style="29" hidden="1"/>
    <col min="3606" max="3843" width="9" style="29" hidden="1"/>
    <col min="3844" max="3844" width="24.6640625" style="29" hidden="1"/>
    <col min="3845" max="3845" width="9.5" style="29" hidden="1"/>
    <col min="3846" max="3846" width="11.1640625" style="29" hidden="1"/>
    <col min="3847" max="3847" width="14.5" style="29" hidden="1"/>
    <col min="3848" max="3848" width="13" style="29" hidden="1"/>
    <col min="3849" max="3849" width="14.33203125" style="29" hidden="1"/>
    <col min="3850" max="3850" width="14.83203125" style="29" hidden="1"/>
    <col min="3851" max="3851" width="12.5" style="29" hidden="1"/>
    <col min="3852" max="3852" width="8.6640625" style="29" hidden="1"/>
    <col min="3853" max="3853" width="2.83203125" style="29" hidden="1"/>
    <col min="3854" max="3854" width="12" style="29" hidden="1"/>
    <col min="3855" max="3855" width="8.1640625" style="29" hidden="1"/>
    <col min="3856" max="3856" width="9" style="29" hidden="1"/>
    <col min="3857" max="3858" width="15.1640625" style="29" hidden="1"/>
    <col min="3859" max="3859" width="9" style="29" hidden="1"/>
    <col min="3860" max="3860" width="10.83203125" style="29" hidden="1"/>
    <col min="3861" max="3861" width="9.83203125" style="29" hidden="1"/>
    <col min="3862" max="4099" width="9" style="29" hidden="1"/>
    <col min="4100" max="4100" width="24.6640625" style="29" hidden="1"/>
    <col min="4101" max="4101" width="9.5" style="29" hidden="1"/>
    <col min="4102" max="4102" width="11.1640625" style="29" hidden="1"/>
    <col min="4103" max="4103" width="14.5" style="29" hidden="1"/>
    <col min="4104" max="4104" width="13" style="29" hidden="1"/>
    <col min="4105" max="4105" width="14.33203125" style="29" hidden="1"/>
    <col min="4106" max="4106" width="14.83203125" style="29" hidden="1"/>
    <col min="4107" max="4107" width="12.5" style="29" hidden="1"/>
    <col min="4108" max="4108" width="8.6640625" style="29" hidden="1"/>
    <col min="4109" max="4109" width="2.83203125" style="29" hidden="1"/>
    <col min="4110" max="4110" width="12" style="29" hidden="1"/>
    <col min="4111" max="4111" width="8.1640625" style="29" hidden="1"/>
    <col min="4112" max="4112" width="9" style="29" hidden="1"/>
    <col min="4113" max="4114" width="15.1640625" style="29" hidden="1"/>
    <col min="4115" max="4115" width="9" style="29" hidden="1"/>
    <col min="4116" max="4116" width="10.83203125" style="29" hidden="1"/>
    <col min="4117" max="4117" width="9.83203125" style="29" hidden="1"/>
    <col min="4118" max="4355" width="9" style="29" hidden="1"/>
    <col min="4356" max="4356" width="24.6640625" style="29" hidden="1"/>
    <col min="4357" max="4357" width="9.5" style="29" hidden="1"/>
    <col min="4358" max="4358" width="11.1640625" style="29" hidden="1"/>
    <col min="4359" max="4359" width="14.5" style="29" hidden="1"/>
    <col min="4360" max="4360" width="13" style="29" hidden="1"/>
    <col min="4361" max="4361" width="14.33203125" style="29" hidden="1"/>
    <col min="4362" max="4362" width="14.83203125" style="29" hidden="1"/>
    <col min="4363" max="4363" width="12.5" style="29" hidden="1"/>
    <col min="4364" max="4364" width="8.6640625" style="29" hidden="1"/>
    <col min="4365" max="4365" width="2.83203125" style="29" hidden="1"/>
    <col min="4366" max="4366" width="12" style="29" hidden="1"/>
    <col min="4367" max="4367" width="8.1640625" style="29" hidden="1"/>
    <col min="4368" max="4368" width="9" style="29" hidden="1"/>
    <col min="4369" max="4370" width="15.1640625" style="29" hidden="1"/>
    <col min="4371" max="4371" width="9" style="29" hidden="1"/>
    <col min="4372" max="4372" width="10.83203125" style="29" hidden="1"/>
    <col min="4373" max="4373" width="9.83203125" style="29" hidden="1"/>
    <col min="4374" max="4611" width="9" style="29" hidden="1"/>
    <col min="4612" max="4612" width="24.6640625" style="29" hidden="1"/>
    <col min="4613" max="4613" width="9.5" style="29" hidden="1"/>
    <col min="4614" max="4614" width="11.1640625" style="29" hidden="1"/>
    <col min="4615" max="4615" width="14.5" style="29" hidden="1"/>
    <col min="4616" max="4616" width="13" style="29" hidden="1"/>
    <col min="4617" max="4617" width="14.33203125" style="29" hidden="1"/>
    <col min="4618" max="4618" width="14.83203125" style="29" hidden="1"/>
    <col min="4619" max="4619" width="12.5" style="29" hidden="1"/>
    <col min="4620" max="4620" width="8.6640625" style="29" hidden="1"/>
    <col min="4621" max="4621" width="2.83203125" style="29" hidden="1"/>
    <col min="4622" max="4622" width="12" style="29" hidden="1"/>
    <col min="4623" max="4623" width="8.1640625" style="29" hidden="1"/>
    <col min="4624" max="4624" width="9" style="29" hidden="1"/>
    <col min="4625" max="4626" width="15.1640625" style="29" hidden="1"/>
    <col min="4627" max="4627" width="9" style="29" hidden="1"/>
    <col min="4628" max="4628" width="10.83203125" style="29" hidden="1"/>
    <col min="4629" max="4629" width="9.83203125" style="29" hidden="1"/>
    <col min="4630" max="4867" width="9" style="29" hidden="1"/>
    <col min="4868" max="4868" width="24.6640625" style="29" hidden="1"/>
    <col min="4869" max="4869" width="9.5" style="29" hidden="1"/>
    <col min="4870" max="4870" width="11.1640625" style="29" hidden="1"/>
    <col min="4871" max="4871" width="14.5" style="29" hidden="1"/>
    <col min="4872" max="4872" width="13" style="29" hidden="1"/>
    <col min="4873" max="4873" width="14.33203125" style="29" hidden="1"/>
    <col min="4874" max="4874" width="14.83203125" style="29" hidden="1"/>
    <col min="4875" max="4875" width="12.5" style="29" hidden="1"/>
    <col min="4876" max="4876" width="8.6640625" style="29" hidden="1"/>
    <col min="4877" max="4877" width="2.83203125" style="29" hidden="1"/>
    <col min="4878" max="4878" width="12" style="29" hidden="1"/>
    <col min="4879" max="4879" width="8.1640625" style="29" hidden="1"/>
    <col min="4880" max="4880" width="9" style="29" hidden="1"/>
    <col min="4881" max="4882" width="15.1640625" style="29" hidden="1"/>
    <col min="4883" max="4883" width="9" style="29" hidden="1"/>
    <col min="4884" max="4884" width="10.83203125" style="29" hidden="1"/>
    <col min="4885" max="4885" width="9.83203125" style="29" hidden="1"/>
    <col min="4886" max="5123" width="9" style="29" hidden="1"/>
    <col min="5124" max="5124" width="24.6640625" style="29" hidden="1"/>
    <col min="5125" max="5125" width="9.5" style="29" hidden="1"/>
    <col min="5126" max="5126" width="11.1640625" style="29" hidden="1"/>
    <col min="5127" max="5127" width="14.5" style="29" hidden="1"/>
    <col min="5128" max="5128" width="13" style="29" hidden="1"/>
    <col min="5129" max="5129" width="14.33203125" style="29" hidden="1"/>
    <col min="5130" max="5130" width="14.83203125" style="29" hidden="1"/>
    <col min="5131" max="5131" width="12.5" style="29" hidden="1"/>
    <col min="5132" max="5132" width="8.6640625" style="29" hidden="1"/>
    <col min="5133" max="5133" width="2.83203125" style="29" hidden="1"/>
    <col min="5134" max="5134" width="12" style="29" hidden="1"/>
    <col min="5135" max="5135" width="8.1640625" style="29" hidden="1"/>
    <col min="5136" max="5136" width="9" style="29" hidden="1"/>
    <col min="5137" max="5138" width="15.1640625" style="29" hidden="1"/>
    <col min="5139" max="5139" width="9" style="29" hidden="1"/>
    <col min="5140" max="5140" width="10.83203125" style="29" hidden="1"/>
    <col min="5141" max="5141" width="9.83203125" style="29" hidden="1"/>
    <col min="5142" max="5379" width="9" style="29" hidden="1"/>
    <col min="5380" max="5380" width="24.6640625" style="29" hidden="1"/>
    <col min="5381" max="5381" width="9.5" style="29" hidden="1"/>
    <col min="5382" max="5382" width="11.1640625" style="29" hidden="1"/>
    <col min="5383" max="5383" width="14.5" style="29" hidden="1"/>
    <col min="5384" max="5384" width="13" style="29" hidden="1"/>
    <col min="5385" max="5385" width="14.33203125" style="29" hidden="1"/>
    <col min="5386" max="5386" width="14.83203125" style="29" hidden="1"/>
    <col min="5387" max="5387" width="12.5" style="29" hidden="1"/>
    <col min="5388" max="5388" width="8.6640625" style="29" hidden="1"/>
    <col min="5389" max="5389" width="2.83203125" style="29" hidden="1"/>
    <col min="5390" max="5390" width="12" style="29" hidden="1"/>
    <col min="5391" max="5391" width="8.1640625" style="29" hidden="1"/>
    <col min="5392" max="5392" width="9" style="29" hidden="1"/>
    <col min="5393" max="5394" width="15.1640625" style="29" hidden="1"/>
    <col min="5395" max="5395" width="9" style="29" hidden="1"/>
    <col min="5396" max="5396" width="10.83203125" style="29" hidden="1"/>
    <col min="5397" max="5397" width="9.83203125" style="29" hidden="1"/>
    <col min="5398" max="5635" width="9" style="29" hidden="1"/>
    <col min="5636" max="5636" width="24.6640625" style="29" hidden="1"/>
    <col min="5637" max="5637" width="9.5" style="29" hidden="1"/>
    <col min="5638" max="5638" width="11.1640625" style="29" hidden="1"/>
    <col min="5639" max="5639" width="14.5" style="29" hidden="1"/>
    <col min="5640" max="5640" width="13" style="29" hidden="1"/>
    <col min="5641" max="5641" width="14.33203125" style="29" hidden="1"/>
    <col min="5642" max="5642" width="14.83203125" style="29" hidden="1"/>
    <col min="5643" max="5643" width="12.5" style="29" hidden="1"/>
    <col min="5644" max="5644" width="8.6640625" style="29" hidden="1"/>
    <col min="5645" max="5645" width="2.83203125" style="29" hidden="1"/>
    <col min="5646" max="5646" width="12" style="29" hidden="1"/>
    <col min="5647" max="5647" width="8.1640625" style="29" hidden="1"/>
    <col min="5648" max="5648" width="9" style="29" hidden="1"/>
    <col min="5649" max="5650" width="15.1640625" style="29" hidden="1"/>
    <col min="5651" max="5651" width="9" style="29" hidden="1"/>
    <col min="5652" max="5652" width="10.83203125" style="29" hidden="1"/>
    <col min="5653" max="5653" width="9.83203125" style="29" hidden="1"/>
    <col min="5654" max="5891" width="9" style="29" hidden="1"/>
    <col min="5892" max="5892" width="24.6640625" style="29" hidden="1"/>
    <col min="5893" max="5893" width="9.5" style="29" hidden="1"/>
    <col min="5894" max="5894" width="11.1640625" style="29" hidden="1"/>
    <col min="5895" max="5895" width="14.5" style="29" hidden="1"/>
    <col min="5896" max="5896" width="13" style="29" hidden="1"/>
    <col min="5897" max="5897" width="14.33203125" style="29" hidden="1"/>
    <col min="5898" max="5898" width="14.83203125" style="29" hidden="1"/>
    <col min="5899" max="5899" width="12.5" style="29" hidden="1"/>
    <col min="5900" max="5900" width="8.6640625" style="29" hidden="1"/>
    <col min="5901" max="5901" width="2.83203125" style="29" hidden="1"/>
    <col min="5902" max="5902" width="12" style="29" hidden="1"/>
    <col min="5903" max="5903" width="8.1640625" style="29" hidden="1"/>
    <col min="5904" max="5904" width="9" style="29" hidden="1"/>
    <col min="5905" max="5906" width="15.1640625" style="29" hidden="1"/>
    <col min="5907" max="5907" width="9" style="29" hidden="1"/>
    <col min="5908" max="5908" width="10.83203125" style="29" hidden="1"/>
    <col min="5909" max="5909" width="9.83203125" style="29" hidden="1"/>
    <col min="5910" max="6147" width="9" style="29" hidden="1"/>
    <col min="6148" max="6148" width="24.6640625" style="29" hidden="1"/>
    <col min="6149" max="6149" width="9.5" style="29" hidden="1"/>
    <col min="6150" max="6150" width="11.1640625" style="29" hidden="1"/>
    <col min="6151" max="6151" width="14.5" style="29" hidden="1"/>
    <col min="6152" max="6152" width="13" style="29" hidden="1"/>
    <col min="6153" max="6153" width="14.33203125" style="29" hidden="1"/>
    <col min="6154" max="6154" width="14.83203125" style="29" hidden="1"/>
    <col min="6155" max="6155" width="12.5" style="29" hidden="1"/>
    <col min="6156" max="6156" width="8.6640625" style="29" hidden="1"/>
    <col min="6157" max="6157" width="2.83203125" style="29" hidden="1"/>
    <col min="6158" max="6158" width="12" style="29" hidden="1"/>
    <col min="6159" max="6159" width="8.1640625" style="29" hidden="1"/>
    <col min="6160" max="6160" width="9" style="29" hidden="1"/>
    <col min="6161" max="6162" width="15.1640625" style="29" hidden="1"/>
    <col min="6163" max="6163" width="9" style="29" hidden="1"/>
    <col min="6164" max="6164" width="10.83203125" style="29" hidden="1"/>
    <col min="6165" max="6165" width="9.83203125" style="29" hidden="1"/>
    <col min="6166" max="6403" width="9" style="29" hidden="1"/>
    <col min="6404" max="6404" width="24.6640625" style="29" hidden="1"/>
    <col min="6405" max="6405" width="9.5" style="29" hidden="1"/>
    <col min="6406" max="6406" width="11.1640625" style="29" hidden="1"/>
    <col min="6407" max="6407" width="14.5" style="29" hidden="1"/>
    <col min="6408" max="6408" width="13" style="29" hidden="1"/>
    <col min="6409" max="6409" width="14.33203125" style="29" hidden="1"/>
    <col min="6410" max="6410" width="14.83203125" style="29" hidden="1"/>
    <col min="6411" max="6411" width="12.5" style="29" hidden="1"/>
    <col min="6412" max="6412" width="8.6640625" style="29" hidden="1"/>
    <col min="6413" max="6413" width="2.83203125" style="29" hidden="1"/>
    <col min="6414" max="6414" width="12" style="29" hidden="1"/>
    <col min="6415" max="6415" width="8.1640625" style="29" hidden="1"/>
    <col min="6416" max="6416" width="9" style="29" hidden="1"/>
    <col min="6417" max="6418" width="15.1640625" style="29" hidden="1"/>
    <col min="6419" max="6419" width="9" style="29" hidden="1"/>
    <col min="6420" max="6420" width="10.83203125" style="29" hidden="1"/>
    <col min="6421" max="6421" width="9.83203125" style="29" hidden="1"/>
    <col min="6422" max="6659" width="9" style="29" hidden="1"/>
    <col min="6660" max="6660" width="24.6640625" style="29" hidden="1"/>
    <col min="6661" max="6661" width="9.5" style="29" hidden="1"/>
    <col min="6662" max="6662" width="11.1640625" style="29" hidden="1"/>
    <col min="6663" max="6663" width="14.5" style="29" hidden="1"/>
    <col min="6664" max="6664" width="13" style="29" hidden="1"/>
    <col min="6665" max="6665" width="14.33203125" style="29" hidden="1"/>
    <col min="6666" max="6666" width="14.83203125" style="29" hidden="1"/>
    <col min="6667" max="6667" width="12.5" style="29" hidden="1"/>
    <col min="6668" max="6668" width="8.6640625" style="29" hidden="1"/>
    <col min="6669" max="6669" width="2.83203125" style="29" hidden="1"/>
    <col min="6670" max="6670" width="12" style="29" hidden="1"/>
    <col min="6671" max="6671" width="8.1640625" style="29" hidden="1"/>
    <col min="6672" max="6672" width="9" style="29" hidden="1"/>
    <col min="6673" max="6674" width="15.1640625" style="29" hidden="1"/>
    <col min="6675" max="6675" width="9" style="29" hidden="1"/>
    <col min="6676" max="6676" width="10.83203125" style="29" hidden="1"/>
    <col min="6677" max="6677" width="9.83203125" style="29" hidden="1"/>
    <col min="6678" max="6915" width="9" style="29" hidden="1"/>
    <col min="6916" max="6916" width="24.6640625" style="29" hidden="1"/>
    <col min="6917" max="6917" width="9.5" style="29" hidden="1"/>
    <col min="6918" max="6918" width="11.1640625" style="29" hidden="1"/>
    <col min="6919" max="6919" width="14.5" style="29" hidden="1"/>
    <col min="6920" max="6920" width="13" style="29" hidden="1"/>
    <col min="6921" max="6921" width="14.33203125" style="29" hidden="1"/>
    <col min="6922" max="6922" width="14.83203125" style="29" hidden="1"/>
    <col min="6923" max="6923" width="12.5" style="29" hidden="1"/>
    <col min="6924" max="6924" width="8.6640625" style="29" hidden="1"/>
    <col min="6925" max="6925" width="2.83203125" style="29" hidden="1"/>
    <col min="6926" max="6926" width="12" style="29" hidden="1"/>
    <col min="6927" max="6927" width="8.1640625" style="29" hidden="1"/>
    <col min="6928" max="6928" width="9" style="29" hidden="1"/>
    <col min="6929" max="6930" width="15.1640625" style="29" hidden="1"/>
    <col min="6931" max="6931" width="9" style="29" hidden="1"/>
    <col min="6932" max="6932" width="10.83203125" style="29" hidden="1"/>
    <col min="6933" max="6933" width="9.83203125" style="29" hidden="1"/>
    <col min="6934" max="7171" width="9" style="29" hidden="1"/>
    <col min="7172" max="7172" width="24.6640625" style="29" hidden="1"/>
    <col min="7173" max="7173" width="9.5" style="29" hidden="1"/>
    <col min="7174" max="7174" width="11.1640625" style="29" hidden="1"/>
    <col min="7175" max="7175" width="14.5" style="29" hidden="1"/>
    <col min="7176" max="7176" width="13" style="29" hidden="1"/>
    <col min="7177" max="7177" width="14.33203125" style="29" hidden="1"/>
    <col min="7178" max="7178" width="14.83203125" style="29" hidden="1"/>
    <col min="7179" max="7179" width="12.5" style="29" hidden="1"/>
    <col min="7180" max="7180" width="8.6640625" style="29" hidden="1"/>
    <col min="7181" max="7181" width="2.83203125" style="29" hidden="1"/>
    <col min="7182" max="7182" width="12" style="29" hidden="1"/>
    <col min="7183" max="7183" width="8.1640625" style="29" hidden="1"/>
    <col min="7184" max="7184" width="9" style="29" hidden="1"/>
    <col min="7185" max="7186" width="15.1640625" style="29" hidden="1"/>
    <col min="7187" max="7187" width="9" style="29" hidden="1"/>
    <col min="7188" max="7188" width="10.83203125" style="29" hidden="1"/>
    <col min="7189" max="7189" width="9.83203125" style="29" hidden="1"/>
    <col min="7190" max="7427" width="9" style="29" hidden="1"/>
    <col min="7428" max="7428" width="24.6640625" style="29" hidden="1"/>
    <col min="7429" max="7429" width="9.5" style="29" hidden="1"/>
    <col min="7430" max="7430" width="11.1640625" style="29" hidden="1"/>
    <col min="7431" max="7431" width="14.5" style="29" hidden="1"/>
    <col min="7432" max="7432" width="13" style="29" hidden="1"/>
    <col min="7433" max="7433" width="14.33203125" style="29" hidden="1"/>
    <col min="7434" max="7434" width="14.83203125" style="29" hidden="1"/>
    <col min="7435" max="7435" width="12.5" style="29" hidden="1"/>
    <col min="7436" max="7436" width="8.6640625" style="29" hidden="1"/>
    <col min="7437" max="7437" width="2.83203125" style="29" hidden="1"/>
    <col min="7438" max="7438" width="12" style="29" hidden="1"/>
    <col min="7439" max="7439" width="8.1640625" style="29" hidden="1"/>
    <col min="7440" max="7440" width="9" style="29" hidden="1"/>
    <col min="7441" max="7442" width="15.1640625" style="29" hidden="1"/>
    <col min="7443" max="7443" width="9" style="29" hidden="1"/>
    <col min="7444" max="7444" width="10.83203125" style="29" hidden="1"/>
    <col min="7445" max="7445" width="9.83203125" style="29" hidden="1"/>
    <col min="7446" max="7683" width="9" style="29" hidden="1"/>
    <col min="7684" max="7684" width="24.6640625" style="29" hidden="1"/>
    <col min="7685" max="7685" width="9.5" style="29" hidden="1"/>
    <col min="7686" max="7686" width="11.1640625" style="29" hidden="1"/>
    <col min="7687" max="7687" width="14.5" style="29" hidden="1"/>
    <col min="7688" max="7688" width="13" style="29" hidden="1"/>
    <col min="7689" max="7689" width="14.33203125" style="29" hidden="1"/>
    <col min="7690" max="7690" width="14.83203125" style="29" hidden="1"/>
    <col min="7691" max="7691" width="12.5" style="29" hidden="1"/>
    <col min="7692" max="7692" width="8.6640625" style="29" hidden="1"/>
    <col min="7693" max="7693" width="2.83203125" style="29" hidden="1"/>
    <col min="7694" max="7694" width="12" style="29" hidden="1"/>
    <col min="7695" max="7695" width="8.1640625" style="29" hidden="1"/>
    <col min="7696" max="7696" width="9" style="29" hidden="1"/>
    <col min="7697" max="7698" width="15.1640625" style="29" hidden="1"/>
    <col min="7699" max="7699" width="9" style="29" hidden="1"/>
    <col min="7700" max="7700" width="10.83203125" style="29" hidden="1"/>
    <col min="7701" max="7701" width="9.83203125" style="29" hidden="1"/>
    <col min="7702" max="7939" width="9" style="29" hidden="1"/>
    <col min="7940" max="7940" width="24.6640625" style="29" hidden="1"/>
    <col min="7941" max="7941" width="9.5" style="29" hidden="1"/>
    <col min="7942" max="7942" width="11.1640625" style="29" hidden="1"/>
    <col min="7943" max="7943" width="14.5" style="29" hidden="1"/>
    <col min="7944" max="7944" width="13" style="29" hidden="1"/>
    <col min="7945" max="7945" width="14.33203125" style="29" hidden="1"/>
    <col min="7946" max="7946" width="14.83203125" style="29" hidden="1"/>
    <col min="7947" max="7947" width="12.5" style="29" hidden="1"/>
    <col min="7948" max="7948" width="8.6640625" style="29" hidden="1"/>
    <col min="7949" max="7949" width="2.83203125" style="29" hidden="1"/>
    <col min="7950" max="7950" width="12" style="29" hidden="1"/>
    <col min="7951" max="7951" width="8.1640625" style="29" hidden="1"/>
    <col min="7952" max="7952" width="9" style="29" hidden="1"/>
    <col min="7953" max="7954" width="15.1640625" style="29" hidden="1"/>
    <col min="7955" max="7955" width="9" style="29" hidden="1"/>
    <col min="7956" max="7956" width="10.83203125" style="29" hidden="1"/>
    <col min="7957" max="7957" width="9.83203125" style="29" hidden="1"/>
    <col min="7958" max="8195" width="9" style="29" hidden="1"/>
    <col min="8196" max="8196" width="24.6640625" style="29" hidden="1"/>
    <col min="8197" max="8197" width="9.5" style="29" hidden="1"/>
    <col min="8198" max="8198" width="11.1640625" style="29" hidden="1"/>
    <col min="8199" max="8199" width="14.5" style="29" hidden="1"/>
    <col min="8200" max="8200" width="13" style="29" hidden="1"/>
    <col min="8201" max="8201" width="14.33203125" style="29" hidden="1"/>
    <col min="8202" max="8202" width="14.83203125" style="29" hidden="1"/>
    <col min="8203" max="8203" width="12.5" style="29" hidden="1"/>
    <col min="8204" max="8204" width="8.6640625" style="29" hidden="1"/>
    <col min="8205" max="8205" width="2.83203125" style="29" hidden="1"/>
    <col min="8206" max="8206" width="12" style="29" hidden="1"/>
    <col min="8207" max="8207" width="8.1640625" style="29" hidden="1"/>
    <col min="8208" max="8208" width="9" style="29" hidden="1"/>
    <col min="8209" max="8210" width="15.1640625" style="29" hidden="1"/>
    <col min="8211" max="8211" width="9" style="29" hidden="1"/>
    <col min="8212" max="8212" width="10.83203125" style="29" hidden="1"/>
    <col min="8213" max="8213" width="9.83203125" style="29" hidden="1"/>
    <col min="8214" max="8451" width="9" style="29" hidden="1"/>
    <col min="8452" max="8452" width="24.6640625" style="29" hidden="1"/>
    <col min="8453" max="8453" width="9.5" style="29" hidden="1"/>
    <col min="8454" max="8454" width="11.1640625" style="29" hidden="1"/>
    <col min="8455" max="8455" width="14.5" style="29" hidden="1"/>
    <col min="8456" max="8456" width="13" style="29" hidden="1"/>
    <col min="8457" max="8457" width="14.33203125" style="29" hidden="1"/>
    <col min="8458" max="8458" width="14.83203125" style="29" hidden="1"/>
    <col min="8459" max="8459" width="12.5" style="29" hidden="1"/>
    <col min="8460" max="8460" width="8.6640625" style="29" hidden="1"/>
    <col min="8461" max="8461" width="2.83203125" style="29" hidden="1"/>
    <col min="8462" max="8462" width="12" style="29" hidden="1"/>
    <col min="8463" max="8463" width="8.1640625" style="29" hidden="1"/>
    <col min="8464" max="8464" width="9" style="29" hidden="1"/>
    <col min="8465" max="8466" width="15.1640625" style="29" hidden="1"/>
    <col min="8467" max="8467" width="9" style="29" hidden="1"/>
    <col min="8468" max="8468" width="10.83203125" style="29" hidden="1"/>
    <col min="8469" max="8469" width="9.83203125" style="29" hidden="1"/>
    <col min="8470" max="8707" width="9" style="29" hidden="1"/>
    <col min="8708" max="8708" width="24.6640625" style="29" hidden="1"/>
    <col min="8709" max="8709" width="9.5" style="29" hidden="1"/>
    <col min="8710" max="8710" width="11.1640625" style="29" hidden="1"/>
    <col min="8711" max="8711" width="14.5" style="29" hidden="1"/>
    <col min="8712" max="8712" width="13" style="29" hidden="1"/>
    <col min="8713" max="8713" width="14.33203125" style="29" hidden="1"/>
    <col min="8714" max="8714" width="14.83203125" style="29" hidden="1"/>
    <col min="8715" max="8715" width="12.5" style="29" hidden="1"/>
    <col min="8716" max="8716" width="8.6640625" style="29" hidden="1"/>
    <col min="8717" max="8717" width="2.83203125" style="29" hidden="1"/>
    <col min="8718" max="8718" width="12" style="29" hidden="1"/>
    <col min="8719" max="8719" width="8.1640625" style="29" hidden="1"/>
    <col min="8720" max="8720" width="9" style="29" hidden="1"/>
    <col min="8721" max="8722" width="15.1640625" style="29" hidden="1"/>
    <col min="8723" max="8723" width="9" style="29" hidden="1"/>
    <col min="8724" max="8724" width="10.83203125" style="29" hidden="1"/>
    <col min="8725" max="8725" width="9.83203125" style="29" hidden="1"/>
    <col min="8726" max="8963" width="9" style="29" hidden="1"/>
    <col min="8964" max="8964" width="24.6640625" style="29" hidden="1"/>
    <col min="8965" max="8965" width="9.5" style="29" hidden="1"/>
    <col min="8966" max="8966" width="11.1640625" style="29" hidden="1"/>
    <col min="8967" max="8967" width="14.5" style="29" hidden="1"/>
    <col min="8968" max="8968" width="13" style="29" hidden="1"/>
    <col min="8969" max="8969" width="14.33203125" style="29" hidden="1"/>
    <col min="8970" max="8970" width="14.83203125" style="29" hidden="1"/>
    <col min="8971" max="8971" width="12.5" style="29" hidden="1"/>
    <col min="8972" max="8972" width="8.6640625" style="29" hidden="1"/>
    <col min="8973" max="8973" width="2.83203125" style="29" hidden="1"/>
    <col min="8974" max="8974" width="12" style="29" hidden="1"/>
    <col min="8975" max="8975" width="8.1640625" style="29" hidden="1"/>
    <col min="8976" max="8976" width="9" style="29" hidden="1"/>
    <col min="8977" max="8978" width="15.1640625" style="29" hidden="1"/>
    <col min="8979" max="8979" width="9" style="29" hidden="1"/>
    <col min="8980" max="8980" width="10.83203125" style="29" hidden="1"/>
    <col min="8981" max="8981" width="9.83203125" style="29" hidden="1"/>
    <col min="8982" max="9219" width="9" style="29" hidden="1"/>
    <col min="9220" max="9220" width="24.6640625" style="29" hidden="1"/>
    <col min="9221" max="9221" width="9.5" style="29" hidden="1"/>
    <col min="9222" max="9222" width="11.1640625" style="29" hidden="1"/>
    <col min="9223" max="9223" width="14.5" style="29" hidden="1"/>
    <col min="9224" max="9224" width="13" style="29" hidden="1"/>
    <col min="9225" max="9225" width="14.33203125" style="29" hidden="1"/>
    <col min="9226" max="9226" width="14.83203125" style="29" hidden="1"/>
    <col min="9227" max="9227" width="12.5" style="29" hidden="1"/>
    <col min="9228" max="9228" width="8.6640625" style="29" hidden="1"/>
    <col min="9229" max="9229" width="2.83203125" style="29" hidden="1"/>
    <col min="9230" max="9230" width="12" style="29" hidden="1"/>
    <col min="9231" max="9231" width="8.1640625" style="29" hidden="1"/>
    <col min="9232" max="9232" width="9" style="29" hidden="1"/>
    <col min="9233" max="9234" width="15.1640625" style="29" hidden="1"/>
    <col min="9235" max="9235" width="9" style="29" hidden="1"/>
    <col min="9236" max="9236" width="10.83203125" style="29" hidden="1"/>
    <col min="9237" max="9237" width="9.83203125" style="29" hidden="1"/>
    <col min="9238" max="9475" width="9" style="29" hidden="1"/>
    <col min="9476" max="9476" width="24.6640625" style="29" hidden="1"/>
    <col min="9477" max="9477" width="9.5" style="29" hidden="1"/>
    <col min="9478" max="9478" width="11.1640625" style="29" hidden="1"/>
    <col min="9479" max="9479" width="14.5" style="29" hidden="1"/>
    <col min="9480" max="9480" width="13" style="29" hidden="1"/>
    <col min="9481" max="9481" width="14.33203125" style="29" hidden="1"/>
    <col min="9482" max="9482" width="14.83203125" style="29" hidden="1"/>
    <col min="9483" max="9483" width="12.5" style="29" hidden="1"/>
    <col min="9484" max="9484" width="8.6640625" style="29" hidden="1"/>
    <col min="9485" max="9485" width="2.83203125" style="29" hidden="1"/>
    <col min="9486" max="9486" width="12" style="29" hidden="1"/>
    <col min="9487" max="9487" width="8.1640625" style="29" hidden="1"/>
    <col min="9488" max="9488" width="9" style="29" hidden="1"/>
    <col min="9489" max="9490" width="15.1640625" style="29" hidden="1"/>
    <col min="9491" max="9491" width="9" style="29" hidden="1"/>
    <col min="9492" max="9492" width="10.83203125" style="29" hidden="1"/>
    <col min="9493" max="9493" width="9.83203125" style="29" hidden="1"/>
    <col min="9494" max="9731" width="9" style="29" hidden="1"/>
    <col min="9732" max="9732" width="24.6640625" style="29" hidden="1"/>
    <col min="9733" max="9733" width="9.5" style="29" hidden="1"/>
    <col min="9734" max="9734" width="11.1640625" style="29" hidden="1"/>
    <col min="9735" max="9735" width="14.5" style="29" hidden="1"/>
    <col min="9736" max="9736" width="13" style="29" hidden="1"/>
    <col min="9737" max="9737" width="14.33203125" style="29" hidden="1"/>
    <col min="9738" max="9738" width="14.83203125" style="29" hidden="1"/>
    <col min="9739" max="9739" width="12.5" style="29" hidden="1"/>
    <col min="9740" max="9740" width="8.6640625" style="29" hidden="1"/>
    <col min="9741" max="9741" width="2.83203125" style="29" hidden="1"/>
    <col min="9742" max="9742" width="12" style="29" hidden="1"/>
    <col min="9743" max="9743" width="8.1640625" style="29" hidden="1"/>
    <col min="9744" max="9744" width="9" style="29" hidden="1"/>
    <col min="9745" max="9746" width="15.1640625" style="29" hidden="1"/>
    <col min="9747" max="9747" width="9" style="29" hidden="1"/>
    <col min="9748" max="9748" width="10.83203125" style="29" hidden="1"/>
    <col min="9749" max="9749" width="9.83203125" style="29" hidden="1"/>
    <col min="9750" max="9987" width="9" style="29" hidden="1"/>
    <col min="9988" max="9988" width="24.6640625" style="29" hidden="1"/>
    <col min="9989" max="9989" width="9.5" style="29" hidden="1"/>
    <col min="9990" max="9990" width="11.1640625" style="29" hidden="1"/>
    <col min="9991" max="9991" width="14.5" style="29" hidden="1"/>
    <col min="9992" max="9992" width="13" style="29" hidden="1"/>
    <col min="9993" max="9993" width="14.33203125" style="29" hidden="1"/>
    <col min="9994" max="9994" width="14.83203125" style="29" hidden="1"/>
    <col min="9995" max="9995" width="12.5" style="29" hidden="1"/>
    <col min="9996" max="9996" width="8.6640625" style="29" hidden="1"/>
    <col min="9997" max="9997" width="2.83203125" style="29" hidden="1"/>
    <col min="9998" max="9998" width="12" style="29" hidden="1"/>
    <col min="9999" max="9999" width="8.1640625" style="29" hidden="1"/>
    <col min="10000" max="10000" width="9" style="29" hidden="1"/>
    <col min="10001" max="10002" width="15.1640625" style="29" hidden="1"/>
    <col min="10003" max="10003" width="9" style="29" hidden="1"/>
    <col min="10004" max="10004" width="10.83203125" style="29" hidden="1"/>
    <col min="10005" max="10005" width="9.83203125" style="29" hidden="1"/>
    <col min="10006" max="10243" width="9" style="29" hidden="1"/>
    <col min="10244" max="10244" width="24.6640625" style="29" hidden="1"/>
    <col min="10245" max="10245" width="9.5" style="29" hidden="1"/>
    <col min="10246" max="10246" width="11.1640625" style="29" hidden="1"/>
    <col min="10247" max="10247" width="14.5" style="29" hidden="1"/>
    <col min="10248" max="10248" width="13" style="29" hidden="1"/>
    <col min="10249" max="10249" width="14.33203125" style="29" hidden="1"/>
    <col min="10250" max="10250" width="14.83203125" style="29" hidden="1"/>
    <col min="10251" max="10251" width="12.5" style="29" hidden="1"/>
    <col min="10252" max="10252" width="8.6640625" style="29" hidden="1"/>
    <col min="10253" max="10253" width="2.83203125" style="29" hidden="1"/>
    <col min="10254" max="10254" width="12" style="29" hidden="1"/>
    <col min="10255" max="10255" width="8.1640625" style="29" hidden="1"/>
    <col min="10256" max="10256" width="9" style="29" hidden="1"/>
    <col min="10257" max="10258" width="15.1640625" style="29" hidden="1"/>
    <col min="10259" max="10259" width="9" style="29" hidden="1"/>
    <col min="10260" max="10260" width="10.83203125" style="29" hidden="1"/>
    <col min="10261" max="10261" width="9.83203125" style="29" hidden="1"/>
    <col min="10262" max="10499" width="9" style="29" hidden="1"/>
    <col min="10500" max="10500" width="24.6640625" style="29" hidden="1"/>
    <col min="10501" max="10501" width="9.5" style="29" hidden="1"/>
    <col min="10502" max="10502" width="11.1640625" style="29" hidden="1"/>
    <col min="10503" max="10503" width="14.5" style="29" hidden="1"/>
    <col min="10504" max="10504" width="13" style="29" hidden="1"/>
    <col min="10505" max="10505" width="14.33203125" style="29" hidden="1"/>
    <col min="10506" max="10506" width="14.83203125" style="29" hidden="1"/>
    <col min="10507" max="10507" width="12.5" style="29" hidden="1"/>
    <col min="10508" max="10508" width="8.6640625" style="29" hidden="1"/>
    <col min="10509" max="10509" width="2.83203125" style="29" hidden="1"/>
    <col min="10510" max="10510" width="12" style="29" hidden="1"/>
    <col min="10511" max="10511" width="8.1640625" style="29" hidden="1"/>
    <col min="10512" max="10512" width="9" style="29" hidden="1"/>
    <col min="10513" max="10514" width="15.1640625" style="29" hidden="1"/>
    <col min="10515" max="10515" width="9" style="29" hidden="1"/>
    <col min="10516" max="10516" width="10.83203125" style="29" hidden="1"/>
    <col min="10517" max="10517" width="9.83203125" style="29" hidden="1"/>
    <col min="10518" max="10755" width="9" style="29" hidden="1"/>
    <col min="10756" max="10756" width="24.6640625" style="29" hidden="1"/>
    <col min="10757" max="10757" width="9.5" style="29" hidden="1"/>
    <col min="10758" max="10758" width="11.1640625" style="29" hidden="1"/>
    <col min="10759" max="10759" width="14.5" style="29" hidden="1"/>
    <col min="10760" max="10760" width="13" style="29" hidden="1"/>
    <col min="10761" max="10761" width="14.33203125" style="29" hidden="1"/>
    <col min="10762" max="10762" width="14.83203125" style="29" hidden="1"/>
    <col min="10763" max="10763" width="12.5" style="29" hidden="1"/>
    <col min="10764" max="10764" width="8.6640625" style="29" hidden="1"/>
    <col min="10765" max="10765" width="2.83203125" style="29" hidden="1"/>
    <col min="10766" max="10766" width="12" style="29" hidden="1"/>
    <col min="10767" max="10767" width="8.1640625" style="29" hidden="1"/>
    <col min="10768" max="10768" width="9" style="29" hidden="1"/>
    <col min="10769" max="10770" width="15.1640625" style="29" hidden="1"/>
    <col min="10771" max="10771" width="9" style="29" hidden="1"/>
    <col min="10772" max="10772" width="10.83203125" style="29" hidden="1"/>
    <col min="10773" max="10773" width="9.83203125" style="29" hidden="1"/>
    <col min="10774" max="11011" width="9" style="29" hidden="1"/>
    <col min="11012" max="11012" width="24.6640625" style="29" hidden="1"/>
    <col min="11013" max="11013" width="9.5" style="29" hidden="1"/>
    <col min="11014" max="11014" width="11.1640625" style="29" hidden="1"/>
    <col min="11015" max="11015" width="14.5" style="29" hidden="1"/>
    <col min="11016" max="11016" width="13" style="29" hidden="1"/>
    <col min="11017" max="11017" width="14.33203125" style="29" hidden="1"/>
    <col min="11018" max="11018" width="14.83203125" style="29" hidden="1"/>
    <col min="11019" max="11019" width="12.5" style="29" hidden="1"/>
    <col min="11020" max="11020" width="8.6640625" style="29" hidden="1"/>
    <col min="11021" max="11021" width="2.83203125" style="29" hidden="1"/>
    <col min="11022" max="11022" width="12" style="29" hidden="1"/>
    <col min="11023" max="11023" width="8.1640625" style="29" hidden="1"/>
    <col min="11024" max="11024" width="9" style="29" hidden="1"/>
    <col min="11025" max="11026" width="15.1640625" style="29" hidden="1"/>
    <col min="11027" max="11027" width="9" style="29" hidden="1"/>
    <col min="11028" max="11028" width="10.83203125" style="29" hidden="1"/>
    <col min="11029" max="11029" width="9.83203125" style="29" hidden="1"/>
    <col min="11030" max="11267" width="9" style="29" hidden="1"/>
    <col min="11268" max="11268" width="24.6640625" style="29" hidden="1"/>
    <col min="11269" max="11269" width="9.5" style="29" hidden="1"/>
    <col min="11270" max="11270" width="11.1640625" style="29" hidden="1"/>
    <col min="11271" max="11271" width="14.5" style="29" hidden="1"/>
    <col min="11272" max="11272" width="13" style="29" hidden="1"/>
    <col min="11273" max="11273" width="14.33203125" style="29" hidden="1"/>
    <col min="11274" max="11274" width="14.83203125" style="29" hidden="1"/>
    <col min="11275" max="11275" width="12.5" style="29" hidden="1"/>
    <col min="11276" max="11276" width="8.6640625" style="29" hidden="1"/>
    <col min="11277" max="11277" width="2.83203125" style="29" hidden="1"/>
    <col min="11278" max="11278" width="12" style="29" hidden="1"/>
    <col min="11279" max="11279" width="8.1640625" style="29" hidden="1"/>
    <col min="11280" max="11280" width="9" style="29" hidden="1"/>
    <col min="11281" max="11282" width="15.1640625" style="29" hidden="1"/>
    <col min="11283" max="11283" width="9" style="29" hidden="1"/>
    <col min="11284" max="11284" width="10.83203125" style="29" hidden="1"/>
    <col min="11285" max="11285" width="9.83203125" style="29" hidden="1"/>
    <col min="11286" max="11523" width="9" style="29" hidden="1"/>
    <col min="11524" max="11524" width="24.6640625" style="29" hidden="1"/>
    <col min="11525" max="11525" width="9.5" style="29" hidden="1"/>
    <col min="11526" max="11526" width="11.1640625" style="29" hidden="1"/>
    <col min="11527" max="11527" width="14.5" style="29" hidden="1"/>
    <col min="11528" max="11528" width="13" style="29" hidden="1"/>
    <col min="11529" max="11529" width="14.33203125" style="29" hidden="1"/>
    <col min="11530" max="11530" width="14.83203125" style="29" hidden="1"/>
    <col min="11531" max="11531" width="12.5" style="29" hidden="1"/>
    <col min="11532" max="11532" width="8.6640625" style="29" hidden="1"/>
    <col min="11533" max="11533" width="2.83203125" style="29" hidden="1"/>
    <col min="11534" max="11534" width="12" style="29" hidden="1"/>
    <col min="11535" max="11535" width="8.1640625" style="29" hidden="1"/>
    <col min="11536" max="11536" width="9" style="29" hidden="1"/>
    <col min="11537" max="11538" width="15.1640625" style="29" hidden="1"/>
    <col min="11539" max="11539" width="9" style="29" hidden="1"/>
    <col min="11540" max="11540" width="10.83203125" style="29" hidden="1"/>
    <col min="11541" max="11541" width="9.83203125" style="29" hidden="1"/>
    <col min="11542" max="11779" width="9" style="29" hidden="1"/>
    <col min="11780" max="11780" width="24.6640625" style="29" hidden="1"/>
    <col min="11781" max="11781" width="9.5" style="29" hidden="1"/>
    <col min="11782" max="11782" width="11.1640625" style="29" hidden="1"/>
    <col min="11783" max="11783" width="14.5" style="29" hidden="1"/>
    <col min="11784" max="11784" width="13" style="29" hidden="1"/>
    <col min="11785" max="11785" width="14.33203125" style="29" hidden="1"/>
    <col min="11786" max="11786" width="14.83203125" style="29" hidden="1"/>
    <col min="11787" max="11787" width="12.5" style="29" hidden="1"/>
    <col min="11788" max="11788" width="8.6640625" style="29" hidden="1"/>
    <col min="11789" max="11789" width="2.83203125" style="29" hidden="1"/>
    <col min="11790" max="11790" width="12" style="29" hidden="1"/>
    <col min="11791" max="11791" width="8.1640625" style="29" hidden="1"/>
    <col min="11792" max="11792" width="9" style="29" hidden="1"/>
    <col min="11793" max="11794" width="15.1640625" style="29" hidden="1"/>
    <col min="11795" max="11795" width="9" style="29" hidden="1"/>
    <col min="11796" max="11796" width="10.83203125" style="29" hidden="1"/>
    <col min="11797" max="11797" width="9.83203125" style="29" hidden="1"/>
    <col min="11798" max="12035" width="9" style="29" hidden="1"/>
    <col min="12036" max="12036" width="24.6640625" style="29" hidden="1"/>
    <col min="12037" max="12037" width="9.5" style="29" hidden="1"/>
    <col min="12038" max="12038" width="11.1640625" style="29" hidden="1"/>
    <col min="12039" max="12039" width="14.5" style="29" hidden="1"/>
    <col min="12040" max="12040" width="13" style="29" hidden="1"/>
    <col min="12041" max="12041" width="14.33203125" style="29" hidden="1"/>
    <col min="12042" max="12042" width="14.83203125" style="29" hidden="1"/>
    <col min="12043" max="12043" width="12.5" style="29" hidden="1"/>
    <col min="12044" max="12044" width="8.6640625" style="29" hidden="1"/>
    <col min="12045" max="12045" width="2.83203125" style="29" hidden="1"/>
    <col min="12046" max="12046" width="12" style="29" hidden="1"/>
    <col min="12047" max="12047" width="8.1640625" style="29" hidden="1"/>
    <col min="12048" max="12048" width="9" style="29" hidden="1"/>
    <col min="12049" max="12050" width="15.1640625" style="29" hidden="1"/>
    <col min="12051" max="12051" width="9" style="29" hidden="1"/>
    <col min="12052" max="12052" width="10.83203125" style="29" hidden="1"/>
    <col min="12053" max="12053" width="9.83203125" style="29" hidden="1"/>
    <col min="12054" max="12291" width="9" style="29" hidden="1"/>
    <col min="12292" max="12292" width="24.6640625" style="29" hidden="1"/>
    <col min="12293" max="12293" width="9.5" style="29" hidden="1"/>
    <col min="12294" max="12294" width="11.1640625" style="29" hidden="1"/>
    <col min="12295" max="12295" width="14.5" style="29" hidden="1"/>
    <col min="12296" max="12296" width="13" style="29" hidden="1"/>
    <col min="12297" max="12297" width="14.33203125" style="29" hidden="1"/>
    <col min="12298" max="12298" width="14.83203125" style="29" hidden="1"/>
    <col min="12299" max="12299" width="12.5" style="29" hidden="1"/>
    <col min="12300" max="12300" width="8.6640625" style="29" hidden="1"/>
    <col min="12301" max="12301" width="2.83203125" style="29" hidden="1"/>
    <col min="12302" max="12302" width="12" style="29" hidden="1"/>
    <col min="12303" max="12303" width="8.1640625" style="29" hidden="1"/>
    <col min="12304" max="12304" width="9" style="29" hidden="1"/>
    <col min="12305" max="12306" width="15.1640625" style="29" hidden="1"/>
    <col min="12307" max="12307" width="9" style="29" hidden="1"/>
    <col min="12308" max="12308" width="10.83203125" style="29" hidden="1"/>
    <col min="12309" max="12309" width="9.83203125" style="29" hidden="1"/>
    <col min="12310" max="12547" width="9" style="29" hidden="1"/>
    <col min="12548" max="12548" width="24.6640625" style="29" hidden="1"/>
    <col min="12549" max="12549" width="9.5" style="29" hidden="1"/>
    <col min="12550" max="12550" width="11.1640625" style="29" hidden="1"/>
    <col min="12551" max="12551" width="14.5" style="29" hidden="1"/>
    <col min="12552" max="12552" width="13" style="29" hidden="1"/>
    <col min="12553" max="12553" width="14.33203125" style="29" hidden="1"/>
    <col min="12554" max="12554" width="14.83203125" style="29" hidden="1"/>
    <col min="12555" max="12555" width="12.5" style="29" hidden="1"/>
    <col min="12556" max="12556" width="8.6640625" style="29" hidden="1"/>
    <col min="12557" max="12557" width="2.83203125" style="29" hidden="1"/>
    <col min="12558" max="12558" width="12" style="29" hidden="1"/>
    <col min="12559" max="12559" width="8.1640625" style="29" hidden="1"/>
    <col min="12560" max="12560" width="9" style="29" hidden="1"/>
    <col min="12561" max="12562" width="15.1640625" style="29" hidden="1"/>
    <col min="12563" max="12563" width="9" style="29" hidden="1"/>
    <col min="12564" max="12564" width="10.83203125" style="29" hidden="1"/>
    <col min="12565" max="12565" width="9.83203125" style="29" hidden="1"/>
    <col min="12566" max="12803" width="9" style="29" hidden="1"/>
    <col min="12804" max="12804" width="24.6640625" style="29" hidden="1"/>
    <col min="12805" max="12805" width="9.5" style="29" hidden="1"/>
    <col min="12806" max="12806" width="11.1640625" style="29" hidden="1"/>
    <col min="12807" max="12807" width="14.5" style="29" hidden="1"/>
    <col min="12808" max="12808" width="13" style="29" hidden="1"/>
    <col min="12809" max="12809" width="14.33203125" style="29" hidden="1"/>
    <col min="12810" max="12810" width="14.83203125" style="29" hidden="1"/>
    <col min="12811" max="12811" width="12.5" style="29" hidden="1"/>
    <col min="12812" max="12812" width="8.6640625" style="29" hidden="1"/>
    <col min="12813" max="12813" width="2.83203125" style="29" hidden="1"/>
    <col min="12814" max="12814" width="12" style="29" hidden="1"/>
    <col min="12815" max="12815" width="8.1640625" style="29" hidden="1"/>
    <col min="12816" max="12816" width="9" style="29" hidden="1"/>
    <col min="12817" max="12818" width="15.1640625" style="29" hidden="1"/>
    <col min="12819" max="12819" width="9" style="29" hidden="1"/>
    <col min="12820" max="12820" width="10.83203125" style="29" hidden="1"/>
    <col min="12821" max="12821" width="9.83203125" style="29" hidden="1"/>
    <col min="12822" max="13059" width="9" style="29" hidden="1"/>
    <col min="13060" max="13060" width="24.6640625" style="29" hidden="1"/>
    <col min="13061" max="13061" width="9.5" style="29" hidden="1"/>
    <col min="13062" max="13062" width="11.1640625" style="29" hidden="1"/>
    <col min="13063" max="13063" width="14.5" style="29" hidden="1"/>
    <col min="13064" max="13064" width="13" style="29" hidden="1"/>
    <col min="13065" max="13065" width="14.33203125" style="29" hidden="1"/>
    <col min="13066" max="13066" width="14.83203125" style="29" hidden="1"/>
    <col min="13067" max="13067" width="12.5" style="29" hidden="1"/>
    <col min="13068" max="13068" width="8.6640625" style="29" hidden="1"/>
    <col min="13069" max="13069" width="2.83203125" style="29" hidden="1"/>
    <col min="13070" max="13070" width="12" style="29" hidden="1"/>
    <col min="13071" max="13071" width="8.1640625" style="29" hidden="1"/>
    <col min="13072" max="13072" width="9" style="29" hidden="1"/>
    <col min="13073" max="13074" width="15.1640625" style="29" hidden="1"/>
    <col min="13075" max="13075" width="9" style="29" hidden="1"/>
    <col min="13076" max="13076" width="10.83203125" style="29" hidden="1"/>
    <col min="13077" max="13077" width="9.83203125" style="29" hidden="1"/>
    <col min="13078" max="13315" width="9" style="29" hidden="1"/>
    <col min="13316" max="13316" width="24.6640625" style="29" hidden="1"/>
    <col min="13317" max="13317" width="9.5" style="29" hidden="1"/>
    <col min="13318" max="13318" width="11.1640625" style="29" hidden="1"/>
    <col min="13319" max="13319" width="14.5" style="29" hidden="1"/>
    <col min="13320" max="13320" width="13" style="29" hidden="1"/>
    <col min="13321" max="13321" width="14.33203125" style="29" hidden="1"/>
    <col min="13322" max="13322" width="14.83203125" style="29" hidden="1"/>
    <col min="13323" max="13323" width="12.5" style="29" hidden="1"/>
    <col min="13324" max="13324" width="8.6640625" style="29" hidden="1"/>
    <col min="13325" max="13325" width="2.83203125" style="29" hidden="1"/>
    <col min="13326" max="13326" width="12" style="29" hidden="1"/>
    <col min="13327" max="13327" width="8.1640625" style="29" hidden="1"/>
    <col min="13328" max="13328" width="9" style="29" hidden="1"/>
    <col min="13329" max="13330" width="15.1640625" style="29" hidden="1"/>
    <col min="13331" max="13331" width="9" style="29" hidden="1"/>
    <col min="13332" max="13332" width="10.83203125" style="29" hidden="1"/>
    <col min="13333" max="13333" width="9.83203125" style="29" hidden="1"/>
    <col min="13334" max="13571" width="9" style="29" hidden="1"/>
    <col min="13572" max="13572" width="24.6640625" style="29" hidden="1"/>
    <col min="13573" max="13573" width="9.5" style="29" hidden="1"/>
    <col min="13574" max="13574" width="11.1640625" style="29" hidden="1"/>
    <col min="13575" max="13575" width="14.5" style="29" hidden="1"/>
    <col min="13576" max="13576" width="13" style="29" hidden="1"/>
    <col min="13577" max="13577" width="14.33203125" style="29" hidden="1"/>
    <col min="13578" max="13578" width="14.83203125" style="29" hidden="1"/>
    <col min="13579" max="13579" width="12.5" style="29" hidden="1"/>
    <col min="13580" max="13580" width="8.6640625" style="29" hidden="1"/>
    <col min="13581" max="13581" width="2.83203125" style="29" hidden="1"/>
    <col min="13582" max="13582" width="12" style="29" hidden="1"/>
    <col min="13583" max="13583" width="8.1640625" style="29" hidden="1"/>
    <col min="13584" max="13584" width="9" style="29" hidden="1"/>
    <col min="13585" max="13586" width="15.1640625" style="29" hidden="1"/>
    <col min="13587" max="13587" width="9" style="29" hidden="1"/>
    <col min="13588" max="13588" width="10.83203125" style="29" hidden="1"/>
    <col min="13589" max="13589" width="9.83203125" style="29" hidden="1"/>
    <col min="13590" max="13827" width="9" style="29" hidden="1"/>
    <col min="13828" max="13828" width="24.6640625" style="29" hidden="1"/>
    <col min="13829" max="13829" width="9.5" style="29" hidden="1"/>
    <col min="13830" max="13830" width="11.1640625" style="29" hidden="1"/>
    <col min="13831" max="13831" width="14.5" style="29" hidden="1"/>
    <col min="13832" max="13832" width="13" style="29" hidden="1"/>
    <col min="13833" max="13833" width="14.33203125" style="29" hidden="1"/>
    <col min="13834" max="13834" width="14.83203125" style="29" hidden="1"/>
    <col min="13835" max="13835" width="12.5" style="29" hidden="1"/>
    <col min="13836" max="13836" width="8.6640625" style="29" hidden="1"/>
    <col min="13837" max="13837" width="2.83203125" style="29" hidden="1"/>
    <col min="13838" max="13838" width="12" style="29" hidden="1"/>
    <col min="13839" max="13839" width="8.1640625" style="29" hidden="1"/>
    <col min="13840" max="13840" width="9" style="29" hidden="1"/>
    <col min="13841" max="13842" width="15.1640625" style="29" hidden="1"/>
    <col min="13843" max="13843" width="9" style="29" hidden="1"/>
    <col min="13844" max="13844" width="10.83203125" style="29" hidden="1"/>
    <col min="13845" max="13845" width="9.83203125" style="29" hidden="1"/>
    <col min="13846" max="14083" width="9" style="29" hidden="1"/>
    <col min="14084" max="14084" width="24.6640625" style="29" hidden="1"/>
    <col min="14085" max="14085" width="9.5" style="29" hidden="1"/>
    <col min="14086" max="14086" width="11.1640625" style="29" hidden="1"/>
    <col min="14087" max="14087" width="14.5" style="29" hidden="1"/>
    <col min="14088" max="14088" width="13" style="29" hidden="1"/>
    <col min="14089" max="14089" width="14.33203125" style="29" hidden="1"/>
    <col min="14090" max="14090" width="14.83203125" style="29" hidden="1"/>
    <col min="14091" max="14091" width="12.5" style="29" hidden="1"/>
    <col min="14092" max="14092" width="8.6640625" style="29" hidden="1"/>
    <col min="14093" max="14093" width="2.83203125" style="29" hidden="1"/>
    <col min="14094" max="14094" width="12" style="29" hidden="1"/>
    <col min="14095" max="14095" width="8.1640625" style="29" hidden="1"/>
    <col min="14096" max="14096" width="9" style="29" hidden="1"/>
    <col min="14097" max="14098" width="15.1640625" style="29" hidden="1"/>
    <col min="14099" max="14099" width="9" style="29" hidden="1"/>
    <col min="14100" max="14100" width="10.83203125" style="29" hidden="1"/>
    <col min="14101" max="14101" width="9.83203125" style="29" hidden="1"/>
    <col min="14102" max="14339" width="9" style="29" hidden="1"/>
    <col min="14340" max="14340" width="24.6640625" style="29" hidden="1"/>
    <col min="14341" max="14341" width="9.5" style="29" hidden="1"/>
    <col min="14342" max="14342" width="11.1640625" style="29" hidden="1"/>
    <col min="14343" max="14343" width="14.5" style="29" hidden="1"/>
    <col min="14344" max="14344" width="13" style="29" hidden="1"/>
    <col min="14345" max="14345" width="14.33203125" style="29" hidden="1"/>
    <col min="14346" max="14346" width="14.83203125" style="29" hidden="1"/>
    <col min="14347" max="14347" width="12.5" style="29" hidden="1"/>
    <col min="14348" max="14348" width="8.6640625" style="29" hidden="1"/>
    <col min="14349" max="14349" width="2.83203125" style="29" hidden="1"/>
    <col min="14350" max="14350" width="12" style="29" hidden="1"/>
    <col min="14351" max="14351" width="8.1640625" style="29" hidden="1"/>
    <col min="14352" max="14352" width="9" style="29" hidden="1"/>
    <col min="14353" max="14354" width="15.1640625" style="29" hidden="1"/>
    <col min="14355" max="14355" width="9" style="29" hidden="1"/>
    <col min="14356" max="14356" width="10.83203125" style="29" hidden="1"/>
    <col min="14357" max="14357" width="9.83203125" style="29" hidden="1"/>
    <col min="14358" max="14595" width="9" style="29" hidden="1"/>
    <col min="14596" max="14596" width="24.6640625" style="29" hidden="1"/>
    <col min="14597" max="14597" width="9.5" style="29" hidden="1"/>
    <col min="14598" max="14598" width="11.1640625" style="29" hidden="1"/>
    <col min="14599" max="14599" width="14.5" style="29" hidden="1"/>
    <col min="14600" max="14600" width="13" style="29" hidden="1"/>
    <col min="14601" max="14601" width="14.33203125" style="29" hidden="1"/>
    <col min="14602" max="14602" width="14.83203125" style="29" hidden="1"/>
    <col min="14603" max="14603" width="12.5" style="29" hidden="1"/>
    <col min="14604" max="14604" width="8.6640625" style="29" hidden="1"/>
    <col min="14605" max="14605" width="2.83203125" style="29" hidden="1"/>
    <col min="14606" max="14606" width="12" style="29" hidden="1"/>
    <col min="14607" max="14607" width="8.1640625" style="29" hidden="1"/>
    <col min="14608" max="14608" width="9" style="29" hidden="1"/>
    <col min="14609" max="14610" width="15.1640625" style="29" hidden="1"/>
    <col min="14611" max="14611" width="9" style="29" hidden="1"/>
    <col min="14612" max="14612" width="10.83203125" style="29" hidden="1"/>
    <col min="14613" max="14613" width="9.83203125" style="29" hidden="1"/>
    <col min="14614" max="14851" width="9" style="29" hidden="1"/>
    <col min="14852" max="14852" width="24.6640625" style="29" hidden="1"/>
    <col min="14853" max="14853" width="9.5" style="29" hidden="1"/>
    <col min="14854" max="14854" width="11.1640625" style="29" hidden="1"/>
    <col min="14855" max="14855" width="14.5" style="29" hidden="1"/>
    <col min="14856" max="14856" width="13" style="29" hidden="1"/>
    <col min="14857" max="14857" width="14.33203125" style="29" hidden="1"/>
    <col min="14858" max="14858" width="14.83203125" style="29" hidden="1"/>
    <col min="14859" max="14859" width="12.5" style="29" hidden="1"/>
    <col min="14860" max="14860" width="8.6640625" style="29" hidden="1"/>
    <col min="14861" max="14861" width="2.83203125" style="29" hidden="1"/>
    <col min="14862" max="14862" width="12" style="29" hidden="1"/>
    <col min="14863" max="14863" width="8.1640625" style="29" hidden="1"/>
    <col min="14864" max="14864" width="9" style="29" hidden="1"/>
    <col min="14865" max="14866" width="15.1640625" style="29" hidden="1"/>
    <col min="14867" max="14867" width="9" style="29" hidden="1"/>
    <col min="14868" max="14868" width="10.83203125" style="29" hidden="1"/>
    <col min="14869" max="14869" width="9.83203125" style="29" hidden="1"/>
    <col min="14870" max="15107" width="9" style="29" hidden="1"/>
    <col min="15108" max="15108" width="24.6640625" style="29" hidden="1"/>
    <col min="15109" max="15109" width="9.5" style="29" hidden="1"/>
    <col min="15110" max="15110" width="11.1640625" style="29" hidden="1"/>
    <col min="15111" max="15111" width="14.5" style="29" hidden="1"/>
    <col min="15112" max="15112" width="13" style="29" hidden="1"/>
    <col min="15113" max="15113" width="14.33203125" style="29" hidden="1"/>
    <col min="15114" max="15114" width="14.83203125" style="29" hidden="1"/>
    <col min="15115" max="15115" width="12.5" style="29" hidden="1"/>
    <col min="15116" max="15116" width="8.6640625" style="29" hidden="1"/>
    <col min="15117" max="15117" width="2.83203125" style="29" hidden="1"/>
    <col min="15118" max="15118" width="12" style="29" hidden="1"/>
    <col min="15119" max="15119" width="8.1640625" style="29" hidden="1"/>
    <col min="15120" max="15120" width="9" style="29" hidden="1"/>
    <col min="15121" max="15122" width="15.1640625" style="29" hidden="1"/>
    <col min="15123" max="15123" width="9" style="29" hidden="1"/>
    <col min="15124" max="15124" width="10.83203125" style="29" hidden="1"/>
    <col min="15125" max="15125" width="9.83203125" style="29" hidden="1"/>
    <col min="15126" max="15363" width="9" style="29" hidden="1"/>
    <col min="15364" max="15364" width="24.6640625" style="29" hidden="1"/>
    <col min="15365" max="15365" width="9.5" style="29" hidden="1"/>
    <col min="15366" max="15366" width="11.1640625" style="29" hidden="1"/>
    <col min="15367" max="15367" width="14.5" style="29" hidden="1"/>
    <col min="15368" max="15368" width="13" style="29" hidden="1"/>
    <col min="15369" max="15369" width="14.33203125" style="29" hidden="1"/>
    <col min="15370" max="15370" width="14.83203125" style="29" hidden="1"/>
    <col min="15371" max="15371" width="12.5" style="29" hidden="1"/>
    <col min="15372" max="15372" width="8.6640625" style="29" hidden="1"/>
    <col min="15373" max="15373" width="2.83203125" style="29" hidden="1"/>
    <col min="15374" max="15374" width="12" style="29" hidden="1"/>
    <col min="15375" max="15375" width="8.1640625" style="29" hidden="1"/>
    <col min="15376" max="15376" width="9" style="29" hidden="1"/>
    <col min="15377" max="15378" width="15.1640625" style="29" hidden="1"/>
    <col min="15379" max="15379" width="9" style="29" hidden="1"/>
    <col min="15380" max="15380" width="10.83203125" style="29" hidden="1"/>
    <col min="15381" max="15381" width="9.83203125" style="29" hidden="1"/>
    <col min="15382" max="15619" width="9" style="29" hidden="1"/>
    <col min="15620" max="15620" width="24.6640625" style="29" hidden="1"/>
    <col min="15621" max="15621" width="9.5" style="29" hidden="1"/>
    <col min="15622" max="15622" width="11.1640625" style="29" hidden="1"/>
    <col min="15623" max="15623" width="14.5" style="29" hidden="1"/>
    <col min="15624" max="15624" width="13" style="29" hidden="1"/>
    <col min="15625" max="15625" width="14.33203125" style="29" hidden="1"/>
    <col min="15626" max="15626" width="14.83203125" style="29" hidden="1"/>
    <col min="15627" max="15627" width="12.5" style="29" hidden="1"/>
    <col min="15628" max="15628" width="8.6640625" style="29" hidden="1"/>
    <col min="15629" max="15629" width="2.83203125" style="29" hidden="1"/>
    <col min="15630" max="15630" width="12" style="29" hidden="1"/>
    <col min="15631" max="15631" width="8.1640625" style="29" hidden="1"/>
    <col min="15632" max="15632" width="9" style="29" hidden="1"/>
    <col min="15633" max="15634" width="15.1640625" style="29" hidden="1"/>
    <col min="15635" max="15635" width="9" style="29" hidden="1"/>
    <col min="15636" max="15636" width="10.83203125" style="29" hidden="1"/>
    <col min="15637" max="15637" width="9.83203125" style="29" hidden="1"/>
    <col min="15638" max="15875" width="9" style="29" hidden="1"/>
    <col min="15876" max="15876" width="24.6640625" style="29" hidden="1"/>
    <col min="15877" max="15877" width="9.5" style="29" hidden="1"/>
    <col min="15878" max="15878" width="11.1640625" style="29" hidden="1"/>
    <col min="15879" max="15879" width="14.5" style="29" hidden="1"/>
    <col min="15880" max="15880" width="13" style="29" hidden="1"/>
    <col min="15881" max="15881" width="14.33203125" style="29" hidden="1"/>
    <col min="15882" max="15882" width="14.83203125" style="29" hidden="1"/>
    <col min="15883" max="15883" width="12.5" style="29" hidden="1"/>
    <col min="15884" max="15884" width="8.6640625" style="29" hidden="1"/>
    <col min="15885" max="15885" width="2.83203125" style="29" hidden="1"/>
    <col min="15886" max="15886" width="12" style="29" hidden="1"/>
    <col min="15887" max="15887" width="8.1640625" style="29" hidden="1"/>
    <col min="15888" max="15888" width="9" style="29" hidden="1"/>
    <col min="15889" max="15890" width="15.1640625" style="29" hidden="1"/>
    <col min="15891" max="15891" width="9" style="29" hidden="1"/>
    <col min="15892" max="15892" width="10.83203125" style="29" hidden="1"/>
    <col min="15893" max="15893" width="9.83203125" style="29" hidden="1"/>
    <col min="15894" max="16131" width="9" style="29" hidden="1"/>
    <col min="16132" max="16132" width="24.6640625" style="29" hidden="1"/>
    <col min="16133" max="16133" width="9.5" style="29" hidden="1"/>
    <col min="16134" max="16134" width="11.1640625" style="29" hidden="1"/>
    <col min="16135" max="16135" width="14.5" style="29" hidden="1"/>
    <col min="16136" max="16136" width="13" style="29" hidden="1"/>
    <col min="16137" max="16137" width="14.33203125" style="29" hidden="1"/>
    <col min="16138" max="16138" width="14.83203125" style="29" hidden="1"/>
    <col min="16139" max="16139" width="12.5" style="29" hidden="1"/>
    <col min="16140" max="16140" width="8.6640625" style="29" hidden="1"/>
    <col min="16141" max="16141" width="2.83203125" style="29" hidden="1"/>
    <col min="16142" max="16142" width="12" style="29" hidden="1"/>
    <col min="16143" max="16143" width="8.1640625" style="29" hidden="1"/>
    <col min="16144" max="16144" width="9" style="29" hidden="1"/>
    <col min="16145" max="16146" width="15.1640625" style="29" hidden="1"/>
    <col min="16147" max="16147" width="9" style="29" hidden="1"/>
    <col min="16148" max="16148" width="10.83203125" style="29" hidden="1"/>
    <col min="16149" max="16150" width="9.83203125" style="29" hidden="1"/>
    <col min="16151" max="16384" width="9" style="29" hidden="1"/>
  </cols>
  <sheetData>
    <row r="1" spans="1:21" ht="20">
      <c r="A1" s="1" t="s">
        <v>121</v>
      </c>
      <c r="B1" s="31"/>
      <c r="Q1" s="34"/>
    </row>
    <row r="2" spans="1:21">
      <c r="B2" s="13" t="s">
        <v>21</v>
      </c>
      <c r="C2" s="13"/>
      <c r="D2" s="14" t="str">
        <f ca="1">MID(CELL("filename",A1),FIND("]",CELL("filename",A1))+1,255)</f>
        <v>7</v>
      </c>
      <c r="Q2" s="34"/>
    </row>
    <row r="3" spans="1:21" ht="5.25" customHeight="1">
      <c r="B3" s="90"/>
      <c r="C3" s="89"/>
      <c r="D3" s="89"/>
    </row>
    <row r="4" spans="1:21">
      <c r="B4" s="90" t="s">
        <v>4</v>
      </c>
      <c r="C4" s="89"/>
      <c r="D4" s="89"/>
      <c r="H4" s="90" t="s">
        <v>22</v>
      </c>
    </row>
    <row r="5" spans="1:21" s="89" customFormat="1" ht="11">
      <c r="B5" s="89" t="s">
        <v>96</v>
      </c>
      <c r="C5" s="89">
        <f ca="1">VLOOKUP(_xlfn.NUMBERVALUE($D$2),Results!$B$6:$F$76,5,0)</f>
        <v>89</v>
      </c>
      <c r="G5" s="137"/>
      <c r="H5" s="89" t="str">
        <f ca="1">VLOOKUP($C$5,ResultsByYr!$BS$6:$BT$7,2,0)</f>
        <v>BT</v>
      </c>
      <c r="T5" s="91"/>
    </row>
    <row r="6" spans="1:21" s="89" customFormat="1" ht="11">
      <c r="B6" s="92" t="s">
        <v>19</v>
      </c>
      <c r="C6" s="89" t="str">
        <f ca="1">VLOOKUP(_xlfn.NUMBERVALUE($D$2),Results!$B$6:$E$76,2,0)</f>
        <v>AWP 2009 exc. Background</v>
      </c>
      <c r="G6" s="93"/>
      <c r="H6" s="89" t="str">
        <f ca="1">VLOOKUP(C6,Information!$B$57:$C$59,2,0)</f>
        <v>Deaths - 2009 exc. Background</v>
      </c>
      <c r="Q6" s="93"/>
      <c r="T6" s="91"/>
    </row>
    <row r="7" spans="1:21" s="89" customFormat="1" ht="11">
      <c r="B7" s="92" t="s">
        <v>5</v>
      </c>
      <c r="C7" s="89" t="str">
        <f ca="1">VLOOKUP(_xlfn.NUMBERVALUE($D$2),Results!$B$6:$E$76,3,0)</f>
        <v>PTC - 2020 Central</v>
      </c>
      <c r="G7" s="93"/>
      <c r="H7" s="89" t="str">
        <f ca="1">VLOOKUP(C7,Information!$B$66:$C$69,2,0)</f>
        <v>PtC 2020</v>
      </c>
      <c r="Q7" s="94"/>
      <c r="T7" s="91"/>
    </row>
    <row r="8" spans="1:21" s="89" customFormat="1" ht="11">
      <c r="B8" s="92" t="s">
        <v>18</v>
      </c>
      <c r="C8" s="89" t="str">
        <f ca="1">VLOOKUP(_xlfn.NUMBERVALUE($D$2),Results!$B$6:$E$76,4,0)</f>
        <v>ACPC - 2020 Central</v>
      </c>
      <c r="D8" s="95"/>
      <c r="G8" s="93"/>
      <c r="H8" s="89" t="str">
        <f ca="1">VLOOKUP(C8,Information!$B$62:$C$64,2,0)</f>
        <v>ACPC 2020</v>
      </c>
      <c r="I8" s="94"/>
      <c r="T8" s="91"/>
    </row>
    <row r="9" spans="1:21" ht="5.25" customHeight="1" thickBot="1">
      <c r="B9" s="13"/>
      <c r="C9" s="13"/>
      <c r="D9" s="14"/>
    </row>
    <row r="10" spans="1:21" ht="14" thickBot="1">
      <c r="B10" s="46" t="s">
        <v>6</v>
      </c>
      <c r="C10" s="47"/>
      <c r="D10" s="47"/>
      <c r="E10" s="47"/>
      <c r="F10" s="48"/>
      <c r="G10" s="138"/>
      <c r="H10" s="48"/>
      <c r="I10" s="48"/>
      <c r="J10" s="48"/>
      <c r="K10" s="47"/>
      <c r="L10" s="47"/>
      <c r="M10" s="47"/>
      <c r="N10" s="47"/>
      <c r="O10" s="47"/>
      <c r="P10" s="47"/>
      <c r="Q10" s="47"/>
      <c r="R10" s="47"/>
      <c r="S10" s="47"/>
      <c r="T10" s="49"/>
    </row>
    <row r="11" spans="1:21" s="50" customFormat="1" ht="64.5" customHeight="1" thickBot="1">
      <c r="B11" s="23" t="s">
        <v>7</v>
      </c>
      <c r="C11" s="24" t="s">
        <v>12</v>
      </c>
      <c r="D11" s="65" t="s">
        <v>13</v>
      </c>
      <c r="E11" s="23" t="s">
        <v>165</v>
      </c>
      <c r="F11" s="24" t="s">
        <v>56</v>
      </c>
      <c r="G11" s="139" t="s">
        <v>57</v>
      </c>
      <c r="H11" s="24" t="s">
        <v>15</v>
      </c>
      <c r="I11" s="24" t="s">
        <v>14</v>
      </c>
      <c r="J11" s="24" t="s">
        <v>82</v>
      </c>
      <c r="K11" s="25" t="s">
        <v>16</v>
      </c>
      <c r="L11" s="81" t="s">
        <v>27</v>
      </c>
      <c r="M11" s="36" t="s">
        <v>28</v>
      </c>
      <c r="N11" s="24" t="s">
        <v>8</v>
      </c>
      <c r="O11" s="24" t="s">
        <v>17</v>
      </c>
      <c r="P11" s="24"/>
      <c r="Q11" s="24" t="s">
        <v>9</v>
      </c>
      <c r="R11" s="24" t="s">
        <v>3</v>
      </c>
      <c r="S11" s="65" t="s">
        <v>33</v>
      </c>
      <c r="T11" s="45" t="s">
        <v>32</v>
      </c>
    </row>
    <row r="12" spans="1:21" s="51" customFormat="1">
      <c r="B12" s="15">
        <v>2005</v>
      </c>
      <c r="C12" s="61">
        <f t="shared" ref="C12:C43" ca="1" si="0">SUM(INDIRECT("'"&amp;$H$6&amp;"'!C"&amp;SUM(ROW(A12))&amp;":"&amp;$H$5&amp;ROW(B12)))</f>
        <v>1655.1569943686743</v>
      </c>
      <c r="D12" s="79">
        <f t="shared" ref="D12:D43" ca="1" si="1">SUMPRODUCT(INDIRECT("'"&amp;$H$6&amp;"'!C"&amp;SUM(ROW(A12))&amp;":"&amp;$H$5&amp;SUM(ROW(B12))),INDIRECT("'"&amp;$H$6&amp;"'!C11:"&amp;$H$5&amp;"11"))/C12</f>
        <v>71.657887674143126</v>
      </c>
      <c r="E12" s="85">
        <f ca="1">IFERROR(F12/C12,"")</f>
        <v>0.41019279938889924</v>
      </c>
      <c r="F12" s="61">
        <f t="shared" ref="F12:F43" ca="1" si="2">SUMPRODUCT(INDIRECT("'"&amp;$H$6&amp;"'!$C"&amp;SUM(ROW(A12))&amp;":"&amp;$H$5&amp;SUM(ROW(A12))),
INDIRECT("'"&amp;$H$7&amp;"'!$C"&amp;SUM(ROW(A12))&amp;":"&amp;$H$5&amp;SUM(ROW(A12))))</f>
        <v>678.93348094820306</v>
      </c>
      <c r="G12" s="181">
        <f ca="1">OFFSET('Other Inputs'!$B80,,$D$2)</f>
        <v>0</v>
      </c>
      <c r="H12" s="61">
        <f ca="1">F12*(1-G12)</f>
        <v>678.93348094820306</v>
      </c>
      <c r="I12" s="79">
        <f t="shared" ref="I12:I43" ca="1" si="3">IFERROR(SUMPRODUCT(INDIRECT("'"&amp;$H$6&amp;"'!$C"&amp;SUM(ROW(P12))&amp;":"&amp;$H$5&amp;SUM(ROW(P12))),
INDIRECT("'"&amp;$H$7&amp;"'!$C"&amp;SUM(ROW(P12))&amp;":"&amp;$H$5&amp;SUM(ROW(P12))),
INDIRECT("'"&amp;$H$7&amp;"'!$C10:"&amp;$H$5&amp;10))/
(SUMPRODUCT(INDIRECT("'"&amp;$H$6&amp;"'!$C"&amp;SUM(ROW(P12))&amp;":"&amp;$H$5&amp;SUM(ROW(P12))),
INDIRECT("'"&amp;$H$7&amp;"'!$C"&amp;SUM(ROW(P12))&amp;":"&amp;$H$5&amp;SUM(ROW(P12))))),"")</f>
        <v>67.992802253514284</v>
      </c>
      <c r="J12" s="180">
        <f ca="1">OFFSET('Other Inputs'!$B11,,$D$2)</f>
        <v>2</v>
      </c>
      <c r="K12" s="86">
        <f ca="1">H12*J12</f>
        <v>1357.8669618964061</v>
      </c>
      <c r="L12" s="181">
        <f ca="1">OFFSET('Other Inputs'!$B149,,$D$2)</f>
        <v>5.5E-2</v>
      </c>
      <c r="M12" s="181">
        <f ca="1">OFFSET('Other Inputs'!$B218,,$D$2)</f>
        <v>1.9521717911176184E-2</v>
      </c>
      <c r="N12" s="61">
        <f ca="1">(K12*(1+L12))*(1+M12)</f>
        <v>1460.5154748602636</v>
      </c>
      <c r="O12" s="61">
        <f ca="1">N12/J12</f>
        <v>730.25773743013178</v>
      </c>
      <c r="P12" s="53"/>
      <c r="Q12" s="61">
        <f ca="1">IFERROR(SUMPRODUCT(INDIRECT("'"&amp;$H$6&amp;"'!$C"&amp;SUM(ROW(P12))&amp;":"&amp;$H$5&amp;SUM(ROW(P12))),
INDIRECT("'"&amp;$H$7&amp;"'!$C"&amp;SUM(ROW(P12))&amp;":"&amp;$H$5&amp;SUM(ROW(P12))),
INDIRECT("'"&amp;$H$8&amp;"'!$C"&amp;SUM(ROW(P12))&amp;":"&amp;$H$5&amp;SUM(ROW(P12))))/
(SUMPRODUCT(INDIRECT("'"&amp;$H$6&amp;"'!$C"&amp;SUM(ROW(P12))&amp;":"&amp;$H$5&amp;SUM(ROW(P12))),
INDIRECT("'"&amp;$H$7&amp;"'!$C"&amp;SUM(ROW(P12))&amp;":"&amp;$H$5&amp;SUM(ROW(P12))))),"")</f>
        <v>162534.60966781137</v>
      </c>
      <c r="R12" s="54"/>
      <c r="S12" s="66">
        <f ca="1">IFERROR(O12*Q12,0)</f>
        <v>118692156.31010555</v>
      </c>
      <c r="T12" s="68">
        <f t="shared" ref="T12:T43" si="4">IF(B12&gt;Endyear,0,IF(B12&gt;=Startyear,IF(B12=Startyear,0.5,T11+1),0))</f>
        <v>0</v>
      </c>
    </row>
    <row r="13" spans="1:21" s="51" customFormat="1">
      <c r="B13" s="15">
        <f>B12+1</f>
        <v>2006</v>
      </c>
      <c r="C13" s="61">
        <f t="shared" ca="1" si="0"/>
        <v>1697.3714264367629</v>
      </c>
      <c r="D13" s="79">
        <f t="shared" ca="1" si="1"/>
        <v>72.123347456997749</v>
      </c>
      <c r="E13" s="85">
        <f t="shared" ref="E13:E67" ca="1" si="5">IFERROR(F13/C13,"")</f>
        <v>0.46423023987131434</v>
      </c>
      <c r="F13" s="61">
        <f t="shared" ca="1" si="2"/>
        <v>787.97114444545343</v>
      </c>
      <c r="G13" s="181">
        <f ca="1">OFFSET('Other Inputs'!$B81,,$D$2)</f>
        <v>0</v>
      </c>
      <c r="H13" s="61">
        <f t="shared" ref="H13:H67" ca="1" si="6">F13*(1-G13)</f>
        <v>787.97114444545343</v>
      </c>
      <c r="I13" s="79">
        <f t="shared" ca="1" si="3"/>
        <v>69.213685695722972</v>
      </c>
      <c r="J13" s="63">
        <f ca="1">OFFSET('Other Inputs'!$B12,,$D$2)</f>
        <v>2</v>
      </c>
      <c r="K13" s="86">
        <f t="shared" ref="K13:K67" ca="1" si="7">H13*J13</f>
        <v>1575.9422888909069</v>
      </c>
      <c r="L13" s="82">
        <f ca="1">OFFSET('Other Inputs'!$B150,,$D$2)</f>
        <v>5.5E-2</v>
      </c>
      <c r="M13" s="52">
        <f ca="1">OFFSET('Other Inputs'!$B219,,$D$2)</f>
        <v>2.4271844660194174E-2</v>
      </c>
      <c r="N13" s="61">
        <f t="shared" ref="N13:N67" ca="1" si="8">(K13*(1+L13))*(1+M13)</f>
        <v>1702.973947662914</v>
      </c>
      <c r="O13" s="61">
        <f t="shared" ref="O13:O67" ca="1" si="9">N13/J13</f>
        <v>851.48697383145702</v>
      </c>
      <c r="P13" s="53"/>
      <c r="Q13" s="61">
        <f t="shared" ref="Q13:Q43" ca="1" si="10">IFERROR(SUMPRODUCT(INDIRECT("'"&amp;$H$6&amp;"'!$C"&amp;SUM(ROW(P13))&amp;":"&amp;$H$5&amp;SUM(ROW(P13))),
INDIRECT("'"&amp;$H$7&amp;"'!$C"&amp;SUM(ROW(P13))&amp;":"&amp;$H$5&amp;SUM(ROW(P13))),
INDIRECT("'"&amp;$H$8&amp;"'!$C"&amp;SUM(ROW(P13))&amp;":"&amp;$H$5&amp;SUM(ROW(P13))))/
(SUMPRODUCT(INDIRECT("'"&amp;$H$6&amp;"'!$C"&amp;SUM(ROW(P13))&amp;":"&amp;$H$5&amp;SUM(ROW(P13))),
INDIRECT("'"&amp;$H$7&amp;"'!$C"&amp;SUM(ROW(P13))&amp;":"&amp;$H$5&amp;SUM(ROW(P13))))),"")</f>
        <v>165353.6469277156</v>
      </c>
      <c r="R13" s="54">
        <f ca="1">IF(Q13=0,"",IFERROR(Q13/Q12-1,""))</f>
        <v>1.7344227581225891E-2</v>
      </c>
      <c r="S13" s="66">
        <f t="shared" ref="S13:S67" ca="1" si="11">IFERROR(O13*Q13,0)</f>
        <v>140796476.43447575</v>
      </c>
      <c r="T13" s="68">
        <f t="shared" si="4"/>
        <v>0</v>
      </c>
      <c r="U13" s="55"/>
    </row>
    <row r="14" spans="1:21" s="51" customFormat="1">
      <c r="B14" s="15">
        <f t="shared" ref="B14:B67" si="12">B13+1</f>
        <v>2007</v>
      </c>
      <c r="C14" s="61">
        <f t="shared" ca="1" si="0"/>
        <v>1736.2046299677122</v>
      </c>
      <c r="D14" s="79">
        <f t="shared" ca="1" si="1"/>
        <v>72.586392596707583</v>
      </c>
      <c r="E14" s="85">
        <f t="shared" ca="1" si="5"/>
        <v>0.51916500892189033</v>
      </c>
      <c r="F14" s="61">
        <f t="shared" ca="1" si="2"/>
        <v>901.37669220741452</v>
      </c>
      <c r="G14" s="181">
        <f ca="1">OFFSET('Other Inputs'!$B82,,$D$2)</f>
        <v>0</v>
      </c>
      <c r="H14" s="61">
        <f t="shared" ca="1" si="6"/>
        <v>901.37669220741452</v>
      </c>
      <c r="I14" s="79">
        <f t="shared" ca="1" si="3"/>
        <v>70.246434486663773</v>
      </c>
      <c r="J14" s="63">
        <f ca="1">OFFSET('Other Inputs'!$B13,,$D$2)</f>
        <v>2</v>
      </c>
      <c r="K14" s="86">
        <f t="shared" ca="1" si="7"/>
        <v>1802.753384414829</v>
      </c>
      <c r="L14" s="82">
        <f ca="1">OFFSET('Other Inputs'!$B151,,$D$2)</f>
        <v>5.5E-2</v>
      </c>
      <c r="M14" s="52">
        <f ca="1">OFFSET('Other Inputs'!$B220,,$D$2)</f>
        <v>1.6544117647058824E-2</v>
      </c>
      <c r="N14" s="61">
        <f t="shared" ca="1" si="8"/>
        <v>1933.3701576624587</v>
      </c>
      <c r="O14" s="61">
        <f t="shared" ca="1" si="9"/>
        <v>966.68507883122936</v>
      </c>
      <c r="P14" s="53"/>
      <c r="Q14" s="61">
        <f t="shared" ca="1" si="10"/>
        <v>169142.99842553915</v>
      </c>
      <c r="R14" s="54">
        <f t="shared" ref="R14:R67" ca="1" si="13">IF(Q14=0,"",IFERROR(Q14/Q13-1,""))</f>
        <v>2.2916649062358241E-2</v>
      </c>
      <c r="S14" s="66">
        <f t="shared" ca="1" si="11"/>
        <v>163508012.76674283</v>
      </c>
      <c r="T14" s="68">
        <f t="shared" si="4"/>
        <v>0</v>
      </c>
      <c r="U14" s="56"/>
    </row>
    <row r="15" spans="1:21" s="51" customFormat="1">
      <c r="B15" s="15">
        <f t="shared" si="12"/>
        <v>2008</v>
      </c>
      <c r="C15" s="61">
        <f t="shared" ca="1" si="0"/>
        <v>1774.4087182798251</v>
      </c>
      <c r="D15" s="79">
        <f t="shared" ca="1" si="1"/>
        <v>73.06619065610829</v>
      </c>
      <c r="E15" s="85">
        <f t="shared" ca="1" si="5"/>
        <v>0.5757026352012069</v>
      </c>
      <c r="F15" s="61">
        <f t="shared" ca="1" si="2"/>
        <v>1021.5317750376913</v>
      </c>
      <c r="G15" s="181">
        <f ca="1">OFFSET('Other Inputs'!$B83,,$D$2)</f>
        <v>0</v>
      </c>
      <c r="H15" s="61">
        <f t="shared" ca="1" si="6"/>
        <v>1021.5317750376913</v>
      </c>
      <c r="I15" s="79">
        <f t="shared" ca="1" si="3"/>
        <v>71.136395427163265</v>
      </c>
      <c r="J15" s="63">
        <f ca="1">OFFSET('Other Inputs'!$B14,,$D$2)</f>
        <v>2</v>
      </c>
      <c r="K15" s="86">
        <f t="shared" ca="1" si="7"/>
        <v>2043.0635500753826</v>
      </c>
      <c r="L15" s="82">
        <f ca="1">OFFSET('Other Inputs'!$B152,,$D$2)</f>
        <v>5.5E-2</v>
      </c>
      <c r="M15" s="52">
        <f ca="1">OFFSET('Other Inputs'!$B221,,$D$2)</f>
        <v>1.7660044150110375E-2</v>
      </c>
      <c r="N15" s="61">
        <f t="shared" ca="1" si="8"/>
        <v>2193.4970704126108</v>
      </c>
      <c r="O15" s="61">
        <f t="shared" ca="1" si="9"/>
        <v>1096.7485352063054</v>
      </c>
      <c r="P15" s="53"/>
      <c r="Q15" s="61">
        <f t="shared" ca="1" si="10"/>
        <v>173658.62716269435</v>
      </c>
      <c r="R15" s="54">
        <f t="shared" ca="1" si="13"/>
        <v>2.6697107058457847E-2</v>
      </c>
      <c r="S15" s="66">
        <f t="shared" ca="1" si="11"/>
        <v>190459844.96662295</v>
      </c>
      <c r="T15" s="68">
        <f t="shared" si="4"/>
        <v>0</v>
      </c>
      <c r="U15" s="56"/>
    </row>
    <row r="16" spans="1:21" s="51" customFormat="1">
      <c r="B16" s="15">
        <f t="shared" si="12"/>
        <v>2009</v>
      </c>
      <c r="C16" s="61">
        <f t="shared" ca="1" si="0"/>
        <v>1805.6065924253112</v>
      </c>
      <c r="D16" s="79">
        <f t="shared" ca="1" si="1"/>
        <v>73.515425594423448</v>
      </c>
      <c r="E16" s="85">
        <f t="shared" ca="1" si="5"/>
        <v>0.60146310789118174</v>
      </c>
      <c r="F16" s="61">
        <f t="shared" ca="1" si="2"/>
        <v>1086.0057527089339</v>
      </c>
      <c r="G16" s="181">
        <f ca="1">OFFSET('Other Inputs'!$B84,,$D$2)</f>
        <v>0</v>
      </c>
      <c r="H16" s="61">
        <f t="shared" ca="1" si="6"/>
        <v>1086.0057527089339</v>
      </c>
      <c r="I16" s="79">
        <f t="shared" ca="1" si="3"/>
        <v>71.76426713824803</v>
      </c>
      <c r="J16" s="63">
        <f ca="1">OFFSET('Other Inputs'!$B15,,$D$2)</f>
        <v>2</v>
      </c>
      <c r="K16" s="86">
        <f t="shared" ca="1" si="7"/>
        <v>2172.0115054178677</v>
      </c>
      <c r="L16" s="82">
        <f ca="1">OFFSET('Other Inputs'!$B153,,$D$2)</f>
        <v>5.5E-2</v>
      </c>
      <c r="M16" s="52">
        <f ca="1">OFFSET('Other Inputs'!$B222,,$D$2)</f>
        <v>1.797945205479452E-2</v>
      </c>
      <c r="N16" s="61">
        <f t="shared" ca="1" si="8"/>
        <v>2332.6715516597997</v>
      </c>
      <c r="O16" s="61">
        <f t="shared" ca="1" si="9"/>
        <v>1166.3357758298998</v>
      </c>
      <c r="P16" s="53"/>
      <c r="Q16" s="61">
        <f t="shared" ca="1" si="10"/>
        <v>179714.19332777444</v>
      </c>
      <c r="R16" s="54">
        <f t="shared" ca="1" si="13"/>
        <v>3.4870517313296823E-2</v>
      </c>
      <c r="S16" s="66">
        <f t="shared" ca="1" si="11"/>
        <v>209607093.10259441</v>
      </c>
      <c r="T16" s="68">
        <f t="shared" si="4"/>
        <v>0</v>
      </c>
    </row>
    <row r="17" spans="2:20" s="51" customFormat="1">
      <c r="B17" s="15">
        <f t="shared" si="12"/>
        <v>2010</v>
      </c>
      <c r="C17" s="61">
        <f t="shared" ca="1" si="0"/>
        <v>1828.8248972726949</v>
      </c>
      <c r="D17" s="79">
        <f t="shared" ca="1" si="1"/>
        <v>73.928642575395912</v>
      </c>
      <c r="E17" s="85">
        <f t="shared" ca="1" si="5"/>
        <v>0.61183651162866326</v>
      </c>
      <c r="F17" s="61">
        <f t="shared" ca="1" si="2"/>
        <v>1118.941845526974</v>
      </c>
      <c r="G17" s="181">
        <f ca="1">OFFSET('Other Inputs'!$B85,,$D$2)</f>
        <v>0</v>
      </c>
      <c r="H17" s="61">
        <f t="shared" ca="1" si="6"/>
        <v>1118.941845526974</v>
      </c>
      <c r="I17" s="79">
        <f t="shared" ca="1" si="3"/>
        <v>72.277746339354337</v>
      </c>
      <c r="J17" s="63">
        <f ca="1">OFFSET('Other Inputs'!$B16,,$D$2)</f>
        <v>2</v>
      </c>
      <c r="K17" s="86">
        <f t="shared" ca="1" si="7"/>
        <v>2237.883691053948</v>
      </c>
      <c r="L17" s="82">
        <f ca="1">OFFSET('Other Inputs'!$B154,,$D$2)</f>
        <v>5.5E-2</v>
      </c>
      <c r="M17" s="52">
        <f ca="1">OFFSET('Other Inputs'!$B223,,$D$2)</f>
        <v>1.4830508474576272E-2</v>
      </c>
      <c r="N17" s="61">
        <f t="shared" ca="1" si="8"/>
        <v>2395.981639524698</v>
      </c>
      <c r="O17" s="61">
        <f t="shared" ca="1" si="9"/>
        <v>1197.990819762349</v>
      </c>
      <c r="P17" s="53"/>
      <c r="Q17" s="61">
        <f t="shared" ca="1" si="10"/>
        <v>186725.53266035943</v>
      </c>
      <c r="R17" s="54">
        <f t="shared" ca="1" si="13"/>
        <v>3.9013831922541931E-2</v>
      </c>
      <c r="S17" s="66">
        <f t="shared" ca="1" si="11"/>
        <v>223695473.94234526</v>
      </c>
      <c r="T17" s="68">
        <f t="shared" si="4"/>
        <v>0</v>
      </c>
    </row>
    <row r="18" spans="2:20" s="51" customFormat="1">
      <c r="B18" s="15">
        <f t="shared" si="12"/>
        <v>2011</v>
      </c>
      <c r="C18" s="61">
        <f t="shared" ca="1" si="0"/>
        <v>1847.4860542990816</v>
      </c>
      <c r="D18" s="79">
        <f t="shared" ca="1" si="1"/>
        <v>74.338153111874576</v>
      </c>
      <c r="E18" s="85">
        <f t="shared" ca="1" si="5"/>
        <v>0.6224272234587146</v>
      </c>
      <c r="F18" s="61">
        <f t="shared" ca="1" si="2"/>
        <v>1149.9256151560735</v>
      </c>
      <c r="G18" s="181">
        <f ca="1">OFFSET('Other Inputs'!$B86,,$D$2)</f>
        <v>0</v>
      </c>
      <c r="H18" s="61">
        <f t="shared" ca="1" si="6"/>
        <v>1149.9256151560735</v>
      </c>
      <c r="I18" s="79">
        <f t="shared" ca="1" si="3"/>
        <v>72.780835683928046</v>
      </c>
      <c r="J18" s="63">
        <f ca="1">OFFSET('Other Inputs'!$B17,,$D$2)</f>
        <v>2</v>
      </c>
      <c r="K18" s="86">
        <f t="shared" ca="1" si="7"/>
        <v>2299.851230312147</v>
      </c>
      <c r="L18" s="82">
        <f ca="1">OFFSET('Other Inputs'!$B155,,$D$2)</f>
        <v>5.5E-2</v>
      </c>
      <c r="M18" s="52">
        <f ca="1">OFFSET('Other Inputs'!$B224,,$D$2)</f>
        <v>2.2491349480968859E-2</v>
      </c>
      <c r="N18" s="61">
        <f t="shared" ca="1" si="8"/>
        <v>2480.9147774321373</v>
      </c>
      <c r="O18" s="61">
        <f t="shared" ca="1" si="9"/>
        <v>1240.4573887160686</v>
      </c>
      <c r="P18" s="53"/>
      <c r="Q18" s="61">
        <f t="shared" ca="1" si="10"/>
        <v>192790.01818936158</v>
      </c>
      <c r="R18" s="54">
        <f t="shared" ca="1" si="13"/>
        <v>3.247807325864227E-2</v>
      </c>
      <c r="S18" s="66">
        <f t="shared" ca="1" si="11"/>
        <v>239147802.53369883</v>
      </c>
      <c r="T18" s="68">
        <f t="shared" si="4"/>
        <v>0</v>
      </c>
    </row>
    <row r="19" spans="2:20" s="51" customFormat="1">
      <c r="B19" s="15">
        <f t="shared" si="12"/>
        <v>2012</v>
      </c>
      <c r="C19" s="61">
        <f t="shared" ca="1" si="0"/>
        <v>1863.0175079687947</v>
      </c>
      <c r="D19" s="79">
        <f t="shared" ca="1" si="1"/>
        <v>74.757232402730239</v>
      </c>
      <c r="E19" s="85">
        <f t="shared" ca="1" si="5"/>
        <v>0.60643528974300476</v>
      </c>
      <c r="F19" s="61">
        <f t="shared" ca="1" si="2"/>
        <v>1129.7995622413466</v>
      </c>
      <c r="G19" s="181">
        <f ca="1">OFFSET('Other Inputs'!$B87,,$D$2)</f>
        <v>0</v>
      </c>
      <c r="H19" s="61">
        <f t="shared" ca="1" si="6"/>
        <v>1129.7995622413466</v>
      </c>
      <c r="I19" s="79">
        <f t="shared" ca="1" si="3"/>
        <v>73.204284744199583</v>
      </c>
      <c r="J19" s="63">
        <f ca="1">OFFSET('Other Inputs'!$B18,,$D$2)</f>
        <v>2</v>
      </c>
      <c r="K19" s="86">
        <f t="shared" ca="1" si="7"/>
        <v>2259.5991244826932</v>
      </c>
      <c r="L19" s="82">
        <f ca="1">OFFSET('Other Inputs'!$B156,,$D$2)</f>
        <v>5.5E-2</v>
      </c>
      <c r="M19" s="52">
        <f ca="1">OFFSET('Other Inputs'!$B225,,$D$2)</f>
        <v>1.9223224794036878E-2</v>
      </c>
      <c r="N19" s="61">
        <f t="shared" ca="1" si="8"/>
        <v>2429.7028812488697</v>
      </c>
      <c r="O19" s="61">
        <f t="shared" ca="1" si="9"/>
        <v>1214.8514406244349</v>
      </c>
      <c r="P19" s="53"/>
      <c r="Q19" s="61">
        <f t="shared" ca="1" si="10"/>
        <v>197049.85007527791</v>
      </c>
      <c r="R19" s="54">
        <f t="shared" ca="1" si="13"/>
        <v>2.209570768198299E-2</v>
      </c>
      <c r="S19" s="66">
        <f t="shared" ca="1" si="11"/>
        <v>239386294.23878026</v>
      </c>
      <c r="T19" s="68">
        <f t="shared" si="4"/>
        <v>0</v>
      </c>
    </row>
    <row r="20" spans="2:20" s="51" customFormat="1">
      <c r="B20" s="15">
        <f t="shared" si="12"/>
        <v>2013</v>
      </c>
      <c r="C20" s="61">
        <f t="shared" ca="1" si="0"/>
        <v>1874.9847613555112</v>
      </c>
      <c r="D20" s="79">
        <f t="shared" ca="1" si="1"/>
        <v>75.183512091582969</v>
      </c>
      <c r="E20" s="85">
        <f t="shared" ca="1" si="5"/>
        <v>0.59029584747128827</v>
      </c>
      <c r="F20" s="61">
        <f t="shared" ca="1" si="2"/>
        <v>1106.7957187001027</v>
      </c>
      <c r="G20" s="181">
        <f ca="1">OFFSET('Other Inputs'!$B88,,$D$2)</f>
        <v>0</v>
      </c>
      <c r="H20" s="61">
        <f t="shared" ca="1" si="6"/>
        <v>1106.7957187001027</v>
      </c>
      <c r="I20" s="79">
        <f t="shared" ca="1" si="3"/>
        <v>73.632924469814014</v>
      </c>
      <c r="J20" s="63">
        <f ca="1">OFFSET('Other Inputs'!$B19,,$D$2)</f>
        <v>2</v>
      </c>
      <c r="K20" s="86">
        <f t="shared" ca="1" si="7"/>
        <v>2213.5914374002055</v>
      </c>
      <c r="L20" s="82">
        <f ca="1">OFFSET('Other Inputs'!$B157,,$D$2)</f>
        <v>5.5E-2</v>
      </c>
      <c r="M20" s="52">
        <f ca="1">OFFSET('Other Inputs'!$B226,,$D$2)</f>
        <v>1.6406250000000001E-2</v>
      </c>
      <c r="N20" s="61">
        <f t="shared" ca="1" si="8"/>
        <v>2373.6531213756552</v>
      </c>
      <c r="O20" s="61">
        <f t="shared" ca="1" si="9"/>
        <v>1186.8265606878276</v>
      </c>
      <c r="P20" s="53"/>
      <c r="Q20" s="61">
        <f t="shared" ca="1" si="10"/>
        <v>201401.4785063169</v>
      </c>
      <c r="R20" s="54">
        <f t="shared" ca="1" si="13"/>
        <v>2.2083896178436868E-2</v>
      </c>
      <c r="S20" s="66">
        <f t="shared" ca="1" si="11"/>
        <v>239028624.05309552</v>
      </c>
      <c r="T20" s="68">
        <f t="shared" si="4"/>
        <v>0</v>
      </c>
    </row>
    <row r="21" spans="2:20" s="51" customFormat="1">
      <c r="B21" s="15">
        <f t="shared" si="12"/>
        <v>2014</v>
      </c>
      <c r="C21" s="61">
        <f t="shared" ca="1" si="0"/>
        <v>1881.954920455245</v>
      </c>
      <c r="D21" s="79">
        <f t="shared" ca="1" si="1"/>
        <v>75.606809629161745</v>
      </c>
      <c r="E21" s="85">
        <f t="shared" ca="1" si="5"/>
        <v>0.57416543857333269</v>
      </c>
      <c r="F21" s="61">
        <f t="shared" ca="1" si="2"/>
        <v>1080.5534722784271</v>
      </c>
      <c r="G21" s="181">
        <f ca="1">OFFSET('Other Inputs'!$B89,,$D$2)</f>
        <v>0</v>
      </c>
      <c r="H21" s="61">
        <f t="shared" ca="1" si="6"/>
        <v>1080.5534722784271</v>
      </c>
      <c r="I21" s="79">
        <f t="shared" ca="1" si="3"/>
        <v>74.058735017866439</v>
      </c>
      <c r="J21" s="63">
        <f ca="1">OFFSET('Other Inputs'!$B20,,$D$2)</f>
        <v>2</v>
      </c>
      <c r="K21" s="86">
        <f t="shared" ca="1" si="7"/>
        <v>2161.1069445568542</v>
      </c>
      <c r="L21" s="82">
        <f ca="1">OFFSET('Other Inputs'!$B158,,$D$2)</f>
        <v>5.5E-2</v>
      </c>
      <c r="M21" s="52">
        <f ca="1">OFFSET('Other Inputs'!$B227,,$D$2)</f>
        <v>1.627630011909488E-2</v>
      </c>
      <c r="N21" s="61">
        <f t="shared" ca="1" si="8"/>
        <v>2317.0772671135969</v>
      </c>
      <c r="O21" s="61">
        <f t="shared" ca="1" si="9"/>
        <v>1158.5386335567985</v>
      </c>
      <c r="P21" s="53"/>
      <c r="Q21" s="61">
        <f t="shared" ca="1" si="10"/>
        <v>207032.06427929393</v>
      </c>
      <c r="R21" s="54">
        <f t="shared" ca="1" si="13"/>
        <v>2.7957023030495964E-2</v>
      </c>
      <c r="S21" s="66">
        <f t="shared" ca="1" si="11"/>
        <v>239854644.85257646</v>
      </c>
      <c r="T21" s="68">
        <f t="shared" si="4"/>
        <v>0</v>
      </c>
    </row>
    <row r="22" spans="2:20" s="51" customFormat="1">
      <c r="B22" s="15">
        <f t="shared" si="12"/>
        <v>2015</v>
      </c>
      <c r="C22" s="61">
        <f t="shared" ca="1" si="0"/>
        <v>1883.4314615647052</v>
      </c>
      <c r="D22" s="79">
        <f t="shared" ca="1" si="1"/>
        <v>76.024791795790435</v>
      </c>
      <c r="E22" s="85">
        <f t="shared" ca="1" si="5"/>
        <v>0.558085866519614</v>
      </c>
      <c r="F22" s="61">
        <f t="shared" ca="1" si="2"/>
        <v>1051.1164792576415</v>
      </c>
      <c r="G22" s="181">
        <f ca="1">OFFSET('Other Inputs'!$B90,,$D$2)</f>
        <v>0</v>
      </c>
      <c r="H22" s="61">
        <f t="shared" ca="1" si="6"/>
        <v>1051.1164792576415</v>
      </c>
      <c r="I22" s="79">
        <f t="shared" ca="1" si="3"/>
        <v>74.47931387271251</v>
      </c>
      <c r="J22" s="63">
        <f ca="1">OFFSET('Other Inputs'!$B21,,$D$2)</f>
        <v>2</v>
      </c>
      <c r="K22" s="86">
        <f t="shared" ca="1" si="7"/>
        <v>2102.2329585152829</v>
      </c>
      <c r="L22" s="82">
        <f ca="1">OFFSET('Other Inputs'!$B159,,$D$2)</f>
        <v>5.5E-2</v>
      </c>
      <c r="M22" s="52">
        <f ca="1">OFFSET('Other Inputs'!$B228,,$D$2)</f>
        <v>1.7309205350118019E-2</v>
      </c>
      <c r="N22" s="61">
        <f t="shared" ca="1" si="8"/>
        <v>2256.2450922148505</v>
      </c>
      <c r="O22" s="61">
        <f t="shared" ca="1" si="9"/>
        <v>1128.1225461074253</v>
      </c>
      <c r="P22" s="53"/>
      <c r="Q22" s="61">
        <f t="shared" ca="1" si="10"/>
        <v>214454.88581393604</v>
      </c>
      <c r="R22" s="54">
        <f t="shared" ca="1" si="13"/>
        <v>3.5853487528523242E-2</v>
      </c>
      <c r="S22" s="66">
        <f t="shared" ca="1" si="11"/>
        <v>241931391.80959466</v>
      </c>
      <c r="T22" s="68">
        <f t="shared" si="4"/>
        <v>0</v>
      </c>
    </row>
    <row r="23" spans="2:20" s="51" customFormat="1">
      <c r="B23" s="15">
        <f t="shared" si="12"/>
        <v>2016</v>
      </c>
      <c r="C23" s="61">
        <f t="shared" ca="1" si="0"/>
        <v>1879.0835376900977</v>
      </c>
      <c r="D23" s="79">
        <f t="shared" ca="1" si="1"/>
        <v>76.436241740845773</v>
      </c>
      <c r="E23" s="85">
        <f t="shared" ca="1" si="5"/>
        <v>0.55207952392746784</v>
      </c>
      <c r="F23" s="61">
        <f t="shared" ca="1" si="2"/>
        <v>1037.4035449078913</v>
      </c>
      <c r="G23" s="181">
        <f ca="1">OFFSET('Other Inputs'!$B91,,$D$2)</f>
        <v>0</v>
      </c>
      <c r="H23" s="61">
        <f t="shared" ca="1" si="6"/>
        <v>1037.4035449078913</v>
      </c>
      <c r="I23" s="79">
        <f t="shared" ca="1" si="3"/>
        <v>74.921018331293894</v>
      </c>
      <c r="J23" s="63">
        <f ca="1">OFFSET('Other Inputs'!$B22,,$D$2)</f>
        <v>2</v>
      </c>
      <c r="K23" s="86">
        <f t="shared" ca="1" si="7"/>
        <v>2074.8070898157825</v>
      </c>
      <c r="L23" s="82">
        <f ca="1">OFFSET('Other Inputs'!$B160,,$D$2)</f>
        <v>5.5E-2</v>
      </c>
      <c r="M23" s="52">
        <f ca="1">OFFSET('Other Inputs'!$B229,,$D$2)</f>
        <v>1.7500000000000002E-2</v>
      </c>
      <c r="N23" s="61">
        <f t="shared" ca="1" si="8"/>
        <v>2227.2276056513747</v>
      </c>
      <c r="O23" s="61">
        <f t="shared" ca="1" si="9"/>
        <v>1113.6138028256873</v>
      </c>
      <c r="P23" s="53"/>
      <c r="Q23" s="61">
        <f t="shared" ca="1" si="10"/>
        <v>222108.03397848422</v>
      </c>
      <c r="R23" s="54">
        <f t="shared" ca="1" si="13"/>
        <v>3.5686518101472275E-2</v>
      </c>
      <c r="S23" s="66">
        <f t="shared" ca="1" si="11"/>
        <v>247342572.35691679</v>
      </c>
      <c r="T23" s="68">
        <f t="shared" si="4"/>
        <v>0</v>
      </c>
    </row>
    <row r="24" spans="2:20" s="51" customFormat="1">
      <c r="B24" s="15">
        <f t="shared" si="12"/>
        <v>2017</v>
      </c>
      <c r="C24" s="61">
        <f t="shared" ca="1" si="0"/>
        <v>1869.2802702255192</v>
      </c>
      <c r="D24" s="79">
        <f t="shared" ca="1" si="1"/>
        <v>76.844777491987685</v>
      </c>
      <c r="E24" s="85">
        <f t="shared" ca="1" si="5"/>
        <v>0.54609602747502839</v>
      </c>
      <c r="F24" s="61">
        <f t="shared" ca="1" si="2"/>
        <v>1020.8065298076036</v>
      </c>
      <c r="G24" s="181">
        <f ca="1">OFFSET('Other Inputs'!$B92,,$D$2)</f>
        <v>0</v>
      </c>
      <c r="H24" s="61">
        <f t="shared" ca="1" si="6"/>
        <v>1020.8065298076036</v>
      </c>
      <c r="I24" s="79">
        <f t="shared" ca="1" si="3"/>
        <v>75.358246272871611</v>
      </c>
      <c r="J24" s="63">
        <f ca="1">OFFSET('Other Inputs'!$B23,,$D$2)</f>
        <v>2</v>
      </c>
      <c r="K24" s="86">
        <f t="shared" ca="1" si="7"/>
        <v>2041.6130596152072</v>
      </c>
      <c r="L24" s="82">
        <f ca="1">OFFSET('Other Inputs'!$B161,,$D$2)</f>
        <v>5.5E-2</v>
      </c>
      <c r="M24" s="52">
        <f ca="1">OFFSET('Other Inputs'!$B230,,$D$2)</f>
        <v>1.7500000000000002E-2</v>
      </c>
      <c r="N24" s="61">
        <f t="shared" ca="1" si="8"/>
        <v>2191.5950590071893</v>
      </c>
      <c r="O24" s="61">
        <f t="shared" ca="1" si="9"/>
        <v>1095.7975295035947</v>
      </c>
      <c r="P24" s="53"/>
      <c r="Q24" s="61">
        <f t="shared" ca="1" si="10"/>
        <v>226606.45195328048</v>
      </c>
      <c r="R24" s="54">
        <f t="shared" ca="1" si="13"/>
        <v>2.025328797981274E-2</v>
      </c>
      <c r="S24" s="66">
        <f t="shared" ca="1" si="11"/>
        <v>248314790.21997976</v>
      </c>
      <c r="T24" s="68">
        <f t="shared" si="4"/>
        <v>0</v>
      </c>
    </row>
    <row r="25" spans="2:20" s="51" customFormat="1">
      <c r="B25" s="15">
        <f t="shared" si="12"/>
        <v>2018</v>
      </c>
      <c r="C25" s="61">
        <f t="shared" ca="1" si="0"/>
        <v>1854.1998453314341</v>
      </c>
      <c r="D25" s="79">
        <f t="shared" ca="1" si="1"/>
        <v>77.252498818001499</v>
      </c>
      <c r="E25" s="85">
        <f t="shared" ca="1" si="5"/>
        <v>0.54010656411618219</v>
      </c>
      <c r="F25" s="61">
        <f t="shared" ca="1" si="2"/>
        <v>1001.4655076467174</v>
      </c>
      <c r="G25" s="181">
        <f ca="1">OFFSET('Other Inputs'!$B93,,$D$2)</f>
        <v>0</v>
      </c>
      <c r="H25" s="61">
        <f t="shared" ca="1" si="6"/>
        <v>1001.4655076467174</v>
      </c>
      <c r="I25" s="79">
        <f t="shared" ca="1" si="3"/>
        <v>75.791682343153312</v>
      </c>
      <c r="J25" s="63">
        <f ca="1">OFFSET('Other Inputs'!$B24,,$D$2)</f>
        <v>2</v>
      </c>
      <c r="K25" s="86">
        <f t="shared" ca="1" si="7"/>
        <v>2002.9310152934347</v>
      </c>
      <c r="L25" s="82">
        <f ca="1">OFFSET('Other Inputs'!$B162,,$D$2)</f>
        <v>5.5E-2</v>
      </c>
      <c r="M25" s="52">
        <f ca="1">OFFSET('Other Inputs'!$B231,,$D$2)</f>
        <v>1.7500000000000002E-2</v>
      </c>
      <c r="N25" s="61">
        <f t="shared" ca="1" si="8"/>
        <v>2150.0713350044289</v>
      </c>
      <c r="O25" s="61">
        <f t="shared" ca="1" si="9"/>
        <v>1075.0356675022144</v>
      </c>
      <c r="P25" s="53"/>
      <c r="Q25" s="61">
        <f t="shared" ca="1" si="10"/>
        <v>228061.39975533378</v>
      </c>
      <c r="R25" s="54">
        <f t="shared" ca="1" si="13"/>
        <v>6.420593012741227E-3</v>
      </c>
      <c r="S25" s="66">
        <f t="shared" ca="1" si="11"/>
        <v>245174139.11746463</v>
      </c>
      <c r="T25" s="68">
        <f t="shared" si="4"/>
        <v>0</v>
      </c>
    </row>
    <row r="26" spans="2:20" s="51" customFormat="1">
      <c r="B26" s="15">
        <f t="shared" si="12"/>
        <v>2019</v>
      </c>
      <c r="C26" s="61">
        <f t="shared" ca="1" si="0"/>
        <v>1831.8400116479256</v>
      </c>
      <c r="D26" s="79">
        <f t="shared" ca="1" si="1"/>
        <v>77.646779135240237</v>
      </c>
      <c r="E26" s="85">
        <f t="shared" ca="1" si="5"/>
        <v>0.53430137736776417</v>
      </c>
      <c r="F26" s="61">
        <f t="shared" ca="1" si="2"/>
        <v>978.75464134086781</v>
      </c>
      <c r="G26" s="181">
        <f ca="1">OFFSET('Other Inputs'!$B94,,$D$2)</f>
        <v>0</v>
      </c>
      <c r="H26" s="61">
        <f t="shared" ca="1" si="6"/>
        <v>978.75464134086781</v>
      </c>
      <c r="I26" s="79">
        <f t="shared" ca="1" si="3"/>
        <v>76.21107255857963</v>
      </c>
      <c r="J26" s="63">
        <f ca="1">OFFSET('Other Inputs'!$B25,,$D$2)</f>
        <v>2</v>
      </c>
      <c r="K26" s="86">
        <f t="shared" ca="1" si="7"/>
        <v>1957.5092826817356</v>
      </c>
      <c r="L26" s="82">
        <f ca="1">OFFSET('Other Inputs'!$B163,,$D$2)</f>
        <v>5.5E-2</v>
      </c>
      <c r="M26" s="52">
        <f ca="1">OFFSET('Other Inputs'!$B232,,$D$2)</f>
        <v>1.7500000000000002E-2</v>
      </c>
      <c r="N26" s="61">
        <f t="shared" ca="1" si="8"/>
        <v>2101.3128083607426</v>
      </c>
      <c r="O26" s="61">
        <f t="shared" ca="1" si="9"/>
        <v>1050.6564041803713</v>
      </c>
      <c r="P26" s="53"/>
      <c r="Q26" s="61">
        <f t="shared" ca="1" si="10"/>
        <v>229933.69624761064</v>
      </c>
      <c r="R26" s="54">
        <f t="shared" ca="1" si="13"/>
        <v>8.2096158941646902E-3</v>
      </c>
      <c r="S26" s="66">
        <f t="shared" ca="1" si="11"/>
        <v>241581310.49941632</v>
      </c>
      <c r="T26" s="68">
        <f t="shared" si="4"/>
        <v>0</v>
      </c>
    </row>
    <row r="27" spans="2:20" s="51" customFormat="1">
      <c r="B27" s="15">
        <f t="shared" si="12"/>
        <v>2020</v>
      </c>
      <c r="C27" s="61">
        <f t="shared" ca="1" si="0"/>
        <v>1801.6689776958422</v>
      </c>
      <c r="D27" s="79">
        <f t="shared" ca="1" si="1"/>
        <v>78.024867704080023</v>
      </c>
      <c r="E27" s="85">
        <f t="shared" ca="1" si="5"/>
        <v>0.52872406624192259</v>
      </c>
      <c r="F27" s="61">
        <f t="shared" ca="1" si="2"/>
        <v>952.58574790927344</v>
      </c>
      <c r="G27" s="181">
        <f ca="1">OFFSET('Other Inputs'!$B95,,$D$2)</f>
        <v>0</v>
      </c>
      <c r="H27" s="61">
        <f t="shared" ca="1" si="6"/>
        <v>952.58574790927344</v>
      </c>
      <c r="I27" s="79">
        <f t="shared" ca="1" si="3"/>
        <v>76.613352966818994</v>
      </c>
      <c r="J27" s="63">
        <f ca="1">OFFSET('Other Inputs'!$B26,,$D$2)</f>
        <v>2</v>
      </c>
      <c r="K27" s="86">
        <f t="shared" ca="1" si="7"/>
        <v>1905.1714958185469</v>
      </c>
      <c r="L27" s="82">
        <f ca="1">OFFSET('Other Inputs'!$B164,,$D$2)</f>
        <v>5.5E-2</v>
      </c>
      <c r="M27" s="52">
        <f ca="1">OFFSET('Other Inputs'!$B233,,$D$2)</f>
        <v>1.7500000000000002E-2</v>
      </c>
      <c r="N27" s="61">
        <f t="shared" ca="1" si="8"/>
        <v>2045.1301568301169</v>
      </c>
      <c r="O27" s="61">
        <f t="shared" ca="1" si="9"/>
        <v>1022.5650784150585</v>
      </c>
      <c r="P27" s="53"/>
      <c r="Q27" s="61">
        <f t="shared" ca="1" si="10"/>
        <v>233121.45500515806</v>
      </c>
      <c r="R27" s="54">
        <f t="shared" ca="1" si="13"/>
        <v>1.3863817307205872E-2</v>
      </c>
      <c r="S27" s="66">
        <f t="shared" ca="1" si="11"/>
        <v>238381858.91758198</v>
      </c>
      <c r="T27" s="68">
        <f t="shared" si="4"/>
        <v>0.5</v>
      </c>
    </row>
    <row r="28" spans="2:20" s="51" customFormat="1">
      <c r="B28" s="15">
        <f t="shared" si="12"/>
        <v>2021</v>
      </c>
      <c r="C28" s="61">
        <f t="shared" ca="1" si="0"/>
        <v>1763.5658976221534</v>
      </c>
      <c r="D28" s="79">
        <f t="shared" ca="1" si="1"/>
        <v>78.386005226947802</v>
      </c>
      <c r="E28" s="85">
        <f t="shared" ca="1" si="5"/>
        <v>0.52338717658455702</v>
      </c>
      <c r="F28" s="61">
        <f t="shared" ca="1" si="2"/>
        <v>923.02777587726882</v>
      </c>
      <c r="G28" s="181">
        <f ca="1">OFFSET('Other Inputs'!$B96,,$D$2)</f>
        <v>0</v>
      </c>
      <c r="H28" s="61">
        <f t="shared" ca="1" si="6"/>
        <v>923.02777587726882</v>
      </c>
      <c r="I28" s="79">
        <f t="shared" ca="1" si="3"/>
        <v>76.99694834451175</v>
      </c>
      <c r="J28" s="63">
        <f ca="1">OFFSET('Other Inputs'!$B27,,$D$2)</f>
        <v>2</v>
      </c>
      <c r="K28" s="86">
        <f t="shared" ca="1" si="7"/>
        <v>1846.0555517545376</v>
      </c>
      <c r="L28" s="82">
        <f ca="1">OFFSET('Other Inputs'!$B165,,$D$2)</f>
        <v>5.5E-2</v>
      </c>
      <c r="M28" s="52">
        <f ca="1">OFFSET('Other Inputs'!$B234,,$D$2)</f>
        <v>1.7500000000000002E-2</v>
      </c>
      <c r="N28" s="61">
        <f t="shared" ca="1" si="8"/>
        <v>1981.6714077253052</v>
      </c>
      <c r="O28" s="61">
        <f t="shared" ca="1" si="9"/>
        <v>990.83570386265262</v>
      </c>
      <c r="P28" s="53"/>
      <c r="Q28" s="61">
        <f t="shared" ca="1" si="10"/>
        <v>237242.74720998094</v>
      </c>
      <c r="R28" s="54">
        <f t="shared" ca="1" si="13"/>
        <v>1.7678734051877365E-2</v>
      </c>
      <c r="S28" s="66">
        <f t="shared" ca="1" si="11"/>
        <v>235068584.41811082</v>
      </c>
      <c r="T28" s="68">
        <f t="shared" si="4"/>
        <v>1.5</v>
      </c>
    </row>
    <row r="29" spans="2:20" s="51" customFormat="1">
      <c r="B29" s="15">
        <f t="shared" si="12"/>
        <v>2022</v>
      </c>
      <c r="C29" s="61">
        <f t="shared" ca="1" si="0"/>
        <v>1718.6222280009088</v>
      </c>
      <c r="D29" s="79">
        <f t="shared" ca="1" si="1"/>
        <v>78.736363995475827</v>
      </c>
      <c r="E29" s="85">
        <f t="shared" ca="1" si="5"/>
        <v>0.51820078084841426</v>
      </c>
      <c r="F29" s="61">
        <f t="shared" ca="1" si="2"/>
        <v>890.59138053351239</v>
      </c>
      <c r="G29" s="181">
        <f ca="1">OFFSET('Other Inputs'!$B97,,$D$2)</f>
        <v>0</v>
      </c>
      <c r="H29" s="61">
        <f t="shared" ca="1" si="6"/>
        <v>890.59138053351239</v>
      </c>
      <c r="I29" s="79">
        <f t="shared" ca="1" si="3"/>
        <v>77.365519725932387</v>
      </c>
      <c r="J29" s="63">
        <f ca="1">OFFSET('Other Inputs'!$B28,,$D$2)</f>
        <v>2</v>
      </c>
      <c r="K29" s="86">
        <f t="shared" ca="1" si="7"/>
        <v>1781.1827610670248</v>
      </c>
      <c r="L29" s="82">
        <f ca="1">OFFSET('Other Inputs'!$B166,,$D$2)</f>
        <v>5.5E-2</v>
      </c>
      <c r="M29" s="52">
        <f ca="1">OFFSET('Other Inputs'!$B235,,$D$2)</f>
        <v>1.7500000000000002E-2</v>
      </c>
      <c r="N29" s="61">
        <f t="shared" ca="1" si="8"/>
        <v>1912.0328996519113</v>
      </c>
      <c r="O29" s="61">
        <f t="shared" ca="1" si="9"/>
        <v>956.01644982595565</v>
      </c>
      <c r="P29" s="53"/>
      <c r="Q29" s="61">
        <f t="shared" ca="1" si="10"/>
        <v>241702.24104289047</v>
      </c>
      <c r="R29" s="54">
        <f t="shared" ca="1" si="13"/>
        <v>1.8797176669693938E-2</v>
      </c>
      <c r="S29" s="66">
        <f t="shared" ca="1" si="11"/>
        <v>231071318.39680153</v>
      </c>
      <c r="T29" s="68">
        <f t="shared" si="4"/>
        <v>2.5</v>
      </c>
    </row>
    <row r="30" spans="2:20" s="51" customFormat="1">
      <c r="B30" s="15">
        <f t="shared" si="12"/>
        <v>2023</v>
      </c>
      <c r="C30" s="61">
        <f t="shared" ca="1" si="0"/>
        <v>1667.3831028031734</v>
      </c>
      <c r="D30" s="79">
        <f t="shared" ca="1" si="1"/>
        <v>79.077763979283517</v>
      </c>
      <c r="E30" s="85">
        <f t="shared" ca="1" si="5"/>
        <v>0.51313881196703215</v>
      </c>
      <c r="F30" s="61">
        <f t="shared" ca="1" si="2"/>
        <v>855.59898446632417</v>
      </c>
      <c r="G30" s="181">
        <f ca="1">OFFSET('Other Inputs'!$B98,,$D$2)</f>
        <v>0</v>
      </c>
      <c r="H30" s="61">
        <f t="shared" ca="1" si="6"/>
        <v>855.59898446632417</v>
      </c>
      <c r="I30" s="79">
        <f t="shared" ca="1" si="3"/>
        <v>77.719381247706067</v>
      </c>
      <c r="J30" s="63">
        <f ca="1">OFFSET('Other Inputs'!$B29,,$D$2)</f>
        <v>2</v>
      </c>
      <c r="K30" s="86">
        <f t="shared" ca="1" si="7"/>
        <v>1711.1979689326483</v>
      </c>
      <c r="L30" s="82">
        <f ca="1">OFFSET('Other Inputs'!$B167,,$D$2)</f>
        <v>5.5E-2</v>
      </c>
      <c r="M30" s="52">
        <f ca="1">OFFSET('Other Inputs'!$B236,,$D$2)</f>
        <v>1.7500000000000002E-2</v>
      </c>
      <c r="N30" s="61">
        <f t="shared" ca="1" si="8"/>
        <v>1836.9068497253629</v>
      </c>
      <c r="O30" s="61">
        <f t="shared" ca="1" si="9"/>
        <v>918.45342486268146</v>
      </c>
      <c r="P30" s="53"/>
      <c r="Q30" s="61">
        <f t="shared" ca="1" si="10"/>
        <v>246413.03075126416</v>
      </c>
      <c r="R30" s="54">
        <f t="shared" ca="1" si="13"/>
        <v>1.9490053911158212E-2</v>
      </c>
      <c r="S30" s="66">
        <f t="shared" ca="1" si="11"/>
        <v>226318892.02429181</v>
      </c>
      <c r="T30" s="68">
        <f t="shared" si="4"/>
        <v>3.5</v>
      </c>
    </row>
    <row r="31" spans="2:20" s="51" customFormat="1">
      <c r="B31" s="15">
        <f t="shared" si="12"/>
        <v>2024</v>
      </c>
      <c r="C31" s="61">
        <f t="shared" ca="1" si="0"/>
        <v>1609.6311408058052</v>
      </c>
      <c r="D31" s="79">
        <f t="shared" ca="1" si="1"/>
        <v>79.406124216875256</v>
      </c>
      <c r="E31" s="85">
        <f t="shared" ca="1" si="5"/>
        <v>0.5082621050052426</v>
      </c>
      <c r="F31" s="61">
        <f t="shared" ca="1" si="2"/>
        <v>818.11451190794867</v>
      </c>
      <c r="G31" s="181">
        <f ca="1">OFFSET('Other Inputs'!$B99,,$D$2)</f>
        <v>0</v>
      </c>
      <c r="H31" s="61">
        <f t="shared" ca="1" si="6"/>
        <v>818.11451190794867</v>
      </c>
      <c r="I31" s="79">
        <f t="shared" ca="1" si="3"/>
        <v>78.054279310160808</v>
      </c>
      <c r="J31" s="63">
        <f ca="1">OFFSET('Other Inputs'!$B30,,$D$2)</f>
        <v>2</v>
      </c>
      <c r="K31" s="86">
        <f t="shared" ca="1" si="7"/>
        <v>1636.2290238158973</v>
      </c>
      <c r="L31" s="82">
        <f ca="1">OFFSET('Other Inputs'!$B168,,$D$2)</f>
        <v>5.5E-2</v>
      </c>
      <c r="M31" s="52">
        <f ca="1">OFFSET('Other Inputs'!$B237,,$D$2)</f>
        <v>1.7500000000000002E-2</v>
      </c>
      <c r="N31" s="61">
        <f t="shared" ca="1" si="8"/>
        <v>1756.4304984779726</v>
      </c>
      <c r="O31" s="61">
        <f t="shared" ca="1" si="9"/>
        <v>878.2152492389863</v>
      </c>
      <c r="P31" s="53"/>
      <c r="Q31" s="61">
        <f t="shared" ca="1" si="10"/>
        <v>251366.32985212075</v>
      </c>
      <c r="R31" s="54">
        <f t="shared" ca="1" si="13"/>
        <v>2.0101611857761714E-2</v>
      </c>
      <c r="S31" s="66">
        <f t="shared" ca="1" si="11"/>
        <v>220753744.02136946</v>
      </c>
      <c r="T31" s="68">
        <f t="shared" si="4"/>
        <v>4.5</v>
      </c>
    </row>
    <row r="32" spans="2:20" s="51" customFormat="1">
      <c r="B32" s="15">
        <f t="shared" si="12"/>
        <v>2025</v>
      </c>
      <c r="C32" s="61">
        <f t="shared" ca="1" si="0"/>
        <v>1543.4107296253896</v>
      </c>
      <c r="D32" s="79">
        <f t="shared" ca="1" si="1"/>
        <v>79.702854280493057</v>
      </c>
      <c r="E32" s="85">
        <f t="shared" ca="1" si="5"/>
        <v>0.50384635499979935</v>
      </c>
      <c r="F32" s="61">
        <f t="shared" ca="1" si="2"/>
        <v>777.64187038933346</v>
      </c>
      <c r="G32" s="181">
        <f ca="1">OFFSET('Other Inputs'!$B100,,$D$2)</f>
        <v>0</v>
      </c>
      <c r="H32" s="61">
        <f t="shared" ca="1" si="6"/>
        <v>777.64187038933346</v>
      </c>
      <c r="I32" s="79">
        <f t="shared" ca="1" si="3"/>
        <v>78.354701730940874</v>
      </c>
      <c r="J32" s="63">
        <f ca="1">OFFSET('Other Inputs'!$B31,,$D$2)</f>
        <v>2</v>
      </c>
      <c r="K32" s="86">
        <f t="shared" ca="1" si="7"/>
        <v>1555.2837407786669</v>
      </c>
      <c r="L32" s="82">
        <f ca="1">OFFSET('Other Inputs'!$B169,,$D$2)</f>
        <v>5.5E-2</v>
      </c>
      <c r="M32" s="52">
        <f ca="1">OFFSET('Other Inputs'!$B238,,$D$2)</f>
        <v>1.7500000000000002E-2</v>
      </c>
      <c r="N32" s="61">
        <f t="shared" ca="1" si="8"/>
        <v>1669.5387725856197</v>
      </c>
      <c r="O32" s="61">
        <f t="shared" ca="1" si="9"/>
        <v>834.76938629280983</v>
      </c>
      <c r="P32" s="53"/>
      <c r="Q32" s="61">
        <f t="shared" ca="1" si="10"/>
        <v>256712.74730738817</v>
      </c>
      <c r="R32" s="54">
        <f t="shared" ca="1" si="13"/>
        <v>2.1269425616440962E-2</v>
      </c>
      <c r="S32" s="66">
        <f t="shared" ca="1" si="11"/>
        <v>214295942.52332959</v>
      </c>
      <c r="T32" s="68">
        <f t="shared" si="4"/>
        <v>5.5</v>
      </c>
    </row>
    <row r="33" spans="2:20" s="51" customFormat="1">
      <c r="B33" s="15">
        <f t="shared" si="12"/>
        <v>2026</v>
      </c>
      <c r="C33" s="61">
        <f t="shared" ca="1" si="0"/>
        <v>1470.7730211302764</v>
      </c>
      <c r="D33" s="79">
        <f t="shared" ca="1" si="1"/>
        <v>79.972365153812532</v>
      </c>
      <c r="E33" s="85">
        <f t="shared" ca="1" si="5"/>
        <v>0.49982711013385339</v>
      </c>
      <c r="F33" s="61">
        <f t="shared" ca="1" si="2"/>
        <v>735.13222881438298</v>
      </c>
      <c r="G33" s="181">
        <f ca="1">OFFSET('Other Inputs'!$B101,,$D$2)</f>
        <v>0</v>
      </c>
      <c r="H33" s="61">
        <f t="shared" ca="1" si="6"/>
        <v>735.13222881438298</v>
      </c>
      <c r="I33" s="79">
        <f t="shared" ca="1" si="3"/>
        <v>78.623557178422857</v>
      </c>
      <c r="J33" s="63">
        <f ca="1">OFFSET('Other Inputs'!$B32,,$D$2)</f>
        <v>2</v>
      </c>
      <c r="K33" s="86">
        <f t="shared" ca="1" si="7"/>
        <v>1470.264457628766</v>
      </c>
      <c r="L33" s="82">
        <f ca="1">OFFSET('Other Inputs'!$B170,,$D$2)</f>
        <v>5.5E-2</v>
      </c>
      <c r="M33" s="52">
        <f ca="1">OFFSET('Other Inputs'!$B239,,$D$2)</f>
        <v>1.7500000000000002E-2</v>
      </c>
      <c r="N33" s="61">
        <f t="shared" ca="1" si="8"/>
        <v>1578.2737603473192</v>
      </c>
      <c r="O33" s="61">
        <f t="shared" ca="1" si="9"/>
        <v>789.13688017365962</v>
      </c>
      <c r="P33" s="53"/>
      <c r="Q33" s="61">
        <f t="shared" ca="1" si="10"/>
        <v>262605.08030380472</v>
      </c>
      <c r="R33" s="54">
        <f t="shared" ca="1" si="13"/>
        <v>2.295302067474303E-2</v>
      </c>
      <c r="S33" s="66">
        <f t="shared" ca="1" si="11"/>
        <v>207231353.78869781</v>
      </c>
      <c r="T33" s="68">
        <f t="shared" si="4"/>
        <v>6.5</v>
      </c>
    </row>
    <row r="34" spans="2:20" s="51" customFormat="1">
      <c r="B34" s="15">
        <f t="shared" si="12"/>
        <v>2027</v>
      </c>
      <c r="C34" s="61">
        <f t="shared" ca="1" si="0"/>
        <v>1392.9983589429141</v>
      </c>
      <c r="D34" s="79">
        <f t="shared" ca="1" si="1"/>
        <v>80.21340264681227</v>
      </c>
      <c r="E34" s="85">
        <f t="shared" ca="1" si="5"/>
        <v>0.49622290604287006</v>
      </c>
      <c r="F34" s="61">
        <f t="shared" ca="1" si="2"/>
        <v>691.23769378760187</v>
      </c>
      <c r="G34" s="181">
        <f ca="1">OFFSET('Other Inputs'!$B102,,$D$2)</f>
        <v>0</v>
      </c>
      <c r="H34" s="61">
        <f t="shared" ca="1" si="6"/>
        <v>691.23769378760187</v>
      </c>
      <c r="I34" s="79">
        <f t="shared" ca="1" si="3"/>
        <v>78.859205653200632</v>
      </c>
      <c r="J34" s="63">
        <f ca="1">OFFSET('Other Inputs'!$B33,,$D$2)</f>
        <v>2</v>
      </c>
      <c r="K34" s="86">
        <f t="shared" ca="1" si="7"/>
        <v>1382.4753875752037</v>
      </c>
      <c r="L34" s="82">
        <f ca="1">OFFSET('Other Inputs'!$B171,,$D$2)</f>
        <v>5.5E-2</v>
      </c>
      <c r="M34" s="52">
        <f ca="1">OFFSET('Other Inputs'!$B240,,$D$2)</f>
        <v>1.7500000000000002E-2</v>
      </c>
      <c r="N34" s="61">
        <f t="shared" ca="1" si="8"/>
        <v>1484.0354857349473</v>
      </c>
      <c r="O34" s="61">
        <f t="shared" ca="1" si="9"/>
        <v>742.01774286747366</v>
      </c>
      <c r="P34" s="53"/>
      <c r="Q34" s="61">
        <f t="shared" ca="1" si="10"/>
        <v>268970.12273234245</v>
      </c>
      <c r="R34" s="54">
        <f t="shared" ca="1" si="13"/>
        <v>2.4238078034035437E-2</v>
      </c>
      <c r="S34" s="66">
        <f t="shared" ca="1" si="11"/>
        <v>199580603.36864012</v>
      </c>
      <c r="T34" s="68">
        <f t="shared" si="4"/>
        <v>7.5</v>
      </c>
    </row>
    <row r="35" spans="2:20" s="51" customFormat="1">
      <c r="B35" s="15">
        <f t="shared" si="12"/>
        <v>2028</v>
      </c>
      <c r="C35" s="61">
        <f t="shared" ca="1" si="0"/>
        <v>1311.3074661447151</v>
      </c>
      <c r="D35" s="79">
        <f t="shared" ca="1" si="1"/>
        <v>80.423749485389962</v>
      </c>
      <c r="E35" s="85">
        <f t="shared" ca="1" si="5"/>
        <v>0.49306737368125153</v>
      </c>
      <c r="F35" s="61">
        <f t="shared" ca="1" si="2"/>
        <v>646.56292842059133</v>
      </c>
      <c r="G35" s="181">
        <f ca="1">OFFSET('Other Inputs'!$B103,,$D$2)</f>
        <v>0</v>
      </c>
      <c r="H35" s="61">
        <f t="shared" ca="1" si="6"/>
        <v>646.56292842059133</v>
      </c>
      <c r="I35" s="79">
        <f t="shared" ca="1" si="3"/>
        <v>79.059153860566553</v>
      </c>
      <c r="J35" s="63">
        <f ca="1">OFFSET('Other Inputs'!$B34,,$D$2)</f>
        <v>2</v>
      </c>
      <c r="K35" s="86">
        <f t="shared" ca="1" si="7"/>
        <v>1293.1258568411827</v>
      </c>
      <c r="L35" s="82">
        <f ca="1">OFFSET('Other Inputs'!$B172,,$D$2)</f>
        <v>5.5E-2</v>
      </c>
      <c r="M35" s="52">
        <f ca="1">OFFSET('Other Inputs'!$B241,,$D$2)</f>
        <v>1.7500000000000002E-2</v>
      </c>
      <c r="N35" s="61">
        <f t="shared" ca="1" si="8"/>
        <v>1388.1221150993781</v>
      </c>
      <c r="O35" s="61">
        <f t="shared" ca="1" si="9"/>
        <v>694.06105754968905</v>
      </c>
      <c r="P35" s="53"/>
      <c r="Q35" s="61">
        <f t="shared" ca="1" si="10"/>
        <v>275648.51932984474</v>
      </c>
      <c r="R35" s="54">
        <f t="shared" ca="1" si="13"/>
        <v>2.4829510912437236E-2</v>
      </c>
      <c r="S35" s="66">
        <f t="shared" ca="1" si="11"/>
        <v>191316902.83807793</v>
      </c>
      <c r="T35" s="68">
        <f t="shared" si="4"/>
        <v>8.5</v>
      </c>
    </row>
    <row r="36" spans="2:20" s="51" customFormat="1">
      <c r="B36" s="15">
        <f t="shared" si="12"/>
        <v>2029</v>
      </c>
      <c r="C36" s="61">
        <f t="shared" ca="1" si="0"/>
        <v>1228.0297939938441</v>
      </c>
      <c r="D36" s="79">
        <f t="shared" ca="1" si="1"/>
        <v>80.609172912216849</v>
      </c>
      <c r="E36" s="85">
        <f t="shared" ca="1" si="5"/>
        <v>0.49027531139931341</v>
      </c>
      <c r="F36" s="61">
        <f t="shared" ca="1" si="2"/>
        <v>602.07268965796663</v>
      </c>
      <c r="G36" s="181">
        <f ca="1">OFFSET('Other Inputs'!$B104,,$D$2)</f>
        <v>0</v>
      </c>
      <c r="H36" s="61">
        <f t="shared" ca="1" si="6"/>
        <v>602.07268965796663</v>
      </c>
      <c r="I36" s="79">
        <f t="shared" ca="1" si="3"/>
        <v>79.227474400095872</v>
      </c>
      <c r="J36" s="63">
        <f ca="1">OFFSET('Other Inputs'!$B35,,$D$2)</f>
        <v>2</v>
      </c>
      <c r="K36" s="86">
        <f t="shared" ca="1" si="7"/>
        <v>1204.1453793159333</v>
      </c>
      <c r="L36" s="82">
        <f ca="1">OFFSET('Other Inputs'!$B173,,$D$2)</f>
        <v>5.5E-2</v>
      </c>
      <c r="M36" s="52">
        <f ca="1">OFFSET('Other Inputs'!$B242,,$D$2)</f>
        <v>1.7500000000000002E-2</v>
      </c>
      <c r="N36" s="61">
        <f t="shared" ca="1" si="8"/>
        <v>1292.60490924393</v>
      </c>
      <c r="O36" s="61">
        <f t="shared" ca="1" si="9"/>
        <v>646.30245462196501</v>
      </c>
      <c r="P36" s="53"/>
      <c r="Q36" s="61">
        <f t="shared" ca="1" si="10"/>
        <v>282687.95594330068</v>
      </c>
      <c r="R36" s="54">
        <f t="shared" ca="1" si="13"/>
        <v>2.5537726923294146E-2</v>
      </c>
      <c r="S36" s="66">
        <f t="shared" ca="1" si="11"/>
        <v>182701919.81822112</v>
      </c>
      <c r="T36" s="68">
        <f t="shared" si="4"/>
        <v>9.5</v>
      </c>
    </row>
    <row r="37" spans="2:20" s="51" customFormat="1">
      <c r="B37" s="15">
        <f t="shared" si="12"/>
        <v>2030</v>
      </c>
      <c r="C37" s="61">
        <f t="shared" ca="1" si="0"/>
        <v>1145.411928448952</v>
      </c>
      <c r="D37" s="79">
        <f t="shared" ca="1" si="1"/>
        <v>80.776768023989447</v>
      </c>
      <c r="E37" s="85">
        <f t="shared" ca="1" si="5"/>
        <v>0.48774217199949971</v>
      </c>
      <c r="F37" s="61">
        <f t="shared" ca="1" si="2"/>
        <v>558.66570181582745</v>
      </c>
      <c r="G37" s="181">
        <f ca="1">OFFSET('Other Inputs'!$B105,,$D$2)</f>
        <v>0</v>
      </c>
      <c r="H37" s="61">
        <f t="shared" ca="1" si="6"/>
        <v>558.66570181582745</v>
      </c>
      <c r="I37" s="79">
        <f t="shared" ca="1" si="3"/>
        <v>79.369282931901395</v>
      </c>
      <c r="J37" s="63">
        <f ca="1">OFFSET('Other Inputs'!$B36,,$D$2)</f>
        <v>2</v>
      </c>
      <c r="K37" s="86">
        <f t="shared" ca="1" si="7"/>
        <v>1117.3314036316549</v>
      </c>
      <c r="L37" s="82">
        <f ca="1">OFFSET('Other Inputs'!$B174,,$D$2)</f>
        <v>5.5E-2</v>
      </c>
      <c r="M37" s="52">
        <f ca="1">OFFSET('Other Inputs'!$B243,,$D$2)</f>
        <v>1.7500000000000002E-2</v>
      </c>
      <c r="N37" s="61">
        <f t="shared" ca="1" si="8"/>
        <v>1199.4133618709454</v>
      </c>
      <c r="O37" s="61">
        <f t="shared" ca="1" si="9"/>
        <v>599.70668093547272</v>
      </c>
      <c r="P37" s="53"/>
      <c r="Q37" s="61">
        <f t="shared" ca="1" si="10"/>
        <v>290370.83989954897</v>
      </c>
      <c r="R37" s="54">
        <f t="shared" ca="1" si="13"/>
        <v>2.7177967064820008E-2</v>
      </c>
      <c r="S37" s="66">
        <f t="shared" ca="1" si="11"/>
        <v>174137332.63660404</v>
      </c>
      <c r="T37" s="68">
        <f t="shared" si="4"/>
        <v>10.5</v>
      </c>
    </row>
    <row r="38" spans="2:20" s="51" customFormat="1">
      <c r="B38" s="15">
        <f t="shared" si="12"/>
        <v>2031</v>
      </c>
      <c r="C38" s="61">
        <f t="shared" ca="1" si="0"/>
        <v>1067.2213346104343</v>
      </c>
      <c r="D38" s="79">
        <f t="shared" ca="1" si="1"/>
        <v>80.949798641424849</v>
      </c>
      <c r="E38" s="85">
        <f t="shared" ca="1" si="5"/>
        <v>0.48512317926422877</v>
      </c>
      <c r="F38" s="61">
        <f t="shared" ca="1" si="2"/>
        <v>517.73380682482718</v>
      </c>
      <c r="G38" s="181">
        <f ca="1">OFFSET('Other Inputs'!$B106,,$D$2)</f>
        <v>0</v>
      </c>
      <c r="H38" s="61">
        <f t="shared" ca="1" si="6"/>
        <v>517.73380682482718</v>
      </c>
      <c r="I38" s="79">
        <f t="shared" ca="1" si="3"/>
        <v>79.503271692072019</v>
      </c>
      <c r="J38" s="63">
        <f ca="1">OFFSET('Other Inputs'!$B37,,$D$2)</f>
        <v>2</v>
      </c>
      <c r="K38" s="86">
        <f t="shared" ca="1" si="7"/>
        <v>1035.4676136496544</v>
      </c>
      <c r="L38" s="82">
        <f ca="1">OFFSET('Other Inputs'!$B175,,$D$2)</f>
        <v>5.5E-2</v>
      </c>
      <c r="M38" s="52">
        <f ca="1">OFFSET('Other Inputs'!$B244,,$D$2)</f>
        <v>1.7500000000000002E-2</v>
      </c>
      <c r="N38" s="61">
        <f t="shared" ca="1" si="8"/>
        <v>1111.5356532173921</v>
      </c>
      <c r="O38" s="61">
        <f t="shared" ca="1" si="9"/>
        <v>555.76782660869605</v>
      </c>
      <c r="P38" s="53"/>
      <c r="Q38" s="61">
        <f t="shared" ca="1" si="10"/>
        <v>298471.99065410119</v>
      </c>
      <c r="R38" s="54">
        <f t="shared" ca="1" si="13"/>
        <v>2.7899326107796218E-2</v>
      </c>
      <c r="S38" s="66">
        <f t="shared" ca="1" si="11"/>
        <v>165881129.54940087</v>
      </c>
      <c r="T38" s="68">
        <f t="shared" si="4"/>
        <v>11.5</v>
      </c>
    </row>
    <row r="39" spans="2:20" s="51" customFormat="1">
      <c r="B39" s="15">
        <f t="shared" si="12"/>
        <v>2032</v>
      </c>
      <c r="C39" s="61">
        <f t="shared" ca="1" si="0"/>
        <v>987.63396801170268</v>
      </c>
      <c r="D39" s="79">
        <f t="shared" ca="1" si="1"/>
        <v>81.074231791931396</v>
      </c>
      <c r="E39" s="85">
        <f t="shared" ca="1" si="5"/>
        <v>0.48321639335045291</v>
      </c>
      <c r="F39" s="61">
        <f t="shared" ca="1" si="2"/>
        <v>477.24092397301155</v>
      </c>
      <c r="G39" s="181">
        <f ca="1">OFFSET('Other Inputs'!$B107,,$D$2)</f>
        <v>0</v>
      </c>
      <c r="H39" s="61">
        <f t="shared" ca="1" si="6"/>
        <v>477.24092397301155</v>
      </c>
      <c r="I39" s="79">
        <f t="shared" ca="1" si="3"/>
        <v>79.582250414972037</v>
      </c>
      <c r="J39" s="63">
        <f ca="1">OFFSET('Other Inputs'!$B38,,$D$2)</f>
        <v>2</v>
      </c>
      <c r="K39" s="86">
        <f t="shared" ca="1" si="7"/>
        <v>954.48184794602309</v>
      </c>
      <c r="L39" s="82">
        <f ca="1">OFFSET('Other Inputs'!$B176,,$D$2)</f>
        <v>5.5E-2</v>
      </c>
      <c r="M39" s="52">
        <f ca="1">OFFSET('Other Inputs'!$B245,,$D$2)</f>
        <v>1.7500000000000002E-2</v>
      </c>
      <c r="N39" s="61">
        <f t="shared" ca="1" si="8"/>
        <v>1024.6004707007578</v>
      </c>
      <c r="O39" s="61">
        <f t="shared" ca="1" si="9"/>
        <v>512.3002353503789</v>
      </c>
      <c r="P39" s="53"/>
      <c r="Q39" s="61">
        <f t="shared" ca="1" si="10"/>
        <v>307142.24472304521</v>
      </c>
      <c r="R39" s="54">
        <f t="shared" ca="1" si="13"/>
        <v>2.9048803038245419E-2</v>
      </c>
      <c r="S39" s="66">
        <f t="shared" ca="1" si="11"/>
        <v>157349044.25765973</v>
      </c>
      <c r="T39" s="68">
        <f t="shared" si="4"/>
        <v>12.5</v>
      </c>
    </row>
    <row r="40" spans="2:20" s="51" customFormat="1">
      <c r="B40" s="15">
        <f t="shared" si="12"/>
        <v>2033</v>
      </c>
      <c r="C40" s="61">
        <f t="shared" ca="1" si="0"/>
        <v>905.51932334552009</v>
      </c>
      <c r="D40" s="79">
        <f t="shared" ca="1" si="1"/>
        <v>81.120629072390571</v>
      </c>
      <c r="E40" s="85">
        <f t="shared" ca="1" si="5"/>
        <v>0.48245640644842552</v>
      </c>
      <c r="F40" s="61">
        <f t="shared" ca="1" si="2"/>
        <v>436.8735987108895</v>
      </c>
      <c r="G40" s="181">
        <f ca="1">OFFSET('Other Inputs'!$B108,,$D$2)</f>
        <v>0</v>
      </c>
      <c r="H40" s="61">
        <f t="shared" ca="1" si="6"/>
        <v>436.8735987108895</v>
      </c>
      <c r="I40" s="79">
        <f t="shared" ca="1" si="3"/>
        <v>79.581188848761826</v>
      </c>
      <c r="J40" s="63">
        <f ca="1">OFFSET('Other Inputs'!$B39,,$D$2)</f>
        <v>2</v>
      </c>
      <c r="K40" s="86">
        <f t="shared" ca="1" si="7"/>
        <v>873.74719742177899</v>
      </c>
      <c r="L40" s="82">
        <f ca="1">OFFSET('Other Inputs'!$B177,,$D$2)</f>
        <v>5.5E-2</v>
      </c>
      <c r="M40" s="52">
        <f ca="1">OFFSET('Other Inputs'!$B246,,$D$2)</f>
        <v>1.7500000000000002E-2</v>
      </c>
      <c r="N40" s="61">
        <f t="shared" ca="1" si="8"/>
        <v>937.93485091237642</v>
      </c>
      <c r="O40" s="61">
        <f t="shared" ca="1" si="9"/>
        <v>468.96742545618821</v>
      </c>
      <c r="P40" s="53"/>
      <c r="Q40" s="61">
        <f t="shared" ca="1" si="10"/>
        <v>316674.5108159089</v>
      </c>
      <c r="R40" s="54">
        <f t="shared" ca="1" si="13"/>
        <v>3.103534683566278E-2</v>
      </c>
      <c r="S40" s="66">
        <f t="shared" ca="1" si="11"/>
        <v>148510030.04493463</v>
      </c>
      <c r="T40" s="68">
        <f t="shared" si="4"/>
        <v>13.5</v>
      </c>
    </row>
    <row r="41" spans="2:20" s="51" customFormat="1">
      <c r="B41" s="15">
        <f t="shared" si="12"/>
        <v>2034</v>
      </c>
      <c r="C41" s="61">
        <f t="shared" ca="1" si="0"/>
        <v>826.43280348886969</v>
      </c>
      <c r="D41" s="79">
        <f t="shared" ca="1" si="1"/>
        <v>81.119378161312099</v>
      </c>
      <c r="E41" s="85">
        <f t="shared" ca="1" si="5"/>
        <v>0.48239562079233156</v>
      </c>
      <c r="F41" s="61">
        <f t="shared" ca="1" si="2"/>
        <v>398.66756528216024</v>
      </c>
      <c r="G41" s="181">
        <f ca="1">OFFSET('Other Inputs'!$B109,,$D$2)</f>
        <v>0</v>
      </c>
      <c r="H41" s="61">
        <f t="shared" ca="1" si="6"/>
        <v>398.66756528216024</v>
      </c>
      <c r="I41" s="79">
        <f t="shared" ca="1" si="3"/>
        <v>79.528030499815927</v>
      </c>
      <c r="J41" s="63">
        <f ca="1">OFFSET('Other Inputs'!$B40,,$D$2)</f>
        <v>2</v>
      </c>
      <c r="K41" s="86">
        <f t="shared" ca="1" si="7"/>
        <v>797.33513056432048</v>
      </c>
      <c r="L41" s="82">
        <f ca="1">OFFSET('Other Inputs'!$B178,,$D$2)</f>
        <v>5.5E-2</v>
      </c>
      <c r="M41" s="52">
        <f ca="1">OFFSET('Other Inputs'!$B247,,$D$2)</f>
        <v>1.7500000000000002E-2</v>
      </c>
      <c r="N41" s="61">
        <f t="shared" ca="1" si="8"/>
        <v>855.90936259340185</v>
      </c>
      <c r="O41" s="61">
        <f t="shared" ca="1" si="9"/>
        <v>427.95468129670093</v>
      </c>
      <c r="P41" s="53"/>
      <c r="Q41" s="61">
        <f t="shared" ca="1" si="10"/>
        <v>327241.02281532751</v>
      </c>
      <c r="R41" s="54">
        <f t="shared" ca="1" si="13"/>
        <v>3.3367106093237897E-2</v>
      </c>
      <c r="S41" s="66">
        <f t="shared" ca="1" si="11"/>
        <v>140044327.62613991</v>
      </c>
      <c r="T41" s="68">
        <f t="shared" si="4"/>
        <v>14.5</v>
      </c>
    </row>
    <row r="42" spans="2:20" s="51" customFormat="1">
      <c r="B42" s="15">
        <f t="shared" si="12"/>
        <v>2035</v>
      </c>
      <c r="C42" s="61">
        <f t="shared" ca="1" si="0"/>
        <v>752.91563863079807</v>
      </c>
      <c r="D42" s="79">
        <f t="shared" ca="1" si="1"/>
        <v>81.086590674179931</v>
      </c>
      <c r="E42" s="85">
        <f t="shared" ca="1" si="5"/>
        <v>0.48279688363500262</v>
      </c>
      <c r="F42" s="61">
        <f t="shared" ca="1" si="2"/>
        <v>363.5053239710071</v>
      </c>
      <c r="G42" s="181">
        <f ca="1">OFFSET('Other Inputs'!$B110,,$D$2)</f>
        <v>0</v>
      </c>
      <c r="H42" s="61">
        <f t="shared" ca="1" si="6"/>
        <v>363.5053239710071</v>
      </c>
      <c r="I42" s="79">
        <f t="shared" ca="1" si="3"/>
        <v>79.438164472838636</v>
      </c>
      <c r="J42" s="63">
        <f ca="1">OFFSET('Other Inputs'!$B41,,$D$2)</f>
        <v>2</v>
      </c>
      <c r="K42" s="86">
        <f t="shared" ca="1" si="7"/>
        <v>727.0106479420142</v>
      </c>
      <c r="L42" s="82">
        <f ca="1">OFFSET('Other Inputs'!$B179,,$D$2)</f>
        <v>5.5E-2</v>
      </c>
      <c r="M42" s="52">
        <f ca="1">OFFSET('Other Inputs'!$B248,,$D$2)</f>
        <v>1.7500000000000002E-2</v>
      </c>
      <c r="N42" s="61">
        <f t="shared" ca="1" si="8"/>
        <v>780.41866766645444</v>
      </c>
      <c r="O42" s="61">
        <f t="shared" ca="1" si="9"/>
        <v>390.20933383322722</v>
      </c>
      <c r="P42" s="53"/>
      <c r="Q42" s="61">
        <f t="shared" ca="1" si="10"/>
        <v>338625.05292483553</v>
      </c>
      <c r="R42" s="54">
        <f t="shared" ca="1" si="13"/>
        <v>3.478790651480268E-2</v>
      </c>
      <c r="S42" s="66">
        <f t="shared" ca="1" si="11"/>
        <v>132134656.32104139</v>
      </c>
      <c r="T42" s="68">
        <f t="shared" si="4"/>
        <v>15.5</v>
      </c>
    </row>
    <row r="43" spans="2:20" s="51" customFormat="1">
      <c r="B43" s="15">
        <f t="shared" si="12"/>
        <v>2036</v>
      </c>
      <c r="C43" s="61">
        <f t="shared" ca="1" si="0"/>
        <v>684.86355263957694</v>
      </c>
      <c r="D43" s="79">
        <f t="shared" ca="1" si="1"/>
        <v>81.017001971630393</v>
      </c>
      <c r="E43" s="85">
        <f t="shared" ca="1" si="5"/>
        <v>0.48373902743051611</v>
      </c>
      <c r="F43" s="61">
        <f t="shared" ca="1" si="2"/>
        <v>331.29522887647704</v>
      </c>
      <c r="G43" s="181">
        <f ca="1">OFFSET('Other Inputs'!$B111,,$D$2)</f>
        <v>0</v>
      </c>
      <c r="H43" s="61">
        <f t="shared" ca="1" si="6"/>
        <v>331.29522887647704</v>
      </c>
      <c r="I43" s="79">
        <f t="shared" ca="1" si="3"/>
        <v>79.308401356941431</v>
      </c>
      <c r="J43" s="63">
        <f ca="1">OFFSET('Other Inputs'!$B42,,$D$2)</f>
        <v>2</v>
      </c>
      <c r="K43" s="86">
        <f t="shared" ca="1" si="7"/>
        <v>662.59045775295408</v>
      </c>
      <c r="L43" s="82">
        <f ca="1">OFFSET('Other Inputs'!$B180,,$D$2)</f>
        <v>5.5E-2</v>
      </c>
      <c r="M43" s="52">
        <f ca="1">OFFSET('Other Inputs'!$B249,,$D$2)</f>
        <v>1.7500000000000002E-2</v>
      </c>
      <c r="N43" s="61">
        <f t="shared" ca="1" si="8"/>
        <v>711.26600925563048</v>
      </c>
      <c r="O43" s="61">
        <f t="shared" ca="1" si="9"/>
        <v>355.63300462781524</v>
      </c>
      <c r="P43" s="53"/>
      <c r="Q43" s="61">
        <f t="shared" ca="1" si="10"/>
        <v>350613.63309470104</v>
      </c>
      <c r="R43" s="54">
        <f t="shared" ca="1" si="13"/>
        <v>3.5403701132906473E-2</v>
      </c>
      <c r="S43" s="66">
        <f t="shared" ca="1" si="11"/>
        <v>124689779.80094293</v>
      </c>
      <c r="T43" s="68">
        <f t="shared" si="4"/>
        <v>16.5</v>
      </c>
    </row>
    <row r="44" spans="2:20" s="51" customFormat="1">
      <c r="B44" s="15">
        <f t="shared" si="12"/>
        <v>2037</v>
      </c>
      <c r="C44" s="61">
        <f t="shared" ref="C44:C67" ca="1" si="14">SUM(INDIRECT("'"&amp;$H$6&amp;"'!C"&amp;SUM(ROW(A44))&amp;":"&amp;$H$5&amp;ROW(B44)))</f>
        <v>611.38283095639815</v>
      </c>
      <c r="D44" s="79">
        <f t="shared" ref="D44:D67" ca="1" si="15">SUMPRODUCT(INDIRECT("'"&amp;$H$6&amp;"'!C"&amp;SUM(ROW(A44))&amp;":"&amp;$H$5&amp;SUM(ROW(B44))),INDIRECT("'"&amp;$H$6&amp;"'!C11:"&amp;$H$5&amp;"11"))/C44</f>
        <v>80.745061742231854</v>
      </c>
      <c r="E44" s="85">
        <f t="shared" ca="1" si="5"/>
        <v>0.48766167643498226</v>
      </c>
      <c r="F44" s="61">
        <f t="shared" ref="F44:F67" ca="1" si="16">SUMPRODUCT(INDIRECT("'"&amp;$H$6&amp;"'!$C"&amp;SUM(ROW(A44))&amp;":"&amp;$H$5&amp;SUM(ROW(A44))),
INDIRECT("'"&amp;$H$7&amp;"'!$C"&amp;SUM(ROW(A44))&amp;":"&amp;$H$5&amp;SUM(ROW(A44))))</f>
        <v>298.1479762877625</v>
      </c>
      <c r="G44" s="181">
        <f ca="1">OFFSET('Other Inputs'!$B112,,$D$2)</f>
        <v>0</v>
      </c>
      <c r="H44" s="61">
        <f t="shared" ca="1" si="6"/>
        <v>298.1479762877625</v>
      </c>
      <c r="I44" s="79">
        <f t="shared" ref="I44:I67" ca="1" si="17">IFERROR(SUMPRODUCT(INDIRECT("'"&amp;$H$6&amp;"'!$C"&amp;SUM(ROW(P44))&amp;":"&amp;$H$5&amp;SUM(ROW(P44))),
INDIRECT("'"&amp;$H$7&amp;"'!$C"&amp;SUM(ROW(P44))&amp;":"&amp;$H$5&amp;SUM(ROW(P44))),
INDIRECT("'"&amp;$H$7&amp;"'!$C10:"&amp;$H$5&amp;10))/
(SUMPRODUCT(INDIRECT("'"&amp;$H$6&amp;"'!$C"&amp;SUM(ROW(P44))&amp;":"&amp;$H$5&amp;SUM(ROW(P44))),
INDIRECT("'"&amp;$H$7&amp;"'!$C"&amp;SUM(ROW(P44))&amp;":"&amp;$H$5&amp;SUM(ROW(P44))))),"")</f>
        <v>78.998384701196429</v>
      </c>
      <c r="J44" s="63">
        <f ca="1">OFFSET('Other Inputs'!$B43,,$D$2)</f>
        <v>2</v>
      </c>
      <c r="K44" s="86">
        <f t="shared" ca="1" si="7"/>
        <v>596.29595257552501</v>
      </c>
      <c r="L44" s="82">
        <f ca="1">OFFSET('Other Inputs'!$B181,,$D$2)</f>
        <v>5.5E-2</v>
      </c>
      <c r="M44" s="52">
        <f ca="1">OFFSET('Other Inputs'!$B250,,$D$2)</f>
        <v>1.7500000000000002E-2</v>
      </c>
      <c r="N44" s="61">
        <f t="shared" ca="1" si="8"/>
        <v>640.10134399160449</v>
      </c>
      <c r="O44" s="61">
        <f t="shared" ca="1" si="9"/>
        <v>320.05067199580225</v>
      </c>
      <c r="P44" s="53"/>
      <c r="Q44" s="61">
        <f t="shared" ref="Q44:Q67" ca="1" si="18">IFERROR(SUMPRODUCT(INDIRECT("'"&amp;$H$6&amp;"'!$C"&amp;SUM(ROW(P44))&amp;":"&amp;$H$5&amp;SUM(ROW(P44))),
INDIRECT("'"&amp;$H$7&amp;"'!$C"&amp;SUM(ROW(P44))&amp;":"&amp;$H$5&amp;SUM(ROW(P44))),
INDIRECT("'"&amp;$H$8&amp;"'!$C"&amp;SUM(ROW(P44))&amp;":"&amp;$H$5&amp;SUM(ROW(P44))))/
(SUMPRODUCT(INDIRECT("'"&amp;$H$6&amp;"'!$C"&amp;SUM(ROW(P44))&amp;":"&amp;$H$5&amp;SUM(ROW(P44))),
INDIRECT("'"&amp;$H$7&amp;"'!$C"&amp;SUM(ROW(P44))&amp;":"&amp;$H$5&amp;SUM(ROW(P44))))),"")</f>
        <v>364607.52393322857</v>
      </c>
      <c r="R44" s="54">
        <f t="shared" ca="1" si="13"/>
        <v>3.9912569043622392E-2</v>
      </c>
      <c r="S44" s="66">
        <f t="shared" ca="1" si="11"/>
        <v>116692883.04955536</v>
      </c>
      <c r="T44" s="68">
        <f t="shared" ref="T44:T67" si="19">IF(B44&gt;Endyear,0,IF(B44&gt;=Startyear,IF(B44=Startyear,0.5,T43+1),0))</f>
        <v>17.5</v>
      </c>
    </row>
    <row r="45" spans="2:20" s="51" customFormat="1">
      <c r="B45" s="15">
        <f t="shared" si="12"/>
        <v>2038</v>
      </c>
      <c r="C45" s="61">
        <f t="shared" ca="1" si="14"/>
        <v>549.87365916098179</v>
      </c>
      <c r="D45" s="79">
        <f t="shared" ca="1" si="15"/>
        <v>80.479947170179031</v>
      </c>
      <c r="E45" s="85">
        <f t="shared" ca="1" si="5"/>
        <v>0.49148803353784237</v>
      </c>
      <c r="F45" s="61">
        <f t="shared" ca="1" si="16"/>
        <v>270.25632343528872</v>
      </c>
      <c r="G45" s="181">
        <f ca="1">OFFSET('Other Inputs'!$B113,,$D$2)</f>
        <v>0</v>
      </c>
      <c r="H45" s="61">
        <f t="shared" ca="1" si="6"/>
        <v>270.25632343528872</v>
      </c>
      <c r="I45" s="79">
        <f t="shared" ca="1" si="17"/>
        <v>78.701558555157604</v>
      </c>
      <c r="J45" s="63">
        <f ca="1">OFFSET('Other Inputs'!$B44,,$D$2)</f>
        <v>2</v>
      </c>
      <c r="K45" s="86">
        <f t="shared" ca="1" si="7"/>
        <v>540.51264687057744</v>
      </c>
      <c r="L45" s="82">
        <f ca="1">OFFSET('Other Inputs'!$B182,,$D$2)</f>
        <v>5.5E-2</v>
      </c>
      <c r="M45" s="52">
        <f ca="1">OFFSET('Other Inputs'!$B251,,$D$2)</f>
        <v>1.7500000000000002E-2</v>
      </c>
      <c r="N45" s="61">
        <f t="shared" ca="1" si="8"/>
        <v>580.22005719130721</v>
      </c>
      <c r="O45" s="61">
        <f t="shared" ca="1" si="9"/>
        <v>290.1100285956536</v>
      </c>
      <c r="P45" s="53"/>
      <c r="Q45" s="61">
        <f t="shared" ca="1" si="18"/>
        <v>379291.04687372467</v>
      </c>
      <c r="R45" s="54">
        <f t="shared" ca="1" si="13"/>
        <v>4.0272133668818988E-2</v>
      </c>
      <c r="S45" s="66">
        <f t="shared" ca="1" si="11"/>
        <v>110036136.45461166</v>
      </c>
      <c r="T45" s="68">
        <f t="shared" si="19"/>
        <v>18.5</v>
      </c>
    </row>
    <row r="46" spans="2:20" s="51" customFormat="1">
      <c r="B46" s="15">
        <f t="shared" si="12"/>
        <v>2039</v>
      </c>
      <c r="C46" s="61">
        <f t="shared" ca="1" si="14"/>
        <v>499.44876129793795</v>
      </c>
      <c r="D46" s="79">
        <f t="shared" ca="1" si="15"/>
        <v>80.250126453557641</v>
      </c>
      <c r="E46" s="85">
        <f t="shared" ca="1" si="5"/>
        <v>0.49479916553280179</v>
      </c>
      <c r="F46" s="61">
        <f t="shared" ca="1" si="16"/>
        <v>247.1268303166112</v>
      </c>
      <c r="G46" s="181">
        <f ca="1">OFFSET('Other Inputs'!$B114,,$D$2)</f>
        <v>0</v>
      </c>
      <c r="H46" s="61">
        <f t="shared" ca="1" si="6"/>
        <v>247.1268303166112</v>
      </c>
      <c r="I46" s="79">
        <f t="shared" ca="1" si="17"/>
        <v>78.442371947442297</v>
      </c>
      <c r="J46" s="63">
        <f ca="1">OFFSET('Other Inputs'!$B45,,$D$2)</f>
        <v>2</v>
      </c>
      <c r="K46" s="86">
        <f t="shared" ca="1" si="7"/>
        <v>494.25366063322241</v>
      </c>
      <c r="L46" s="82">
        <f ca="1">OFFSET('Other Inputs'!$B183,,$D$2)</f>
        <v>5.5E-2</v>
      </c>
      <c r="M46" s="52">
        <f ca="1">OFFSET('Other Inputs'!$B252,,$D$2)</f>
        <v>1.7500000000000002E-2</v>
      </c>
      <c r="N46" s="61">
        <f t="shared" ca="1" si="8"/>
        <v>530.56277017749051</v>
      </c>
      <c r="O46" s="61">
        <f t="shared" ca="1" si="9"/>
        <v>265.28138508874525</v>
      </c>
      <c r="P46" s="53"/>
      <c r="Q46" s="61">
        <f t="shared" ca="1" si="18"/>
        <v>394262.13531676924</v>
      </c>
      <c r="R46" s="54">
        <f t="shared" ca="1" si="13"/>
        <v>3.947124132362867E-2</v>
      </c>
      <c r="S46" s="66">
        <f t="shared" ca="1" si="11"/>
        <v>104590405.34487885</v>
      </c>
      <c r="T46" s="68">
        <f t="shared" si="19"/>
        <v>19.5</v>
      </c>
    </row>
    <row r="47" spans="2:20" s="51" customFormat="1">
      <c r="B47" s="15">
        <f t="shared" si="12"/>
        <v>2040</v>
      </c>
      <c r="C47" s="61">
        <f t="shared" ca="1" si="14"/>
        <v>456.91723805353763</v>
      </c>
      <c r="D47" s="79">
        <f t="shared" ca="1" si="15"/>
        <v>80.039507686167795</v>
      </c>
      <c r="E47" s="85">
        <f t="shared" ca="1" si="5"/>
        <v>0.49782959937995963</v>
      </c>
      <c r="F47" s="61">
        <f t="shared" ca="1" si="16"/>
        <v>227.46692556999028</v>
      </c>
      <c r="G47" s="181">
        <f ca="1">OFFSET('Other Inputs'!$B115,,$D$2)</f>
        <v>0</v>
      </c>
      <c r="H47" s="61">
        <f t="shared" ca="1" si="6"/>
        <v>227.46692556999028</v>
      </c>
      <c r="I47" s="79">
        <f t="shared" ca="1" si="17"/>
        <v>78.205579328003552</v>
      </c>
      <c r="J47" s="63">
        <f ca="1">OFFSET('Other Inputs'!$B46,,$D$2)</f>
        <v>2</v>
      </c>
      <c r="K47" s="86">
        <f t="shared" ca="1" si="7"/>
        <v>454.93385113998056</v>
      </c>
      <c r="L47" s="82">
        <f ca="1">OFFSET('Other Inputs'!$B184,,$D$2)</f>
        <v>5.5E-2</v>
      </c>
      <c r="M47" s="52">
        <f ca="1">OFFSET('Other Inputs'!$B253,,$D$2)</f>
        <v>1.7500000000000002E-2</v>
      </c>
      <c r="N47" s="61">
        <f t="shared" ca="1" si="8"/>
        <v>488.35442917935137</v>
      </c>
      <c r="O47" s="61">
        <f t="shared" ca="1" si="9"/>
        <v>244.17721458967569</v>
      </c>
      <c r="P47" s="53"/>
      <c r="Q47" s="61">
        <f t="shared" ca="1" si="18"/>
        <v>409303.95902832248</v>
      </c>
      <c r="R47" s="54">
        <f t="shared" ca="1" si="13"/>
        <v>3.8151834437430532E-2</v>
      </c>
      <c r="S47" s="66">
        <f t="shared" ca="1" si="11"/>
        <v>99942700.636062518</v>
      </c>
      <c r="T47" s="68">
        <f t="shared" si="19"/>
        <v>20.5</v>
      </c>
    </row>
    <row r="48" spans="2:20" s="51" customFormat="1">
      <c r="B48" s="15">
        <f t="shared" si="12"/>
        <v>2041</v>
      </c>
      <c r="C48" s="61">
        <f t="shared" ca="1" si="14"/>
        <v>420.90672653976219</v>
      </c>
      <c r="D48" s="79">
        <f t="shared" ca="1" si="15"/>
        <v>79.851839941247945</v>
      </c>
      <c r="E48" s="85">
        <f t="shared" ca="1" si="5"/>
        <v>0.50052405498805475</v>
      </c>
      <c r="F48" s="61">
        <f t="shared" ca="1" si="16"/>
        <v>210.67394153943007</v>
      </c>
      <c r="G48" s="181">
        <f ca="1">OFFSET('Other Inputs'!$B116,,$D$2)</f>
        <v>0</v>
      </c>
      <c r="H48" s="61">
        <f t="shared" ca="1" si="6"/>
        <v>210.67394153943007</v>
      </c>
      <c r="I48" s="79">
        <f t="shared" ca="1" si="17"/>
        <v>77.993533834464259</v>
      </c>
      <c r="J48" s="63">
        <f ca="1">OFFSET('Other Inputs'!$B47,,$D$2)</f>
        <v>2</v>
      </c>
      <c r="K48" s="86">
        <f t="shared" ca="1" si="7"/>
        <v>421.34788307886015</v>
      </c>
      <c r="L48" s="82">
        <f ca="1">OFFSET('Other Inputs'!$B185,,$D$2)</f>
        <v>5.5E-2</v>
      </c>
      <c r="M48" s="52">
        <f ca="1">OFFSET('Other Inputs'!$B254,,$D$2)</f>
        <v>1.7500000000000002E-2</v>
      </c>
      <c r="N48" s="61">
        <f t="shared" ca="1" si="8"/>
        <v>452.30115193954094</v>
      </c>
      <c r="O48" s="61">
        <f t="shared" ca="1" si="9"/>
        <v>226.15057596977047</v>
      </c>
      <c r="P48" s="53"/>
      <c r="Q48" s="61">
        <f t="shared" ca="1" si="18"/>
        <v>424439.83502562222</v>
      </c>
      <c r="R48" s="54">
        <f t="shared" ca="1" si="13"/>
        <v>3.6979549460581573E-2</v>
      </c>
      <c r="S48" s="66">
        <f t="shared" ca="1" si="11"/>
        <v>95987313.155558825</v>
      </c>
      <c r="T48" s="68">
        <f t="shared" si="19"/>
        <v>21.5</v>
      </c>
    </row>
    <row r="49" spans="2:20" s="51" customFormat="1">
      <c r="B49" s="15">
        <f t="shared" si="12"/>
        <v>2042</v>
      </c>
      <c r="C49" s="61">
        <f t="shared" ca="1" si="14"/>
        <v>389.91711850760345</v>
      </c>
      <c r="D49" s="79">
        <f t="shared" ca="1" si="15"/>
        <v>79.680104799122049</v>
      </c>
      <c r="E49" s="85">
        <f t="shared" ca="1" si="5"/>
        <v>0.50298798174224624</v>
      </c>
      <c r="F49" s="61">
        <f t="shared" ca="1" si="16"/>
        <v>196.12362448489171</v>
      </c>
      <c r="G49" s="181">
        <f ca="1">OFFSET('Other Inputs'!$B117,,$D$2)</f>
        <v>0</v>
      </c>
      <c r="H49" s="61">
        <f t="shared" ca="1" si="6"/>
        <v>196.12362448489171</v>
      </c>
      <c r="I49" s="79">
        <f t="shared" ca="1" si="17"/>
        <v>77.799284679602309</v>
      </c>
      <c r="J49" s="63">
        <f ca="1">OFFSET('Other Inputs'!$B48,,$D$2)</f>
        <v>2</v>
      </c>
      <c r="K49" s="86">
        <f t="shared" ca="1" si="7"/>
        <v>392.24724896978341</v>
      </c>
      <c r="L49" s="82">
        <f ca="1">OFFSET('Other Inputs'!$B186,,$D$2)</f>
        <v>5.5E-2</v>
      </c>
      <c r="M49" s="52">
        <f ca="1">OFFSET('Other Inputs'!$B255,,$D$2)</f>
        <v>1.7500000000000002E-2</v>
      </c>
      <c r="N49" s="61">
        <f t="shared" ca="1" si="8"/>
        <v>421.06271249722613</v>
      </c>
      <c r="O49" s="61">
        <f t="shared" ca="1" si="9"/>
        <v>210.53135624861306</v>
      </c>
      <c r="P49" s="53"/>
      <c r="Q49" s="61">
        <f t="shared" ca="1" si="18"/>
        <v>440267.70542130159</v>
      </c>
      <c r="R49" s="54">
        <f t="shared" ca="1" si="13"/>
        <v>3.7291199104164896E-2</v>
      </c>
      <c r="S49" s="66">
        <f t="shared" ca="1" si="11"/>
        <v>92690157.134811476</v>
      </c>
      <c r="T49" s="68">
        <f t="shared" si="19"/>
        <v>22.5</v>
      </c>
    </row>
    <row r="50" spans="2:20" s="51" customFormat="1">
      <c r="B50" s="15">
        <f t="shared" si="12"/>
        <v>2043</v>
      </c>
      <c r="C50" s="61">
        <f t="shared" ca="1" si="14"/>
        <v>362.94510044295856</v>
      </c>
      <c r="D50" s="79">
        <f t="shared" ca="1" si="15"/>
        <v>79.520350710677704</v>
      </c>
      <c r="E50" s="85">
        <f t="shared" ca="1" si="5"/>
        <v>0.50527883321131672</v>
      </c>
      <c r="F50" s="61">
        <f t="shared" ca="1" si="16"/>
        <v>183.38847687158227</v>
      </c>
      <c r="G50" s="181">
        <f ca="1">OFFSET('Other Inputs'!$B118,,$D$2)</f>
        <v>0</v>
      </c>
      <c r="H50" s="61">
        <f t="shared" ca="1" si="6"/>
        <v>183.38847687158227</v>
      </c>
      <c r="I50" s="79">
        <f t="shared" ca="1" si="17"/>
        <v>77.618967436795245</v>
      </c>
      <c r="J50" s="63">
        <f ca="1">OFFSET('Other Inputs'!$B49,,$D$2)</f>
        <v>2</v>
      </c>
      <c r="K50" s="86">
        <f t="shared" ca="1" si="7"/>
        <v>366.77695374316454</v>
      </c>
      <c r="L50" s="82">
        <f ca="1">OFFSET('Other Inputs'!$B187,,$D$2)</f>
        <v>5.5E-2</v>
      </c>
      <c r="M50" s="52">
        <f ca="1">OFFSET('Other Inputs'!$B256,,$D$2)</f>
        <v>1.7500000000000002E-2</v>
      </c>
      <c r="N50" s="61">
        <f t="shared" ca="1" si="8"/>
        <v>393.72130570752176</v>
      </c>
      <c r="O50" s="61">
        <f t="shared" ca="1" si="9"/>
        <v>196.86065285376088</v>
      </c>
      <c r="P50" s="53"/>
      <c r="Q50" s="61">
        <f t="shared" ca="1" si="18"/>
        <v>456638.92569854337</v>
      </c>
      <c r="R50" s="54">
        <f t="shared" ca="1" si="13"/>
        <v>3.7184694847367528E-2</v>
      </c>
      <c r="S50" s="66">
        <f t="shared" ca="1" si="11"/>
        <v>89894237.031455263</v>
      </c>
      <c r="T50" s="68">
        <f t="shared" si="19"/>
        <v>23.5</v>
      </c>
    </row>
    <row r="51" spans="2:20" s="51" customFormat="1">
      <c r="B51" s="15">
        <f t="shared" si="12"/>
        <v>2044</v>
      </c>
      <c r="C51" s="61">
        <f t="shared" ca="1" si="14"/>
        <v>339.45325952825408</v>
      </c>
      <c r="D51" s="79">
        <f t="shared" ca="1" si="15"/>
        <v>79.375969146841257</v>
      </c>
      <c r="E51" s="85">
        <f t="shared" ca="1" si="5"/>
        <v>0.50734576410130872</v>
      </c>
      <c r="F51" s="61">
        <f t="shared" ca="1" si="16"/>
        <v>172.22017333204192</v>
      </c>
      <c r="G51" s="181">
        <f ca="1">OFFSET('Other Inputs'!$B119,,$D$2)</f>
        <v>0</v>
      </c>
      <c r="H51" s="61">
        <f t="shared" ca="1" si="6"/>
        <v>172.22017333204192</v>
      </c>
      <c r="I51" s="79">
        <f t="shared" ca="1" si="17"/>
        <v>77.454949086947437</v>
      </c>
      <c r="J51" s="63">
        <f ca="1">OFFSET('Other Inputs'!$B50,,$D$2)</f>
        <v>2</v>
      </c>
      <c r="K51" s="86">
        <f t="shared" ca="1" si="7"/>
        <v>344.44034666408385</v>
      </c>
      <c r="L51" s="82">
        <f ca="1">OFFSET('Other Inputs'!$B188,,$D$2)</f>
        <v>5.5E-2</v>
      </c>
      <c r="M51" s="52">
        <f ca="1">OFFSET('Other Inputs'!$B257,,$D$2)</f>
        <v>1.7500000000000002E-2</v>
      </c>
      <c r="N51" s="61">
        <f t="shared" ca="1" si="8"/>
        <v>369.74379563089411</v>
      </c>
      <c r="O51" s="61">
        <f t="shared" ca="1" si="9"/>
        <v>184.87189781544706</v>
      </c>
      <c r="P51" s="53"/>
      <c r="Q51" s="61">
        <f t="shared" ca="1" si="18"/>
        <v>473094.76964116009</v>
      </c>
      <c r="R51" s="54">
        <f t="shared" ca="1" si="13"/>
        <v>3.6036883884665416E-2</v>
      </c>
      <c r="S51" s="66">
        <f t="shared" ca="1" si="11"/>
        <v>87461927.910123006</v>
      </c>
      <c r="T51" s="68">
        <f t="shared" si="19"/>
        <v>24.5</v>
      </c>
    </row>
    <row r="52" spans="2:20" s="51" customFormat="1">
      <c r="B52" s="15">
        <f t="shared" si="12"/>
        <v>2045</v>
      </c>
      <c r="C52" s="61">
        <f t="shared" ca="1" si="14"/>
        <v>319.32863617419486</v>
      </c>
      <c r="D52" s="79">
        <f t="shared" ca="1" si="15"/>
        <v>79.261856385989972</v>
      </c>
      <c r="E52" s="85">
        <f t="shared" ca="1" si="5"/>
        <v>0.50896904160929102</v>
      </c>
      <c r="F52" s="61">
        <f t="shared" ca="1" si="16"/>
        <v>162.52838991198192</v>
      </c>
      <c r="G52" s="181">
        <f ca="1">OFFSET('Other Inputs'!$B120,,$D$2)</f>
        <v>0</v>
      </c>
      <c r="H52" s="61">
        <f t="shared" ca="1" si="6"/>
        <v>162.52838991198192</v>
      </c>
      <c r="I52" s="79">
        <f t="shared" ca="1" si="17"/>
        <v>77.318719687815772</v>
      </c>
      <c r="J52" s="63">
        <f ca="1">OFFSET('Other Inputs'!$B51,,$D$2)</f>
        <v>2</v>
      </c>
      <c r="K52" s="86">
        <f t="shared" ca="1" si="7"/>
        <v>325.05677982396384</v>
      </c>
      <c r="L52" s="82">
        <f ca="1">OFFSET('Other Inputs'!$B189,,$D$2)</f>
        <v>5.5E-2</v>
      </c>
      <c r="M52" s="52">
        <f ca="1">OFFSET('Other Inputs'!$B258,,$D$2)</f>
        <v>1.7500000000000002E-2</v>
      </c>
      <c r="N52" s="61">
        <f t="shared" ca="1" si="8"/>
        <v>348.93626351178176</v>
      </c>
      <c r="O52" s="61">
        <f t="shared" ca="1" si="9"/>
        <v>174.46813175589088</v>
      </c>
      <c r="P52" s="53"/>
      <c r="Q52" s="61">
        <f t="shared" ca="1" si="18"/>
        <v>489560.45141556469</v>
      </c>
      <c r="R52" s="54">
        <f t="shared" ca="1" si="13"/>
        <v>3.4804193220934865E-2</v>
      </c>
      <c r="S52" s="66">
        <f t="shared" ca="1" si="11"/>
        <v>85412697.340044156</v>
      </c>
      <c r="T52" s="68">
        <f t="shared" si="19"/>
        <v>25.5</v>
      </c>
    </row>
    <row r="53" spans="2:20" s="51" customFormat="1">
      <c r="B53" s="15">
        <f t="shared" si="12"/>
        <v>2046</v>
      </c>
      <c r="C53" s="61">
        <f t="shared" ca="1" si="14"/>
        <v>301.47132206239019</v>
      </c>
      <c r="D53" s="79">
        <f t="shared" ca="1" si="15"/>
        <v>79.159004886259169</v>
      </c>
      <c r="E53" s="85">
        <f t="shared" ca="1" si="5"/>
        <v>0.51042895958703194</v>
      </c>
      <c r="F53" s="61">
        <f t="shared" ca="1" si="16"/>
        <v>153.87969326563285</v>
      </c>
      <c r="G53" s="181">
        <f ca="1">OFFSET('Other Inputs'!$B121,,$D$2)</f>
        <v>0</v>
      </c>
      <c r="H53" s="61">
        <f t="shared" ca="1" si="6"/>
        <v>153.87969326563285</v>
      </c>
      <c r="I53" s="79">
        <f t="shared" ca="1" si="17"/>
        <v>77.193261354397634</v>
      </c>
      <c r="J53" s="63">
        <f ca="1">OFFSET('Other Inputs'!$B52,,$D$2)</f>
        <v>2</v>
      </c>
      <c r="K53" s="86">
        <f t="shared" ca="1" si="7"/>
        <v>307.7593865312657</v>
      </c>
      <c r="L53" s="82">
        <f ca="1">OFFSET('Other Inputs'!$B190,,$D$2)</f>
        <v>5.5E-2</v>
      </c>
      <c r="M53" s="52">
        <f ca="1">OFFSET('Other Inputs'!$B259,,$D$2)</f>
        <v>1.7500000000000002E-2</v>
      </c>
      <c r="N53" s="61">
        <f t="shared" ca="1" si="8"/>
        <v>330.36816046431886</v>
      </c>
      <c r="O53" s="61">
        <f t="shared" ca="1" si="9"/>
        <v>165.18408023215943</v>
      </c>
      <c r="P53" s="53"/>
      <c r="Q53" s="61">
        <f t="shared" ca="1" si="18"/>
        <v>506873.34127001476</v>
      </c>
      <c r="R53" s="54">
        <f t="shared" ca="1" si="13"/>
        <v>3.5364151259338561E-2</v>
      </c>
      <c r="S53" s="66">
        <f t="shared" ca="1" si="11"/>
        <v>83727406.671888843</v>
      </c>
      <c r="T53" s="68">
        <f t="shared" si="19"/>
        <v>26.5</v>
      </c>
    </row>
    <row r="54" spans="2:20" s="51" customFormat="1">
      <c r="B54" s="15">
        <f t="shared" si="12"/>
        <v>2047</v>
      </c>
      <c r="C54" s="61">
        <f t="shared" ca="1" si="14"/>
        <v>285.35896416486491</v>
      </c>
      <c r="D54" s="79">
        <f t="shared" ca="1" si="15"/>
        <v>79.059241713510758</v>
      </c>
      <c r="E54" s="85">
        <f t="shared" ca="1" si="5"/>
        <v>0.51184474666746971</v>
      </c>
      <c r="F54" s="61">
        <f t="shared" ca="1" si="16"/>
        <v>146.05948672225685</v>
      </c>
      <c r="G54" s="181">
        <f ca="1">OFFSET('Other Inputs'!$B122,,$D$2)</f>
        <v>0</v>
      </c>
      <c r="H54" s="61">
        <f t="shared" ca="1" si="6"/>
        <v>146.05948672225685</v>
      </c>
      <c r="I54" s="79">
        <f t="shared" ca="1" si="17"/>
        <v>77.071567879175134</v>
      </c>
      <c r="J54" s="63">
        <f ca="1">OFFSET('Other Inputs'!$B53,,$D$2)</f>
        <v>2</v>
      </c>
      <c r="K54" s="86">
        <f t="shared" ca="1" si="7"/>
        <v>292.1189734445137</v>
      </c>
      <c r="L54" s="82">
        <f ca="1">OFFSET('Other Inputs'!$B191,,$D$2)</f>
        <v>5.5E-2</v>
      </c>
      <c r="M54" s="52">
        <f ca="1">OFFSET('Other Inputs'!$B260,,$D$2)</f>
        <v>1.7500000000000002E-2</v>
      </c>
      <c r="N54" s="61">
        <f t="shared" ca="1" si="8"/>
        <v>313.57876353118127</v>
      </c>
      <c r="O54" s="61">
        <f t="shared" ca="1" si="9"/>
        <v>156.78938176559063</v>
      </c>
      <c r="P54" s="53"/>
      <c r="Q54" s="61">
        <f t="shared" ca="1" si="18"/>
        <v>524902.10969016817</v>
      </c>
      <c r="R54" s="54">
        <f t="shared" ca="1" si="13"/>
        <v>3.5568586769587851E-2</v>
      </c>
      <c r="S54" s="66">
        <f t="shared" ca="1" si="11"/>
        <v>82299077.26577571</v>
      </c>
      <c r="T54" s="68">
        <f t="shared" si="19"/>
        <v>27.5</v>
      </c>
    </row>
    <row r="55" spans="2:20" s="51" customFormat="1">
      <c r="B55" s="15">
        <f t="shared" si="12"/>
        <v>2048</v>
      </c>
      <c r="C55" s="61">
        <f t="shared" ca="1" si="14"/>
        <v>270.66416209157705</v>
      </c>
      <c r="D55" s="79">
        <f t="shared" ca="1" si="15"/>
        <v>78.957477588553445</v>
      </c>
      <c r="E55" s="85">
        <f t="shared" ca="1" si="5"/>
        <v>0.51328995701897606</v>
      </c>
      <c r="F55" s="61">
        <f t="shared" ca="1" si="16"/>
        <v>138.92919612656274</v>
      </c>
      <c r="G55" s="181">
        <f ca="1">OFFSET('Other Inputs'!$B123,,$D$2)</f>
        <v>0</v>
      </c>
      <c r="H55" s="61">
        <f t="shared" ca="1" si="6"/>
        <v>138.92919612656274</v>
      </c>
      <c r="I55" s="79">
        <f t="shared" ca="1" si="17"/>
        <v>76.949619847662845</v>
      </c>
      <c r="J55" s="63">
        <f ca="1">OFFSET('Other Inputs'!$B54,,$D$2)</f>
        <v>2</v>
      </c>
      <c r="K55" s="86">
        <f t="shared" ca="1" si="7"/>
        <v>277.85839225312549</v>
      </c>
      <c r="L55" s="82">
        <f ca="1">OFFSET('Other Inputs'!$B192,,$D$2)</f>
        <v>5.5E-2</v>
      </c>
      <c r="M55" s="52">
        <f ca="1">OFFSET('Other Inputs'!$B261,,$D$2)</f>
        <v>1.7500000000000002E-2</v>
      </c>
      <c r="N55" s="61">
        <f t="shared" ca="1" si="8"/>
        <v>298.27056439402071</v>
      </c>
      <c r="O55" s="61">
        <f t="shared" ca="1" si="9"/>
        <v>149.13528219701035</v>
      </c>
      <c r="P55" s="53"/>
      <c r="Q55" s="61">
        <f t="shared" ca="1" si="18"/>
        <v>543202.88801914279</v>
      </c>
      <c r="R55" s="54">
        <f t="shared" ca="1" si="13"/>
        <v>3.4865126260926971E-2</v>
      </c>
      <c r="S55" s="66">
        <f t="shared" ca="1" si="11"/>
        <v>81010715.994965881</v>
      </c>
      <c r="T55" s="68">
        <f t="shared" si="19"/>
        <v>28.5</v>
      </c>
    </row>
    <row r="56" spans="2:20" s="51" customFormat="1">
      <c r="B56" s="15">
        <f t="shared" si="12"/>
        <v>2049</v>
      </c>
      <c r="C56" s="61">
        <f t="shared" ca="1" si="14"/>
        <v>257.6367134494833</v>
      </c>
      <c r="D56" s="79">
        <f t="shared" ca="1" si="15"/>
        <v>78.870697864134712</v>
      </c>
      <c r="E56" s="85">
        <f t="shared" ca="1" si="5"/>
        <v>0.51451669622417262</v>
      </c>
      <c r="F56" s="61">
        <f t="shared" ca="1" si="16"/>
        <v>132.55839063008202</v>
      </c>
      <c r="G56" s="181">
        <f ca="1">OFFSET('Other Inputs'!$B124,,$D$2)</f>
        <v>0</v>
      </c>
      <c r="H56" s="61">
        <f t="shared" ca="1" si="6"/>
        <v>132.55839063008202</v>
      </c>
      <c r="I56" s="79">
        <f t="shared" ca="1" si="17"/>
        <v>76.841448297074592</v>
      </c>
      <c r="J56" s="63">
        <f ca="1">OFFSET('Other Inputs'!$B55,,$D$2)</f>
        <v>2</v>
      </c>
      <c r="K56" s="86">
        <f t="shared" ca="1" si="7"/>
        <v>265.11678126016403</v>
      </c>
      <c r="L56" s="82">
        <f ca="1">OFFSET('Other Inputs'!$B193,,$D$2)</f>
        <v>5.5E-2</v>
      </c>
      <c r="M56" s="52">
        <f ca="1">OFFSET('Other Inputs'!$B262,,$D$2)</f>
        <v>1.7500000000000002E-2</v>
      </c>
      <c r="N56" s="61">
        <f t="shared" ca="1" si="8"/>
        <v>284.59292280348888</v>
      </c>
      <c r="O56" s="61">
        <f t="shared" ca="1" si="9"/>
        <v>142.29646140174444</v>
      </c>
      <c r="P56" s="53"/>
      <c r="Q56" s="61">
        <f t="shared" ca="1" si="18"/>
        <v>561668.7524989238</v>
      </c>
      <c r="R56" s="54">
        <f t="shared" ca="1" si="13"/>
        <v>3.3994415138548062E-2</v>
      </c>
      <c r="S56" s="66">
        <f t="shared" ca="1" si="11"/>
        <v>79923475.960529059</v>
      </c>
      <c r="T56" s="68">
        <f t="shared" si="19"/>
        <v>29.5</v>
      </c>
    </row>
    <row r="57" spans="2:20" s="51" customFormat="1">
      <c r="B57" s="15">
        <f t="shared" si="12"/>
        <v>2050</v>
      </c>
      <c r="C57" s="61">
        <f t="shared" ca="1" si="14"/>
        <v>245.96677414559215</v>
      </c>
      <c r="D57" s="79">
        <f t="shared" ca="1" si="15"/>
        <v>78.79497073267477</v>
      </c>
      <c r="E57" s="85">
        <f t="shared" ca="1" si="5"/>
        <v>0.51558199423888074</v>
      </c>
      <c r="F57" s="61">
        <f t="shared" ca="1" si="16"/>
        <v>126.81603993048878</v>
      </c>
      <c r="G57" s="181">
        <f ca="1">OFFSET('Other Inputs'!$B125,,$D$2)</f>
        <v>0</v>
      </c>
      <c r="H57" s="61">
        <f t="shared" ca="1" si="6"/>
        <v>126.81603993048878</v>
      </c>
      <c r="I57" s="79">
        <f t="shared" ca="1" si="17"/>
        <v>76.743391463028189</v>
      </c>
      <c r="J57" s="63">
        <f ca="1">OFFSET('Other Inputs'!$B56,,$D$2)</f>
        <v>2</v>
      </c>
      <c r="K57" s="86">
        <f t="shared" ca="1" si="7"/>
        <v>253.63207986097757</v>
      </c>
      <c r="L57" s="82">
        <f ca="1">OFFSET('Other Inputs'!$B194,,$D$2)</f>
        <v>5.5E-2</v>
      </c>
      <c r="M57" s="52">
        <f ca="1">OFFSET('Other Inputs'!$B263,,$D$2)</f>
        <v>1.7500000000000002E-2</v>
      </c>
      <c r="N57" s="61">
        <f t="shared" ca="1" si="8"/>
        <v>272.26452652776464</v>
      </c>
      <c r="O57" s="61">
        <f t="shared" ca="1" si="9"/>
        <v>136.13226326388232</v>
      </c>
      <c r="P57" s="53"/>
      <c r="Q57" s="61">
        <f t="shared" ca="1" si="18"/>
        <v>581085.5885275451</v>
      </c>
      <c r="R57" s="54">
        <f t="shared" ca="1" si="13"/>
        <v>3.4569906091862501E-2</v>
      </c>
      <c r="S57" s="66">
        <f t="shared" ca="1" si="11"/>
        <v>79104496.316279769</v>
      </c>
      <c r="T57" s="68">
        <f t="shared" si="19"/>
        <v>30.5</v>
      </c>
    </row>
    <row r="58" spans="2:20" s="51" customFormat="1">
      <c r="B58" s="15">
        <f t="shared" si="12"/>
        <v>2051</v>
      </c>
      <c r="C58" s="61">
        <f t="shared" ca="1" si="14"/>
        <v>0</v>
      </c>
      <c r="D58" s="79" t="e">
        <f t="shared" ca="1" si="15"/>
        <v>#DIV/0!</v>
      </c>
      <c r="E58" s="85" t="str">
        <f t="shared" ca="1" si="5"/>
        <v/>
      </c>
      <c r="F58" s="61">
        <f t="shared" ca="1" si="16"/>
        <v>0</v>
      </c>
      <c r="G58" s="181">
        <f ca="1">OFFSET('Other Inputs'!$B126,,$D$2)</f>
        <v>0</v>
      </c>
      <c r="H58" s="61">
        <f t="shared" ca="1" si="6"/>
        <v>0</v>
      </c>
      <c r="I58" s="79" t="str">
        <f t="shared" ca="1" si="17"/>
        <v/>
      </c>
      <c r="J58" s="63">
        <f ca="1">OFFSET('Other Inputs'!$B57,,$D$2)</f>
        <v>2</v>
      </c>
      <c r="K58" s="86">
        <f t="shared" ca="1" si="7"/>
        <v>0</v>
      </c>
      <c r="L58" s="82">
        <f ca="1">OFFSET('Other Inputs'!$B195,,$D$2)</f>
        <v>5.5E-2</v>
      </c>
      <c r="M58" s="52">
        <f ca="1">OFFSET('Other Inputs'!$B264,,$D$2)</f>
        <v>1.7500000000000002E-2</v>
      </c>
      <c r="N58" s="61">
        <f t="shared" ca="1" si="8"/>
        <v>0</v>
      </c>
      <c r="O58" s="61">
        <f t="shared" ca="1" si="9"/>
        <v>0</v>
      </c>
      <c r="P58" s="53"/>
      <c r="Q58" s="61" t="str">
        <f t="shared" ca="1" si="18"/>
        <v/>
      </c>
      <c r="R58" s="54" t="str">
        <f t="shared" ca="1" si="13"/>
        <v/>
      </c>
      <c r="S58" s="66">
        <f t="shared" ca="1" si="11"/>
        <v>0</v>
      </c>
      <c r="T58" s="68">
        <f t="shared" si="19"/>
        <v>31.5</v>
      </c>
    </row>
    <row r="59" spans="2:20" s="51" customFormat="1">
      <c r="B59" s="15">
        <f t="shared" si="12"/>
        <v>2052</v>
      </c>
      <c r="C59" s="61">
        <f t="shared" ca="1" si="14"/>
        <v>0</v>
      </c>
      <c r="D59" s="79" t="e">
        <f t="shared" ca="1" si="15"/>
        <v>#DIV/0!</v>
      </c>
      <c r="E59" s="85" t="str">
        <f t="shared" ca="1" si="5"/>
        <v/>
      </c>
      <c r="F59" s="61">
        <f t="shared" ca="1" si="16"/>
        <v>0</v>
      </c>
      <c r="G59" s="181">
        <f ca="1">OFFSET('Other Inputs'!$B127,,$D$2)</f>
        <v>0</v>
      </c>
      <c r="H59" s="61">
        <f t="shared" ca="1" si="6"/>
        <v>0</v>
      </c>
      <c r="I59" s="79" t="str">
        <f t="shared" ca="1" si="17"/>
        <v/>
      </c>
      <c r="J59" s="63">
        <f ca="1">OFFSET('Other Inputs'!$B58,,$D$2)</f>
        <v>2</v>
      </c>
      <c r="K59" s="86">
        <f t="shared" ca="1" si="7"/>
        <v>0</v>
      </c>
      <c r="L59" s="82">
        <f ca="1">OFFSET('Other Inputs'!$B196,,$D$2)</f>
        <v>5.5E-2</v>
      </c>
      <c r="M59" s="52">
        <f ca="1">OFFSET('Other Inputs'!$B265,,$D$2)</f>
        <v>1.7500000000000002E-2</v>
      </c>
      <c r="N59" s="61">
        <f t="shared" ca="1" si="8"/>
        <v>0</v>
      </c>
      <c r="O59" s="61">
        <f t="shared" ca="1" si="9"/>
        <v>0</v>
      </c>
      <c r="P59" s="53"/>
      <c r="Q59" s="61" t="str">
        <f t="shared" ca="1" si="18"/>
        <v/>
      </c>
      <c r="R59" s="54" t="str">
        <f t="shared" ca="1" si="13"/>
        <v/>
      </c>
      <c r="S59" s="66">
        <f t="shared" ca="1" si="11"/>
        <v>0</v>
      </c>
      <c r="T59" s="68">
        <f t="shared" si="19"/>
        <v>32.5</v>
      </c>
    </row>
    <row r="60" spans="2:20" s="51" customFormat="1">
      <c r="B60" s="15">
        <f t="shared" si="12"/>
        <v>2053</v>
      </c>
      <c r="C60" s="61">
        <f t="shared" ca="1" si="14"/>
        <v>0</v>
      </c>
      <c r="D60" s="79" t="e">
        <f t="shared" ca="1" si="15"/>
        <v>#DIV/0!</v>
      </c>
      <c r="E60" s="85" t="str">
        <f t="shared" ca="1" si="5"/>
        <v/>
      </c>
      <c r="F60" s="61">
        <f t="shared" ca="1" si="16"/>
        <v>0</v>
      </c>
      <c r="G60" s="181">
        <f ca="1">OFFSET('Other Inputs'!$B128,,$D$2)</f>
        <v>0</v>
      </c>
      <c r="H60" s="61">
        <f t="shared" ca="1" si="6"/>
        <v>0</v>
      </c>
      <c r="I60" s="79" t="str">
        <f t="shared" ca="1" si="17"/>
        <v/>
      </c>
      <c r="J60" s="63">
        <f ca="1">OFFSET('Other Inputs'!$B59,,$D$2)</f>
        <v>2</v>
      </c>
      <c r="K60" s="86">
        <f t="shared" ca="1" si="7"/>
        <v>0</v>
      </c>
      <c r="L60" s="82">
        <f ca="1">OFFSET('Other Inputs'!$B197,,$D$2)</f>
        <v>5.5E-2</v>
      </c>
      <c r="M60" s="52">
        <f ca="1">OFFSET('Other Inputs'!$B266,,$D$2)</f>
        <v>1.7500000000000002E-2</v>
      </c>
      <c r="N60" s="61">
        <f t="shared" ca="1" si="8"/>
        <v>0</v>
      </c>
      <c r="O60" s="61">
        <f t="shared" ca="1" si="9"/>
        <v>0</v>
      </c>
      <c r="P60" s="53"/>
      <c r="Q60" s="61" t="str">
        <f t="shared" ca="1" si="18"/>
        <v/>
      </c>
      <c r="R60" s="54" t="str">
        <f t="shared" ca="1" si="13"/>
        <v/>
      </c>
      <c r="S60" s="66">
        <f t="shared" ca="1" si="11"/>
        <v>0</v>
      </c>
      <c r="T60" s="68">
        <f t="shared" si="19"/>
        <v>33.5</v>
      </c>
    </row>
    <row r="61" spans="2:20" s="51" customFormat="1">
      <c r="B61" s="15">
        <f t="shared" si="12"/>
        <v>2054</v>
      </c>
      <c r="C61" s="61">
        <f t="shared" ca="1" si="14"/>
        <v>0</v>
      </c>
      <c r="D61" s="79" t="e">
        <f t="shared" ca="1" si="15"/>
        <v>#DIV/0!</v>
      </c>
      <c r="E61" s="85" t="str">
        <f t="shared" ca="1" si="5"/>
        <v/>
      </c>
      <c r="F61" s="61">
        <f t="shared" ca="1" si="16"/>
        <v>0</v>
      </c>
      <c r="G61" s="181">
        <f ca="1">OFFSET('Other Inputs'!$B129,,$D$2)</f>
        <v>0</v>
      </c>
      <c r="H61" s="61">
        <f t="shared" ca="1" si="6"/>
        <v>0</v>
      </c>
      <c r="I61" s="79" t="str">
        <f t="shared" ca="1" si="17"/>
        <v/>
      </c>
      <c r="J61" s="63">
        <f ca="1">OFFSET('Other Inputs'!$B60,,$D$2)</f>
        <v>2</v>
      </c>
      <c r="K61" s="86">
        <f t="shared" ca="1" si="7"/>
        <v>0</v>
      </c>
      <c r="L61" s="82">
        <f ca="1">OFFSET('Other Inputs'!$B198,,$D$2)</f>
        <v>5.5E-2</v>
      </c>
      <c r="M61" s="52">
        <f ca="1">OFFSET('Other Inputs'!$B267,,$D$2)</f>
        <v>1.7500000000000002E-2</v>
      </c>
      <c r="N61" s="61">
        <f t="shared" ca="1" si="8"/>
        <v>0</v>
      </c>
      <c r="O61" s="61">
        <f t="shared" ca="1" si="9"/>
        <v>0</v>
      </c>
      <c r="P61" s="53"/>
      <c r="Q61" s="61" t="str">
        <f t="shared" ca="1" si="18"/>
        <v/>
      </c>
      <c r="R61" s="54" t="str">
        <f t="shared" ca="1" si="13"/>
        <v/>
      </c>
      <c r="S61" s="66">
        <f t="shared" ca="1" si="11"/>
        <v>0</v>
      </c>
      <c r="T61" s="68">
        <f t="shared" si="19"/>
        <v>34.5</v>
      </c>
    </row>
    <row r="62" spans="2:20" s="51" customFormat="1">
      <c r="B62" s="15">
        <f t="shared" si="12"/>
        <v>2055</v>
      </c>
      <c r="C62" s="61">
        <f t="shared" ca="1" si="14"/>
        <v>0</v>
      </c>
      <c r="D62" s="79" t="e">
        <f t="shared" ca="1" si="15"/>
        <v>#DIV/0!</v>
      </c>
      <c r="E62" s="85" t="str">
        <f t="shared" ca="1" si="5"/>
        <v/>
      </c>
      <c r="F62" s="61">
        <f t="shared" ca="1" si="16"/>
        <v>0</v>
      </c>
      <c r="G62" s="181">
        <f ca="1">OFFSET('Other Inputs'!$B130,,$D$2)</f>
        <v>0</v>
      </c>
      <c r="H62" s="61">
        <f t="shared" ca="1" si="6"/>
        <v>0</v>
      </c>
      <c r="I62" s="79" t="str">
        <f t="shared" ca="1" si="17"/>
        <v/>
      </c>
      <c r="J62" s="63">
        <f ca="1">OFFSET('Other Inputs'!$B61,,$D$2)</f>
        <v>2</v>
      </c>
      <c r="K62" s="86">
        <f t="shared" ca="1" si="7"/>
        <v>0</v>
      </c>
      <c r="L62" s="82">
        <f ca="1">OFFSET('Other Inputs'!$B199,,$D$2)</f>
        <v>5.5E-2</v>
      </c>
      <c r="M62" s="52">
        <f ca="1">OFFSET('Other Inputs'!$B268,,$D$2)</f>
        <v>1.7500000000000002E-2</v>
      </c>
      <c r="N62" s="61">
        <f t="shared" ca="1" si="8"/>
        <v>0</v>
      </c>
      <c r="O62" s="61">
        <f t="shared" ca="1" si="9"/>
        <v>0</v>
      </c>
      <c r="P62" s="53"/>
      <c r="Q62" s="61" t="str">
        <f t="shared" ca="1" si="18"/>
        <v/>
      </c>
      <c r="R62" s="54" t="str">
        <f t="shared" ca="1" si="13"/>
        <v/>
      </c>
      <c r="S62" s="66">
        <f t="shared" ca="1" si="11"/>
        <v>0</v>
      </c>
      <c r="T62" s="68">
        <f t="shared" si="19"/>
        <v>35.5</v>
      </c>
    </row>
    <row r="63" spans="2:20" s="51" customFormat="1">
      <c r="B63" s="15">
        <f t="shared" si="12"/>
        <v>2056</v>
      </c>
      <c r="C63" s="61">
        <f t="shared" ca="1" si="14"/>
        <v>0</v>
      </c>
      <c r="D63" s="79" t="e">
        <f t="shared" ca="1" si="15"/>
        <v>#DIV/0!</v>
      </c>
      <c r="E63" s="85" t="str">
        <f t="shared" ca="1" si="5"/>
        <v/>
      </c>
      <c r="F63" s="61">
        <f t="shared" ca="1" si="16"/>
        <v>0</v>
      </c>
      <c r="G63" s="181">
        <f ca="1">OFFSET('Other Inputs'!$B131,,$D$2)</f>
        <v>0</v>
      </c>
      <c r="H63" s="61">
        <f t="shared" ca="1" si="6"/>
        <v>0</v>
      </c>
      <c r="I63" s="79" t="str">
        <f t="shared" ca="1" si="17"/>
        <v/>
      </c>
      <c r="J63" s="63">
        <f ca="1">OFFSET('Other Inputs'!$B62,,$D$2)</f>
        <v>2</v>
      </c>
      <c r="K63" s="86">
        <f t="shared" ca="1" si="7"/>
        <v>0</v>
      </c>
      <c r="L63" s="82">
        <f ca="1">OFFSET('Other Inputs'!$B200,,$D$2)</f>
        <v>5.5E-2</v>
      </c>
      <c r="M63" s="52">
        <f ca="1">OFFSET('Other Inputs'!$B269,,$D$2)</f>
        <v>1.7500000000000002E-2</v>
      </c>
      <c r="N63" s="61">
        <f t="shared" ca="1" si="8"/>
        <v>0</v>
      </c>
      <c r="O63" s="61">
        <f t="shared" ca="1" si="9"/>
        <v>0</v>
      </c>
      <c r="P63" s="53"/>
      <c r="Q63" s="61" t="str">
        <f t="shared" ca="1" si="18"/>
        <v/>
      </c>
      <c r="R63" s="54" t="str">
        <f t="shared" ca="1" si="13"/>
        <v/>
      </c>
      <c r="S63" s="66">
        <f t="shared" ca="1" si="11"/>
        <v>0</v>
      </c>
      <c r="T63" s="68">
        <f t="shared" si="19"/>
        <v>36.5</v>
      </c>
    </row>
    <row r="64" spans="2:20" s="51" customFormat="1">
      <c r="B64" s="15">
        <f t="shared" si="12"/>
        <v>2057</v>
      </c>
      <c r="C64" s="61">
        <f t="shared" ca="1" si="14"/>
        <v>0</v>
      </c>
      <c r="D64" s="79" t="e">
        <f t="shared" ca="1" si="15"/>
        <v>#DIV/0!</v>
      </c>
      <c r="E64" s="85" t="str">
        <f t="shared" ca="1" si="5"/>
        <v/>
      </c>
      <c r="F64" s="61">
        <f t="shared" ca="1" si="16"/>
        <v>0</v>
      </c>
      <c r="G64" s="181">
        <f ca="1">OFFSET('Other Inputs'!$B132,,$D$2)</f>
        <v>0</v>
      </c>
      <c r="H64" s="61">
        <f t="shared" ca="1" si="6"/>
        <v>0</v>
      </c>
      <c r="I64" s="79" t="str">
        <f t="shared" ca="1" si="17"/>
        <v/>
      </c>
      <c r="J64" s="63">
        <f ca="1">OFFSET('Other Inputs'!$B63,,$D$2)</f>
        <v>2</v>
      </c>
      <c r="K64" s="86">
        <f t="shared" ca="1" si="7"/>
        <v>0</v>
      </c>
      <c r="L64" s="82">
        <f ca="1">OFFSET('Other Inputs'!$B201,,$D$2)</f>
        <v>5.5E-2</v>
      </c>
      <c r="M64" s="52">
        <f ca="1">OFFSET('Other Inputs'!$B270,,$D$2)</f>
        <v>1.7500000000000002E-2</v>
      </c>
      <c r="N64" s="61">
        <f t="shared" ca="1" si="8"/>
        <v>0</v>
      </c>
      <c r="O64" s="61">
        <f t="shared" ca="1" si="9"/>
        <v>0</v>
      </c>
      <c r="P64" s="53"/>
      <c r="Q64" s="61" t="str">
        <f t="shared" ca="1" si="18"/>
        <v/>
      </c>
      <c r="R64" s="54" t="str">
        <f t="shared" ca="1" si="13"/>
        <v/>
      </c>
      <c r="S64" s="66">
        <f t="shared" ca="1" si="11"/>
        <v>0</v>
      </c>
      <c r="T64" s="68">
        <f t="shared" si="19"/>
        <v>37.5</v>
      </c>
    </row>
    <row r="65" spans="2:20" s="51" customFormat="1">
      <c r="B65" s="15">
        <f t="shared" si="12"/>
        <v>2058</v>
      </c>
      <c r="C65" s="61">
        <f t="shared" ca="1" si="14"/>
        <v>0</v>
      </c>
      <c r="D65" s="79" t="e">
        <f t="shared" ca="1" si="15"/>
        <v>#DIV/0!</v>
      </c>
      <c r="E65" s="85" t="str">
        <f t="shared" ca="1" si="5"/>
        <v/>
      </c>
      <c r="F65" s="61">
        <f t="shared" ca="1" si="16"/>
        <v>0</v>
      </c>
      <c r="G65" s="181">
        <f ca="1">OFFSET('Other Inputs'!$B133,,$D$2)</f>
        <v>0</v>
      </c>
      <c r="H65" s="61">
        <f t="shared" ca="1" si="6"/>
        <v>0</v>
      </c>
      <c r="I65" s="79" t="str">
        <f t="shared" ca="1" si="17"/>
        <v/>
      </c>
      <c r="J65" s="63">
        <f ca="1">OFFSET('Other Inputs'!$B64,,$D$2)</f>
        <v>2</v>
      </c>
      <c r="K65" s="86">
        <f t="shared" ca="1" si="7"/>
        <v>0</v>
      </c>
      <c r="L65" s="82">
        <f ca="1">OFFSET('Other Inputs'!$B202,,$D$2)</f>
        <v>5.5E-2</v>
      </c>
      <c r="M65" s="52">
        <f ca="1">OFFSET('Other Inputs'!$B271,,$D$2)</f>
        <v>1.7500000000000002E-2</v>
      </c>
      <c r="N65" s="61">
        <f t="shared" ca="1" si="8"/>
        <v>0</v>
      </c>
      <c r="O65" s="61">
        <f t="shared" ca="1" si="9"/>
        <v>0</v>
      </c>
      <c r="P65" s="53"/>
      <c r="Q65" s="61" t="str">
        <f t="shared" ca="1" si="18"/>
        <v/>
      </c>
      <c r="R65" s="54" t="str">
        <f t="shared" ca="1" si="13"/>
        <v/>
      </c>
      <c r="S65" s="66">
        <f t="shared" ca="1" si="11"/>
        <v>0</v>
      </c>
      <c r="T65" s="68">
        <f t="shared" si="19"/>
        <v>38.5</v>
      </c>
    </row>
    <row r="66" spans="2:20" s="51" customFormat="1">
      <c r="B66" s="15">
        <f t="shared" si="12"/>
        <v>2059</v>
      </c>
      <c r="C66" s="61">
        <f t="shared" ca="1" si="14"/>
        <v>0</v>
      </c>
      <c r="D66" s="79" t="e">
        <f t="shared" ca="1" si="15"/>
        <v>#DIV/0!</v>
      </c>
      <c r="E66" s="85" t="str">
        <f t="shared" ca="1" si="5"/>
        <v/>
      </c>
      <c r="F66" s="61">
        <f t="shared" ca="1" si="16"/>
        <v>0</v>
      </c>
      <c r="G66" s="181">
        <f ca="1">OFFSET('Other Inputs'!$B134,,$D$2)</f>
        <v>0</v>
      </c>
      <c r="H66" s="61">
        <f t="shared" ca="1" si="6"/>
        <v>0</v>
      </c>
      <c r="I66" s="79" t="str">
        <f t="shared" ca="1" si="17"/>
        <v/>
      </c>
      <c r="J66" s="63">
        <f ca="1">OFFSET('Other Inputs'!$B65,,$D$2)</f>
        <v>2</v>
      </c>
      <c r="K66" s="86">
        <f t="shared" ca="1" si="7"/>
        <v>0</v>
      </c>
      <c r="L66" s="82">
        <f ca="1">OFFSET('Other Inputs'!$B203,,$D$2)</f>
        <v>5.5E-2</v>
      </c>
      <c r="M66" s="52">
        <f ca="1">OFFSET('Other Inputs'!$B272,,$D$2)</f>
        <v>1.7500000000000002E-2</v>
      </c>
      <c r="N66" s="61">
        <f t="shared" ca="1" si="8"/>
        <v>0</v>
      </c>
      <c r="O66" s="61">
        <f t="shared" ca="1" si="9"/>
        <v>0</v>
      </c>
      <c r="P66" s="53"/>
      <c r="Q66" s="61" t="str">
        <f t="shared" ca="1" si="18"/>
        <v/>
      </c>
      <c r="R66" s="54" t="str">
        <f t="shared" ca="1" si="13"/>
        <v/>
      </c>
      <c r="S66" s="66">
        <f t="shared" ca="1" si="11"/>
        <v>0</v>
      </c>
      <c r="T66" s="68">
        <f t="shared" si="19"/>
        <v>39.5</v>
      </c>
    </row>
    <row r="67" spans="2:20" s="51" customFormat="1" ht="14" thickBot="1">
      <c r="B67" s="15">
        <f t="shared" si="12"/>
        <v>2060</v>
      </c>
      <c r="C67" s="61">
        <f t="shared" ca="1" si="14"/>
        <v>0</v>
      </c>
      <c r="D67" s="79" t="e">
        <f t="shared" ca="1" si="15"/>
        <v>#DIV/0!</v>
      </c>
      <c r="E67" s="85" t="str">
        <f t="shared" ca="1" si="5"/>
        <v/>
      </c>
      <c r="F67" s="61">
        <f t="shared" ca="1" si="16"/>
        <v>0</v>
      </c>
      <c r="G67" s="181">
        <f ca="1">OFFSET('Other Inputs'!$B135,,$D$2)</f>
        <v>0</v>
      </c>
      <c r="H67" s="61">
        <f t="shared" ca="1" si="6"/>
        <v>0</v>
      </c>
      <c r="I67" s="79" t="str">
        <f t="shared" ca="1" si="17"/>
        <v/>
      </c>
      <c r="J67" s="63">
        <f ca="1">OFFSET('Other Inputs'!$B66,,$D$2)</f>
        <v>2</v>
      </c>
      <c r="K67" s="86">
        <f t="shared" ca="1" si="7"/>
        <v>0</v>
      </c>
      <c r="L67" s="82">
        <f ca="1">OFFSET('Other Inputs'!$B204,,$D$2)</f>
        <v>5.5E-2</v>
      </c>
      <c r="M67" s="52">
        <f ca="1">OFFSET('Other Inputs'!$B273,,$D$2)</f>
        <v>1.7500000000000002E-2</v>
      </c>
      <c r="N67" s="61">
        <f t="shared" ca="1" si="8"/>
        <v>0</v>
      </c>
      <c r="O67" s="61">
        <f t="shared" ca="1" si="9"/>
        <v>0</v>
      </c>
      <c r="P67" s="53"/>
      <c r="Q67" s="61" t="str">
        <f t="shared" ca="1" si="18"/>
        <v/>
      </c>
      <c r="R67" s="54" t="str">
        <f t="shared" ca="1" si="13"/>
        <v/>
      </c>
      <c r="S67" s="66">
        <f t="shared" ca="1" si="11"/>
        <v>0</v>
      </c>
      <c r="T67" s="68">
        <f t="shared" si="19"/>
        <v>40.5</v>
      </c>
    </row>
    <row r="68" spans="2:20" s="51" customFormat="1" ht="14" thickBot="1">
      <c r="B68" s="16" t="str">
        <f>Startyear&amp;" to "&amp;2050</f>
        <v>2020 to 2050</v>
      </c>
      <c r="C68" s="62">
        <f ca="1">SUMIFS(C$12:C$67, $B$12:$B$67,"&gt;="&amp;Startyear,$B$12:$B$67,"&lt;="&amp;2050)</f>
        <v>27188.660532516413</v>
      </c>
      <c r="D68" s="80"/>
      <c r="E68" s="87">
        <f ca="1">F68/C68</f>
        <v>0.50177990244598192</v>
      </c>
      <c r="F68" s="62">
        <f ca="1">SUMIFS(F$12:F$67, $B$12:$B$67,"&gt;="&amp;Startyear,$B$12:$B$67,"&lt;="&amp;Endyear)</f>
        <v>13642.723429643005</v>
      </c>
      <c r="G68" s="58">
        <f ca="1">1-H68/F68</f>
        <v>0</v>
      </c>
      <c r="H68" s="62">
        <f ca="1">SUMIFS(H$12:H$67, $B$12:$B$67,"&gt;="&amp;Startyear,$B$12:$B$67,"&lt;="&amp;2050)</f>
        <v>13642.723429643005</v>
      </c>
      <c r="I68" s="57"/>
      <c r="J68" s="64">
        <f ca="1">K68/H68</f>
        <v>2</v>
      </c>
      <c r="K68" s="88">
        <f ca="1">SUMIFS(K$12:K$67, $B$12:$B$67,"&gt;="&amp;Startyear,$B$12:$B$67,"&lt;="&amp;2050)</f>
        <v>27285.44685928601</v>
      </c>
      <c r="L68" s="83"/>
      <c r="M68" s="59"/>
      <c r="N68" s="62">
        <f ca="1">SUMIFS(N$12:N$67, $B$12:$B$67,"&gt;="&amp;Startyear,$B$12:$B$67,"&lt;="&amp;2050)</f>
        <v>29289.903999186317</v>
      </c>
      <c r="O68" s="62">
        <f ca="1">SUMIFS(O$12:O$67, $B$12:$B$67,"&gt;="&amp;Startyear,$B$12:$B$67,"&lt;="&amp;2050)</f>
        <v>14644.951999593159</v>
      </c>
      <c r="P68" s="60"/>
      <c r="Q68" s="62">
        <f ca="1">S68/O68</f>
        <v>305787.3491659647</v>
      </c>
      <c r="R68" s="58">
        <f ca="1">(VLOOKUP(2050,$B$12:$Q$67,COLUMN(P1),0)/VLOOKUP(Startyear,$B$12:$Q$67,COLUMN(P1),0))^(1/(2050-Startyear))-1</f>
        <v>3.0912792207028916E-2</v>
      </c>
      <c r="S68" s="67">
        <f ca="1">SUMIFS(S$12:S$67, $B$12:$B$67,"&gt;="&amp;Startyear,$B$12:$B$67,"&lt;="&amp;2050)</f>
        <v>4478241050.6183863</v>
      </c>
      <c r="T68" s="69"/>
    </row>
    <row r="69" spans="2:20" s="51" customFormat="1" ht="14" thickBot="1">
      <c r="B69" s="16" t="s">
        <v>31</v>
      </c>
      <c r="C69" s="70">
        <f ca="1">SUMPRODUCT(C$12:C$57,$T$12:$T$57)/C68</f>
        <v>10.206310500706032</v>
      </c>
      <c r="D69" s="73"/>
      <c r="E69" s="74"/>
      <c r="F69" s="70">
        <f ca="1">SUMPRODUCT(F$12:F$67,$T$12:$T$67)/F68</f>
        <v>10.110197399847012</v>
      </c>
      <c r="G69" s="140"/>
      <c r="H69" s="70">
        <f ca="1">SUMPRODUCT(H$12:H$57,$T$12:$T$57)/H68</f>
        <v>10.110197399847012</v>
      </c>
      <c r="I69" s="70"/>
      <c r="J69" s="70"/>
      <c r="K69" s="70">
        <f ca="1">SUMPRODUCT(K$12:K$57,$T$12:$T$57)/K68</f>
        <v>10.110197399847012</v>
      </c>
      <c r="L69" s="84"/>
      <c r="M69" s="70"/>
      <c r="N69" s="70">
        <f ca="1">SUMPRODUCT(N$12:N$57,$T$12:$T$57)/N68</f>
        <v>10.110197399847006</v>
      </c>
      <c r="O69" s="70">
        <f ca="1">SUMPRODUCT(O$12:O$57,$T$12:$T$57)/O68</f>
        <v>10.110197399847006</v>
      </c>
      <c r="P69" s="70"/>
      <c r="Q69" s="71"/>
      <c r="R69" s="72"/>
      <c r="S69" s="70">
        <f ca="1">SUMPRODUCT(S$12:S$57,$T$12:$T$57)/S68</f>
        <v>12.141651531486561</v>
      </c>
      <c r="T69" s="75"/>
    </row>
    <row r="70" spans="2:20" s="51" customFormat="1" ht="14" thickBot="1">
      <c r="B70" s="16" t="str">
        <f>Startyear&amp;" to "&amp;Endyear</f>
        <v>2020 to 2060</v>
      </c>
      <c r="C70" s="62" t="str">
        <f ca="1">IF(C58=0,"N/A",SUMIFS(C$12:C$67, $B$12:$B$67,"&gt;="&amp;Startyear))</f>
        <v>N/A</v>
      </c>
      <c r="D70" s="80"/>
      <c r="E70" s="87" t="str">
        <f ca="1">IF(C58=0,"N/A",F70/C70)</f>
        <v>N/A</v>
      </c>
      <c r="F70" s="62">
        <f ca="1">SUMIFS(F$12:F$67, $B$12:$B$67,"&gt;="&amp;Startyear)</f>
        <v>13642.723429643005</v>
      </c>
      <c r="G70" s="58" t="e">
        <f ca="1">1-H70/F70</f>
        <v>#VALUE!</v>
      </c>
      <c r="H70" s="62" t="str">
        <f ca="1">IF(C58=0,"N/A",SUMIFS(H$12:H$67, $B$12:$B$67,"&gt;="&amp;Startyear))</f>
        <v>N/A</v>
      </c>
      <c r="I70" s="57"/>
      <c r="J70" s="64" t="str">
        <f ca="1">IF(C58=0,"N/A",K70/H70)</f>
        <v>N/A</v>
      </c>
      <c r="K70" s="88" t="str">
        <f ca="1">IF(C58=0,"N/A",SUMIFS(K$12:K$67, $B$12:$B$67,"&gt;="&amp;Startyear))</f>
        <v>N/A</v>
      </c>
      <c r="L70" s="83"/>
      <c r="M70" s="59"/>
      <c r="N70" s="62" t="str">
        <f ca="1">IF(C58=0,"N/A",SUMIFS(N$12:N$67, $B$12:$B$67,"&gt;="&amp;Startyear))</f>
        <v>N/A</v>
      </c>
      <c r="O70" s="62" t="str">
        <f ca="1">IF(C58=0,"N/A",SUMIFS(O$12:O$67, $B$12:$B$67,"&gt;="&amp;Startyear))</f>
        <v>N/A</v>
      </c>
      <c r="P70" s="60"/>
      <c r="Q70" s="62" t="str">
        <f ca="1">IF(OR(Q58="",Q58=0),"N/A",S70/O70)</f>
        <v>N/A</v>
      </c>
      <c r="R70" s="58" t="str">
        <f ca="1">IF(OR(Q58="",Q58=0),"N/A",(VLOOKUP($B$67,$B$12:$Q$67,COLUMN(P3),0)/VLOOKUP(Startyear,$B$12:$Q$67,COLUMN(P3),0))^(1/($B$67-Startyear))-1)</f>
        <v>N/A</v>
      </c>
      <c r="S70" s="67" t="str">
        <f ca="1">IF(OR(Q58="",Q58=0),"N/A",SUMIFS(S$12:S$67, $B$12:$B$67,"&gt;="&amp;Startyear))</f>
        <v>N/A</v>
      </c>
      <c r="T70" s="69"/>
    </row>
    <row r="71" spans="2:20" ht="14" thickBot="1">
      <c r="B71" s="16" t="s">
        <v>31</v>
      </c>
      <c r="C71" s="70" t="str">
        <f ca="1">IF(C58=0,"N/A",SUMPRODUCT(C$12:C$67,$T$12:$T$67)/C70)</f>
        <v>N/A</v>
      </c>
      <c r="D71" s="73"/>
      <c r="E71" s="74"/>
      <c r="F71" s="70">
        <f ca="1">SUMPRODUCT(F$12:F$67,$T$12:$T$67)/F70</f>
        <v>10.110197399847012</v>
      </c>
      <c r="G71" s="140"/>
      <c r="H71" s="70" t="str">
        <f ca="1">IF(C58=0,"N/A",SUMPRODUCT(H$12:H$67,$T$12:$T$67)/H70)</f>
        <v>N/A</v>
      </c>
      <c r="I71" s="70"/>
      <c r="J71" s="70"/>
      <c r="K71" s="75" t="str">
        <f ca="1">IF(C58=0,"N/A",SUMPRODUCT(K$12:K$67,$T$12:$T$67)/K70)</f>
        <v>N/A</v>
      </c>
      <c r="L71" s="84"/>
      <c r="M71" s="70"/>
      <c r="N71" s="70" t="str">
        <f ca="1">IF(C58=0,"N/A",SUMPRODUCT(N$12:N$67,$T$12:$T$67)/N70)</f>
        <v>N/A</v>
      </c>
      <c r="O71" s="70" t="str">
        <f ca="1">IF(C58=0,"N/A",SUMPRODUCT(O$12:O$67,$T$12:$T$67)/O70)</f>
        <v>N/A</v>
      </c>
      <c r="P71" s="70"/>
      <c r="Q71" s="71"/>
      <c r="R71" s="72"/>
      <c r="S71" s="73" t="str">
        <f ca="1">IF(OR(Q58="",Q58=0),"N/A",SUMPRODUCT(S$12:S$67,$T$12:$T$67)/S70)</f>
        <v>N/A</v>
      </c>
      <c r="T71" s="75"/>
    </row>
    <row r="72" spans="2:20" hidden="1">
      <c r="F72" s="30"/>
      <c r="H72" s="30"/>
      <c r="I72" s="30"/>
      <c r="J72" s="30"/>
      <c r="S72" s="18"/>
    </row>
    <row r="73" spans="2:20" hidden="1">
      <c r="S73" s="30"/>
    </row>
    <row r="74" spans="2:20" hidden="1">
      <c r="S74" s="19"/>
    </row>
    <row r="75" spans="2:20" hidden="1"/>
    <row r="76" spans="2:20" hidden="1">
      <c r="S76" s="18"/>
    </row>
    <row r="77" spans="2:20" hidden="1"/>
    <row r="78" spans="2:20" hidden="1">
      <c r="S78" s="17"/>
    </row>
    <row r="79" spans="2:20" hidden="1"/>
    <row r="80" spans="2:20"/>
    <row r="81"/>
    <row r="82"/>
    <row r="83"/>
    <row r="84"/>
    <row r="85"/>
    <row r="86"/>
    <row r="87"/>
    <row r="88"/>
    <row r="89"/>
  </sheetData>
  <pageMargins left="0.75" right="0.75" top="1" bottom="1" header="0.5" footer="0.5"/>
  <pageSetup paperSize="9" scale="4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0070C0"/>
    <pageSetUpPr fitToPage="1"/>
  </sheetPr>
  <dimension ref="A1:WWD89"/>
  <sheetViews>
    <sheetView showGridLines="0" zoomScale="90" zoomScaleNormal="90" workbookViewId="0">
      <pane xSplit="4" ySplit="11" topLeftCell="E12" activePane="bottomRight" state="frozen"/>
      <selection activeCell="C70" sqref="C70:T71"/>
      <selection pane="topRight" activeCell="C70" sqref="C70:T71"/>
      <selection pane="bottomLeft" activeCell="C70" sqref="C70:T71"/>
      <selection pane="bottomRight" activeCell="B1" sqref="B1"/>
    </sheetView>
  </sheetViews>
  <sheetFormatPr baseColWidth="10" defaultColWidth="0" defaultRowHeight="13" zeroHeight="1"/>
  <cols>
    <col min="1" max="1" width="1.33203125" style="29" customWidth="1"/>
    <col min="2" max="2" width="16.6640625" style="29" customWidth="1"/>
    <col min="3" max="5" width="11.1640625" style="29" customWidth="1"/>
    <col min="6" max="6" width="11.1640625" style="29" hidden="1" customWidth="1"/>
    <col min="7" max="7" width="11.1640625" style="136" hidden="1" customWidth="1"/>
    <col min="8" max="13" width="11.1640625" style="29" customWidth="1"/>
    <col min="14" max="14" width="12.6640625" style="29" customWidth="1"/>
    <col min="15" max="15" width="12.1640625" style="29" customWidth="1"/>
    <col min="16" max="16" width="1.5" style="29" customWidth="1"/>
    <col min="17" max="17" width="11.6640625" style="29" customWidth="1"/>
    <col min="18" max="18" width="10.5" style="29" bestFit="1" customWidth="1"/>
    <col min="19" max="19" width="14" style="29" bestFit="1" customWidth="1"/>
    <col min="20" max="20" width="7.83203125" style="44" customWidth="1"/>
    <col min="21" max="21" width="9.83203125" style="29" bestFit="1" customWidth="1"/>
    <col min="22" max="259" width="9" style="29" hidden="1"/>
    <col min="260" max="260" width="24.6640625" style="29" hidden="1"/>
    <col min="261" max="261" width="9.5" style="29" hidden="1"/>
    <col min="262" max="262" width="11.1640625" style="29" hidden="1"/>
    <col min="263" max="263" width="14.5" style="29" hidden="1"/>
    <col min="264" max="264" width="13" style="29" hidden="1"/>
    <col min="265" max="265" width="14.33203125" style="29" hidden="1"/>
    <col min="266" max="266" width="14.83203125" style="29" hidden="1"/>
    <col min="267" max="267" width="12.5" style="29" hidden="1"/>
    <col min="268" max="268" width="8.6640625" style="29" hidden="1"/>
    <col min="269" max="269" width="2.83203125" style="29" hidden="1"/>
    <col min="270" max="270" width="12" style="29" hidden="1"/>
    <col min="271" max="271" width="8.1640625" style="29" hidden="1"/>
    <col min="272" max="272" width="9" style="29" hidden="1"/>
    <col min="273" max="274" width="15.1640625" style="29" hidden="1"/>
    <col min="275" max="275" width="9" style="29" hidden="1"/>
    <col min="276" max="276" width="10.83203125" style="29" hidden="1"/>
    <col min="277" max="277" width="9.83203125" style="29" hidden="1"/>
    <col min="278" max="515" width="9" style="29" hidden="1"/>
    <col min="516" max="516" width="24.6640625" style="29" hidden="1"/>
    <col min="517" max="517" width="9.5" style="29" hidden="1"/>
    <col min="518" max="518" width="11.1640625" style="29" hidden="1"/>
    <col min="519" max="519" width="14.5" style="29" hidden="1"/>
    <col min="520" max="520" width="13" style="29" hidden="1"/>
    <col min="521" max="521" width="14.33203125" style="29" hidden="1"/>
    <col min="522" max="522" width="14.83203125" style="29" hidden="1"/>
    <col min="523" max="523" width="12.5" style="29" hidden="1"/>
    <col min="524" max="524" width="8.6640625" style="29" hidden="1"/>
    <col min="525" max="525" width="2.83203125" style="29" hidden="1"/>
    <col min="526" max="526" width="12" style="29" hidden="1"/>
    <col min="527" max="527" width="8.1640625" style="29" hidden="1"/>
    <col min="528" max="528" width="9" style="29" hidden="1"/>
    <col min="529" max="530" width="15.1640625" style="29" hidden="1"/>
    <col min="531" max="531" width="9" style="29" hidden="1"/>
    <col min="532" max="532" width="10.83203125" style="29" hidden="1"/>
    <col min="533" max="533" width="9.83203125" style="29" hidden="1"/>
    <col min="534" max="771" width="9" style="29" hidden="1"/>
    <col min="772" max="772" width="24.6640625" style="29" hidden="1"/>
    <col min="773" max="773" width="9.5" style="29" hidden="1"/>
    <col min="774" max="774" width="11.1640625" style="29" hidden="1"/>
    <col min="775" max="775" width="14.5" style="29" hidden="1"/>
    <col min="776" max="776" width="13" style="29" hidden="1"/>
    <col min="777" max="777" width="14.33203125" style="29" hidden="1"/>
    <col min="778" max="778" width="14.83203125" style="29" hidden="1"/>
    <col min="779" max="779" width="12.5" style="29" hidden="1"/>
    <col min="780" max="780" width="8.6640625" style="29" hidden="1"/>
    <col min="781" max="781" width="2.83203125" style="29" hidden="1"/>
    <col min="782" max="782" width="12" style="29" hidden="1"/>
    <col min="783" max="783" width="8.1640625" style="29" hidden="1"/>
    <col min="784" max="784" width="9" style="29" hidden="1"/>
    <col min="785" max="786" width="15.1640625" style="29" hidden="1"/>
    <col min="787" max="787" width="9" style="29" hidden="1"/>
    <col min="788" max="788" width="10.83203125" style="29" hidden="1"/>
    <col min="789" max="789" width="9.83203125" style="29" hidden="1"/>
    <col min="790" max="1027" width="9" style="29" hidden="1"/>
    <col min="1028" max="1028" width="24.6640625" style="29" hidden="1"/>
    <col min="1029" max="1029" width="9.5" style="29" hidden="1"/>
    <col min="1030" max="1030" width="11.1640625" style="29" hidden="1"/>
    <col min="1031" max="1031" width="14.5" style="29" hidden="1"/>
    <col min="1032" max="1032" width="13" style="29" hidden="1"/>
    <col min="1033" max="1033" width="14.33203125" style="29" hidden="1"/>
    <col min="1034" max="1034" width="14.83203125" style="29" hidden="1"/>
    <col min="1035" max="1035" width="12.5" style="29" hidden="1"/>
    <col min="1036" max="1036" width="8.6640625" style="29" hidden="1"/>
    <col min="1037" max="1037" width="2.83203125" style="29" hidden="1"/>
    <col min="1038" max="1038" width="12" style="29" hidden="1"/>
    <col min="1039" max="1039" width="8.1640625" style="29" hidden="1"/>
    <col min="1040" max="1040" width="9" style="29" hidden="1"/>
    <col min="1041" max="1042" width="15.1640625" style="29" hidden="1"/>
    <col min="1043" max="1043" width="9" style="29" hidden="1"/>
    <col min="1044" max="1044" width="10.83203125" style="29" hidden="1"/>
    <col min="1045" max="1045" width="9.83203125" style="29" hidden="1"/>
    <col min="1046" max="1283" width="9" style="29" hidden="1"/>
    <col min="1284" max="1284" width="24.6640625" style="29" hidden="1"/>
    <col min="1285" max="1285" width="9.5" style="29" hidden="1"/>
    <col min="1286" max="1286" width="11.1640625" style="29" hidden="1"/>
    <col min="1287" max="1287" width="14.5" style="29" hidden="1"/>
    <col min="1288" max="1288" width="13" style="29" hidden="1"/>
    <col min="1289" max="1289" width="14.33203125" style="29" hidden="1"/>
    <col min="1290" max="1290" width="14.83203125" style="29" hidden="1"/>
    <col min="1291" max="1291" width="12.5" style="29" hidden="1"/>
    <col min="1292" max="1292" width="8.6640625" style="29" hidden="1"/>
    <col min="1293" max="1293" width="2.83203125" style="29" hidden="1"/>
    <col min="1294" max="1294" width="12" style="29" hidden="1"/>
    <col min="1295" max="1295" width="8.1640625" style="29" hidden="1"/>
    <col min="1296" max="1296" width="9" style="29" hidden="1"/>
    <col min="1297" max="1298" width="15.1640625" style="29" hidden="1"/>
    <col min="1299" max="1299" width="9" style="29" hidden="1"/>
    <col min="1300" max="1300" width="10.83203125" style="29" hidden="1"/>
    <col min="1301" max="1301" width="9.83203125" style="29" hidden="1"/>
    <col min="1302" max="1539" width="9" style="29" hidden="1"/>
    <col min="1540" max="1540" width="24.6640625" style="29" hidden="1"/>
    <col min="1541" max="1541" width="9.5" style="29" hidden="1"/>
    <col min="1542" max="1542" width="11.1640625" style="29" hidden="1"/>
    <col min="1543" max="1543" width="14.5" style="29" hidden="1"/>
    <col min="1544" max="1544" width="13" style="29" hidden="1"/>
    <col min="1545" max="1545" width="14.33203125" style="29" hidden="1"/>
    <col min="1546" max="1546" width="14.83203125" style="29" hidden="1"/>
    <col min="1547" max="1547" width="12.5" style="29" hidden="1"/>
    <col min="1548" max="1548" width="8.6640625" style="29" hidden="1"/>
    <col min="1549" max="1549" width="2.83203125" style="29" hidden="1"/>
    <col min="1550" max="1550" width="12" style="29" hidden="1"/>
    <col min="1551" max="1551" width="8.1640625" style="29" hidden="1"/>
    <col min="1552" max="1552" width="9" style="29" hidden="1"/>
    <col min="1553" max="1554" width="15.1640625" style="29" hidden="1"/>
    <col min="1555" max="1555" width="9" style="29" hidden="1"/>
    <col min="1556" max="1556" width="10.83203125" style="29" hidden="1"/>
    <col min="1557" max="1557" width="9.83203125" style="29" hidden="1"/>
    <col min="1558" max="1795" width="9" style="29" hidden="1"/>
    <col min="1796" max="1796" width="24.6640625" style="29" hidden="1"/>
    <col min="1797" max="1797" width="9.5" style="29" hidden="1"/>
    <col min="1798" max="1798" width="11.1640625" style="29" hidden="1"/>
    <col min="1799" max="1799" width="14.5" style="29" hidden="1"/>
    <col min="1800" max="1800" width="13" style="29" hidden="1"/>
    <col min="1801" max="1801" width="14.33203125" style="29" hidden="1"/>
    <col min="1802" max="1802" width="14.83203125" style="29" hidden="1"/>
    <col min="1803" max="1803" width="12.5" style="29" hidden="1"/>
    <col min="1804" max="1804" width="8.6640625" style="29" hidden="1"/>
    <col min="1805" max="1805" width="2.83203125" style="29" hidden="1"/>
    <col min="1806" max="1806" width="12" style="29" hidden="1"/>
    <col min="1807" max="1807" width="8.1640625" style="29" hidden="1"/>
    <col min="1808" max="1808" width="9" style="29" hidden="1"/>
    <col min="1809" max="1810" width="15.1640625" style="29" hidden="1"/>
    <col min="1811" max="1811" width="9" style="29" hidden="1"/>
    <col min="1812" max="1812" width="10.83203125" style="29" hidden="1"/>
    <col min="1813" max="1813" width="9.83203125" style="29" hidden="1"/>
    <col min="1814" max="2051" width="9" style="29" hidden="1"/>
    <col min="2052" max="2052" width="24.6640625" style="29" hidden="1"/>
    <col min="2053" max="2053" width="9.5" style="29" hidden="1"/>
    <col min="2054" max="2054" width="11.1640625" style="29" hidden="1"/>
    <col min="2055" max="2055" width="14.5" style="29" hidden="1"/>
    <col min="2056" max="2056" width="13" style="29" hidden="1"/>
    <col min="2057" max="2057" width="14.33203125" style="29" hidden="1"/>
    <col min="2058" max="2058" width="14.83203125" style="29" hidden="1"/>
    <col min="2059" max="2059" width="12.5" style="29" hidden="1"/>
    <col min="2060" max="2060" width="8.6640625" style="29" hidden="1"/>
    <col min="2061" max="2061" width="2.83203125" style="29" hidden="1"/>
    <col min="2062" max="2062" width="12" style="29" hidden="1"/>
    <col min="2063" max="2063" width="8.1640625" style="29" hidden="1"/>
    <col min="2064" max="2064" width="9" style="29" hidden="1"/>
    <col min="2065" max="2066" width="15.1640625" style="29" hidden="1"/>
    <col min="2067" max="2067" width="9" style="29" hidden="1"/>
    <col min="2068" max="2068" width="10.83203125" style="29" hidden="1"/>
    <col min="2069" max="2069" width="9.83203125" style="29" hidden="1"/>
    <col min="2070" max="2307" width="9" style="29" hidden="1"/>
    <col min="2308" max="2308" width="24.6640625" style="29" hidden="1"/>
    <col min="2309" max="2309" width="9.5" style="29" hidden="1"/>
    <col min="2310" max="2310" width="11.1640625" style="29" hidden="1"/>
    <col min="2311" max="2311" width="14.5" style="29" hidden="1"/>
    <col min="2312" max="2312" width="13" style="29" hidden="1"/>
    <col min="2313" max="2313" width="14.33203125" style="29" hidden="1"/>
    <col min="2314" max="2314" width="14.83203125" style="29" hidden="1"/>
    <col min="2315" max="2315" width="12.5" style="29" hidden="1"/>
    <col min="2316" max="2316" width="8.6640625" style="29" hidden="1"/>
    <col min="2317" max="2317" width="2.83203125" style="29" hidden="1"/>
    <col min="2318" max="2318" width="12" style="29" hidden="1"/>
    <col min="2319" max="2319" width="8.1640625" style="29" hidden="1"/>
    <col min="2320" max="2320" width="9" style="29" hidden="1"/>
    <col min="2321" max="2322" width="15.1640625" style="29" hidden="1"/>
    <col min="2323" max="2323" width="9" style="29" hidden="1"/>
    <col min="2324" max="2324" width="10.83203125" style="29" hidden="1"/>
    <col min="2325" max="2325" width="9.83203125" style="29" hidden="1"/>
    <col min="2326" max="2563" width="9" style="29" hidden="1"/>
    <col min="2564" max="2564" width="24.6640625" style="29" hidden="1"/>
    <col min="2565" max="2565" width="9.5" style="29" hidden="1"/>
    <col min="2566" max="2566" width="11.1640625" style="29" hidden="1"/>
    <col min="2567" max="2567" width="14.5" style="29" hidden="1"/>
    <col min="2568" max="2568" width="13" style="29" hidden="1"/>
    <col min="2569" max="2569" width="14.33203125" style="29" hidden="1"/>
    <col min="2570" max="2570" width="14.83203125" style="29" hidden="1"/>
    <col min="2571" max="2571" width="12.5" style="29" hidden="1"/>
    <col min="2572" max="2572" width="8.6640625" style="29" hidden="1"/>
    <col min="2573" max="2573" width="2.83203125" style="29" hidden="1"/>
    <col min="2574" max="2574" width="12" style="29" hidden="1"/>
    <col min="2575" max="2575" width="8.1640625" style="29" hidden="1"/>
    <col min="2576" max="2576" width="9" style="29" hidden="1"/>
    <col min="2577" max="2578" width="15.1640625" style="29" hidden="1"/>
    <col min="2579" max="2579" width="9" style="29" hidden="1"/>
    <col min="2580" max="2580" width="10.83203125" style="29" hidden="1"/>
    <col min="2581" max="2581" width="9.83203125" style="29" hidden="1"/>
    <col min="2582" max="2819" width="9" style="29" hidden="1"/>
    <col min="2820" max="2820" width="24.6640625" style="29" hidden="1"/>
    <col min="2821" max="2821" width="9.5" style="29" hidden="1"/>
    <col min="2822" max="2822" width="11.1640625" style="29" hidden="1"/>
    <col min="2823" max="2823" width="14.5" style="29" hidden="1"/>
    <col min="2824" max="2824" width="13" style="29" hidden="1"/>
    <col min="2825" max="2825" width="14.33203125" style="29" hidden="1"/>
    <col min="2826" max="2826" width="14.83203125" style="29" hidden="1"/>
    <col min="2827" max="2827" width="12.5" style="29" hidden="1"/>
    <col min="2828" max="2828" width="8.6640625" style="29" hidden="1"/>
    <col min="2829" max="2829" width="2.83203125" style="29" hidden="1"/>
    <col min="2830" max="2830" width="12" style="29" hidden="1"/>
    <col min="2831" max="2831" width="8.1640625" style="29" hidden="1"/>
    <col min="2832" max="2832" width="9" style="29" hidden="1"/>
    <col min="2833" max="2834" width="15.1640625" style="29" hidden="1"/>
    <col min="2835" max="2835" width="9" style="29" hidden="1"/>
    <col min="2836" max="2836" width="10.83203125" style="29" hidden="1"/>
    <col min="2837" max="2837" width="9.83203125" style="29" hidden="1"/>
    <col min="2838" max="3075" width="9" style="29" hidden="1"/>
    <col min="3076" max="3076" width="24.6640625" style="29" hidden="1"/>
    <col min="3077" max="3077" width="9.5" style="29" hidden="1"/>
    <col min="3078" max="3078" width="11.1640625" style="29" hidden="1"/>
    <col min="3079" max="3079" width="14.5" style="29" hidden="1"/>
    <col min="3080" max="3080" width="13" style="29" hidden="1"/>
    <col min="3081" max="3081" width="14.33203125" style="29" hidden="1"/>
    <col min="3082" max="3082" width="14.83203125" style="29" hidden="1"/>
    <col min="3083" max="3083" width="12.5" style="29" hidden="1"/>
    <col min="3084" max="3084" width="8.6640625" style="29" hidden="1"/>
    <col min="3085" max="3085" width="2.83203125" style="29" hidden="1"/>
    <col min="3086" max="3086" width="12" style="29" hidden="1"/>
    <col min="3087" max="3087" width="8.1640625" style="29" hidden="1"/>
    <col min="3088" max="3088" width="9" style="29" hidden="1"/>
    <col min="3089" max="3090" width="15.1640625" style="29" hidden="1"/>
    <col min="3091" max="3091" width="9" style="29" hidden="1"/>
    <col min="3092" max="3092" width="10.83203125" style="29" hidden="1"/>
    <col min="3093" max="3093" width="9.83203125" style="29" hidden="1"/>
    <col min="3094" max="3331" width="9" style="29" hidden="1"/>
    <col min="3332" max="3332" width="24.6640625" style="29" hidden="1"/>
    <col min="3333" max="3333" width="9.5" style="29" hidden="1"/>
    <col min="3334" max="3334" width="11.1640625" style="29" hidden="1"/>
    <col min="3335" max="3335" width="14.5" style="29" hidden="1"/>
    <col min="3336" max="3336" width="13" style="29" hidden="1"/>
    <col min="3337" max="3337" width="14.33203125" style="29" hidden="1"/>
    <col min="3338" max="3338" width="14.83203125" style="29" hidden="1"/>
    <col min="3339" max="3339" width="12.5" style="29" hidden="1"/>
    <col min="3340" max="3340" width="8.6640625" style="29" hidden="1"/>
    <col min="3341" max="3341" width="2.83203125" style="29" hidden="1"/>
    <col min="3342" max="3342" width="12" style="29" hidden="1"/>
    <col min="3343" max="3343" width="8.1640625" style="29" hidden="1"/>
    <col min="3344" max="3344" width="9" style="29" hidden="1"/>
    <col min="3345" max="3346" width="15.1640625" style="29" hidden="1"/>
    <col min="3347" max="3347" width="9" style="29" hidden="1"/>
    <col min="3348" max="3348" width="10.83203125" style="29" hidden="1"/>
    <col min="3349" max="3349" width="9.83203125" style="29" hidden="1"/>
    <col min="3350" max="3587" width="9" style="29" hidden="1"/>
    <col min="3588" max="3588" width="24.6640625" style="29" hidden="1"/>
    <col min="3589" max="3589" width="9.5" style="29" hidden="1"/>
    <col min="3590" max="3590" width="11.1640625" style="29" hidden="1"/>
    <col min="3591" max="3591" width="14.5" style="29" hidden="1"/>
    <col min="3592" max="3592" width="13" style="29" hidden="1"/>
    <col min="3593" max="3593" width="14.33203125" style="29" hidden="1"/>
    <col min="3594" max="3594" width="14.83203125" style="29" hidden="1"/>
    <col min="3595" max="3595" width="12.5" style="29" hidden="1"/>
    <col min="3596" max="3596" width="8.6640625" style="29" hidden="1"/>
    <col min="3597" max="3597" width="2.83203125" style="29" hidden="1"/>
    <col min="3598" max="3598" width="12" style="29" hidden="1"/>
    <col min="3599" max="3599" width="8.1640625" style="29" hidden="1"/>
    <col min="3600" max="3600" width="9" style="29" hidden="1"/>
    <col min="3601" max="3602" width="15.1640625" style="29" hidden="1"/>
    <col min="3603" max="3603" width="9" style="29" hidden="1"/>
    <col min="3604" max="3604" width="10.83203125" style="29" hidden="1"/>
    <col min="3605" max="3605" width="9.83203125" style="29" hidden="1"/>
    <col min="3606" max="3843" width="9" style="29" hidden="1"/>
    <col min="3844" max="3844" width="24.6640625" style="29" hidden="1"/>
    <col min="3845" max="3845" width="9.5" style="29" hidden="1"/>
    <col min="3846" max="3846" width="11.1640625" style="29" hidden="1"/>
    <col min="3847" max="3847" width="14.5" style="29" hidden="1"/>
    <col min="3848" max="3848" width="13" style="29" hidden="1"/>
    <col min="3849" max="3849" width="14.33203125" style="29" hidden="1"/>
    <col min="3850" max="3850" width="14.83203125" style="29" hidden="1"/>
    <col min="3851" max="3851" width="12.5" style="29" hidden="1"/>
    <col min="3852" max="3852" width="8.6640625" style="29" hidden="1"/>
    <col min="3853" max="3853" width="2.83203125" style="29" hidden="1"/>
    <col min="3854" max="3854" width="12" style="29" hidden="1"/>
    <col min="3855" max="3855" width="8.1640625" style="29" hidden="1"/>
    <col min="3856" max="3856" width="9" style="29" hidden="1"/>
    <col min="3857" max="3858" width="15.1640625" style="29" hidden="1"/>
    <col min="3859" max="3859" width="9" style="29" hidden="1"/>
    <col min="3860" max="3860" width="10.83203125" style="29" hidden="1"/>
    <col min="3861" max="3861" width="9.83203125" style="29" hidden="1"/>
    <col min="3862" max="4099" width="9" style="29" hidden="1"/>
    <col min="4100" max="4100" width="24.6640625" style="29" hidden="1"/>
    <col min="4101" max="4101" width="9.5" style="29" hidden="1"/>
    <col min="4102" max="4102" width="11.1640625" style="29" hidden="1"/>
    <col min="4103" max="4103" width="14.5" style="29" hidden="1"/>
    <col min="4104" max="4104" width="13" style="29" hidden="1"/>
    <col min="4105" max="4105" width="14.33203125" style="29" hidden="1"/>
    <col min="4106" max="4106" width="14.83203125" style="29" hidden="1"/>
    <col min="4107" max="4107" width="12.5" style="29" hidden="1"/>
    <col min="4108" max="4108" width="8.6640625" style="29" hidden="1"/>
    <col min="4109" max="4109" width="2.83203125" style="29" hidden="1"/>
    <col min="4110" max="4110" width="12" style="29" hidden="1"/>
    <col min="4111" max="4111" width="8.1640625" style="29" hidden="1"/>
    <col min="4112" max="4112" width="9" style="29" hidden="1"/>
    <col min="4113" max="4114" width="15.1640625" style="29" hidden="1"/>
    <col min="4115" max="4115" width="9" style="29" hidden="1"/>
    <col min="4116" max="4116" width="10.83203125" style="29" hidden="1"/>
    <col min="4117" max="4117" width="9.83203125" style="29" hidden="1"/>
    <col min="4118" max="4355" width="9" style="29" hidden="1"/>
    <col min="4356" max="4356" width="24.6640625" style="29" hidden="1"/>
    <col min="4357" max="4357" width="9.5" style="29" hidden="1"/>
    <col min="4358" max="4358" width="11.1640625" style="29" hidden="1"/>
    <col min="4359" max="4359" width="14.5" style="29" hidden="1"/>
    <col min="4360" max="4360" width="13" style="29" hidden="1"/>
    <col min="4361" max="4361" width="14.33203125" style="29" hidden="1"/>
    <col min="4362" max="4362" width="14.83203125" style="29" hidden="1"/>
    <col min="4363" max="4363" width="12.5" style="29" hidden="1"/>
    <col min="4364" max="4364" width="8.6640625" style="29" hidden="1"/>
    <col min="4365" max="4365" width="2.83203125" style="29" hidden="1"/>
    <col min="4366" max="4366" width="12" style="29" hidden="1"/>
    <col min="4367" max="4367" width="8.1640625" style="29" hidden="1"/>
    <col min="4368" max="4368" width="9" style="29" hidden="1"/>
    <col min="4369" max="4370" width="15.1640625" style="29" hidden="1"/>
    <col min="4371" max="4371" width="9" style="29" hidden="1"/>
    <col min="4372" max="4372" width="10.83203125" style="29" hidden="1"/>
    <col min="4373" max="4373" width="9.83203125" style="29" hidden="1"/>
    <col min="4374" max="4611" width="9" style="29" hidden="1"/>
    <col min="4612" max="4612" width="24.6640625" style="29" hidden="1"/>
    <col min="4613" max="4613" width="9.5" style="29" hidden="1"/>
    <col min="4614" max="4614" width="11.1640625" style="29" hidden="1"/>
    <col min="4615" max="4615" width="14.5" style="29" hidden="1"/>
    <col min="4616" max="4616" width="13" style="29" hidden="1"/>
    <col min="4617" max="4617" width="14.33203125" style="29" hidden="1"/>
    <col min="4618" max="4618" width="14.83203125" style="29" hidden="1"/>
    <col min="4619" max="4619" width="12.5" style="29" hidden="1"/>
    <col min="4620" max="4620" width="8.6640625" style="29" hidden="1"/>
    <col min="4621" max="4621" width="2.83203125" style="29" hidden="1"/>
    <col min="4622" max="4622" width="12" style="29" hidden="1"/>
    <col min="4623" max="4623" width="8.1640625" style="29" hidden="1"/>
    <col min="4624" max="4624" width="9" style="29" hidden="1"/>
    <col min="4625" max="4626" width="15.1640625" style="29" hidden="1"/>
    <col min="4627" max="4627" width="9" style="29" hidden="1"/>
    <col min="4628" max="4628" width="10.83203125" style="29" hidden="1"/>
    <col min="4629" max="4629" width="9.83203125" style="29" hidden="1"/>
    <col min="4630" max="4867" width="9" style="29" hidden="1"/>
    <col min="4868" max="4868" width="24.6640625" style="29" hidden="1"/>
    <col min="4869" max="4869" width="9.5" style="29" hidden="1"/>
    <col min="4870" max="4870" width="11.1640625" style="29" hidden="1"/>
    <col min="4871" max="4871" width="14.5" style="29" hidden="1"/>
    <col min="4872" max="4872" width="13" style="29" hidden="1"/>
    <col min="4873" max="4873" width="14.33203125" style="29" hidden="1"/>
    <col min="4874" max="4874" width="14.83203125" style="29" hidden="1"/>
    <col min="4875" max="4875" width="12.5" style="29" hidden="1"/>
    <col min="4876" max="4876" width="8.6640625" style="29" hidden="1"/>
    <col min="4877" max="4877" width="2.83203125" style="29" hidden="1"/>
    <col min="4878" max="4878" width="12" style="29" hidden="1"/>
    <col min="4879" max="4879" width="8.1640625" style="29" hidden="1"/>
    <col min="4880" max="4880" width="9" style="29" hidden="1"/>
    <col min="4881" max="4882" width="15.1640625" style="29" hidden="1"/>
    <col min="4883" max="4883" width="9" style="29" hidden="1"/>
    <col min="4884" max="4884" width="10.83203125" style="29" hidden="1"/>
    <col min="4885" max="4885" width="9.83203125" style="29" hidden="1"/>
    <col min="4886" max="5123" width="9" style="29" hidden="1"/>
    <col min="5124" max="5124" width="24.6640625" style="29" hidden="1"/>
    <col min="5125" max="5125" width="9.5" style="29" hidden="1"/>
    <col min="5126" max="5126" width="11.1640625" style="29" hidden="1"/>
    <col min="5127" max="5127" width="14.5" style="29" hidden="1"/>
    <col min="5128" max="5128" width="13" style="29" hidden="1"/>
    <col min="5129" max="5129" width="14.33203125" style="29" hidden="1"/>
    <col min="5130" max="5130" width="14.83203125" style="29" hidden="1"/>
    <col min="5131" max="5131" width="12.5" style="29" hidden="1"/>
    <col min="5132" max="5132" width="8.6640625" style="29" hidden="1"/>
    <col min="5133" max="5133" width="2.83203125" style="29" hidden="1"/>
    <col min="5134" max="5134" width="12" style="29" hidden="1"/>
    <col min="5135" max="5135" width="8.1640625" style="29" hidden="1"/>
    <col min="5136" max="5136" width="9" style="29" hidden="1"/>
    <col min="5137" max="5138" width="15.1640625" style="29" hidden="1"/>
    <col min="5139" max="5139" width="9" style="29" hidden="1"/>
    <col min="5140" max="5140" width="10.83203125" style="29" hidden="1"/>
    <col min="5141" max="5141" width="9.83203125" style="29" hidden="1"/>
    <col min="5142" max="5379" width="9" style="29" hidden="1"/>
    <col min="5380" max="5380" width="24.6640625" style="29" hidden="1"/>
    <col min="5381" max="5381" width="9.5" style="29" hidden="1"/>
    <col min="5382" max="5382" width="11.1640625" style="29" hidden="1"/>
    <col min="5383" max="5383" width="14.5" style="29" hidden="1"/>
    <col min="5384" max="5384" width="13" style="29" hidden="1"/>
    <col min="5385" max="5385" width="14.33203125" style="29" hidden="1"/>
    <col min="5386" max="5386" width="14.83203125" style="29" hidden="1"/>
    <col min="5387" max="5387" width="12.5" style="29" hidden="1"/>
    <col min="5388" max="5388" width="8.6640625" style="29" hidden="1"/>
    <col min="5389" max="5389" width="2.83203125" style="29" hidden="1"/>
    <col min="5390" max="5390" width="12" style="29" hidden="1"/>
    <col min="5391" max="5391" width="8.1640625" style="29" hidden="1"/>
    <col min="5392" max="5392" width="9" style="29" hidden="1"/>
    <col min="5393" max="5394" width="15.1640625" style="29" hidden="1"/>
    <col min="5395" max="5395" width="9" style="29" hidden="1"/>
    <col min="5396" max="5396" width="10.83203125" style="29" hidden="1"/>
    <col min="5397" max="5397" width="9.83203125" style="29" hidden="1"/>
    <col min="5398" max="5635" width="9" style="29" hidden="1"/>
    <col min="5636" max="5636" width="24.6640625" style="29" hidden="1"/>
    <col min="5637" max="5637" width="9.5" style="29" hidden="1"/>
    <col min="5638" max="5638" width="11.1640625" style="29" hidden="1"/>
    <col min="5639" max="5639" width="14.5" style="29" hidden="1"/>
    <col min="5640" max="5640" width="13" style="29" hidden="1"/>
    <col min="5641" max="5641" width="14.33203125" style="29" hidden="1"/>
    <col min="5642" max="5642" width="14.83203125" style="29" hidden="1"/>
    <col min="5643" max="5643" width="12.5" style="29" hidden="1"/>
    <col min="5644" max="5644" width="8.6640625" style="29" hidden="1"/>
    <col min="5645" max="5645" width="2.83203125" style="29" hidden="1"/>
    <col min="5646" max="5646" width="12" style="29" hidden="1"/>
    <col min="5647" max="5647" width="8.1640625" style="29" hidden="1"/>
    <col min="5648" max="5648" width="9" style="29" hidden="1"/>
    <col min="5649" max="5650" width="15.1640625" style="29" hidden="1"/>
    <col min="5651" max="5651" width="9" style="29" hidden="1"/>
    <col min="5652" max="5652" width="10.83203125" style="29" hidden="1"/>
    <col min="5653" max="5653" width="9.83203125" style="29" hidden="1"/>
    <col min="5654" max="5891" width="9" style="29" hidden="1"/>
    <col min="5892" max="5892" width="24.6640625" style="29" hidden="1"/>
    <col min="5893" max="5893" width="9.5" style="29" hidden="1"/>
    <col min="5894" max="5894" width="11.1640625" style="29" hidden="1"/>
    <col min="5895" max="5895" width="14.5" style="29" hidden="1"/>
    <col min="5896" max="5896" width="13" style="29" hidden="1"/>
    <col min="5897" max="5897" width="14.33203125" style="29" hidden="1"/>
    <col min="5898" max="5898" width="14.83203125" style="29" hidden="1"/>
    <col min="5899" max="5899" width="12.5" style="29" hidden="1"/>
    <col min="5900" max="5900" width="8.6640625" style="29" hidden="1"/>
    <col min="5901" max="5901" width="2.83203125" style="29" hidden="1"/>
    <col min="5902" max="5902" width="12" style="29" hidden="1"/>
    <col min="5903" max="5903" width="8.1640625" style="29" hidden="1"/>
    <col min="5904" max="5904" width="9" style="29" hidden="1"/>
    <col min="5905" max="5906" width="15.1640625" style="29" hidden="1"/>
    <col min="5907" max="5907" width="9" style="29" hidden="1"/>
    <col min="5908" max="5908" width="10.83203125" style="29" hidden="1"/>
    <col min="5909" max="5909" width="9.83203125" style="29" hidden="1"/>
    <col min="5910" max="6147" width="9" style="29" hidden="1"/>
    <col min="6148" max="6148" width="24.6640625" style="29" hidden="1"/>
    <col min="6149" max="6149" width="9.5" style="29" hidden="1"/>
    <col min="6150" max="6150" width="11.1640625" style="29" hidden="1"/>
    <col min="6151" max="6151" width="14.5" style="29" hidden="1"/>
    <col min="6152" max="6152" width="13" style="29" hidden="1"/>
    <col min="6153" max="6153" width="14.33203125" style="29" hidden="1"/>
    <col min="6154" max="6154" width="14.83203125" style="29" hidden="1"/>
    <col min="6155" max="6155" width="12.5" style="29" hidden="1"/>
    <col min="6156" max="6156" width="8.6640625" style="29" hidden="1"/>
    <col min="6157" max="6157" width="2.83203125" style="29" hidden="1"/>
    <col min="6158" max="6158" width="12" style="29" hidden="1"/>
    <col min="6159" max="6159" width="8.1640625" style="29" hidden="1"/>
    <col min="6160" max="6160" width="9" style="29" hidden="1"/>
    <col min="6161" max="6162" width="15.1640625" style="29" hidden="1"/>
    <col min="6163" max="6163" width="9" style="29" hidden="1"/>
    <col min="6164" max="6164" width="10.83203125" style="29" hidden="1"/>
    <col min="6165" max="6165" width="9.83203125" style="29" hidden="1"/>
    <col min="6166" max="6403" width="9" style="29" hidden="1"/>
    <col min="6404" max="6404" width="24.6640625" style="29" hidden="1"/>
    <col min="6405" max="6405" width="9.5" style="29" hidden="1"/>
    <col min="6406" max="6406" width="11.1640625" style="29" hidden="1"/>
    <col min="6407" max="6407" width="14.5" style="29" hidden="1"/>
    <col min="6408" max="6408" width="13" style="29" hidden="1"/>
    <col min="6409" max="6409" width="14.33203125" style="29" hidden="1"/>
    <col min="6410" max="6410" width="14.83203125" style="29" hidden="1"/>
    <col min="6411" max="6411" width="12.5" style="29" hidden="1"/>
    <col min="6412" max="6412" width="8.6640625" style="29" hidden="1"/>
    <col min="6413" max="6413" width="2.83203125" style="29" hidden="1"/>
    <col min="6414" max="6414" width="12" style="29" hidden="1"/>
    <col min="6415" max="6415" width="8.1640625" style="29" hidden="1"/>
    <col min="6416" max="6416" width="9" style="29" hidden="1"/>
    <col min="6417" max="6418" width="15.1640625" style="29" hidden="1"/>
    <col min="6419" max="6419" width="9" style="29" hidden="1"/>
    <col min="6420" max="6420" width="10.83203125" style="29" hidden="1"/>
    <col min="6421" max="6421" width="9.83203125" style="29" hidden="1"/>
    <col min="6422" max="6659" width="9" style="29" hidden="1"/>
    <col min="6660" max="6660" width="24.6640625" style="29" hidden="1"/>
    <col min="6661" max="6661" width="9.5" style="29" hidden="1"/>
    <col min="6662" max="6662" width="11.1640625" style="29" hidden="1"/>
    <col min="6663" max="6663" width="14.5" style="29" hidden="1"/>
    <col min="6664" max="6664" width="13" style="29" hidden="1"/>
    <col min="6665" max="6665" width="14.33203125" style="29" hidden="1"/>
    <col min="6666" max="6666" width="14.83203125" style="29" hidden="1"/>
    <col min="6667" max="6667" width="12.5" style="29" hidden="1"/>
    <col min="6668" max="6668" width="8.6640625" style="29" hidden="1"/>
    <col min="6669" max="6669" width="2.83203125" style="29" hidden="1"/>
    <col min="6670" max="6670" width="12" style="29" hidden="1"/>
    <col min="6671" max="6671" width="8.1640625" style="29" hidden="1"/>
    <col min="6672" max="6672" width="9" style="29" hidden="1"/>
    <col min="6673" max="6674" width="15.1640625" style="29" hidden="1"/>
    <col min="6675" max="6675" width="9" style="29" hidden="1"/>
    <col min="6676" max="6676" width="10.83203125" style="29" hidden="1"/>
    <col min="6677" max="6677" width="9.83203125" style="29" hidden="1"/>
    <col min="6678" max="6915" width="9" style="29" hidden="1"/>
    <col min="6916" max="6916" width="24.6640625" style="29" hidden="1"/>
    <col min="6917" max="6917" width="9.5" style="29" hidden="1"/>
    <col min="6918" max="6918" width="11.1640625" style="29" hidden="1"/>
    <col min="6919" max="6919" width="14.5" style="29" hidden="1"/>
    <col min="6920" max="6920" width="13" style="29" hidden="1"/>
    <col min="6921" max="6921" width="14.33203125" style="29" hidden="1"/>
    <col min="6922" max="6922" width="14.83203125" style="29" hidden="1"/>
    <col min="6923" max="6923" width="12.5" style="29" hidden="1"/>
    <col min="6924" max="6924" width="8.6640625" style="29" hidden="1"/>
    <col min="6925" max="6925" width="2.83203125" style="29" hidden="1"/>
    <col min="6926" max="6926" width="12" style="29" hidden="1"/>
    <col min="6927" max="6927" width="8.1640625" style="29" hidden="1"/>
    <col min="6928" max="6928" width="9" style="29" hidden="1"/>
    <col min="6929" max="6930" width="15.1640625" style="29" hidden="1"/>
    <col min="6931" max="6931" width="9" style="29" hidden="1"/>
    <col min="6932" max="6932" width="10.83203125" style="29" hidden="1"/>
    <col min="6933" max="6933" width="9.83203125" style="29" hidden="1"/>
    <col min="6934" max="7171" width="9" style="29" hidden="1"/>
    <col min="7172" max="7172" width="24.6640625" style="29" hidden="1"/>
    <col min="7173" max="7173" width="9.5" style="29" hidden="1"/>
    <col min="7174" max="7174" width="11.1640625" style="29" hidden="1"/>
    <col min="7175" max="7175" width="14.5" style="29" hidden="1"/>
    <col min="7176" max="7176" width="13" style="29" hidden="1"/>
    <col min="7177" max="7177" width="14.33203125" style="29" hidden="1"/>
    <col min="7178" max="7178" width="14.83203125" style="29" hidden="1"/>
    <col min="7179" max="7179" width="12.5" style="29" hidden="1"/>
    <col min="7180" max="7180" width="8.6640625" style="29" hidden="1"/>
    <col min="7181" max="7181" width="2.83203125" style="29" hidden="1"/>
    <col min="7182" max="7182" width="12" style="29" hidden="1"/>
    <col min="7183" max="7183" width="8.1640625" style="29" hidden="1"/>
    <col min="7184" max="7184" width="9" style="29" hidden="1"/>
    <col min="7185" max="7186" width="15.1640625" style="29" hidden="1"/>
    <col min="7187" max="7187" width="9" style="29" hidden="1"/>
    <col min="7188" max="7188" width="10.83203125" style="29" hidden="1"/>
    <col min="7189" max="7189" width="9.83203125" style="29" hidden="1"/>
    <col min="7190" max="7427" width="9" style="29" hidden="1"/>
    <col min="7428" max="7428" width="24.6640625" style="29" hidden="1"/>
    <col min="7429" max="7429" width="9.5" style="29" hidden="1"/>
    <col min="7430" max="7430" width="11.1640625" style="29" hidden="1"/>
    <col min="7431" max="7431" width="14.5" style="29" hidden="1"/>
    <col min="7432" max="7432" width="13" style="29" hidden="1"/>
    <col min="7433" max="7433" width="14.33203125" style="29" hidden="1"/>
    <col min="7434" max="7434" width="14.83203125" style="29" hidden="1"/>
    <col min="7435" max="7435" width="12.5" style="29" hidden="1"/>
    <col min="7436" max="7436" width="8.6640625" style="29" hidden="1"/>
    <col min="7437" max="7437" width="2.83203125" style="29" hidden="1"/>
    <col min="7438" max="7438" width="12" style="29" hidden="1"/>
    <col min="7439" max="7439" width="8.1640625" style="29" hidden="1"/>
    <col min="7440" max="7440" width="9" style="29" hidden="1"/>
    <col min="7441" max="7442" width="15.1640625" style="29" hidden="1"/>
    <col min="7443" max="7443" width="9" style="29" hidden="1"/>
    <col min="7444" max="7444" width="10.83203125" style="29" hidden="1"/>
    <col min="7445" max="7445" width="9.83203125" style="29" hidden="1"/>
    <col min="7446" max="7683" width="9" style="29" hidden="1"/>
    <col min="7684" max="7684" width="24.6640625" style="29" hidden="1"/>
    <col min="7685" max="7685" width="9.5" style="29" hidden="1"/>
    <col min="7686" max="7686" width="11.1640625" style="29" hidden="1"/>
    <col min="7687" max="7687" width="14.5" style="29" hidden="1"/>
    <col min="7688" max="7688" width="13" style="29" hidden="1"/>
    <col min="7689" max="7689" width="14.33203125" style="29" hidden="1"/>
    <col min="7690" max="7690" width="14.83203125" style="29" hidden="1"/>
    <col min="7691" max="7691" width="12.5" style="29" hidden="1"/>
    <col min="7692" max="7692" width="8.6640625" style="29" hidden="1"/>
    <col min="7693" max="7693" width="2.83203125" style="29" hidden="1"/>
    <col min="7694" max="7694" width="12" style="29" hidden="1"/>
    <col min="7695" max="7695" width="8.1640625" style="29" hidden="1"/>
    <col min="7696" max="7696" width="9" style="29" hidden="1"/>
    <col min="7697" max="7698" width="15.1640625" style="29" hidden="1"/>
    <col min="7699" max="7699" width="9" style="29" hidden="1"/>
    <col min="7700" max="7700" width="10.83203125" style="29" hidden="1"/>
    <col min="7701" max="7701" width="9.83203125" style="29" hidden="1"/>
    <col min="7702" max="7939" width="9" style="29" hidden="1"/>
    <col min="7940" max="7940" width="24.6640625" style="29" hidden="1"/>
    <col min="7941" max="7941" width="9.5" style="29" hidden="1"/>
    <col min="7942" max="7942" width="11.1640625" style="29" hidden="1"/>
    <col min="7943" max="7943" width="14.5" style="29" hidden="1"/>
    <col min="7944" max="7944" width="13" style="29" hidden="1"/>
    <col min="7945" max="7945" width="14.33203125" style="29" hidden="1"/>
    <col min="7946" max="7946" width="14.83203125" style="29" hidden="1"/>
    <col min="7947" max="7947" width="12.5" style="29" hidden="1"/>
    <col min="7948" max="7948" width="8.6640625" style="29" hidden="1"/>
    <col min="7949" max="7949" width="2.83203125" style="29" hidden="1"/>
    <col min="7950" max="7950" width="12" style="29" hidden="1"/>
    <col min="7951" max="7951" width="8.1640625" style="29" hidden="1"/>
    <col min="7952" max="7952" width="9" style="29" hidden="1"/>
    <col min="7953" max="7954" width="15.1640625" style="29" hidden="1"/>
    <col min="7955" max="7955" width="9" style="29" hidden="1"/>
    <col min="7956" max="7956" width="10.83203125" style="29" hidden="1"/>
    <col min="7957" max="7957" width="9.83203125" style="29" hidden="1"/>
    <col min="7958" max="8195" width="9" style="29" hidden="1"/>
    <col min="8196" max="8196" width="24.6640625" style="29" hidden="1"/>
    <col min="8197" max="8197" width="9.5" style="29" hidden="1"/>
    <col min="8198" max="8198" width="11.1640625" style="29" hidden="1"/>
    <col min="8199" max="8199" width="14.5" style="29" hidden="1"/>
    <col min="8200" max="8200" width="13" style="29" hidden="1"/>
    <col min="8201" max="8201" width="14.33203125" style="29" hidden="1"/>
    <col min="8202" max="8202" width="14.83203125" style="29" hidden="1"/>
    <col min="8203" max="8203" width="12.5" style="29" hidden="1"/>
    <col min="8204" max="8204" width="8.6640625" style="29" hidden="1"/>
    <col min="8205" max="8205" width="2.83203125" style="29" hidden="1"/>
    <col min="8206" max="8206" width="12" style="29" hidden="1"/>
    <col min="8207" max="8207" width="8.1640625" style="29" hidden="1"/>
    <col min="8208" max="8208" width="9" style="29" hidden="1"/>
    <col min="8209" max="8210" width="15.1640625" style="29" hidden="1"/>
    <col min="8211" max="8211" width="9" style="29" hidden="1"/>
    <col min="8212" max="8212" width="10.83203125" style="29" hidden="1"/>
    <col min="8213" max="8213" width="9.83203125" style="29" hidden="1"/>
    <col min="8214" max="8451" width="9" style="29" hidden="1"/>
    <col min="8452" max="8452" width="24.6640625" style="29" hidden="1"/>
    <col min="8453" max="8453" width="9.5" style="29" hidden="1"/>
    <col min="8454" max="8454" width="11.1640625" style="29" hidden="1"/>
    <col min="8455" max="8455" width="14.5" style="29" hidden="1"/>
    <col min="8456" max="8456" width="13" style="29" hidden="1"/>
    <col min="8457" max="8457" width="14.33203125" style="29" hidden="1"/>
    <col min="8458" max="8458" width="14.83203125" style="29" hidden="1"/>
    <col min="8459" max="8459" width="12.5" style="29" hidden="1"/>
    <col min="8460" max="8460" width="8.6640625" style="29" hidden="1"/>
    <col min="8461" max="8461" width="2.83203125" style="29" hidden="1"/>
    <col min="8462" max="8462" width="12" style="29" hidden="1"/>
    <col min="8463" max="8463" width="8.1640625" style="29" hidden="1"/>
    <col min="8464" max="8464" width="9" style="29" hidden="1"/>
    <col min="8465" max="8466" width="15.1640625" style="29" hidden="1"/>
    <col min="8467" max="8467" width="9" style="29" hidden="1"/>
    <col min="8468" max="8468" width="10.83203125" style="29" hidden="1"/>
    <col min="8469" max="8469" width="9.83203125" style="29" hidden="1"/>
    <col min="8470" max="8707" width="9" style="29" hidden="1"/>
    <col min="8708" max="8708" width="24.6640625" style="29" hidden="1"/>
    <col min="8709" max="8709" width="9.5" style="29" hidden="1"/>
    <col min="8710" max="8710" width="11.1640625" style="29" hidden="1"/>
    <col min="8711" max="8711" width="14.5" style="29" hidden="1"/>
    <col min="8712" max="8712" width="13" style="29" hidden="1"/>
    <col min="8713" max="8713" width="14.33203125" style="29" hidden="1"/>
    <col min="8714" max="8714" width="14.83203125" style="29" hidden="1"/>
    <col min="8715" max="8715" width="12.5" style="29" hidden="1"/>
    <col min="8716" max="8716" width="8.6640625" style="29" hidden="1"/>
    <col min="8717" max="8717" width="2.83203125" style="29" hidden="1"/>
    <col min="8718" max="8718" width="12" style="29" hidden="1"/>
    <col min="8719" max="8719" width="8.1640625" style="29" hidden="1"/>
    <col min="8720" max="8720" width="9" style="29" hidden="1"/>
    <col min="8721" max="8722" width="15.1640625" style="29" hidden="1"/>
    <col min="8723" max="8723" width="9" style="29" hidden="1"/>
    <col min="8724" max="8724" width="10.83203125" style="29" hidden="1"/>
    <col min="8725" max="8725" width="9.83203125" style="29" hidden="1"/>
    <col min="8726" max="8963" width="9" style="29" hidden="1"/>
    <col min="8964" max="8964" width="24.6640625" style="29" hidden="1"/>
    <col min="8965" max="8965" width="9.5" style="29" hidden="1"/>
    <col min="8966" max="8966" width="11.1640625" style="29" hidden="1"/>
    <col min="8967" max="8967" width="14.5" style="29" hidden="1"/>
    <col min="8968" max="8968" width="13" style="29" hidden="1"/>
    <col min="8969" max="8969" width="14.33203125" style="29" hidden="1"/>
    <col min="8970" max="8970" width="14.83203125" style="29" hidden="1"/>
    <col min="8971" max="8971" width="12.5" style="29" hidden="1"/>
    <col min="8972" max="8972" width="8.6640625" style="29" hidden="1"/>
    <col min="8973" max="8973" width="2.83203125" style="29" hidden="1"/>
    <col min="8974" max="8974" width="12" style="29" hidden="1"/>
    <col min="8975" max="8975" width="8.1640625" style="29" hidden="1"/>
    <col min="8976" max="8976" width="9" style="29" hidden="1"/>
    <col min="8977" max="8978" width="15.1640625" style="29" hidden="1"/>
    <col min="8979" max="8979" width="9" style="29" hidden="1"/>
    <col min="8980" max="8980" width="10.83203125" style="29" hidden="1"/>
    <col min="8981" max="8981" width="9.83203125" style="29" hidden="1"/>
    <col min="8982" max="9219" width="9" style="29" hidden="1"/>
    <col min="9220" max="9220" width="24.6640625" style="29" hidden="1"/>
    <col min="9221" max="9221" width="9.5" style="29" hidden="1"/>
    <col min="9222" max="9222" width="11.1640625" style="29" hidden="1"/>
    <col min="9223" max="9223" width="14.5" style="29" hidden="1"/>
    <col min="9224" max="9224" width="13" style="29" hidden="1"/>
    <col min="9225" max="9225" width="14.33203125" style="29" hidden="1"/>
    <col min="9226" max="9226" width="14.83203125" style="29" hidden="1"/>
    <col min="9227" max="9227" width="12.5" style="29" hidden="1"/>
    <col min="9228" max="9228" width="8.6640625" style="29" hidden="1"/>
    <col min="9229" max="9229" width="2.83203125" style="29" hidden="1"/>
    <col min="9230" max="9230" width="12" style="29" hidden="1"/>
    <col min="9231" max="9231" width="8.1640625" style="29" hidden="1"/>
    <col min="9232" max="9232" width="9" style="29" hidden="1"/>
    <col min="9233" max="9234" width="15.1640625" style="29" hidden="1"/>
    <col min="9235" max="9235" width="9" style="29" hidden="1"/>
    <col min="9236" max="9236" width="10.83203125" style="29" hidden="1"/>
    <col min="9237" max="9237" width="9.83203125" style="29" hidden="1"/>
    <col min="9238" max="9475" width="9" style="29" hidden="1"/>
    <col min="9476" max="9476" width="24.6640625" style="29" hidden="1"/>
    <col min="9477" max="9477" width="9.5" style="29" hidden="1"/>
    <col min="9478" max="9478" width="11.1640625" style="29" hidden="1"/>
    <col min="9479" max="9479" width="14.5" style="29" hidden="1"/>
    <col min="9480" max="9480" width="13" style="29" hidden="1"/>
    <col min="9481" max="9481" width="14.33203125" style="29" hidden="1"/>
    <col min="9482" max="9482" width="14.83203125" style="29" hidden="1"/>
    <col min="9483" max="9483" width="12.5" style="29" hidden="1"/>
    <col min="9484" max="9484" width="8.6640625" style="29" hidden="1"/>
    <col min="9485" max="9485" width="2.83203125" style="29" hidden="1"/>
    <col min="9486" max="9486" width="12" style="29" hidden="1"/>
    <col min="9487" max="9487" width="8.1640625" style="29" hidden="1"/>
    <col min="9488" max="9488" width="9" style="29" hidden="1"/>
    <col min="9489" max="9490" width="15.1640625" style="29" hidden="1"/>
    <col min="9491" max="9491" width="9" style="29" hidden="1"/>
    <col min="9492" max="9492" width="10.83203125" style="29" hidden="1"/>
    <col min="9493" max="9493" width="9.83203125" style="29" hidden="1"/>
    <col min="9494" max="9731" width="9" style="29" hidden="1"/>
    <col min="9732" max="9732" width="24.6640625" style="29" hidden="1"/>
    <col min="9733" max="9733" width="9.5" style="29" hidden="1"/>
    <col min="9734" max="9734" width="11.1640625" style="29" hidden="1"/>
    <col min="9735" max="9735" width="14.5" style="29" hidden="1"/>
    <col min="9736" max="9736" width="13" style="29" hidden="1"/>
    <col min="9737" max="9737" width="14.33203125" style="29" hidden="1"/>
    <col min="9738" max="9738" width="14.83203125" style="29" hidden="1"/>
    <col min="9739" max="9739" width="12.5" style="29" hidden="1"/>
    <col min="9740" max="9740" width="8.6640625" style="29" hidden="1"/>
    <col min="9741" max="9741" width="2.83203125" style="29" hidden="1"/>
    <col min="9742" max="9742" width="12" style="29" hidden="1"/>
    <col min="9743" max="9743" width="8.1640625" style="29" hidden="1"/>
    <col min="9744" max="9744" width="9" style="29" hidden="1"/>
    <col min="9745" max="9746" width="15.1640625" style="29" hidden="1"/>
    <col min="9747" max="9747" width="9" style="29" hidden="1"/>
    <col min="9748" max="9748" width="10.83203125" style="29" hidden="1"/>
    <col min="9749" max="9749" width="9.83203125" style="29" hidden="1"/>
    <col min="9750" max="9987" width="9" style="29" hidden="1"/>
    <col min="9988" max="9988" width="24.6640625" style="29" hidden="1"/>
    <col min="9989" max="9989" width="9.5" style="29" hidden="1"/>
    <col min="9990" max="9990" width="11.1640625" style="29" hidden="1"/>
    <col min="9991" max="9991" width="14.5" style="29" hidden="1"/>
    <col min="9992" max="9992" width="13" style="29" hidden="1"/>
    <col min="9993" max="9993" width="14.33203125" style="29" hidden="1"/>
    <col min="9994" max="9994" width="14.83203125" style="29" hidden="1"/>
    <col min="9995" max="9995" width="12.5" style="29" hidden="1"/>
    <col min="9996" max="9996" width="8.6640625" style="29" hidden="1"/>
    <col min="9997" max="9997" width="2.83203125" style="29" hidden="1"/>
    <col min="9998" max="9998" width="12" style="29" hidden="1"/>
    <col min="9999" max="9999" width="8.1640625" style="29" hidden="1"/>
    <col min="10000" max="10000" width="9" style="29" hidden="1"/>
    <col min="10001" max="10002" width="15.1640625" style="29" hidden="1"/>
    <col min="10003" max="10003" width="9" style="29" hidden="1"/>
    <col min="10004" max="10004" width="10.83203125" style="29" hidden="1"/>
    <col min="10005" max="10005" width="9.83203125" style="29" hidden="1"/>
    <col min="10006" max="10243" width="9" style="29" hidden="1"/>
    <col min="10244" max="10244" width="24.6640625" style="29" hidden="1"/>
    <col min="10245" max="10245" width="9.5" style="29" hidden="1"/>
    <col min="10246" max="10246" width="11.1640625" style="29" hidden="1"/>
    <col min="10247" max="10247" width="14.5" style="29" hidden="1"/>
    <col min="10248" max="10248" width="13" style="29" hidden="1"/>
    <col min="10249" max="10249" width="14.33203125" style="29" hidden="1"/>
    <col min="10250" max="10250" width="14.83203125" style="29" hidden="1"/>
    <col min="10251" max="10251" width="12.5" style="29" hidden="1"/>
    <col min="10252" max="10252" width="8.6640625" style="29" hidden="1"/>
    <col min="10253" max="10253" width="2.83203125" style="29" hidden="1"/>
    <col min="10254" max="10254" width="12" style="29" hidden="1"/>
    <col min="10255" max="10255" width="8.1640625" style="29" hidden="1"/>
    <col min="10256" max="10256" width="9" style="29" hidden="1"/>
    <col min="10257" max="10258" width="15.1640625" style="29" hidden="1"/>
    <col min="10259" max="10259" width="9" style="29" hidden="1"/>
    <col min="10260" max="10260" width="10.83203125" style="29" hidden="1"/>
    <col min="10261" max="10261" width="9.83203125" style="29" hidden="1"/>
    <col min="10262" max="10499" width="9" style="29" hidden="1"/>
    <col min="10500" max="10500" width="24.6640625" style="29" hidden="1"/>
    <col min="10501" max="10501" width="9.5" style="29" hidden="1"/>
    <col min="10502" max="10502" width="11.1640625" style="29" hidden="1"/>
    <col min="10503" max="10503" width="14.5" style="29" hidden="1"/>
    <col min="10504" max="10504" width="13" style="29" hidden="1"/>
    <col min="10505" max="10505" width="14.33203125" style="29" hidden="1"/>
    <col min="10506" max="10506" width="14.83203125" style="29" hidden="1"/>
    <col min="10507" max="10507" width="12.5" style="29" hidden="1"/>
    <col min="10508" max="10508" width="8.6640625" style="29" hidden="1"/>
    <col min="10509" max="10509" width="2.83203125" style="29" hidden="1"/>
    <col min="10510" max="10510" width="12" style="29" hidden="1"/>
    <col min="10511" max="10511" width="8.1640625" style="29" hidden="1"/>
    <col min="10512" max="10512" width="9" style="29" hidden="1"/>
    <col min="10513" max="10514" width="15.1640625" style="29" hidden="1"/>
    <col min="10515" max="10515" width="9" style="29" hidden="1"/>
    <col min="10516" max="10516" width="10.83203125" style="29" hidden="1"/>
    <col min="10517" max="10517" width="9.83203125" style="29" hidden="1"/>
    <col min="10518" max="10755" width="9" style="29" hidden="1"/>
    <col min="10756" max="10756" width="24.6640625" style="29" hidden="1"/>
    <col min="10757" max="10757" width="9.5" style="29" hidden="1"/>
    <col min="10758" max="10758" width="11.1640625" style="29" hidden="1"/>
    <col min="10759" max="10759" width="14.5" style="29" hidden="1"/>
    <col min="10760" max="10760" width="13" style="29" hidden="1"/>
    <col min="10761" max="10761" width="14.33203125" style="29" hidden="1"/>
    <col min="10762" max="10762" width="14.83203125" style="29" hidden="1"/>
    <col min="10763" max="10763" width="12.5" style="29" hidden="1"/>
    <col min="10764" max="10764" width="8.6640625" style="29" hidden="1"/>
    <col min="10765" max="10765" width="2.83203125" style="29" hidden="1"/>
    <col min="10766" max="10766" width="12" style="29" hidden="1"/>
    <col min="10767" max="10767" width="8.1640625" style="29" hidden="1"/>
    <col min="10768" max="10768" width="9" style="29" hidden="1"/>
    <col min="10769" max="10770" width="15.1640625" style="29" hidden="1"/>
    <col min="10771" max="10771" width="9" style="29" hidden="1"/>
    <col min="10772" max="10772" width="10.83203125" style="29" hidden="1"/>
    <col min="10773" max="10773" width="9.83203125" style="29" hidden="1"/>
    <col min="10774" max="11011" width="9" style="29" hidden="1"/>
    <col min="11012" max="11012" width="24.6640625" style="29" hidden="1"/>
    <col min="11013" max="11013" width="9.5" style="29" hidden="1"/>
    <col min="11014" max="11014" width="11.1640625" style="29" hidden="1"/>
    <col min="11015" max="11015" width="14.5" style="29" hidden="1"/>
    <col min="11016" max="11016" width="13" style="29" hidden="1"/>
    <col min="11017" max="11017" width="14.33203125" style="29" hidden="1"/>
    <col min="11018" max="11018" width="14.83203125" style="29" hidden="1"/>
    <col min="11019" max="11019" width="12.5" style="29" hidden="1"/>
    <col min="11020" max="11020" width="8.6640625" style="29" hidden="1"/>
    <col min="11021" max="11021" width="2.83203125" style="29" hidden="1"/>
    <col min="11022" max="11022" width="12" style="29" hidden="1"/>
    <col min="11023" max="11023" width="8.1640625" style="29" hidden="1"/>
    <col min="11024" max="11024" width="9" style="29" hidden="1"/>
    <col min="11025" max="11026" width="15.1640625" style="29" hidden="1"/>
    <col min="11027" max="11027" width="9" style="29" hidden="1"/>
    <col min="11028" max="11028" width="10.83203125" style="29" hidden="1"/>
    <col min="11029" max="11029" width="9.83203125" style="29" hidden="1"/>
    <col min="11030" max="11267" width="9" style="29" hidden="1"/>
    <col min="11268" max="11268" width="24.6640625" style="29" hidden="1"/>
    <col min="11269" max="11269" width="9.5" style="29" hidden="1"/>
    <col min="11270" max="11270" width="11.1640625" style="29" hidden="1"/>
    <col min="11271" max="11271" width="14.5" style="29" hidden="1"/>
    <col min="11272" max="11272" width="13" style="29" hidden="1"/>
    <col min="11273" max="11273" width="14.33203125" style="29" hidden="1"/>
    <col min="11274" max="11274" width="14.83203125" style="29" hidden="1"/>
    <col min="11275" max="11275" width="12.5" style="29" hidden="1"/>
    <col min="11276" max="11276" width="8.6640625" style="29" hidden="1"/>
    <col min="11277" max="11277" width="2.83203125" style="29" hidden="1"/>
    <col min="11278" max="11278" width="12" style="29" hidden="1"/>
    <col min="11279" max="11279" width="8.1640625" style="29" hidden="1"/>
    <col min="11280" max="11280" width="9" style="29" hidden="1"/>
    <col min="11281" max="11282" width="15.1640625" style="29" hidden="1"/>
    <col min="11283" max="11283" width="9" style="29" hidden="1"/>
    <col min="11284" max="11284" width="10.83203125" style="29" hidden="1"/>
    <col min="11285" max="11285" width="9.83203125" style="29" hidden="1"/>
    <col min="11286" max="11523" width="9" style="29" hidden="1"/>
    <col min="11524" max="11524" width="24.6640625" style="29" hidden="1"/>
    <col min="11525" max="11525" width="9.5" style="29" hidden="1"/>
    <col min="11526" max="11526" width="11.1640625" style="29" hidden="1"/>
    <col min="11527" max="11527" width="14.5" style="29" hidden="1"/>
    <col min="11528" max="11528" width="13" style="29" hidden="1"/>
    <col min="11529" max="11529" width="14.33203125" style="29" hidden="1"/>
    <col min="11530" max="11530" width="14.83203125" style="29" hidden="1"/>
    <col min="11531" max="11531" width="12.5" style="29" hidden="1"/>
    <col min="11532" max="11532" width="8.6640625" style="29" hidden="1"/>
    <col min="11533" max="11533" width="2.83203125" style="29" hidden="1"/>
    <col min="11534" max="11534" width="12" style="29" hidden="1"/>
    <col min="11535" max="11535" width="8.1640625" style="29" hidden="1"/>
    <col min="11536" max="11536" width="9" style="29" hidden="1"/>
    <col min="11537" max="11538" width="15.1640625" style="29" hidden="1"/>
    <col min="11539" max="11539" width="9" style="29" hidden="1"/>
    <col min="11540" max="11540" width="10.83203125" style="29" hidden="1"/>
    <col min="11541" max="11541" width="9.83203125" style="29" hidden="1"/>
    <col min="11542" max="11779" width="9" style="29" hidden="1"/>
    <col min="11780" max="11780" width="24.6640625" style="29" hidden="1"/>
    <col min="11781" max="11781" width="9.5" style="29" hidden="1"/>
    <col min="11782" max="11782" width="11.1640625" style="29" hidden="1"/>
    <col min="11783" max="11783" width="14.5" style="29" hidden="1"/>
    <col min="11784" max="11784" width="13" style="29" hidden="1"/>
    <col min="11785" max="11785" width="14.33203125" style="29" hidden="1"/>
    <col min="11786" max="11786" width="14.83203125" style="29" hidden="1"/>
    <col min="11787" max="11787" width="12.5" style="29" hidden="1"/>
    <col min="11788" max="11788" width="8.6640625" style="29" hidden="1"/>
    <col min="11789" max="11789" width="2.83203125" style="29" hidden="1"/>
    <col min="11790" max="11790" width="12" style="29" hidden="1"/>
    <col min="11791" max="11791" width="8.1640625" style="29" hidden="1"/>
    <col min="11792" max="11792" width="9" style="29" hidden="1"/>
    <col min="11793" max="11794" width="15.1640625" style="29" hidden="1"/>
    <col min="11795" max="11795" width="9" style="29" hidden="1"/>
    <col min="11796" max="11796" width="10.83203125" style="29" hidden="1"/>
    <col min="11797" max="11797" width="9.83203125" style="29" hidden="1"/>
    <col min="11798" max="12035" width="9" style="29" hidden="1"/>
    <col min="12036" max="12036" width="24.6640625" style="29" hidden="1"/>
    <col min="12037" max="12037" width="9.5" style="29" hidden="1"/>
    <col min="12038" max="12038" width="11.1640625" style="29" hidden="1"/>
    <col min="12039" max="12039" width="14.5" style="29" hidden="1"/>
    <col min="12040" max="12040" width="13" style="29" hidden="1"/>
    <col min="12041" max="12041" width="14.33203125" style="29" hidden="1"/>
    <col min="12042" max="12042" width="14.83203125" style="29" hidden="1"/>
    <col min="12043" max="12043" width="12.5" style="29" hidden="1"/>
    <col min="12044" max="12044" width="8.6640625" style="29" hidden="1"/>
    <col min="12045" max="12045" width="2.83203125" style="29" hidden="1"/>
    <col min="12046" max="12046" width="12" style="29" hidden="1"/>
    <col min="12047" max="12047" width="8.1640625" style="29" hidden="1"/>
    <col min="12048" max="12048" width="9" style="29" hidden="1"/>
    <col min="12049" max="12050" width="15.1640625" style="29" hidden="1"/>
    <col min="12051" max="12051" width="9" style="29" hidden="1"/>
    <col min="12052" max="12052" width="10.83203125" style="29" hidden="1"/>
    <col min="12053" max="12053" width="9.83203125" style="29" hidden="1"/>
    <col min="12054" max="12291" width="9" style="29" hidden="1"/>
    <col min="12292" max="12292" width="24.6640625" style="29" hidden="1"/>
    <col min="12293" max="12293" width="9.5" style="29" hidden="1"/>
    <col min="12294" max="12294" width="11.1640625" style="29" hidden="1"/>
    <col min="12295" max="12295" width="14.5" style="29" hidden="1"/>
    <col min="12296" max="12296" width="13" style="29" hidden="1"/>
    <col min="12297" max="12297" width="14.33203125" style="29" hidden="1"/>
    <col min="12298" max="12298" width="14.83203125" style="29" hidden="1"/>
    <col min="12299" max="12299" width="12.5" style="29" hidden="1"/>
    <col min="12300" max="12300" width="8.6640625" style="29" hidden="1"/>
    <col min="12301" max="12301" width="2.83203125" style="29" hidden="1"/>
    <col min="12302" max="12302" width="12" style="29" hidden="1"/>
    <col min="12303" max="12303" width="8.1640625" style="29" hidden="1"/>
    <col min="12304" max="12304" width="9" style="29" hidden="1"/>
    <col min="12305" max="12306" width="15.1640625" style="29" hidden="1"/>
    <col min="12307" max="12307" width="9" style="29" hidden="1"/>
    <col min="12308" max="12308" width="10.83203125" style="29" hidden="1"/>
    <col min="12309" max="12309" width="9.83203125" style="29" hidden="1"/>
    <col min="12310" max="12547" width="9" style="29" hidden="1"/>
    <col min="12548" max="12548" width="24.6640625" style="29" hidden="1"/>
    <col min="12549" max="12549" width="9.5" style="29" hidden="1"/>
    <col min="12550" max="12550" width="11.1640625" style="29" hidden="1"/>
    <col min="12551" max="12551" width="14.5" style="29" hidden="1"/>
    <col min="12552" max="12552" width="13" style="29" hidden="1"/>
    <col min="12553" max="12553" width="14.33203125" style="29" hidden="1"/>
    <col min="12554" max="12554" width="14.83203125" style="29" hidden="1"/>
    <col min="12555" max="12555" width="12.5" style="29" hidden="1"/>
    <col min="12556" max="12556" width="8.6640625" style="29" hidden="1"/>
    <col min="12557" max="12557" width="2.83203125" style="29" hidden="1"/>
    <col min="12558" max="12558" width="12" style="29" hidden="1"/>
    <col min="12559" max="12559" width="8.1640625" style="29" hidden="1"/>
    <col min="12560" max="12560" width="9" style="29" hidden="1"/>
    <col min="12561" max="12562" width="15.1640625" style="29" hidden="1"/>
    <col min="12563" max="12563" width="9" style="29" hidden="1"/>
    <col min="12564" max="12564" width="10.83203125" style="29" hidden="1"/>
    <col min="12565" max="12565" width="9.83203125" style="29" hidden="1"/>
    <col min="12566" max="12803" width="9" style="29" hidden="1"/>
    <col min="12804" max="12804" width="24.6640625" style="29" hidden="1"/>
    <col min="12805" max="12805" width="9.5" style="29" hidden="1"/>
    <col min="12806" max="12806" width="11.1640625" style="29" hidden="1"/>
    <col min="12807" max="12807" width="14.5" style="29" hidden="1"/>
    <col min="12808" max="12808" width="13" style="29" hidden="1"/>
    <col min="12809" max="12809" width="14.33203125" style="29" hidden="1"/>
    <col min="12810" max="12810" width="14.83203125" style="29" hidden="1"/>
    <col min="12811" max="12811" width="12.5" style="29" hidden="1"/>
    <col min="12812" max="12812" width="8.6640625" style="29" hidden="1"/>
    <col min="12813" max="12813" width="2.83203125" style="29" hidden="1"/>
    <col min="12814" max="12814" width="12" style="29" hidden="1"/>
    <col min="12815" max="12815" width="8.1640625" style="29" hidden="1"/>
    <col min="12816" max="12816" width="9" style="29" hidden="1"/>
    <col min="12817" max="12818" width="15.1640625" style="29" hidden="1"/>
    <col min="12819" max="12819" width="9" style="29" hidden="1"/>
    <col min="12820" max="12820" width="10.83203125" style="29" hidden="1"/>
    <col min="12821" max="12821" width="9.83203125" style="29" hidden="1"/>
    <col min="12822" max="13059" width="9" style="29" hidden="1"/>
    <col min="13060" max="13060" width="24.6640625" style="29" hidden="1"/>
    <col min="13061" max="13061" width="9.5" style="29" hidden="1"/>
    <col min="13062" max="13062" width="11.1640625" style="29" hidden="1"/>
    <col min="13063" max="13063" width="14.5" style="29" hidden="1"/>
    <col min="13064" max="13064" width="13" style="29" hidden="1"/>
    <col min="13065" max="13065" width="14.33203125" style="29" hidden="1"/>
    <col min="13066" max="13066" width="14.83203125" style="29" hidden="1"/>
    <col min="13067" max="13067" width="12.5" style="29" hidden="1"/>
    <col min="13068" max="13068" width="8.6640625" style="29" hidden="1"/>
    <col min="13069" max="13069" width="2.83203125" style="29" hidden="1"/>
    <col min="13070" max="13070" width="12" style="29" hidden="1"/>
    <col min="13071" max="13071" width="8.1640625" style="29" hidden="1"/>
    <col min="13072" max="13072" width="9" style="29" hidden="1"/>
    <col min="13073" max="13074" width="15.1640625" style="29" hidden="1"/>
    <col min="13075" max="13075" width="9" style="29" hidden="1"/>
    <col min="13076" max="13076" width="10.83203125" style="29" hidden="1"/>
    <col min="13077" max="13077" width="9.83203125" style="29" hidden="1"/>
    <col min="13078" max="13315" width="9" style="29" hidden="1"/>
    <col min="13316" max="13316" width="24.6640625" style="29" hidden="1"/>
    <col min="13317" max="13317" width="9.5" style="29" hidden="1"/>
    <col min="13318" max="13318" width="11.1640625" style="29" hidden="1"/>
    <col min="13319" max="13319" width="14.5" style="29" hidden="1"/>
    <col min="13320" max="13320" width="13" style="29" hidden="1"/>
    <col min="13321" max="13321" width="14.33203125" style="29" hidden="1"/>
    <col min="13322" max="13322" width="14.83203125" style="29" hidden="1"/>
    <col min="13323" max="13323" width="12.5" style="29" hidden="1"/>
    <col min="13324" max="13324" width="8.6640625" style="29" hidden="1"/>
    <col min="13325" max="13325" width="2.83203125" style="29" hidden="1"/>
    <col min="13326" max="13326" width="12" style="29" hidden="1"/>
    <col min="13327" max="13327" width="8.1640625" style="29" hidden="1"/>
    <col min="13328" max="13328" width="9" style="29" hidden="1"/>
    <col min="13329" max="13330" width="15.1640625" style="29" hidden="1"/>
    <col min="13331" max="13331" width="9" style="29" hidden="1"/>
    <col min="13332" max="13332" width="10.83203125" style="29" hidden="1"/>
    <col min="13333" max="13333" width="9.83203125" style="29" hidden="1"/>
    <col min="13334" max="13571" width="9" style="29" hidden="1"/>
    <col min="13572" max="13572" width="24.6640625" style="29" hidden="1"/>
    <col min="13573" max="13573" width="9.5" style="29" hidden="1"/>
    <col min="13574" max="13574" width="11.1640625" style="29" hidden="1"/>
    <col min="13575" max="13575" width="14.5" style="29" hidden="1"/>
    <col min="13576" max="13576" width="13" style="29" hidden="1"/>
    <col min="13577" max="13577" width="14.33203125" style="29" hidden="1"/>
    <col min="13578" max="13578" width="14.83203125" style="29" hidden="1"/>
    <col min="13579" max="13579" width="12.5" style="29" hidden="1"/>
    <col min="13580" max="13580" width="8.6640625" style="29" hidden="1"/>
    <col min="13581" max="13581" width="2.83203125" style="29" hidden="1"/>
    <col min="13582" max="13582" width="12" style="29" hidden="1"/>
    <col min="13583" max="13583" width="8.1640625" style="29" hidden="1"/>
    <col min="13584" max="13584" width="9" style="29" hidden="1"/>
    <col min="13585" max="13586" width="15.1640625" style="29" hidden="1"/>
    <col min="13587" max="13587" width="9" style="29" hidden="1"/>
    <col min="13588" max="13588" width="10.83203125" style="29" hidden="1"/>
    <col min="13589" max="13589" width="9.83203125" style="29" hidden="1"/>
    <col min="13590" max="13827" width="9" style="29" hidden="1"/>
    <col min="13828" max="13828" width="24.6640625" style="29" hidden="1"/>
    <col min="13829" max="13829" width="9.5" style="29" hidden="1"/>
    <col min="13830" max="13830" width="11.1640625" style="29" hidden="1"/>
    <col min="13831" max="13831" width="14.5" style="29" hidden="1"/>
    <col min="13832" max="13832" width="13" style="29" hidden="1"/>
    <col min="13833" max="13833" width="14.33203125" style="29" hidden="1"/>
    <col min="13834" max="13834" width="14.83203125" style="29" hidden="1"/>
    <col min="13835" max="13835" width="12.5" style="29" hidden="1"/>
    <col min="13836" max="13836" width="8.6640625" style="29" hidden="1"/>
    <col min="13837" max="13837" width="2.83203125" style="29" hidden="1"/>
    <col min="13838" max="13838" width="12" style="29" hidden="1"/>
    <col min="13839" max="13839" width="8.1640625" style="29" hidden="1"/>
    <col min="13840" max="13840" width="9" style="29" hidden="1"/>
    <col min="13841" max="13842" width="15.1640625" style="29" hidden="1"/>
    <col min="13843" max="13843" width="9" style="29" hidden="1"/>
    <col min="13844" max="13844" width="10.83203125" style="29" hidden="1"/>
    <col min="13845" max="13845" width="9.83203125" style="29" hidden="1"/>
    <col min="13846" max="14083" width="9" style="29" hidden="1"/>
    <col min="14084" max="14084" width="24.6640625" style="29" hidden="1"/>
    <col min="14085" max="14085" width="9.5" style="29" hidden="1"/>
    <col min="14086" max="14086" width="11.1640625" style="29" hidden="1"/>
    <col min="14087" max="14087" width="14.5" style="29" hidden="1"/>
    <col min="14088" max="14088" width="13" style="29" hidden="1"/>
    <col min="14089" max="14089" width="14.33203125" style="29" hidden="1"/>
    <col min="14090" max="14090" width="14.83203125" style="29" hidden="1"/>
    <col min="14091" max="14091" width="12.5" style="29" hidden="1"/>
    <col min="14092" max="14092" width="8.6640625" style="29" hidden="1"/>
    <col min="14093" max="14093" width="2.83203125" style="29" hidden="1"/>
    <col min="14094" max="14094" width="12" style="29" hidden="1"/>
    <col min="14095" max="14095" width="8.1640625" style="29" hidden="1"/>
    <col min="14096" max="14096" width="9" style="29" hidden="1"/>
    <col min="14097" max="14098" width="15.1640625" style="29" hidden="1"/>
    <col min="14099" max="14099" width="9" style="29" hidden="1"/>
    <col min="14100" max="14100" width="10.83203125" style="29" hidden="1"/>
    <col min="14101" max="14101" width="9.83203125" style="29" hidden="1"/>
    <col min="14102" max="14339" width="9" style="29" hidden="1"/>
    <col min="14340" max="14340" width="24.6640625" style="29" hidden="1"/>
    <col min="14341" max="14341" width="9.5" style="29" hidden="1"/>
    <col min="14342" max="14342" width="11.1640625" style="29" hidden="1"/>
    <col min="14343" max="14343" width="14.5" style="29" hidden="1"/>
    <col min="14344" max="14344" width="13" style="29" hidden="1"/>
    <col min="14345" max="14345" width="14.33203125" style="29" hidden="1"/>
    <col min="14346" max="14346" width="14.83203125" style="29" hidden="1"/>
    <col min="14347" max="14347" width="12.5" style="29" hidden="1"/>
    <col min="14348" max="14348" width="8.6640625" style="29" hidden="1"/>
    <col min="14349" max="14349" width="2.83203125" style="29" hidden="1"/>
    <col min="14350" max="14350" width="12" style="29" hidden="1"/>
    <col min="14351" max="14351" width="8.1640625" style="29" hidden="1"/>
    <col min="14352" max="14352" width="9" style="29" hidden="1"/>
    <col min="14353" max="14354" width="15.1640625" style="29" hidden="1"/>
    <col min="14355" max="14355" width="9" style="29" hidden="1"/>
    <col min="14356" max="14356" width="10.83203125" style="29" hidden="1"/>
    <col min="14357" max="14357" width="9.83203125" style="29" hidden="1"/>
    <col min="14358" max="14595" width="9" style="29" hidden="1"/>
    <col min="14596" max="14596" width="24.6640625" style="29" hidden="1"/>
    <col min="14597" max="14597" width="9.5" style="29" hidden="1"/>
    <col min="14598" max="14598" width="11.1640625" style="29" hidden="1"/>
    <col min="14599" max="14599" width="14.5" style="29" hidden="1"/>
    <col min="14600" max="14600" width="13" style="29" hidden="1"/>
    <col min="14601" max="14601" width="14.33203125" style="29" hidden="1"/>
    <col min="14602" max="14602" width="14.83203125" style="29" hidden="1"/>
    <col min="14603" max="14603" width="12.5" style="29" hidden="1"/>
    <col min="14604" max="14604" width="8.6640625" style="29" hidden="1"/>
    <col min="14605" max="14605" width="2.83203125" style="29" hidden="1"/>
    <col min="14606" max="14606" width="12" style="29" hidden="1"/>
    <col min="14607" max="14607" width="8.1640625" style="29" hidden="1"/>
    <col min="14608" max="14608" width="9" style="29" hidden="1"/>
    <col min="14609" max="14610" width="15.1640625" style="29" hidden="1"/>
    <col min="14611" max="14611" width="9" style="29" hidden="1"/>
    <col min="14612" max="14612" width="10.83203125" style="29" hidden="1"/>
    <col min="14613" max="14613" width="9.83203125" style="29" hidden="1"/>
    <col min="14614" max="14851" width="9" style="29" hidden="1"/>
    <col min="14852" max="14852" width="24.6640625" style="29" hidden="1"/>
    <col min="14853" max="14853" width="9.5" style="29" hidden="1"/>
    <col min="14854" max="14854" width="11.1640625" style="29" hidden="1"/>
    <col min="14855" max="14855" width="14.5" style="29" hidden="1"/>
    <col min="14856" max="14856" width="13" style="29" hidden="1"/>
    <col min="14857" max="14857" width="14.33203125" style="29" hidden="1"/>
    <col min="14858" max="14858" width="14.83203125" style="29" hidden="1"/>
    <col min="14859" max="14859" width="12.5" style="29" hidden="1"/>
    <col min="14860" max="14860" width="8.6640625" style="29" hidden="1"/>
    <col min="14861" max="14861" width="2.83203125" style="29" hidden="1"/>
    <col min="14862" max="14862" width="12" style="29" hidden="1"/>
    <col min="14863" max="14863" width="8.1640625" style="29" hidden="1"/>
    <col min="14864" max="14864" width="9" style="29" hidden="1"/>
    <col min="14865" max="14866" width="15.1640625" style="29" hidden="1"/>
    <col min="14867" max="14867" width="9" style="29" hidden="1"/>
    <col min="14868" max="14868" width="10.83203125" style="29" hidden="1"/>
    <col min="14869" max="14869" width="9.83203125" style="29" hidden="1"/>
    <col min="14870" max="15107" width="9" style="29" hidden="1"/>
    <col min="15108" max="15108" width="24.6640625" style="29" hidden="1"/>
    <col min="15109" max="15109" width="9.5" style="29" hidden="1"/>
    <col min="15110" max="15110" width="11.1640625" style="29" hidden="1"/>
    <col min="15111" max="15111" width="14.5" style="29" hidden="1"/>
    <col min="15112" max="15112" width="13" style="29" hidden="1"/>
    <col min="15113" max="15113" width="14.33203125" style="29" hidden="1"/>
    <col min="15114" max="15114" width="14.83203125" style="29" hidden="1"/>
    <col min="15115" max="15115" width="12.5" style="29" hidden="1"/>
    <col min="15116" max="15116" width="8.6640625" style="29" hidden="1"/>
    <col min="15117" max="15117" width="2.83203125" style="29" hidden="1"/>
    <col min="15118" max="15118" width="12" style="29" hidden="1"/>
    <col min="15119" max="15119" width="8.1640625" style="29" hidden="1"/>
    <col min="15120" max="15120" width="9" style="29" hidden="1"/>
    <col min="15121" max="15122" width="15.1640625" style="29" hidden="1"/>
    <col min="15123" max="15123" width="9" style="29" hidden="1"/>
    <col min="15124" max="15124" width="10.83203125" style="29" hidden="1"/>
    <col min="15125" max="15125" width="9.83203125" style="29" hidden="1"/>
    <col min="15126" max="15363" width="9" style="29" hidden="1"/>
    <col min="15364" max="15364" width="24.6640625" style="29" hidden="1"/>
    <col min="15365" max="15365" width="9.5" style="29" hidden="1"/>
    <col min="15366" max="15366" width="11.1640625" style="29" hidden="1"/>
    <col min="15367" max="15367" width="14.5" style="29" hidden="1"/>
    <col min="15368" max="15368" width="13" style="29" hidden="1"/>
    <col min="15369" max="15369" width="14.33203125" style="29" hidden="1"/>
    <col min="15370" max="15370" width="14.83203125" style="29" hidden="1"/>
    <col min="15371" max="15371" width="12.5" style="29" hidden="1"/>
    <col min="15372" max="15372" width="8.6640625" style="29" hidden="1"/>
    <col min="15373" max="15373" width="2.83203125" style="29" hidden="1"/>
    <col min="15374" max="15374" width="12" style="29" hidden="1"/>
    <col min="15375" max="15375" width="8.1640625" style="29" hidden="1"/>
    <col min="15376" max="15376" width="9" style="29" hidden="1"/>
    <col min="15377" max="15378" width="15.1640625" style="29" hidden="1"/>
    <col min="15379" max="15379" width="9" style="29" hidden="1"/>
    <col min="15380" max="15380" width="10.83203125" style="29" hidden="1"/>
    <col min="15381" max="15381" width="9.83203125" style="29" hidden="1"/>
    <col min="15382" max="15619" width="9" style="29" hidden="1"/>
    <col min="15620" max="15620" width="24.6640625" style="29" hidden="1"/>
    <col min="15621" max="15621" width="9.5" style="29" hidden="1"/>
    <col min="15622" max="15622" width="11.1640625" style="29" hidden="1"/>
    <col min="15623" max="15623" width="14.5" style="29" hidden="1"/>
    <col min="15624" max="15624" width="13" style="29" hidden="1"/>
    <col min="15625" max="15625" width="14.33203125" style="29" hidden="1"/>
    <col min="15626" max="15626" width="14.83203125" style="29" hidden="1"/>
    <col min="15627" max="15627" width="12.5" style="29" hidden="1"/>
    <col min="15628" max="15628" width="8.6640625" style="29" hidden="1"/>
    <col min="15629" max="15629" width="2.83203125" style="29" hidden="1"/>
    <col min="15630" max="15630" width="12" style="29" hidden="1"/>
    <col min="15631" max="15631" width="8.1640625" style="29" hidden="1"/>
    <col min="15632" max="15632" width="9" style="29" hidden="1"/>
    <col min="15633" max="15634" width="15.1640625" style="29" hidden="1"/>
    <col min="15635" max="15635" width="9" style="29" hidden="1"/>
    <col min="15636" max="15636" width="10.83203125" style="29" hidden="1"/>
    <col min="15637" max="15637" width="9.83203125" style="29" hidden="1"/>
    <col min="15638" max="15875" width="9" style="29" hidden="1"/>
    <col min="15876" max="15876" width="24.6640625" style="29" hidden="1"/>
    <col min="15877" max="15877" width="9.5" style="29" hidden="1"/>
    <col min="15878" max="15878" width="11.1640625" style="29" hidden="1"/>
    <col min="15879" max="15879" width="14.5" style="29" hidden="1"/>
    <col min="15880" max="15880" width="13" style="29" hidden="1"/>
    <col min="15881" max="15881" width="14.33203125" style="29" hidden="1"/>
    <col min="15882" max="15882" width="14.83203125" style="29" hidden="1"/>
    <col min="15883" max="15883" width="12.5" style="29" hidden="1"/>
    <col min="15884" max="15884" width="8.6640625" style="29" hidden="1"/>
    <col min="15885" max="15885" width="2.83203125" style="29" hidden="1"/>
    <col min="15886" max="15886" width="12" style="29" hidden="1"/>
    <col min="15887" max="15887" width="8.1640625" style="29" hidden="1"/>
    <col min="15888" max="15888" width="9" style="29" hidden="1"/>
    <col min="15889" max="15890" width="15.1640625" style="29" hidden="1"/>
    <col min="15891" max="15891" width="9" style="29" hidden="1"/>
    <col min="15892" max="15892" width="10.83203125" style="29" hidden="1"/>
    <col min="15893" max="15893" width="9.83203125" style="29" hidden="1"/>
    <col min="15894" max="16131" width="9" style="29" hidden="1"/>
    <col min="16132" max="16132" width="24.6640625" style="29" hidden="1"/>
    <col min="16133" max="16133" width="9.5" style="29" hidden="1"/>
    <col min="16134" max="16134" width="11.1640625" style="29" hidden="1"/>
    <col min="16135" max="16135" width="14.5" style="29" hidden="1"/>
    <col min="16136" max="16136" width="13" style="29" hidden="1"/>
    <col min="16137" max="16137" width="14.33203125" style="29" hidden="1"/>
    <col min="16138" max="16138" width="14.83203125" style="29" hidden="1"/>
    <col min="16139" max="16139" width="12.5" style="29" hidden="1"/>
    <col min="16140" max="16140" width="8.6640625" style="29" hidden="1"/>
    <col min="16141" max="16141" width="2.83203125" style="29" hidden="1"/>
    <col min="16142" max="16142" width="12" style="29" hidden="1"/>
    <col min="16143" max="16143" width="8.1640625" style="29" hidden="1"/>
    <col min="16144" max="16144" width="9" style="29" hidden="1"/>
    <col min="16145" max="16146" width="15.1640625" style="29" hidden="1"/>
    <col min="16147" max="16147" width="9" style="29" hidden="1"/>
    <col min="16148" max="16148" width="10.83203125" style="29" hidden="1"/>
    <col min="16149" max="16150" width="9.83203125" style="29" hidden="1"/>
    <col min="16151" max="16384" width="9" style="29" hidden="1"/>
  </cols>
  <sheetData>
    <row r="1" spans="1:21" ht="20">
      <c r="A1" s="1" t="s">
        <v>121</v>
      </c>
      <c r="B1" s="31"/>
      <c r="Q1" s="34"/>
    </row>
    <row r="2" spans="1:21">
      <c r="B2" s="13" t="s">
        <v>21</v>
      </c>
      <c r="C2" s="13"/>
      <c r="D2" s="14" t="str">
        <f ca="1">MID(CELL("filename",A1),FIND("]",CELL("filename",A1))+1,255)</f>
        <v>8</v>
      </c>
      <c r="Q2" s="34"/>
    </row>
    <row r="3" spans="1:21" ht="5.25" customHeight="1">
      <c r="B3" s="90"/>
      <c r="C3" s="89"/>
      <c r="D3" s="89"/>
    </row>
    <row r="4" spans="1:21">
      <c r="B4" s="90" t="s">
        <v>4</v>
      </c>
      <c r="C4" s="89"/>
      <c r="D4" s="89"/>
      <c r="H4" s="90" t="s">
        <v>22</v>
      </c>
    </row>
    <row r="5" spans="1:21" s="89" customFormat="1" ht="11">
      <c r="B5" s="89" t="s">
        <v>96</v>
      </c>
      <c r="C5" s="89">
        <f ca="1">VLOOKUP(_xlfn.NUMBERVALUE($D$2),Results!$B$6:$F$76,5,0)</f>
        <v>89</v>
      </c>
      <c r="G5" s="137"/>
      <c r="H5" s="89" t="str">
        <f ca="1">VLOOKUP($C$5,ResultsByYr!$BS$6:$BT$7,2,0)</f>
        <v>BT</v>
      </c>
      <c r="T5" s="91"/>
    </row>
    <row r="6" spans="1:21" s="89" customFormat="1" ht="11">
      <c r="B6" s="92" t="s">
        <v>19</v>
      </c>
      <c r="C6" s="89" t="str">
        <f ca="1">VLOOKUP(_xlfn.NUMBERVALUE($D$2),Results!$B$6:$E$76,2,0)</f>
        <v>AWP 2009 exc. Background</v>
      </c>
      <c r="G6" s="93"/>
      <c r="H6" s="89" t="str">
        <f ca="1">VLOOKUP(C6,Information!$B$57:$C$59,2,0)</f>
        <v>Deaths - 2009 exc. Background</v>
      </c>
      <c r="Q6" s="93"/>
      <c r="T6" s="91"/>
    </row>
    <row r="7" spans="1:21" s="89" customFormat="1" ht="11">
      <c r="B7" s="92" t="s">
        <v>5</v>
      </c>
      <c r="C7" s="89" t="str">
        <f ca="1">VLOOKUP(_xlfn.NUMBERVALUE($D$2),Results!$B$6:$E$76,3,0)</f>
        <v>PTC - 2020 Central</v>
      </c>
      <c r="G7" s="93"/>
      <c r="H7" s="89" t="str">
        <f ca="1">VLOOKUP(C7,Information!$B$66:$C$69,2,0)</f>
        <v>PtC 2020</v>
      </c>
      <c r="Q7" s="94"/>
      <c r="T7" s="91"/>
    </row>
    <row r="8" spans="1:21" s="89" customFormat="1" ht="11">
      <c r="B8" s="92" t="s">
        <v>18</v>
      </c>
      <c r="C8" s="89" t="str">
        <f ca="1">VLOOKUP(_xlfn.NUMBERVALUE($D$2),Results!$B$6:$E$76,4,0)</f>
        <v>AWP2009- RPI = 2.5%</v>
      </c>
      <c r="D8" s="95"/>
      <c r="G8" s="93"/>
      <c r="H8" s="89" t="str">
        <f ca="1">VLOOKUP(C8,Information!$B$62:$C$64,2,0)</f>
        <v>ACPC(RPI=2.5%) 2009</v>
      </c>
      <c r="I8" s="94"/>
      <c r="T8" s="91"/>
    </row>
    <row r="9" spans="1:21" ht="5.25" customHeight="1" thickBot="1">
      <c r="B9" s="13"/>
      <c r="C9" s="13"/>
      <c r="D9" s="14"/>
    </row>
    <row r="10" spans="1:21" ht="14" thickBot="1">
      <c r="B10" s="46" t="s">
        <v>6</v>
      </c>
      <c r="C10" s="47"/>
      <c r="D10" s="47"/>
      <c r="E10" s="47"/>
      <c r="F10" s="48"/>
      <c r="G10" s="138"/>
      <c r="H10" s="48"/>
      <c r="I10" s="48"/>
      <c r="J10" s="48"/>
      <c r="K10" s="47"/>
      <c r="L10" s="47"/>
      <c r="M10" s="47"/>
      <c r="N10" s="47"/>
      <c r="O10" s="47"/>
      <c r="P10" s="47"/>
      <c r="Q10" s="47"/>
      <c r="R10" s="47"/>
      <c r="S10" s="47"/>
      <c r="T10" s="49"/>
    </row>
    <row r="11" spans="1:21" s="50" customFormat="1" ht="64.5" customHeight="1" thickBot="1">
      <c r="B11" s="23" t="s">
        <v>7</v>
      </c>
      <c r="C11" s="24" t="s">
        <v>12</v>
      </c>
      <c r="D11" s="65" t="s">
        <v>13</v>
      </c>
      <c r="E11" s="23" t="s">
        <v>165</v>
      </c>
      <c r="F11" s="24" t="s">
        <v>56</v>
      </c>
      <c r="G11" s="139" t="s">
        <v>57</v>
      </c>
      <c r="H11" s="24" t="s">
        <v>15</v>
      </c>
      <c r="I11" s="24" t="s">
        <v>14</v>
      </c>
      <c r="J11" s="24" t="s">
        <v>82</v>
      </c>
      <c r="K11" s="25" t="s">
        <v>16</v>
      </c>
      <c r="L11" s="81" t="s">
        <v>27</v>
      </c>
      <c r="M11" s="36" t="s">
        <v>28</v>
      </c>
      <c r="N11" s="24" t="s">
        <v>8</v>
      </c>
      <c r="O11" s="24" t="s">
        <v>17</v>
      </c>
      <c r="P11" s="24"/>
      <c r="Q11" s="24" t="s">
        <v>9</v>
      </c>
      <c r="R11" s="24" t="s">
        <v>3</v>
      </c>
      <c r="S11" s="65" t="s">
        <v>33</v>
      </c>
      <c r="T11" s="45" t="s">
        <v>32</v>
      </c>
    </row>
    <row r="12" spans="1:21" s="51" customFormat="1">
      <c r="B12" s="15">
        <v>2005</v>
      </c>
      <c r="C12" s="61">
        <f t="shared" ref="C12:C43" ca="1" si="0">SUM(INDIRECT("'"&amp;$H$6&amp;"'!C"&amp;SUM(ROW(A12))&amp;":"&amp;$H$5&amp;ROW(B12)))</f>
        <v>1655.1569943686743</v>
      </c>
      <c r="D12" s="79">
        <f t="shared" ref="D12:D43" ca="1" si="1">SUMPRODUCT(INDIRECT("'"&amp;$H$6&amp;"'!C"&amp;SUM(ROW(A12))&amp;":"&amp;$H$5&amp;SUM(ROW(B12))),INDIRECT("'"&amp;$H$6&amp;"'!C11:"&amp;$H$5&amp;"11"))/C12</f>
        <v>71.657887674143126</v>
      </c>
      <c r="E12" s="85">
        <f ca="1">IFERROR(F12/C12,"")</f>
        <v>0.41019279938889924</v>
      </c>
      <c r="F12" s="61">
        <f t="shared" ref="F12:F43" ca="1" si="2">SUMPRODUCT(INDIRECT("'"&amp;$H$6&amp;"'!$C"&amp;SUM(ROW(A12))&amp;":"&amp;$H$5&amp;SUM(ROW(A12))),
INDIRECT("'"&amp;$H$7&amp;"'!$C"&amp;SUM(ROW(A12))&amp;":"&amp;$H$5&amp;SUM(ROW(A12))))</f>
        <v>678.93348094820306</v>
      </c>
      <c r="G12" s="181">
        <f ca="1">OFFSET('Other Inputs'!$B80,,$D$2)</f>
        <v>0</v>
      </c>
      <c r="H12" s="61">
        <f ca="1">F12*(1-G12)</f>
        <v>678.93348094820306</v>
      </c>
      <c r="I12" s="79">
        <f t="shared" ref="I12:I43" ca="1" si="3">IFERROR(SUMPRODUCT(INDIRECT("'"&amp;$H$6&amp;"'!$C"&amp;SUM(ROW(P12))&amp;":"&amp;$H$5&amp;SUM(ROW(P12))),
INDIRECT("'"&amp;$H$7&amp;"'!$C"&amp;SUM(ROW(P12))&amp;":"&amp;$H$5&amp;SUM(ROW(P12))),
INDIRECT("'"&amp;$H$7&amp;"'!$C10:"&amp;$H$5&amp;10))/
(SUMPRODUCT(INDIRECT("'"&amp;$H$6&amp;"'!$C"&amp;SUM(ROW(P12))&amp;":"&amp;$H$5&amp;SUM(ROW(P12))),
INDIRECT("'"&amp;$H$7&amp;"'!$C"&amp;SUM(ROW(P12))&amp;":"&amp;$H$5&amp;SUM(ROW(P12))))),"")</f>
        <v>67.992802253514284</v>
      </c>
      <c r="J12" s="180">
        <f ca="1">OFFSET('Other Inputs'!$B11,,$D$2)</f>
        <v>2</v>
      </c>
      <c r="K12" s="86">
        <f ca="1">H12*J12</f>
        <v>1357.8669618964061</v>
      </c>
      <c r="L12" s="181">
        <f ca="1">OFFSET('Other Inputs'!$B149,,$D$2)</f>
        <v>5.5E-2</v>
      </c>
      <c r="M12" s="181">
        <f ca="1">OFFSET('Other Inputs'!$B218,,$D$2)</f>
        <v>1.9521717911176184E-2</v>
      </c>
      <c r="N12" s="61">
        <f ca="1">(K12*(1+L12))*(1+M12)</f>
        <v>1460.5154748602636</v>
      </c>
      <c r="O12" s="61">
        <f ca="1">N12/J12</f>
        <v>730.25773743013178</v>
      </c>
      <c r="P12" s="53"/>
      <c r="Q12" s="61">
        <f ca="1">IFERROR(SUMPRODUCT(INDIRECT("'"&amp;$H$6&amp;"'!$C"&amp;SUM(ROW(P12))&amp;":"&amp;$H$5&amp;SUM(ROW(P12))),
INDIRECT("'"&amp;$H$7&amp;"'!$C"&amp;SUM(ROW(P12))&amp;":"&amp;$H$5&amp;SUM(ROW(P12))),
INDIRECT("'"&amp;$H$8&amp;"'!$C"&amp;SUM(ROW(P12))&amp;":"&amp;$H$5&amp;SUM(ROW(P12))))/
(SUMPRODUCT(INDIRECT("'"&amp;$H$6&amp;"'!$C"&amp;SUM(ROW(P12))&amp;":"&amp;$H$5&amp;SUM(ROW(P12))),
INDIRECT("'"&amp;$H$7&amp;"'!$C"&amp;SUM(ROW(P12))&amp;":"&amp;$H$5&amp;SUM(ROW(P12))))),"")</f>
        <v>176296.37963825106</v>
      </c>
      <c r="R12" s="54"/>
      <c r="S12" s="66">
        <f ca="1">IFERROR(O12*Q12,0)</f>
        <v>128741795.31175278</v>
      </c>
      <c r="T12" s="68">
        <f t="shared" ref="T12:T43" si="4">IF(B12&gt;Endyear,0,IF(B12&gt;=Startyear,IF(B12=Startyear,0.5,T11+1),0))</f>
        <v>0</v>
      </c>
    </row>
    <row r="13" spans="1:21" s="51" customFormat="1">
      <c r="B13" s="15">
        <f>B12+1</f>
        <v>2006</v>
      </c>
      <c r="C13" s="61">
        <f t="shared" ca="1" si="0"/>
        <v>1697.3714264367629</v>
      </c>
      <c r="D13" s="79">
        <f t="shared" ca="1" si="1"/>
        <v>72.123347456997749</v>
      </c>
      <c r="E13" s="85">
        <f t="shared" ref="E13:E67" ca="1" si="5">IFERROR(F13/C13,"")</f>
        <v>0.46423023987131434</v>
      </c>
      <c r="F13" s="61">
        <f t="shared" ca="1" si="2"/>
        <v>787.97114444545343</v>
      </c>
      <c r="G13" s="181">
        <f ca="1">OFFSET('Other Inputs'!$B81,,$D$2)</f>
        <v>0</v>
      </c>
      <c r="H13" s="61">
        <f t="shared" ref="H13:H67" ca="1" si="6">F13*(1-G13)</f>
        <v>787.97114444545343</v>
      </c>
      <c r="I13" s="79">
        <f t="shared" ca="1" si="3"/>
        <v>69.213685695722972</v>
      </c>
      <c r="J13" s="63">
        <f ca="1">OFFSET('Other Inputs'!$B12,,$D$2)</f>
        <v>2</v>
      </c>
      <c r="K13" s="86">
        <f t="shared" ref="K13:K67" ca="1" si="7">H13*J13</f>
        <v>1575.9422888909069</v>
      </c>
      <c r="L13" s="82">
        <f ca="1">OFFSET('Other Inputs'!$B150,,$D$2)</f>
        <v>5.5E-2</v>
      </c>
      <c r="M13" s="52">
        <f ca="1">OFFSET('Other Inputs'!$B219,,$D$2)</f>
        <v>2.4271844660194174E-2</v>
      </c>
      <c r="N13" s="61">
        <f t="shared" ref="N13:N67" ca="1" si="8">(K13*(1+L13))*(1+M13)</f>
        <v>1702.973947662914</v>
      </c>
      <c r="O13" s="61">
        <f t="shared" ref="O13:O67" ca="1" si="9">N13/J13</f>
        <v>851.48697383145702</v>
      </c>
      <c r="P13" s="53"/>
      <c r="Q13" s="61">
        <f t="shared" ref="Q13:Q43" ca="1" si="10">IFERROR(SUMPRODUCT(INDIRECT("'"&amp;$H$6&amp;"'!$C"&amp;SUM(ROW(P13))&amp;":"&amp;$H$5&amp;SUM(ROW(P13))),
INDIRECT("'"&amp;$H$7&amp;"'!$C"&amp;SUM(ROW(P13))&amp;":"&amp;$H$5&amp;SUM(ROW(P13))),
INDIRECT("'"&amp;$H$8&amp;"'!$C"&amp;SUM(ROW(P13))&amp;":"&amp;$H$5&amp;SUM(ROW(P13))))/
(SUMPRODUCT(INDIRECT("'"&amp;$H$6&amp;"'!$C"&amp;SUM(ROW(P13))&amp;":"&amp;$H$5&amp;SUM(ROW(P13))),
INDIRECT("'"&amp;$H$7&amp;"'!$C"&amp;SUM(ROW(P13))&amp;":"&amp;$H$5&amp;SUM(ROW(P13))))),"")</f>
        <v>178534.81222364574</v>
      </c>
      <c r="R13" s="54">
        <f ca="1">IF(Q13=0,"",IFERROR(Q13/Q12-1,""))</f>
        <v>1.2696985553462881E-2</v>
      </c>
      <c r="S13" s="66">
        <f t="shared" ref="S13:S67" ca="1" si="11">IFERROR(O13*Q13,0)</f>
        <v>152020066.98387954</v>
      </c>
      <c r="T13" s="68">
        <f t="shared" si="4"/>
        <v>0</v>
      </c>
      <c r="U13" s="55"/>
    </row>
    <row r="14" spans="1:21" s="51" customFormat="1">
      <c r="B14" s="15">
        <f t="shared" ref="B14:B67" si="12">B13+1</f>
        <v>2007</v>
      </c>
      <c r="C14" s="61">
        <f t="shared" ca="1" si="0"/>
        <v>1736.2046299677122</v>
      </c>
      <c r="D14" s="79">
        <f t="shared" ca="1" si="1"/>
        <v>72.586392596707583</v>
      </c>
      <c r="E14" s="85">
        <f t="shared" ca="1" si="5"/>
        <v>0.51916500892189033</v>
      </c>
      <c r="F14" s="61">
        <f t="shared" ca="1" si="2"/>
        <v>901.37669220741452</v>
      </c>
      <c r="G14" s="181">
        <f ca="1">OFFSET('Other Inputs'!$B82,,$D$2)</f>
        <v>0</v>
      </c>
      <c r="H14" s="61">
        <f t="shared" ca="1" si="6"/>
        <v>901.37669220741452</v>
      </c>
      <c r="I14" s="79">
        <f t="shared" ca="1" si="3"/>
        <v>70.246434486663773</v>
      </c>
      <c r="J14" s="63">
        <f ca="1">OFFSET('Other Inputs'!$B13,,$D$2)</f>
        <v>2</v>
      </c>
      <c r="K14" s="86">
        <f t="shared" ca="1" si="7"/>
        <v>1802.753384414829</v>
      </c>
      <c r="L14" s="82">
        <f ca="1">OFFSET('Other Inputs'!$B151,,$D$2)</f>
        <v>5.5E-2</v>
      </c>
      <c r="M14" s="52">
        <f ca="1">OFFSET('Other Inputs'!$B220,,$D$2)</f>
        <v>1.6544117647058824E-2</v>
      </c>
      <c r="N14" s="61">
        <f t="shared" ca="1" si="8"/>
        <v>1933.3701576624587</v>
      </c>
      <c r="O14" s="61">
        <f t="shared" ca="1" si="9"/>
        <v>966.68507883122936</v>
      </c>
      <c r="P14" s="53"/>
      <c r="Q14" s="61">
        <f t="shared" ca="1" si="10"/>
        <v>188410.74797176075</v>
      </c>
      <c r="R14" s="54">
        <f t="shared" ref="R14:R67" ca="1" si="13">IF(Q14=0,"",IFERROR(Q14/Q13-1,""))</f>
        <v>5.5316582940382997E-2</v>
      </c>
      <c r="S14" s="66">
        <f t="shared" ca="1" si="11"/>
        <v>182133858.75573242</v>
      </c>
      <c r="T14" s="68">
        <f t="shared" si="4"/>
        <v>0</v>
      </c>
      <c r="U14" s="56"/>
    </row>
    <row r="15" spans="1:21" s="51" customFormat="1">
      <c r="B15" s="15">
        <f t="shared" si="12"/>
        <v>2008</v>
      </c>
      <c r="C15" s="61">
        <f t="shared" ca="1" si="0"/>
        <v>1774.4087182798251</v>
      </c>
      <c r="D15" s="79">
        <f t="shared" ca="1" si="1"/>
        <v>73.06619065610829</v>
      </c>
      <c r="E15" s="85">
        <f t="shared" ca="1" si="5"/>
        <v>0.5757026352012069</v>
      </c>
      <c r="F15" s="61">
        <f t="shared" ca="1" si="2"/>
        <v>1021.5317750376913</v>
      </c>
      <c r="G15" s="181">
        <f ca="1">OFFSET('Other Inputs'!$B83,,$D$2)</f>
        <v>0</v>
      </c>
      <c r="H15" s="61">
        <f t="shared" ca="1" si="6"/>
        <v>1021.5317750376913</v>
      </c>
      <c r="I15" s="79">
        <f t="shared" ca="1" si="3"/>
        <v>71.136395427163265</v>
      </c>
      <c r="J15" s="63">
        <f ca="1">OFFSET('Other Inputs'!$B14,,$D$2)</f>
        <v>2</v>
      </c>
      <c r="K15" s="86">
        <f t="shared" ca="1" si="7"/>
        <v>2043.0635500753826</v>
      </c>
      <c r="L15" s="82">
        <f ca="1">OFFSET('Other Inputs'!$B152,,$D$2)</f>
        <v>5.5E-2</v>
      </c>
      <c r="M15" s="52">
        <f ca="1">OFFSET('Other Inputs'!$B221,,$D$2)</f>
        <v>1.7660044150110375E-2</v>
      </c>
      <c r="N15" s="61">
        <f t="shared" ca="1" si="8"/>
        <v>2193.4970704126108</v>
      </c>
      <c r="O15" s="61">
        <f t="shared" ca="1" si="9"/>
        <v>1096.7485352063054</v>
      </c>
      <c r="P15" s="53"/>
      <c r="Q15" s="61">
        <f t="shared" ca="1" si="10"/>
        <v>192125.9075339128</v>
      </c>
      <c r="R15" s="54">
        <f t="shared" ca="1" si="13"/>
        <v>1.9718405675608786E-2</v>
      </c>
      <c r="S15" s="66">
        <f t="shared" ca="1" si="11"/>
        <v>210713807.66300094</v>
      </c>
      <c r="T15" s="68">
        <f t="shared" si="4"/>
        <v>0</v>
      </c>
      <c r="U15" s="56"/>
    </row>
    <row r="16" spans="1:21" s="51" customFormat="1">
      <c r="B16" s="15">
        <f t="shared" si="12"/>
        <v>2009</v>
      </c>
      <c r="C16" s="61">
        <f t="shared" ca="1" si="0"/>
        <v>1805.6065924253112</v>
      </c>
      <c r="D16" s="79">
        <f t="shared" ca="1" si="1"/>
        <v>73.515425594423448</v>
      </c>
      <c r="E16" s="85">
        <f t="shared" ca="1" si="5"/>
        <v>0.60146310789118174</v>
      </c>
      <c r="F16" s="61">
        <f t="shared" ca="1" si="2"/>
        <v>1086.0057527089339</v>
      </c>
      <c r="G16" s="181">
        <f ca="1">OFFSET('Other Inputs'!$B84,,$D$2)</f>
        <v>0</v>
      </c>
      <c r="H16" s="61">
        <f t="shared" ca="1" si="6"/>
        <v>1086.0057527089339</v>
      </c>
      <c r="I16" s="79">
        <f t="shared" ca="1" si="3"/>
        <v>71.76426713824803</v>
      </c>
      <c r="J16" s="63">
        <f ca="1">OFFSET('Other Inputs'!$B15,,$D$2)</f>
        <v>2</v>
      </c>
      <c r="K16" s="86">
        <f t="shared" ca="1" si="7"/>
        <v>2172.0115054178677</v>
      </c>
      <c r="L16" s="82">
        <f ca="1">OFFSET('Other Inputs'!$B153,,$D$2)</f>
        <v>5.5E-2</v>
      </c>
      <c r="M16" s="52">
        <f ca="1">OFFSET('Other Inputs'!$B222,,$D$2)</f>
        <v>1.797945205479452E-2</v>
      </c>
      <c r="N16" s="61">
        <f t="shared" ca="1" si="8"/>
        <v>2332.6715516597997</v>
      </c>
      <c r="O16" s="61">
        <f t="shared" ca="1" si="9"/>
        <v>1166.3357758298998</v>
      </c>
      <c r="P16" s="53"/>
      <c r="Q16" s="61">
        <f t="shared" ca="1" si="10"/>
        <v>197011.85326948171</v>
      </c>
      <c r="R16" s="54">
        <f t="shared" ca="1" si="13"/>
        <v>2.5430957221146633E-2</v>
      </c>
      <c r="S16" s="66">
        <f t="shared" ca="1" si="11"/>
        <v>229781972.73074734</v>
      </c>
      <c r="T16" s="68">
        <f t="shared" si="4"/>
        <v>0</v>
      </c>
    </row>
    <row r="17" spans="2:20" s="51" customFormat="1">
      <c r="B17" s="15">
        <f t="shared" si="12"/>
        <v>2010</v>
      </c>
      <c r="C17" s="61">
        <f t="shared" ca="1" si="0"/>
        <v>1828.8248972726949</v>
      </c>
      <c r="D17" s="79">
        <f t="shared" ca="1" si="1"/>
        <v>73.928642575395912</v>
      </c>
      <c r="E17" s="85">
        <f t="shared" ca="1" si="5"/>
        <v>0.61183651162866326</v>
      </c>
      <c r="F17" s="61">
        <f t="shared" ca="1" si="2"/>
        <v>1118.941845526974</v>
      </c>
      <c r="G17" s="181">
        <f ca="1">OFFSET('Other Inputs'!$B85,,$D$2)</f>
        <v>0</v>
      </c>
      <c r="H17" s="61">
        <f t="shared" ca="1" si="6"/>
        <v>1118.941845526974</v>
      </c>
      <c r="I17" s="79">
        <f t="shared" ca="1" si="3"/>
        <v>72.277746339354337</v>
      </c>
      <c r="J17" s="63">
        <f ca="1">OFFSET('Other Inputs'!$B16,,$D$2)</f>
        <v>2</v>
      </c>
      <c r="K17" s="86">
        <f t="shared" ca="1" si="7"/>
        <v>2237.883691053948</v>
      </c>
      <c r="L17" s="82">
        <f ca="1">OFFSET('Other Inputs'!$B154,,$D$2)</f>
        <v>5.5E-2</v>
      </c>
      <c r="M17" s="52">
        <f ca="1">OFFSET('Other Inputs'!$B223,,$D$2)</f>
        <v>1.4830508474576272E-2</v>
      </c>
      <c r="N17" s="61">
        <f t="shared" ca="1" si="8"/>
        <v>2395.981639524698</v>
      </c>
      <c r="O17" s="61">
        <f t="shared" ca="1" si="9"/>
        <v>1197.990819762349</v>
      </c>
      <c r="P17" s="53"/>
      <c r="Q17" s="61">
        <f t="shared" ca="1" si="10"/>
        <v>202505.91493583939</v>
      </c>
      <c r="R17" s="54">
        <f t="shared" ca="1" si="13"/>
        <v>2.788695997312729E-2</v>
      </c>
      <c r="S17" s="66">
        <f t="shared" ca="1" si="11"/>
        <v>242600227.04071075</v>
      </c>
      <c r="T17" s="68">
        <f t="shared" si="4"/>
        <v>0</v>
      </c>
    </row>
    <row r="18" spans="2:20" s="51" customFormat="1">
      <c r="B18" s="15">
        <f t="shared" si="12"/>
        <v>2011</v>
      </c>
      <c r="C18" s="61">
        <f t="shared" ca="1" si="0"/>
        <v>1847.4860542990816</v>
      </c>
      <c r="D18" s="79">
        <f t="shared" ca="1" si="1"/>
        <v>74.338153111874576</v>
      </c>
      <c r="E18" s="85">
        <f t="shared" ca="1" si="5"/>
        <v>0.6224272234587146</v>
      </c>
      <c r="F18" s="61">
        <f t="shared" ca="1" si="2"/>
        <v>1149.9256151560735</v>
      </c>
      <c r="G18" s="181">
        <f ca="1">OFFSET('Other Inputs'!$B86,,$D$2)</f>
        <v>0</v>
      </c>
      <c r="H18" s="61">
        <f t="shared" ca="1" si="6"/>
        <v>1149.9256151560735</v>
      </c>
      <c r="I18" s="79">
        <f t="shared" ca="1" si="3"/>
        <v>72.780835683928046</v>
      </c>
      <c r="J18" s="63">
        <f ca="1">OFFSET('Other Inputs'!$B17,,$D$2)</f>
        <v>2</v>
      </c>
      <c r="K18" s="86">
        <f t="shared" ca="1" si="7"/>
        <v>2299.851230312147</v>
      </c>
      <c r="L18" s="82">
        <f ca="1">OFFSET('Other Inputs'!$B155,,$D$2)</f>
        <v>5.5E-2</v>
      </c>
      <c r="M18" s="52">
        <f ca="1">OFFSET('Other Inputs'!$B224,,$D$2)</f>
        <v>2.2491349480968859E-2</v>
      </c>
      <c r="N18" s="61">
        <f t="shared" ca="1" si="8"/>
        <v>2480.9147774321373</v>
      </c>
      <c r="O18" s="61">
        <f t="shared" ca="1" si="9"/>
        <v>1240.4573887160686</v>
      </c>
      <c r="P18" s="53"/>
      <c r="Q18" s="61">
        <f t="shared" ca="1" si="10"/>
        <v>208188.6196887049</v>
      </c>
      <c r="R18" s="54">
        <f t="shared" ca="1" si="13"/>
        <v>2.8061919844000416E-2</v>
      </c>
      <c r="S18" s="66">
        <f t="shared" ca="1" si="11"/>
        <v>258249111.5394536</v>
      </c>
      <c r="T18" s="68">
        <f t="shared" si="4"/>
        <v>0</v>
      </c>
    </row>
    <row r="19" spans="2:20" s="51" customFormat="1">
      <c r="B19" s="15">
        <f t="shared" si="12"/>
        <v>2012</v>
      </c>
      <c r="C19" s="61">
        <f t="shared" ca="1" si="0"/>
        <v>1863.0175079687947</v>
      </c>
      <c r="D19" s="79">
        <f t="shared" ca="1" si="1"/>
        <v>74.757232402730239</v>
      </c>
      <c r="E19" s="85">
        <f t="shared" ca="1" si="5"/>
        <v>0.60643528974300476</v>
      </c>
      <c r="F19" s="61">
        <f t="shared" ca="1" si="2"/>
        <v>1129.7995622413466</v>
      </c>
      <c r="G19" s="181">
        <f ca="1">OFFSET('Other Inputs'!$B87,,$D$2)</f>
        <v>0</v>
      </c>
      <c r="H19" s="61">
        <f t="shared" ca="1" si="6"/>
        <v>1129.7995622413466</v>
      </c>
      <c r="I19" s="79">
        <f t="shared" ca="1" si="3"/>
        <v>73.204284744199583</v>
      </c>
      <c r="J19" s="63">
        <f ca="1">OFFSET('Other Inputs'!$B18,,$D$2)</f>
        <v>2</v>
      </c>
      <c r="K19" s="86">
        <f t="shared" ca="1" si="7"/>
        <v>2259.5991244826932</v>
      </c>
      <c r="L19" s="82">
        <f ca="1">OFFSET('Other Inputs'!$B156,,$D$2)</f>
        <v>5.5E-2</v>
      </c>
      <c r="M19" s="52">
        <f ca="1">OFFSET('Other Inputs'!$B225,,$D$2)</f>
        <v>1.9223224794036878E-2</v>
      </c>
      <c r="N19" s="61">
        <f t="shared" ca="1" si="8"/>
        <v>2429.7028812488697</v>
      </c>
      <c r="O19" s="61">
        <f t="shared" ca="1" si="9"/>
        <v>1214.8514406244349</v>
      </c>
      <c r="P19" s="53"/>
      <c r="Q19" s="61">
        <f t="shared" ca="1" si="10"/>
        <v>214412.55607290595</v>
      </c>
      <c r="R19" s="54">
        <f t="shared" ca="1" si="13"/>
        <v>2.9895660932415247E-2</v>
      </c>
      <c r="S19" s="66">
        <f t="shared" ca="1" si="11"/>
        <v>260479402.63313723</v>
      </c>
      <c r="T19" s="68">
        <f t="shared" si="4"/>
        <v>0</v>
      </c>
    </row>
    <row r="20" spans="2:20" s="51" customFormat="1">
      <c r="B20" s="15">
        <f t="shared" si="12"/>
        <v>2013</v>
      </c>
      <c r="C20" s="61">
        <f t="shared" ca="1" si="0"/>
        <v>1874.9847613555112</v>
      </c>
      <c r="D20" s="79">
        <f t="shared" ca="1" si="1"/>
        <v>75.183512091582969</v>
      </c>
      <c r="E20" s="85">
        <f t="shared" ca="1" si="5"/>
        <v>0.59029584747128827</v>
      </c>
      <c r="F20" s="61">
        <f t="shared" ca="1" si="2"/>
        <v>1106.7957187001027</v>
      </c>
      <c r="G20" s="181">
        <f ca="1">OFFSET('Other Inputs'!$B88,,$D$2)</f>
        <v>0</v>
      </c>
      <c r="H20" s="61">
        <f t="shared" ca="1" si="6"/>
        <v>1106.7957187001027</v>
      </c>
      <c r="I20" s="79">
        <f t="shared" ca="1" si="3"/>
        <v>73.632924469814014</v>
      </c>
      <c r="J20" s="63">
        <f ca="1">OFFSET('Other Inputs'!$B19,,$D$2)</f>
        <v>2</v>
      </c>
      <c r="K20" s="86">
        <f t="shared" ca="1" si="7"/>
        <v>2213.5914374002055</v>
      </c>
      <c r="L20" s="82">
        <f ca="1">OFFSET('Other Inputs'!$B157,,$D$2)</f>
        <v>5.5E-2</v>
      </c>
      <c r="M20" s="52">
        <f ca="1">OFFSET('Other Inputs'!$B226,,$D$2)</f>
        <v>1.6406250000000001E-2</v>
      </c>
      <c r="N20" s="61">
        <f t="shared" ca="1" si="8"/>
        <v>2373.6531213756552</v>
      </c>
      <c r="O20" s="61">
        <f t="shared" ca="1" si="9"/>
        <v>1186.8265606878276</v>
      </c>
      <c r="P20" s="53"/>
      <c r="Q20" s="61">
        <f t="shared" ca="1" si="10"/>
        <v>220798.83443722318</v>
      </c>
      <c r="R20" s="54">
        <f t="shared" ca="1" si="13"/>
        <v>2.9785001780146425E-2</v>
      </c>
      <c r="S20" s="66">
        <f t="shared" ca="1" si="11"/>
        <v>262049921.27901065</v>
      </c>
      <c r="T20" s="68">
        <f t="shared" si="4"/>
        <v>0</v>
      </c>
    </row>
    <row r="21" spans="2:20" s="51" customFormat="1">
      <c r="B21" s="15">
        <f t="shared" si="12"/>
        <v>2014</v>
      </c>
      <c r="C21" s="61">
        <f t="shared" ca="1" si="0"/>
        <v>1881.954920455245</v>
      </c>
      <c r="D21" s="79">
        <f t="shared" ca="1" si="1"/>
        <v>75.606809629161745</v>
      </c>
      <c r="E21" s="85">
        <f t="shared" ca="1" si="5"/>
        <v>0.57416543857333269</v>
      </c>
      <c r="F21" s="61">
        <f t="shared" ca="1" si="2"/>
        <v>1080.5534722784271</v>
      </c>
      <c r="G21" s="181">
        <f ca="1">OFFSET('Other Inputs'!$B89,,$D$2)</f>
        <v>0</v>
      </c>
      <c r="H21" s="61">
        <f t="shared" ca="1" si="6"/>
        <v>1080.5534722784271</v>
      </c>
      <c r="I21" s="79">
        <f t="shared" ca="1" si="3"/>
        <v>74.058735017866439</v>
      </c>
      <c r="J21" s="63">
        <f ca="1">OFFSET('Other Inputs'!$B20,,$D$2)</f>
        <v>2</v>
      </c>
      <c r="K21" s="86">
        <f t="shared" ca="1" si="7"/>
        <v>2161.1069445568542</v>
      </c>
      <c r="L21" s="82">
        <f ca="1">OFFSET('Other Inputs'!$B158,,$D$2)</f>
        <v>5.5E-2</v>
      </c>
      <c r="M21" s="52">
        <f ca="1">OFFSET('Other Inputs'!$B227,,$D$2)</f>
        <v>1.627630011909488E-2</v>
      </c>
      <c r="N21" s="61">
        <f t="shared" ca="1" si="8"/>
        <v>2317.0772671135969</v>
      </c>
      <c r="O21" s="61">
        <f t="shared" ca="1" si="9"/>
        <v>1158.5386335567985</v>
      </c>
      <c r="P21" s="53"/>
      <c r="Q21" s="61">
        <f t="shared" ca="1" si="10"/>
        <v>227388.74157064114</v>
      </c>
      <c r="R21" s="54">
        <f t="shared" ca="1" si="13"/>
        <v>2.9845751451607283E-2</v>
      </c>
      <c r="S21" s="66">
        <f t="shared" ca="1" si="11"/>
        <v>263438641.94545057</v>
      </c>
      <c r="T21" s="68">
        <f t="shared" si="4"/>
        <v>0</v>
      </c>
    </row>
    <row r="22" spans="2:20" s="51" customFormat="1">
      <c r="B22" s="15">
        <f t="shared" si="12"/>
        <v>2015</v>
      </c>
      <c r="C22" s="61">
        <f t="shared" ca="1" si="0"/>
        <v>1883.4314615647052</v>
      </c>
      <c r="D22" s="79">
        <f t="shared" ca="1" si="1"/>
        <v>76.024791795790435</v>
      </c>
      <c r="E22" s="85">
        <f t="shared" ca="1" si="5"/>
        <v>0.558085866519614</v>
      </c>
      <c r="F22" s="61">
        <f t="shared" ca="1" si="2"/>
        <v>1051.1164792576415</v>
      </c>
      <c r="G22" s="181">
        <f ca="1">OFFSET('Other Inputs'!$B90,,$D$2)</f>
        <v>0</v>
      </c>
      <c r="H22" s="61">
        <f t="shared" ca="1" si="6"/>
        <v>1051.1164792576415</v>
      </c>
      <c r="I22" s="79">
        <f t="shared" ca="1" si="3"/>
        <v>74.47931387271251</v>
      </c>
      <c r="J22" s="63">
        <f ca="1">OFFSET('Other Inputs'!$B21,,$D$2)</f>
        <v>2</v>
      </c>
      <c r="K22" s="86">
        <f t="shared" ca="1" si="7"/>
        <v>2102.2329585152829</v>
      </c>
      <c r="L22" s="82">
        <f ca="1">OFFSET('Other Inputs'!$B159,,$D$2)</f>
        <v>5.5E-2</v>
      </c>
      <c r="M22" s="52">
        <f ca="1">OFFSET('Other Inputs'!$B228,,$D$2)</f>
        <v>1.7309205350118019E-2</v>
      </c>
      <c r="N22" s="61">
        <f t="shared" ca="1" si="8"/>
        <v>2256.2450922148505</v>
      </c>
      <c r="O22" s="61">
        <f t="shared" ca="1" si="9"/>
        <v>1128.1225461074253</v>
      </c>
      <c r="P22" s="53"/>
      <c r="Q22" s="61">
        <f t="shared" ca="1" si="10"/>
        <v>234204.51991450627</v>
      </c>
      <c r="R22" s="54">
        <f t="shared" ca="1" si="13"/>
        <v>2.9974124034402694E-2</v>
      </c>
      <c r="S22" s="66">
        <f t="shared" ca="1" si="11"/>
        <v>264211399.31581998</v>
      </c>
      <c r="T22" s="68">
        <f t="shared" si="4"/>
        <v>0</v>
      </c>
    </row>
    <row r="23" spans="2:20" s="51" customFormat="1">
      <c r="B23" s="15">
        <f t="shared" si="12"/>
        <v>2016</v>
      </c>
      <c r="C23" s="61">
        <f t="shared" ca="1" si="0"/>
        <v>1879.0835376900977</v>
      </c>
      <c r="D23" s="79">
        <f t="shared" ca="1" si="1"/>
        <v>76.436241740845773</v>
      </c>
      <c r="E23" s="85">
        <f t="shared" ca="1" si="5"/>
        <v>0.55207952392746784</v>
      </c>
      <c r="F23" s="61">
        <f t="shared" ca="1" si="2"/>
        <v>1037.4035449078913</v>
      </c>
      <c r="G23" s="181">
        <f ca="1">OFFSET('Other Inputs'!$B91,,$D$2)</f>
        <v>0</v>
      </c>
      <c r="H23" s="61">
        <f t="shared" ca="1" si="6"/>
        <v>1037.4035449078913</v>
      </c>
      <c r="I23" s="79">
        <f t="shared" ca="1" si="3"/>
        <v>74.921018331293894</v>
      </c>
      <c r="J23" s="63">
        <f ca="1">OFFSET('Other Inputs'!$B22,,$D$2)</f>
        <v>2</v>
      </c>
      <c r="K23" s="86">
        <f t="shared" ca="1" si="7"/>
        <v>2074.8070898157825</v>
      </c>
      <c r="L23" s="82">
        <f ca="1">OFFSET('Other Inputs'!$B160,,$D$2)</f>
        <v>5.5E-2</v>
      </c>
      <c r="M23" s="52">
        <f ca="1">OFFSET('Other Inputs'!$B229,,$D$2)</f>
        <v>1.7500000000000002E-2</v>
      </c>
      <c r="N23" s="61">
        <f t="shared" ca="1" si="8"/>
        <v>2227.2276056513747</v>
      </c>
      <c r="O23" s="61">
        <f t="shared" ca="1" si="9"/>
        <v>1113.6138028256873</v>
      </c>
      <c r="P23" s="53"/>
      <c r="Q23" s="61">
        <f t="shared" ca="1" si="10"/>
        <v>241115.5689308632</v>
      </c>
      <c r="R23" s="54">
        <f t="shared" ca="1" si="13"/>
        <v>2.950860649008713E-2</v>
      </c>
      <c r="S23" s="66">
        <f t="shared" ca="1" si="11"/>
        <v>268509625.63757771</v>
      </c>
      <c r="T23" s="68">
        <f t="shared" si="4"/>
        <v>0</v>
      </c>
    </row>
    <row r="24" spans="2:20" s="51" customFormat="1">
      <c r="B24" s="15">
        <f t="shared" si="12"/>
        <v>2017</v>
      </c>
      <c r="C24" s="61">
        <f t="shared" ca="1" si="0"/>
        <v>1869.2802702255192</v>
      </c>
      <c r="D24" s="79">
        <f t="shared" ca="1" si="1"/>
        <v>76.844777491987685</v>
      </c>
      <c r="E24" s="85">
        <f t="shared" ca="1" si="5"/>
        <v>0.54609602747502839</v>
      </c>
      <c r="F24" s="61">
        <f t="shared" ca="1" si="2"/>
        <v>1020.8065298076036</v>
      </c>
      <c r="G24" s="181">
        <f ca="1">OFFSET('Other Inputs'!$B92,,$D$2)</f>
        <v>0</v>
      </c>
      <c r="H24" s="61">
        <f t="shared" ca="1" si="6"/>
        <v>1020.8065298076036</v>
      </c>
      <c r="I24" s="79">
        <f t="shared" ca="1" si="3"/>
        <v>75.358246272871611</v>
      </c>
      <c r="J24" s="63">
        <f ca="1">OFFSET('Other Inputs'!$B23,,$D$2)</f>
        <v>2</v>
      </c>
      <c r="K24" s="86">
        <f t="shared" ca="1" si="7"/>
        <v>2041.6130596152072</v>
      </c>
      <c r="L24" s="82">
        <f ca="1">OFFSET('Other Inputs'!$B161,,$D$2)</f>
        <v>5.5E-2</v>
      </c>
      <c r="M24" s="52">
        <f ca="1">OFFSET('Other Inputs'!$B230,,$D$2)</f>
        <v>1.7500000000000002E-2</v>
      </c>
      <c r="N24" s="61">
        <f t="shared" ca="1" si="8"/>
        <v>2191.5950590071893</v>
      </c>
      <c r="O24" s="61">
        <f t="shared" ca="1" si="9"/>
        <v>1095.7975295035947</v>
      </c>
      <c r="P24" s="53"/>
      <c r="Q24" s="61">
        <f t="shared" ca="1" si="10"/>
        <v>248265.88113896345</v>
      </c>
      <c r="R24" s="54">
        <f t="shared" ca="1" si="13"/>
        <v>2.9655124469173177E-2</v>
      </c>
      <c r="S24" s="66">
        <f t="shared" ca="1" si="11"/>
        <v>272049139.21210921</v>
      </c>
      <c r="T24" s="68">
        <f t="shared" si="4"/>
        <v>0</v>
      </c>
    </row>
    <row r="25" spans="2:20" s="51" customFormat="1">
      <c r="B25" s="15">
        <f t="shared" si="12"/>
        <v>2018</v>
      </c>
      <c r="C25" s="61">
        <f t="shared" ca="1" si="0"/>
        <v>1854.1998453314341</v>
      </c>
      <c r="D25" s="79">
        <f t="shared" ca="1" si="1"/>
        <v>77.252498818001499</v>
      </c>
      <c r="E25" s="85">
        <f t="shared" ca="1" si="5"/>
        <v>0.54010656411618219</v>
      </c>
      <c r="F25" s="61">
        <f t="shared" ca="1" si="2"/>
        <v>1001.4655076467174</v>
      </c>
      <c r="G25" s="181">
        <f ca="1">OFFSET('Other Inputs'!$B93,,$D$2)</f>
        <v>0</v>
      </c>
      <c r="H25" s="61">
        <f t="shared" ca="1" si="6"/>
        <v>1001.4655076467174</v>
      </c>
      <c r="I25" s="79">
        <f t="shared" ca="1" si="3"/>
        <v>75.791682343153312</v>
      </c>
      <c r="J25" s="63">
        <f ca="1">OFFSET('Other Inputs'!$B24,,$D$2)</f>
        <v>2</v>
      </c>
      <c r="K25" s="86">
        <f t="shared" ca="1" si="7"/>
        <v>2002.9310152934347</v>
      </c>
      <c r="L25" s="82">
        <f ca="1">OFFSET('Other Inputs'!$B162,,$D$2)</f>
        <v>5.5E-2</v>
      </c>
      <c r="M25" s="52">
        <f ca="1">OFFSET('Other Inputs'!$B231,,$D$2)</f>
        <v>1.7500000000000002E-2</v>
      </c>
      <c r="N25" s="61">
        <f t="shared" ca="1" si="8"/>
        <v>2150.0713350044289</v>
      </c>
      <c r="O25" s="61">
        <f t="shared" ca="1" si="9"/>
        <v>1075.0356675022144</v>
      </c>
      <c r="P25" s="53"/>
      <c r="Q25" s="61">
        <f t="shared" ca="1" si="10"/>
        <v>255666.33966681865</v>
      </c>
      <c r="R25" s="54">
        <f t="shared" ca="1" si="13"/>
        <v>2.9808600738467472E-2</v>
      </c>
      <c r="S25" s="66">
        <f t="shared" ca="1" si="11"/>
        <v>274850434.1215663</v>
      </c>
      <c r="T25" s="68">
        <f t="shared" si="4"/>
        <v>0</v>
      </c>
    </row>
    <row r="26" spans="2:20" s="51" customFormat="1">
      <c r="B26" s="15">
        <f t="shared" si="12"/>
        <v>2019</v>
      </c>
      <c r="C26" s="61">
        <f t="shared" ca="1" si="0"/>
        <v>1831.8400116479256</v>
      </c>
      <c r="D26" s="79">
        <f t="shared" ca="1" si="1"/>
        <v>77.646779135240237</v>
      </c>
      <c r="E26" s="85">
        <f t="shared" ca="1" si="5"/>
        <v>0.53430137736776417</v>
      </c>
      <c r="F26" s="61">
        <f t="shared" ca="1" si="2"/>
        <v>978.75464134086781</v>
      </c>
      <c r="G26" s="181">
        <f ca="1">OFFSET('Other Inputs'!$B94,,$D$2)</f>
        <v>0</v>
      </c>
      <c r="H26" s="61">
        <f t="shared" ca="1" si="6"/>
        <v>978.75464134086781</v>
      </c>
      <c r="I26" s="79">
        <f t="shared" ca="1" si="3"/>
        <v>76.21107255857963</v>
      </c>
      <c r="J26" s="63">
        <f ca="1">OFFSET('Other Inputs'!$B25,,$D$2)</f>
        <v>2</v>
      </c>
      <c r="K26" s="86">
        <f t="shared" ca="1" si="7"/>
        <v>1957.5092826817356</v>
      </c>
      <c r="L26" s="82">
        <f ca="1">OFFSET('Other Inputs'!$B163,,$D$2)</f>
        <v>5.5E-2</v>
      </c>
      <c r="M26" s="52">
        <f ca="1">OFFSET('Other Inputs'!$B232,,$D$2)</f>
        <v>1.7500000000000002E-2</v>
      </c>
      <c r="N26" s="61">
        <f t="shared" ca="1" si="8"/>
        <v>2101.3128083607426</v>
      </c>
      <c r="O26" s="61">
        <f t="shared" ca="1" si="9"/>
        <v>1050.6564041803713</v>
      </c>
      <c r="P26" s="53"/>
      <c r="Q26" s="61">
        <f t="shared" ca="1" si="10"/>
        <v>263384.9026892166</v>
      </c>
      <c r="R26" s="54">
        <f t="shared" ca="1" si="13"/>
        <v>3.018998524583516E-2</v>
      </c>
      <c r="S26" s="66">
        <f t="shared" ca="1" si="11"/>
        <v>276727034.7748493</v>
      </c>
      <c r="T26" s="68">
        <f t="shared" si="4"/>
        <v>0</v>
      </c>
    </row>
    <row r="27" spans="2:20" s="51" customFormat="1">
      <c r="B27" s="15">
        <f t="shared" si="12"/>
        <v>2020</v>
      </c>
      <c r="C27" s="61">
        <f t="shared" ca="1" si="0"/>
        <v>1801.6689776958422</v>
      </c>
      <c r="D27" s="79">
        <f t="shared" ca="1" si="1"/>
        <v>78.024867704080023</v>
      </c>
      <c r="E27" s="85">
        <f t="shared" ca="1" si="5"/>
        <v>0.52872406624192259</v>
      </c>
      <c r="F27" s="61">
        <f t="shared" ca="1" si="2"/>
        <v>952.58574790927344</v>
      </c>
      <c r="G27" s="181">
        <f ca="1">OFFSET('Other Inputs'!$B95,,$D$2)</f>
        <v>0</v>
      </c>
      <c r="H27" s="61">
        <f t="shared" ca="1" si="6"/>
        <v>952.58574790927344</v>
      </c>
      <c r="I27" s="79">
        <f t="shared" ca="1" si="3"/>
        <v>76.613352966818994</v>
      </c>
      <c r="J27" s="63">
        <f ca="1">OFFSET('Other Inputs'!$B26,,$D$2)</f>
        <v>2</v>
      </c>
      <c r="K27" s="86">
        <f t="shared" ca="1" si="7"/>
        <v>1905.1714958185469</v>
      </c>
      <c r="L27" s="82">
        <f ca="1">OFFSET('Other Inputs'!$B164,,$D$2)</f>
        <v>5.5E-2</v>
      </c>
      <c r="M27" s="52">
        <f ca="1">OFFSET('Other Inputs'!$B233,,$D$2)</f>
        <v>1.7500000000000002E-2</v>
      </c>
      <c r="N27" s="61">
        <f t="shared" ca="1" si="8"/>
        <v>2045.1301568301169</v>
      </c>
      <c r="O27" s="61">
        <f t="shared" ca="1" si="9"/>
        <v>1022.5650784150585</v>
      </c>
      <c r="P27" s="53"/>
      <c r="Q27" s="61">
        <f t="shared" ca="1" si="10"/>
        <v>271458.54334229062</v>
      </c>
      <c r="R27" s="54">
        <f t="shared" ca="1" si="13"/>
        <v>3.0653391939478691E-2</v>
      </c>
      <c r="S27" s="66">
        <f t="shared" ca="1" si="11"/>
        <v>277584026.65924698</v>
      </c>
      <c r="T27" s="68">
        <f t="shared" si="4"/>
        <v>0.5</v>
      </c>
    </row>
    <row r="28" spans="2:20" s="51" customFormat="1">
      <c r="B28" s="15">
        <f t="shared" si="12"/>
        <v>2021</v>
      </c>
      <c r="C28" s="61">
        <f t="shared" ca="1" si="0"/>
        <v>1763.5658976221534</v>
      </c>
      <c r="D28" s="79">
        <f t="shared" ca="1" si="1"/>
        <v>78.386005226947802</v>
      </c>
      <c r="E28" s="85">
        <f t="shared" ca="1" si="5"/>
        <v>0.52338717658455702</v>
      </c>
      <c r="F28" s="61">
        <f t="shared" ca="1" si="2"/>
        <v>923.02777587726882</v>
      </c>
      <c r="G28" s="181">
        <f ca="1">OFFSET('Other Inputs'!$B96,,$D$2)</f>
        <v>0</v>
      </c>
      <c r="H28" s="61">
        <f t="shared" ca="1" si="6"/>
        <v>923.02777587726882</v>
      </c>
      <c r="I28" s="79">
        <f t="shared" ca="1" si="3"/>
        <v>76.99694834451175</v>
      </c>
      <c r="J28" s="63">
        <f ca="1">OFFSET('Other Inputs'!$B27,,$D$2)</f>
        <v>2</v>
      </c>
      <c r="K28" s="86">
        <f t="shared" ca="1" si="7"/>
        <v>1846.0555517545376</v>
      </c>
      <c r="L28" s="82">
        <f ca="1">OFFSET('Other Inputs'!$B165,,$D$2)</f>
        <v>5.5E-2</v>
      </c>
      <c r="M28" s="52">
        <f ca="1">OFFSET('Other Inputs'!$B234,,$D$2)</f>
        <v>1.7500000000000002E-2</v>
      </c>
      <c r="N28" s="61">
        <f t="shared" ca="1" si="8"/>
        <v>1981.6714077253052</v>
      </c>
      <c r="O28" s="61">
        <f t="shared" ca="1" si="9"/>
        <v>990.83570386265262</v>
      </c>
      <c r="P28" s="53"/>
      <c r="Q28" s="61">
        <f t="shared" ca="1" si="10"/>
        <v>279918.46694043925</v>
      </c>
      <c r="R28" s="54">
        <f t="shared" ca="1" si="13"/>
        <v>3.1164698277634351E-2</v>
      </c>
      <c r="S28" s="66">
        <f t="shared" ca="1" si="11"/>
        <v>277353211.21508479</v>
      </c>
      <c r="T28" s="68">
        <f t="shared" si="4"/>
        <v>1.5</v>
      </c>
    </row>
    <row r="29" spans="2:20" s="51" customFormat="1">
      <c r="B29" s="15">
        <f t="shared" si="12"/>
        <v>2022</v>
      </c>
      <c r="C29" s="61">
        <f t="shared" ca="1" si="0"/>
        <v>1718.6222280009088</v>
      </c>
      <c r="D29" s="79">
        <f t="shared" ca="1" si="1"/>
        <v>78.736363995475827</v>
      </c>
      <c r="E29" s="85">
        <f t="shared" ca="1" si="5"/>
        <v>0.51820078084841426</v>
      </c>
      <c r="F29" s="61">
        <f t="shared" ca="1" si="2"/>
        <v>890.59138053351239</v>
      </c>
      <c r="G29" s="181">
        <f ca="1">OFFSET('Other Inputs'!$B97,,$D$2)</f>
        <v>0</v>
      </c>
      <c r="H29" s="61">
        <f t="shared" ca="1" si="6"/>
        <v>890.59138053351239</v>
      </c>
      <c r="I29" s="79">
        <f t="shared" ca="1" si="3"/>
        <v>77.365519725932387</v>
      </c>
      <c r="J29" s="63">
        <f ca="1">OFFSET('Other Inputs'!$B28,,$D$2)</f>
        <v>2</v>
      </c>
      <c r="K29" s="86">
        <f t="shared" ca="1" si="7"/>
        <v>1781.1827610670248</v>
      </c>
      <c r="L29" s="82">
        <f ca="1">OFFSET('Other Inputs'!$B166,,$D$2)</f>
        <v>5.5E-2</v>
      </c>
      <c r="M29" s="52">
        <f ca="1">OFFSET('Other Inputs'!$B235,,$D$2)</f>
        <v>1.7500000000000002E-2</v>
      </c>
      <c r="N29" s="61">
        <f t="shared" ca="1" si="8"/>
        <v>1912.0328996519113</v>
      </c>
      <c r="O29" s="61">
        <f t="shared" ca="1" si="9"/>
        <v>956.01644982595565</v>
      </c>
      <c r="P29" s="53"/>
      <c r="Q29" s="61">
        <f t="shared" ca="1" si="10"/>
        <v>288768.28087641048</v>
      </c>
      <c r="R29" s="54">
        <f t="shared" ca="1" si="13"/>
        <v>3.1615684498065955E-2</v>
      </c>
      <c r="S29" s="66">
        <f t="shared" ca="1" si="11"/>
        <v>276067226.70581037</v>
      </c>
      <c r="T29" s="68">
        <f t="shared" si="4"/>
        <v>2.5</v>
      </c>
    </row>
    <row r="30" spans="2:20" s="51" customFormat="1">
      <c r="B30" s="15">
        <f t="shared" si="12"/>
        <v>2023</v>
      </c>
      <c r="C30" s="61">
        <f t="shared" ca="1" si="0"/>
        <v>1667.3831028031734</v>
      </c>
      <c r="D30" s="79">
        <f t="shared" ca="1" si="1"/>
        <v>79.077763979283517</v>
      </c>
      <c r="E30" s="85">
        <f t="shared" ca="1" si="5"/>
        <v>0.51313881196703215</v>
      </c>
      <c r="F30" s="61">
        <f t="shared" ca="1" si="2"/>
        <v>855.59898446632417</v>
      </c>
      <c r="G30" s="181">
        <f ca="1">OFFSET('Other Inputs'!$B98,,$D$2)</f>
        <v>0</v>
      </c>
      <c r="H30" s="61">
        <f t="shared" ca="1" si="6"/>
        <v>855.59898446632417</v>
      </c>
      <c r="I30" s="79">
        <f t="shared" ca="1" si="3"/>
        <v>77.719381247706067</v>
      </c>
      <c r="J30" s="63">
        <f ca="1">OFFSET('Other Inputs'!$B29,,$D$2)</f>
        <v>2</v>
      </c>
      <c r="K30" s="86">
        <f t="shared" ca="1" si="7"/>
        <v>1711.1979689326483</v>
      </c>
      <c r="L30" s="82">
        <f ca="1">OFFSET('Other Inputs'!$B167,,$D$2)</f>
        <v>5.5E-2</v>
      </c>
      <c r="M30" s="52">
        <f ca="1">OFFSET('Other Inputs'!$B236,,$D$2)</f>
        <v>1.7500000000000002E-2</v>
      </c>
      <c r="N30" s="61">
        <f t="shared" ca="1" si="8"/>
        <v>1836.9068497253629</v>
      </c>
      <c r="O30" s="61">
        <f t="shared" ca="1" si="9"/>
        <v>918.45342486268146</v>
      </c>
      <c r="P30" s="53"/>
      <c r="Q30" s="61">
        <f t="shared" ca="1" si="10"/>
        <v>298032.00927171507</v>
      </c>
      <c r="R30" s="54">
        <f t="shared" ca="1" si="13"/>
        <v>3.2080145254143488E-2</v>
      </c>
      <c r="S30" s="66">
        <f t="shared" ca="1" si="11"/>
        <v>273728519.63431317</v>
      </c>
      <c r="T30" s="68">
        <f t="shared" si="4"/>
        <v>3.5</v>
      </c>
    </row>
    <row r="31" spans="2:20" s="51" customFormat="1">
      <c r="B31" s="15">
        <f t="shared" si="12"/>
        <v>2024</v>
      </c>
      <c r="C31" s="61">
        <f t="shared" ca="1" si="0"/>
        <v>1609.6311408058052</v>
      </c>
      <c r="D31" s="79">
        <f t="shared" ca="1" si="1"/>
        <v>79.406124216875256</v>
      </c>
      <c r="E31" s="85">
        <f t="shared" ca="1" si="5"/>
        <v>0.5082621050052426</v>
      </c>
      <c r="F31" s="61">
        <f t="shared" ca="1" si="2"/>
        <v>818.11451190794867</v>
      </c>
      <c r="G31" s="181">
        <f ca="1">OFFSET('Other Inputs'!$B99,,$D$2)</f>
        <v>0</v>
      </c>
      <c r="H31" s="61">
        <f t="shared" ca="1" si="6"/>
        <v>818.11451190794867</v>
      </c>
      <c r="I31" s="79">
        <f t="shared" ca="1" si="3"/>
        <v>78.054279310160808</v>
      </c>
      <c r="J31" s="63">
        <f ca="1">OFFSET('Other Inputs'!$B30,,$D$2)</f>
        <v>2</v>
      </c>
      <c r="K31" s="86">
        <f t="shared" ca="1" si="7"/>
        <v>1636.2290238158973</v>
      </c>
      <c r="L31" s="82">
        <f ca="1">OFFSET('Other Inputs'!$B168,,$D$2)</f>
        <v>5.5E-2</v>
      </c>
      <c r="M31" s="52">
        <f ca="1">OFFSET('Other Inputs'!$B237,,$D$2)</f>
        <v>1.7500000000000002E-2</v>
      </c>
      <c r="N31" s="61">
        <f t="shared" ca="1" si="8"/>
        <v>1756.4304984779726</v>
      </c>
      <c r="O31" s="61">
        <f t="shared" ca="1" si="9"/>
        <v>878.2152492389863</v>
      </c>
      <c r="P31" s="53"/>
      <c r="Q31" s="61">
        <f t="shared" ca="1" si="10"/>
        <v>307761.3065104768</v>
      </c>
      <c r="R31" s="54">
        <f t="shared" ca="1" si="13"/>
        <v>3.2645141917932552E-2</v>
      </c>
      <c r="S31" s="66">
        <f t="shared" ca="1" si="11"/>
        <v>270280672.50321442</v>
      </c>
      <c r="T31" s="68">
        <f t="shared" si="4"/>
        <v>4.5</v>
      </c>
    </row>
    <row r="32" spans="2:20" s="51" customFormat="1">
      <c r="B32" s="15">
        <f t="shared" si="12"/>
        <v>2025</v>
      </c>
      <c r="C32" s="61">
        <f t="shared" ca="1" si="0"/>
        <v>1543.4107296253896</v>
      </c>
      <c r="D32" s="79">
        <f t="shared" ca="1" si="1"/>
        <v>79.702854280493057</v>
      </c>
      <c r="E32" s="85">
        <f t="shared" ca="1" si="5"/>
        <v>0.50384635499979935</v>
      </c>
      <c r="F32" s="61">
        <f t="shared" ca="1" si="2"/>
        <v>777.64187038933346</v>
      </c>
      <c r="G32" s="181">
        <f ca="1">OFFSET('Other Inputs'!$B100,,$D$2)</f>
        <v>0</v>
      </c>
      <c r="H32" s="61">
        <f t="shared" ca="1" si="6"/>
        <v>777.64187038933346</v>
      </c>
      <c r="I32" s="79">
        <f t="shared" ca="1" si="3"/>
        <v>78.354701730940874</v>
      </c>
      <c r="J32" s="63">
        <f ca="1">OFFSET('Other Inputs'!$B31,,$D$2)</f>
        <v>2</v>
      </c>
      <c r="K32" s="86">
        <f t="shared" ca="1" si="7"/>
        <v>1555.2837407786669</v>
      </c>
      <c r="L32" s="82">
        <f ca="1">OFFSET('Other Inputs'!$B169,,$D$2)</f>
        <v>5.5E-2</v>
      </c>
      <c r="M32" s="52">
        <f ca="1">OFFSET('Other Inputs'!$B238,,$D$2)</f>
        <v>1.7500000000000002E-2</v>
      </c>
      <c r="N32" s="61">
        <f t="shared" ca="1" si="8"/>
        <v>1669.5387725856197</v>
      </c>
      <c r="O32" s="61">
        <f t="shared" ca="1" si="9"/>
        <v>834.76938629280983</v>
      </c>
      <c r="P32" s="53"/>
      <c r="Q32" s="61">
        <f t="shared" ca="1" si="10"/>
        <v>318080.44277830189</v>
      </c>
      <c r="R32" s="54">
        <f t="shared" ca="1" si="13"/>
        <v>3.3529673969829643E-2</v>
      </c>
      <c r="S32" s="66">
        <f t="shared" ca="1" si="11"/>
        <v>265523816.00978827</v>
      </c>
      <c r="T32" s="68">
        <f t="shared" si="4"/>
        <v>5.5</v>
      </c>
    </row>
    <row r="33" spans="2:20" s="51" customFormat="1">
      <c r="B33" s="15">
        <f t="shared" si="12"/>
        <v>2026</v>
      </c>
      <c r="C33" s="61">
        <f t="shared" ca="1" si="0"/>
        <v>1470.7730211302764</v>
      </c>
      <c r="D33" s="79">
        <f t="shared" ca="1" si="1"/>
        <v>79.972365153812532</v>
      </c>
      <c r="E33" s="85">
        <f t="shared" ca="1" si="5"/>
        <v>0.49982711013385339</v>
      </c>
      <c r="F33" s="61">
        <f t="shared" ca="1" si="2"/>
        <v>735.13222881438298</v>
      </c>
      <c r="G33" s="181">
        <f ca="1">OFFSET('Other Inputs'!$B101,,$D$2)</f>
        <v>0</v>
      </c>
      <c r="H33" s="61">
        <f t="shared" ca="1" si="6"/>
        <v>735.13222881438298</v>
      </c>
      <c r="I33" s="79">
        <f t="shared" ca="1" si="3"/>
        <v>78.623557178422857</v>
      </c>
      <c r="J33" s="63">
        <f ca="1">OFFSET('Other Inputs'!$B32,,$D$2)</f>
        <v>2</v>
      </c>
      <c r="K33" s="86">
        <f t="shared" ca="1" si="7"/>
        <v>1470.264457628766</v>
      </c>
      <c r="L33" s="82">
        <f ca="1">OFFSET('Other Inputs'!$B170,,$D$2)</f>
        <v>5.5E-2</v>
      </c>
      <c r="M33" s="52">
        <f ca="1">OFFSET('Other Inputs'!$B239,,$D$2)</f>
        <v>1.7500000000000002E-2</v>
      </c>
      <c r="N33" s="61">
        <f t="shared" ca="1" si="8"/>
        <v>1578.2737603473192</v>
      </c>
      <c r="O33" s="61">
        <f t="shared" ca="1" si="9"/>
        <v>789.13688017365962</v>
      </c>
      <c r="P33" s="53"/>
      <c r="Q33" s="61">
        <f t="shared" ca="1" si="10"/>
        <v>329011.14587799076</v>
      </c>
      <c r="R33" s="54">
        <f t="shared" ca="1" si="13"/>
        <v>3.4364587159819271E-2</v>
      </c>
      <c r="S33" s="66">
        <f t="shared" ca="1" si="11"/>
        <v>259634829.20051843</v>
      </c>
      <c r="T33" s="68">
        <f t="shared" si="4"/>
        <v>6.5</v>
      </c>
    </row>
    <row r="34" spans="2:20" s="51" customFormat="1">
      <c r="B34" s="15">
        <f t="shared" si="12"/>
        <v>2027</v>
      </c>
      <c r="C34" s="61">
        <f t="shared" ca="1" si="0"/>
        <v>1392.9983589429141</v>
      </c>
      <c r="D34" s="79">
        <f t="shared" ca="1" si="1"/>
        <v>80.21340264681227</v>
      </c>
      <c r="E34" s="85">
        <f t="shared" ca="1" si="5"/>
        <v>0.49622290604287006</v>
      </c>
      <c r="F34" s="61">
        <f t="shared" ca="1" si="2"/>
        <v>691.23769378760187</v>
      </c>
      <c r="G34" s="181">
        <f ca="1">OFFSET('Other Inputs'!$B102,,$D$2)</f>
        <v>0</v>
      </c>
      <c r="H34" s="61">
        <f t="shared" ca="1" si="6"/>
        <v>691.23769378760187</v>
      </c>
      <c r="I34" s="79">
        <f t="shared" ca="1" si="3"/>
        <v>78.859205653200632</v>
      </c>
      <c r="J34" s="63">
        <f ca="1">OFFSET('Other Inputs'!$B33,,$D$2)</f>
        <v>2</v>
      </c>
      <c r="K34" s="86">
        <f t="shared" ca="1" si="7"/>
        <v>1382.4753875752037</v>
      </c>
      <c r="L34" s="82">
        <f ca="1">OFFSET('Other Inputs'!$B171,,$D$2)</f>
        <v>5.5E-2</v>
      </c>
      <c r="M34" s="52">
        <f ca="1">OFFSET('Other Inputs'!$B240,,$D$2)</f>
        <v>1.7500000000000002E-2</v>
      </c>
      <c r="N34" s="61">
        <f t="shared" ca="1" si="8"/>
        <v>1484.0354857349473</v>
      </c>
      <c r="O34" s="61">
        <f t="shared" ca="1" si="9"/>
        <v>742.01774286747366</v>
      </c>
      <c r="P34" s="53"/>
      <c r="Q34" s="61">
        <f t="shared" ca="1" si="10"/>
        <v>340608.04656228604</v>
      </c>
      <c r="R34" s="54">
        <f t="shared" ca="1" si="13"/>
        <v>3.5247744125348923E-2</v>
      </c>
      <c r="S34" s="66">
        <f t="shared" ca="1" si="11"/>
        <v>252737213.91264686</v>
      </c>
      <c r="T34" s="68">
        <f t="shared" si="4"/>
        <v>7.5</v>
      </c>
    </row>
    <row r="35" spans="2:20" s="51" customFormat="1">
      <c r="B35" s="15">
        <f t="shared" si="12"/>
        <v>2028</v>
      </c>
      <c r="C35" s="61">
        <f t="shared" ca="1" si="0"/>
        <v>1311.3074661447151</v>
      </c>
      <c r="D35" s="79">
        <f t="shared" ca="1" si="1"/>
        <v>80.423749485389962</v>
      </c>
      <c r="E35" s="85">
        <f t="shared" ca="1" si="5"/>
        <v>0.49306737368125153</v>
      </c>
      <c r="F35" s="61">
        <f t="shared" ca="1" si="2"/>
        <v>646.56292842059133</v>
      </c>
      <c r="G35" s="181">
        <f ca="1">OFFSET('Other Inputs'!$B103,,$D$2)</f>
        <v>0</v>
      </c>
      <c r="H35" s="61">
        <f t="shared" ca="1" si="6"/>
        <v>646.56292842059133</v>
      </c>
      <c r="I35" s="79">
        <f t="shared" ca="1" si="3"/>
        <v>79.059153860566553</v>
      </c>
      <c r="J35" s="63">
        <f ca="1">OFFSET('Other Inputs'!$B34,,$D$2)</f>
        <v>2</v>
      </c>
      <c r="K35" s="86">
        <f t="shared" ca="1" si="7"/>
        <v>1293.1258568411827</v>
      </c>
      <c r="L35" s="82">
        <f ca="1">OFFSET('Other Inputs'!$B172,,$D$2)</f>
        <v>5.5E-2</v>
      </c>
      <c r="M35" s="52">
        <f ca="1">OFFSET('Other Inputs'!$B241,,$D$2)</f>
        <v>1.7500000000000002E-2</v>
      </c>
      <c r="N35" s="61">
        <f t="shared" ca="1" si="8"/>
        <v>1388.1221150993781</v>
      </c>
      <c r="O35" s="61">
        <f t="shared" ca="1" si="9"/>
        <v>694.06105754968905</v>
      </c>
      <c r="P35" s="53"/>
      <c r="Q35" s="61">
        <f t="shared" ca="1" si="10"/>
        <v>352934.23278557655</v>
      </c>
      <c r="R35" s="54">
        <f t="shared" ca="1" si="13"/>
        <v>3.6188769900468154E-2</v>
      </c>
      <c r="S35" s="66">
        <f t="shared" ca="1" si="11"/>
        <v>244957906.8526454</v>
      </c>
      <c r="T35" s="68">
        <f t="shared" si="4"/>
        <v>8.5</v>
      </c>
    </row>
    <row r="36" spans="2:20" s="51" customFormat="1">
      <c r="B36" s="15">
        <f t="shared" si="12"/>
        <v>2029</v>
      </c>
      <c r="C36" s="61">
        <f t="shared" ca="1" si="0"/>
        <v>1228.0297939938441</v>
      </c>
      <c r="D36" s="79">
        <f t="shared" ca="1" si="1"/>
        <v>80.609172912216849</v>
      </c>
      <c r="E36" s="85">
        <f t="shared" ca="1" si="5"/>
        <v>0.49027531139931341</v>
      </c>
      <c r="F36" s="61">
        <f t="shared" ca="1" si="2"/>
        <v>602.07268965796663</v>
      </c>
      <c r="G36" s="181">
        <f ca="1">OFFSET('Other Inputs'!$B104,,$D$2)</f>
        <v>0</v>
      </c>
      <c r="H36" s="61">
        <f t="shared" ca="1" si="6"/>
        <v>602.07268965796663</v>
      </c>
      <c r="I36" s="79">
        <f t="shared" ca="1" si="3"/>
        <v>79.227474400095872</v>
      </c>
      <c r="J36" s="63">
        <f ca="1">OFFSET('Other Inputs'!$B35,,$D$2)</f>
        <v>2</v>
      </c>
      <c r="K36" s="86">
        <f t="shared" ca="1" si="7"/>
        <v>1204.1453793159333</v>
      </c>
      <c r="L36" s="82">
        <f ca="1">OFFSET('Other Inputs'!$B173,,$D$2)</f>
        <v>5.5E-2</v>
      </c>
      <c r="M36" s="52">
        <f ca="1">OFFSET('Other Inputs'!$B242,,$D$2)</f>
        <v>1.7500000000000002E-2</v>
      </c>
      <c r="N36" s="61">
        <f t="shared" ca="1" si="8"/>
        <v>1292.60490924393</v>
      </c>
      <c r="O36" s="61">
        <f t="shared" ca="1" si="9"/>
        <v>646.30245462196501</v>
      </c>
      <c r="P36" s="53"/>
      <c r="Q36" s="61">
        <f t="shared" ca="1" si="10"/>
        <v>366009.36730566807</v>
      </c>
      <c r="R36" s="54">
        <f t="shared" ca="1" si="13"/>
        <v>3.7046943326790371E-2</v>
      </c>
      <c r="S36" s="66">
        <f t="shared" ca="1" si="11"/>
        <v>236552752.50428566</v>
      </c>
      <c r="T36" s="68">
        <f t="shared" si="4"/>
        <v>9.5</v>
      </c>
    </row>
    <row r="37" spans="2:20" s="51" customFormat="1">
      <c r="B37" s="15">
        <f t="shared" si="12"/>
        <v>2030</v>
      </c>
      <c r="C37" s="61">
        <f t="shared" ca="1" si="0"/>
        <v>1145.411928448952</v>
      </c>
      <c r="D37" s="79">
        <f t="shared" ca="1" si="1"/>
        <v>80.776768023989447</v>
      </c>
      <c r="E37" s="85">
        <f t="shared" ca="1" si="5"/>
        <v>0.48774217199949971</v>
      </c>
      <c r="F37" s="61">
        <f t="shared" ca="1" si="2"/>
        <v>558.66570181582745</v>
      </c>
      <c r="G37" s="181">
        <f ca="1">OFFSET('Other Inputs'!$B105,,$D$2)</f>
        <v>0</v>
      </c>
      <c r="H37" s="61">
        <f t="shared" ca="1" si="6"/>
        <v>558.66570181582745</v>
      </c>
      <c r="I37" s="79">
        <f t="shared" ca="1" si="3"/>
        <v>79.369282931901395</v>
      </c>
      <c r="J37" s="63">
        <f ca="1">OFFSET('Other Inputs'!$B36,,$D$2)</f>
        <v>2</v>
      </c>
      <c r="K37" s="86">
        <f t="shared" ca="1" si="7"/>
        <v>1117.3314036316549</v>
      </c>
      <c r="L37" s="82">
        <f ca="1">OFFSET('Other Inputs'!$B174,,$D$2)</f>
        <v>5.5E-2</v>
      </c>
      <c r="M37" s="52">
        <f ca="1">OFFSET('Other Inputs'!$B243,,$D$2)</f>
        <v>1.7500000000000002E-2</v>
      </c>
      <c r="N37" s="61">
        <f t="shared" ca="1" si="8"/>
        <v>1199.4133618709454</v>
      </c>
      <c r="O37" s="61">
        <f t="shared" ca="1" si="9"/>
        <v>599.70668093547272</v>
      </c>
      <c r="P37" s="53"/>
      <c r="Q37" s="61">
        <f t="shared" ca="1" si="10"/>
        <v>379845.41132117319</v>
      </c>
      <c r="R37" s="54">
        <f t="shared" ca="1" si="13"/>
        <v>3.7802431444193374E-2</v>
      </c>
      <c r="S37" s="66">
        <f t="shared" ca="1" si="11"/>
        <v>227795830.89199021</v>
      </c>
      <c r="T37" s="68">
        <f t="shared" si="4"/>
        <v>10.5</v>
      </c>
    </row>
    <row r="38" spans="2:20" s="51" customFormat="1">
      <c r="B38" s="15">
        <f t="shared" si="12"/>
        <v>2031</v>
      </c>
      <c r="C38" s="61">
        <f t="shared" ca="1" si="0"/>
        <v>1067.2213346104343</v>
      </c>
      <c r="D38" s="79">
        <f t="shared" ca="1" si="1"/>
        <v>80.949798641424849</v>
      </c>
      <c r="E38" s="85">
        <f t="shared" ca="1" si="5"/>
        <v>0.48512317926422877</v>
      </c>
      <c r="F38" s="61">
        <f t="shared" ca="1" si="2"/>
        <v>517.73380682482718</v>
      </c>
      <c r="G38" s="181">
        <f ca="1">OFFSET('Other Inputs'!$B106,,$D$2)</f>
        <v>0</v>
      </c>
      <c r="H38" s="61">
        <f t="shared" ca="1" si="6"/>
        <v>517.73380682482718</v>
      </c>
      <c r="I38" s="79">
        <f t="shared" ca="1" si="3"/>
        <v>79.503271692072019</v>
      </c>
      <c r="J38" s="63">
        <f ca="1">OFFSET('Other Inputs'!$B37,,$D$2)</f>
        <v>2</v>
      </c>
      <c r="K38" s="86">
        <f t="shared" ca="1" si="7"/>
        <v>1035.4676136496544</v>
      </c>
      <c r="L38" s="82">
        <f ca="1">OFFSET('Other Inputs'!$B175,,$D$2)</f>
        <v>5.5E-2</v>
      </c>
      <c r="M38" s="52">
        <f ca="1">OFFSET('Other Inputs'!$B244,,$D$2)</f>
        <v>1.7500000000000002E-2</v>
      </c>
      <c r="N38" s="61">
        <f t="shared" ca="1" si="8"/>
        <v>1111.5356532173921</v>
      </c>
      <c r="O38" s="61">
        <f t="shared" ca="1" si="9"/>
        <v>555.76782660869605</v>
      </c>
      <c r="P38" s="53"/>
      <c r="Q38" s="61">
        <f t="shared" ca="1" si="10"/>
        <v>394353.96968997823</v>
      </c>
      <c r="R38" s="54">
        <f t="shared" ca="1" si="13"/>
        <v>3.8195955344942911E-2</v>
      </c>
      <c r="S38" s="66">
        <f t="shared" ca="1" si="11"/>
        <v>219169248.64911079</v>
      </c>
      <c r="T38" s="68">
        <f t="shared" si="4"/>
        <v>11.5</v>
      </c>
    </row>
    <row r="39" spans="2:20" s="51" customFormat="1">
      <c r="B39" s="15">
        <f t="shared" si="12"/>
        <v>2032</v>
      </c>
      <c r="C39" s="61">
        <f t="shared" ca="1" si="0"/>
        <v>987.63396801170268</v>
      </c>
      <c r="D39" s="79">
        <f t="shared" ca="1" si="1"/>
        <v>81.074231791931396</v>
      </c>
      <c r="E39" s="85">
        <f t="shared" ca="1" si="5"/>
        <v>0.48321639335045291</v>
      </c>
      <c r="F39" s="61">
        <f t="shared" ca="1" si="2"/>
        <v>477.24092397301155</v>
      </c>
      <c r="G39" s="181">
        <f ca="1">OFFSET('Other Inputs'!$B107,,$D$2)</f>
        <v>0</v>
      </c>
      <c r="H39" s="61">
        <f t="shared" ca="1" si="6"/>
        <v>477.24092397301155</v>
      </c>
      <c r="I39" s="79">
        <f t="shared" ca="1" si="3"/>
        <v>79.582250414972037</v>
      </c>
      <c r="J39" s="63">
        <f ca="1">OFFSET('Other Inputs'!$B38,,$D$2)</f>
        <v>2</v>
      </c>
      <c r="K39" s="86">
        <f t="shared" ca="1" si="7"/>
        <v>954.48184794602309</v>
      </c>
      <c r="L39" s="82">
        <f ca="1">OFFSET('Other Inputs'!$B176,,$D$2)</f>
        <v>5.5E-2</v>
      </c>
      <c r="M39" s="52">
        <f ca="1">OFFSET('Other Inputs'!$B245,,$D$2)</f>
        <v>1.7500000000000002E-2</v>
      </c>
      <c r="N39" s="61">
        <f t="shared" ca="1" si="8"/>
        <v>1024.6004707007578</v>
      </c>
      <c r="O39" s="61">
        <f t="shared" ca="1" si="9"/>
        <v>512.3002353503789</v>
      </c>
      <c r="P39" s="53"/>
      <c r="Q39" s="61">
        <f t="shared" ca="1" si="10"/>
        <v>409953.82769573719</v>
      </c>
      <c r="R39" s="54">
        <f t="shared" ca="1" si="13"/>
        <v>3.9558009313365838E-2</v>
      </c>
      <c r="S39" s="66">
        <f t="shared" ca="1" si="11"/>
        <v>210019442.41131485</v>
      </c>
      <c r="T39" s="68">
        <f t="shared" si="4"/>
        <v>12.5</v>
      </c>
    </row>
    <row r="40" spans="2:20" s="51" customFormat="1">
      <c r="B40" s="15">
        <f t="shared" si="12"/>
        <v>2033</v>
      </c>
      <c r="C40" s="61">
        <f t="shared" ca="1" si="0"/>
        <v>905.51932334552009</v>
      </c>
      <c r="D40" s="79">
        <f t="shared" ca="1" si="1"/>
        <v>81.120629072390571</v>
      </c>
      <c r="E40" s="85">
        <f t="shared" ca="1" si="5"/>
        <v>0.48245640644842552</v>
      </c>
      <c r="F40" s="61">
        <f t="shared" ca="1" si="2"/>
        <v>436.8735987108895</v>
      </c>
      <c r="G40" s="181">
        <f ca="1">OFFSET('Other Inputs'!$B108,,$D$2)</f>
        <v>0</v>
      </c>
      <c r="H40" s="61">
        <f t="shared" ca="1" si="6"/>
        <v>436.8735987108895</v>
      </c>
      <c r="I40" s="79">
        <f t="shared" ca="1" si="3"/>
        <v>79.581188848761826</v>
      </c>
      <c r="J40" s="63">
        <f ca="1">OFFSET('Other Inputs'!$B39,,$D$2)</f>
        <v>2</v>
      </c>
      <c r="K40" s="86">
        <f t="shared" ca="1" si="7"/>
        <v>873.74719742177899</v>
      </c>
      <c r="L40" s="82">
        <f ca="1">OFFSET('Other Inputs'!$B177,,$D$2)</f>
        <v>5.5E-2</v>
      </c>
      <c r="M40" s="52">
        <f ca="1">OFFSET('Other Inputs'!$B246,,$D$2)</f>
        <v>1.7500000000000002E-2</v>
      </c>
      <c r="N40" s="61">
        <f t="shared" ca="1" si="8"/>
        <v>937.93485091237642</v>
      </c>
      <c r="O40" s="61">
        <f t="shared" ca="1" si="9"/>
        <v>468.96742545618821</v>
      </c>
      <c r="P40" s="53"/>
      <c r="Q40" s="61">
        <f t="shared" ca="1" si="10"/>
        <v>426928.8188906131</v>
      </c>
      <c r="R40" s="54">
        <f t="shared" ca="1" si="13"/>
        <v>4.1407080622441583E-2</v>
      </c>
      <c r="S40" s="66">
        <f t="shared" ca="1" si="11"/>
        <v>200215709.04818207</v>
      </c>
      <c r="T40" s="68">
        <f t="shared" si="4"/>
        <v>13.5</v>
      </c>
    </row>
    <row r="41" spans="2:20" s="51" customFormat="1">
      <c r="B41" s="15">
        <f t="shared" si="12"/>
        <v>2034</v>
      </c>
      <c r="C41" s="61">
        <f t="shared" ca="1" si="0"/>
        <v>826.43280348886969</v>
      </c>
      <c r="D41" s="79">
        <f t="shared" ca="1" si="1"/>
        <v>81.119378161312099</v>
      </c>
      <c r="E41" s="85">
        <f t="shared" ca="1" si="5"/>
        <v>0.48239562079233156</v>
      </c>
      <c r="F41" s="61">
        <f t="shared" ca="1" si="2"/>
        <v>398.66756528216024</v>
      </c>
      <c r="G41" s="181">
        <f ca="1">OFFSET('Other Inputs'!$B109,,$D$2)</f>
        <v>0</v>
      </c>
      <c r="H41" s="61">
        <f t="shared" ca="1" si="6"/>
        <v>398.66756528216024</v>
      </c>
      <c r="I41" s="79">
        <f t="shared" ca="1" si="3"/>
        <v>79.528030499815927</v>
      </c>
      <c r="J41" s="63">
        <f ca="1">OFFSET('Other Inputs'!$B40,,$D$2)</f>
        <v>2</v>
      </c>
      <c r="K41" s="86">
        <f t="shared" ca="1" si="7"/>
        <v>797.33513056432048</v>
      </c>
      <c r="L41" s="82">
        <f ca="1">OFFSET('Other Inputs'!$B178,,$D$2)</f>
        <v>5.5E-2</v>
      </c>
      <c r="M41" s="52">
        <f ca="1">OFFSET('Other Inputs'!$B247,,$D$2)</f>
        <v>1.7500000000000002E-2</v>
      </c>
      <c r="N41" s="61">
        <f t="shared" ca="1" si="8"/>
        <v>855.90936259340185</v>
      </c>
      <c r="O41" s="61">
        <f t="shared" ca="1" si="9"/>
        <v>427.95468129670093</v>
      </c>
      <c r="P41" s="53"/>
      <c r="Q41" s="61">
        <f t="shared" ca="1" si="10"/>
        <v>445131.76406259194</v>
      </c>
      <c r="R41" s="54">
        <f t="shared" ca="1" si="13"/>
        <v>4.2636955779372654E-2</v>
      </c>
      <c r="S41" s="66">
        <f t="shared" ca="1" si="11"/>
        <v>190496222.22444481</v>
      </c>
      <c r="T41" s="68">
        <f t="shared" si="4"/>
        <v>14.5</v>
      </c>
    </row>
    <row r="42" spans="2:20" s="51" customFormat="1">
      <c r="B42" s="15">
        <f t="shared" si="12"/>
        <v>2035</v>
      </c>
      <c r="C42" s="61">
        <f t="shared" ca="1" si="0"/>
        <v>752.91563863079807</v>
      </c>
      <c r="D42" s="79">
        <f t="shared" ca="1" si="1"/>
        <v>81.086590674179931</v>
      </c>
      <c r="E42" s="85">
        <f t="shared" ca="1" si="5"/>
        <v>0.48279688363500262</v>
      </c>
      <c r="F42" s="61">
        <f t="shared" ca="1" si="2"/>
        <v>363.5053239710071</v>
      </c>
      <c r="G42" s="181">
        <f ca="1">OFFSET('Other Inputs'!$B110,,$D$2)</f>
        <v>0</v>
      </c>
      <c r="H42" s="61">
        <f t="shared" ca="1" si="6"/>
        <v>363.5053239710071</v>
      </c>
      <c r="I42" s="79">
        <f t="shared" ca="1" si="3"/>
        <v>79.438164472838636</v>
      </c>
      <c r="J42" s="63">
        <f ca="1">OFFSET('Other Inputs'!$B41,,$D$2)</f>
        <v>2</v>
      </c>
      <c r="K42" s="86">
        <f t="shared" ca="1" si="7"/>
        <v>727.0106479420142</v>
      </c>
      <c r="L42" s="82">
        <f ca="1">OFFSET('Other Inputs'!$B179,,$D$2)</f>
        <v>5.5E-2</v>
      </c>
      <c r="M42" s="52">
        <f ca="1">OFFSET('Other Inputs'!$B248,,$D$2)</f>
        <v>1.7500000000000002E-2</v>
      </c>
      <c r="N42" s="61">
        <f t="shared" ca="1" si="8"/>
        <v>780.41866766645444</v>
      </c>
      <c r="O42" s="61">
        <f t="shared" ca="1" si="9"/>
        <v>390.20933383322722</v>
      </c>
      <c r="P42" s="53"/>
      <c r="Q42" s="61">
        <f t="shared" ca="1" si="10"/>
        <v>464507.43069146154</v>
      </c>
      <c r="R42" s="54">
        <f t="shared" ca="1" si="13"/>
        <v>4.3527935306241439E-2</v>
      </c>
      <c r="S42" s="66">
        <f t="shared" ca="1" si="11"/>
        <v>181255135.09069917</v>
      </c>
      <c r="T42" s="68">
        <f t="shared" si="4"/>
        <v>15.5</v>
      </c>
    </row>
    <row r="43" spans="2:20" s="51" customFormat="1">
      <c r="B43" s="15">
        <f t="shared" si="12"/>
        <v>2036</v>
      </c>
      <c r="C43" s="61">
        <f t="shared" ca="1" si="0"/>
        <v>684.86355263957694</v>
      </c>
      <c r="D43" s="79">
        <f t="shared" ca="1" si="1"/>
        <v>81.017001971630393</v>
      </c>
      <c r="E43" s="85">
        <f t="shared" ca="1" si="5"/>
        <v>0.48373902743051611</v>
      </c>
      <c r="F43" s="61">
        <f t="shared" ca="1" si="2"/>
        <v>331.29522887647704</v>
      </c>
      <c r="G43" s="181">
        <f ca="1">OFFSET('Other Inputs'!$B111,,$D$2)</f>
        <v>0</v>
      </c>
      <c r="H43" s="61">
        <f t="shared" ca="1" si="6"/>
        <v>331.29522887647704</v>
      </c>
      <c r="I43" s="79">
        <f t="shared" ca="1" si="3"/>
        <v>79.308401356941431</v>
      </c>
      <c r="J43" s="63">
        <f ca="1">OFFSET('Other Inputs'!$B42,,$D$2)</f>
        <v>2</v>
      </c>
      <c r="K43" s="86">
        <f t="shared" ca="1" si="7"/>
        <v>662.59045775295408</v>
      </c>
      <c r="L43" s="82">
        <f ca="1">OFFSET('Other Inputs'!$B180,,$D$2)</f>
        <v>5.5E-2</v>
      </c>
      <c r="M43" s="52">
        <f ca="1">OFFSET('Other Inputs'!$B249,,$D$2)</f>
        <v>1.7500000000000002E-2</v>
      </c>
      <c r="N43" s="61">
        <f t="shared" ca="1" si="8"/>
        <v>711.26600925563048</v>
      </c>
      <c r="O43" s="61">
        <f t="shared" ca="1" si="9"/>
        <v>355.63300462781524</v>
      </c>
      <c r="P43" s="53"/>
      <c r="Q43" s="61">
        <f t="shared" ca="1" si="10"/>
        <v>485163.28969389264</v>
      </c>
      <c r="R43" s="54">
        <f t="shared" ca="1" si="13"/>
        <v>4.4468306936840563E-2</v>
      </c>
      <c r="S43" s="66">
        <f t="shared" ca="1" si="11"/>
        <v>172540078.44895419</v>
      </c>
      <c r="T43" s="68">
        <f t="shared" si="4"/>
        <v>16.5</v>
      </c>
    </row>
    <row r="44" spans="2:20" s="51" customFormat="1">
      <c r="B44" s="15">
        <f t="shared" si="12"/>
        <v>2037</v>
      </c>
      <c r="C44" s="61">
        <f t="shared" ref="C44:C67" ca="1" si="14">SUM(INDIRECT("'"&amp;$H$6&amp;"'!C"&amp;SUM(ROW(A44))&amp;":"&amp;$H$5&amp;ROW(B44)))</f>
        <v>611.38283095639815</v>
      </c>
      <c r="D44" s="79">
        <f t="shared" ref="D44:D67" ca="1" si="15">SUMPRODUCT(INDIRECT("'"&amp;$H$6&amp;"'!C"&amp;SUM(ROW(A44))&amp;":"&amp;$H$5&amp;SUM(ROW(B44))),INDIRECT("'"&amp;$H$6&amp;"'!C11:"&amp;$H$5&amp;"11"))/C44</f>
        <v>80.745061742231854</v>
      </c>
      <c r="E44" s="85">
        <f t="shared" ca="1" si="5"/>
        <v>0.48766167643498226</v>
      </c>
      <c r="F44" s="61">
        <f t="shared" ref="F44:F67" ca="1" si="16">SUMPRODUCT(INDIRECT("'"&amp;$H$6&amp;"'!$C"&amp;SUM(ROW(A44))&amp;":"&amp;$H$5&amp;SUM(ROW(A44))),
INDIRECT("'"&amp;$H$7&amp;"'!$C"&amp;SUM(ROW(A44))&amp;":"&amp;$H$5&amp;SUM(ROW(A44))))</f>
        <v>298.1479762877625</v>
      </c>
      <c r="G44" s="181">
        <f ca="1">OFFSET('Other Inputs'!$B112,,$D$2)</f>
        <v>0</v>
      </c>
      <c r="H44" s="61">
        <f t="shared" ca="1" si="6"/>
        <v>298.1479762877625</v>
      </c>
      <c r="I44" s="79">
        <f t="shared" ref="I44:I67" ca="1" si="17">IFERROR(SUMPRODUCT(INDIRECT("'"&amp;$H$6&amp;"'!$C"&amp;SUM(ROW(P44))&amp;":"&amp;$H$5&amp;SUM(ROW(P44))),
INDIRECT("'"&amp;$H$7&amp;"'!$C"&amp;SUM(ROW(P44))&amp;":"&amp;$H$5&amp;SUM(ROW(P44))),
INDIRECT("'"&amp;$H$7&amp;"'!$C10:"&amp;$H$5&amp;10))/
(SUMPRODUCT(INDIRECT("'"&amp;$H$6&amp;"'!$C"&amp;SUM(ROW(P44))&amp;":"&amp;$H$5&amp;SUM(ROW(P44))),
INDIRECT("'"&amp;$H$7&amp;"'!$C"&amp;SUM(ROW(P44))&amp;":"&amp;$H$5&amp;SUM(ROW(P44))))),"")</f>
        <v>78.998384701196429</v>
      </c>
      <c r="J44" s="63">
        <f ca="1">OFFSET('Other Inputs'!$B43,,$D$2)</f>
        <v>2</v>
      </c>
      <c r="K44" s="86">
        <f t="shared" ca="1" si="7"/>
        <v>596.29595257552501</v>
      </c>
      <c r="L44" s="82">
        <f ca="1">OFFSET('Other Inputs'!$B181,,$D$2)</f>
        <v>5.5E-2</v>
      </c>
      <c r="M44" s="52">
        <f ca="1">OFFSET('Other Inputs'!$B250,,$D$2)</f>
        <v>1.7500000000000002E-2</v>
      </c>
      <c r="N44" s="61">
        <f t="shared" ca="1" si="8"/>
        <v>640.10134399160449</v>
      </c>
      <c r="O44" s="61">
        <f t="shared" ca="1" si="9"/>
        <v>320.05067199580225</v>
      </c>
      <c r="P44" s="53"/>
      <c r="Q44" s="61">
        <f t="shared" ref="Q44:Q67" ca="1" si="18">IFERROR(SUMPRODUCT(INDIRECT("'"&amp;$H$6&amp;"'!$C"&amp;SUM(ROW(P44))&amp;":"&amp;$H$5&amp;SUM(ROW(P44))),
INDIRECT("'"&amp;$H$7&amp;"'!$C"&amp;SUM(ROW(P44))&amp;":"&amp;$H$5&amp;SUM(ROW(P44))),
INDIRECT("'"&amp;$H$8&amp;"'!$C"&amp;SUM(ROW(P44))&amp;":"&amp;$H$5&amp;SUM(ROW(P44))))/
(SUMPRODUCT(INDIRECT("'"&amp;$H$6&amp;"'!$C"&amp;SUM(ROW(P44))&amp;":"&amp;$H$5&amp;SUM(ROW(P44))),
INDIRECT("'"&amp;$H$7&amp;"'!$C"&amp;SUM(ROW(P44))&amp;":"&amp;$H$5&amp;SUM(ROW(P44))))),"")</f>
        <v>508577.60792059114</v>
      </c>
      <c r="R44" s="54">
        <f t="shared" ca="1" si="13"/>
        <v>4.8260696396612124E-2</v>
      </c>
      <c r="S44" s="66">
        <f t="shared" ca="1" si="11"/>
        <v>162770605.17700285</v>
      </c>
      <c r="T44" s="68">
        <f t="shared" ref="T44:T67" si="19">IF(B44&gt;Endyear,0,IF(B44&gt;=Startyear,IF(B44=Startyear,0.5,T43+1),0))</f>
        <v>17.5</v>
      </c>
    </row>
    <row r="45" spans="2:20" s="51" customFormat="1">
      <c r="B45" s="15">
        <f t="shared" si="12"/>
        <v>2038</v>
      </c>
      <c r="C45" s="61">
        <f t="shared" ca="1" si="14"/>
        <v>549.87365916098179</v>
      </c>
      <c r="D45" s="79">
        <f t="shared" ca="1" si="15"/>
        <v>80.479947170179031</v>
      </c>
      <c r="E45" s="85">
        <f t="shared" ca="1" si="5"/>
        <v>0.49148803353784237</v>
      </c>
      <c r="F45" s="61">
        <f t="shared" ca="1" si="16"/>
        <v>270.25632343528872</v>
      </c>
      <c r="G45" s="181">
        <f ca="1">OFFSET('Other Inputs'!$B113,,$D$2)</f>
        <v>0</v>
      </c>
      <c r="H45" s="61">
        <f t="shared" ca="1" si="6"/>
        <v>270.25632343528872</v>
      </c>
      <c r="I45" s="79">
        <f t="shared" ca="1" si="17"/>
        <v>78.701558555157604</v>
      </c>
      <c r="J45" s="63">
        <f ca="1">OFFSET('Other Inputs'!$B44,,$D$2)</f>
        <v>2</v>
      </c>
      <c r="K45" s="86">
        <f t="shared" ca="1" si="7"/>
        <v>540.51264687057744</v>
      </c>
      <c r="L45" s="82">
        <f ca="1">OFFSET('Other Inputs'!$B182,,$D$2)</f>
        <v>5.5E-2</v>
      </c>
      <c r="M45" s="52">
        <f ca="1">OFFSET('Other Inputs'!$B251,,$D$2)</f>
        <v>1.7500000000000002E-2</v>
      </c>
      <c r="N45" s="61">
        <f t="shared" ca="1" si="8"/>
        <v>580.22005719130721</v>
      </c>
      <c r="O45" s="61">
        <f t="shared" ca="1" si="9"/>
        <v>290.1100285956536</v>
      </c>
      <c r="P45" s="53"/>
      <c r="Q45" s="61">
        <f t="shared" ca="1" si="18"/>
        <v>532942.27884588612</v>
      </c>
      <c r="R45" s="54">
        <f t="shared" ca="1" si="13"/>
        <v>4.7907478712863938E-2</v>
      </c>
      <c r="S45" s="66">
        <f t="shared" ca="1" si="11"/>
        <v>154611899.75581282</v>
      </c>
      <c r="T45" s="68">
        <f t="shared" si="19"/>
        <v>18.5</v>
      </c>
    </row>
    <row r="46" spans="2:20" s="51" customFormat="1">
      <c r="B46" s="15">
        <f t="shared" si="12"/>
        <v>2039</v>
      </c>
      <c r="C46" s="61">
        <f t="shared" ca="1" si="14"/>
        <v>499.44876129793795</v>
      </c>
      <c r="D46" s="79">
        <f t="shared" ca="1" si="15"/>
        <v>80.250126453557641</v>
      </c>
      <c r="E46" s="85">
        <f t="shared" ca="1" si="5"/>
        <v>0.49479916553280179</v>
      </c>
      <c r="F46" s="61">
        <f t="shared" ca="1" si="16"/>
        <v>247.1268303166112</v>
      </c>
      <c r="G46" s="181">
        <f ca="1">OFFSET('Other Inputs'!$B114,,$D$2)</f>
        <v>0</v>
      </c>
      <c r="H46" s="61">
        <f t="shared" ca="1" si="6"/>
        <v>247.1268303166112</v>
      </c>
      <c r="I46" s="79">
        <f t="shared" ca="1" si="17"/>
        <v>78.442371947442297</v>
      </c>
      <c r="J46" s="63">
        <f ca="1">OFFSET('Other Inputs'!$B45,,$D$2)</f>
        <v>2</v>
      </c>
      <c r="K46" s="86">
        <f t="shared" ca="1" si="7"/>
        <v>494.25366063322241</v>
      </c>
      <c r="L46" s="82">
        <f ca="1">OFFSET('Other Inputs'!$B183,,$D$2)</f>
        <v>5.5E-2</v>
      </c>
      <c r="M46" s="52">
        <f ca="1">OFFSET('Other Inputs'!$B252,,$D$2)</f>
        <v>1.7500000000000002E-2</v>
      </c>
      <c r="N46" s="61">
        <f t="shared" ca="1" si="8"/>
        <v>530.56277017749051</v>
      </c>
      <c r="O46" s="61">
        <f t="shared" ca="1" si="9"/>
        <v>265.28138508874525</v>
      </c>
      <c r="P46" s="53"/>
      <c r="Q46" s="61">
        <f t="shared" ca="1" si="18"/>
        <v>558018.62671841972</v>
      </c>
      <c r="R46" s="54">
        <f t="shared" ca="1" si="13"/>
        <v>4.7052652543982276E-2</v>
      </c>
      <c r="S46" s="66">
        <f t="shared" ca="1" si="11"/>
        <v>148031954.20118189</v>
      </c>
      <c r="T46" s="68">
        <f t="shared" si="19"/>
        <v>19.5</v>
      </c>
    </row>
    <row r="47" spans="2:20" s="51" customFormat="1">
      <c r="B47" s="15">
        <f t="shared" si="12"/>
        <v>2040</v>
      </c>
      <c r="C47" s="61">
        <f t="shared" ca="1" si="14"/>
        <v>456.91723805353763</v>
      </c>
      <c r="D47" s="79">
        <f t="shared" ca="1" si="15"/>
        <v>80.039507686167795</v>
      </c>
      <c r="E47" s="85">
        <f t="shared" ca="1" si="5"/>
        <v>0.49782959937995963</v>
      </c>
      <c r="F47" s="61">
        <f t="shared" ca="1" si="16"/>
        <v>227.46692556999028</v>
      </c>
      <c r="G47" s="181">
        <f ca="1">OFFSET('Other Inputs'!$B115,,$D$2)</f>
        <v>0</v>
      </c>
      <c r="H47" s="61">
        <f t="shared" ca="1" si="6"/>
        <v>227.46692556999028</v>
      </c>
      <c r="I47" s="79">
        <f t="shared" ca="1" si="17"/>
        <v>78.205579328003552</v>
      </c>
      <c r="J47" s="63">
        <f ca="1">OFFSET('Other Inputs'!$B46,,$D$2)</f>
        <v>2</v>
      </c>
      <c r="K47" s="86">
        <f t="shared" ca="1" si="7"/>
        <v>454.93385113998056</v>
      </c>
      <c r="L47" s="82">
        <f ca="1">OFFSET('Other Inputs'!$B184,,$D$2)</f>
        <v>5.5E-2</v>
      </c>
      <c r="M47" s="52">
        <f ca="1">OFFSET('Other Inputs'!$B253,,$D$2)</f>
        <v>1.7500000000000002E-2</v>
      </c>
      <c r="N47" s="61">
        <f t="shared" ca="1" si="8"/>
        <v>488.35442917935137</v>
      </c>
      <c r="O47" s="61">
        <f t="shared" ca="1" si="9"/>
        <v>244.17721458967569</v>
      </c>
      <c r="P47" s="53"/>
      <c r="Q47" s="61">
        <f t="shared" ca="1" si="18"/>
        <v>583985.08342455979</v>
      </c>
      <c r="R47" s="54">
        <f t="shared" ca="1" si="13"/>
        <v>4.6533315310355983E-2</v>
      </c>
      <c r="S47" s="66">
        <f t="shared" ca="1" si="11"/>
        <v>142595851.0325284</v>
      </c>
      <c r="T47" s="68">
        <f t="shared" si="19"/>
        <v>20.5</v>
      </c>
    </row>
    <row r="48" spans="2:20" s="51" customFormat="1">
      <c r="B48" s="15">
        <f t="shared" si="12"/>
        <v>2041</v>
      </c>
      <c r="C48" s="61">
        <f t="shared" ca="1" si="14"/>
        <v>420.90672653976219</v>
      </c>
      <c r="D48" s="79">
        <f t="shared" ca="1" si="15"/>
        <v>79.851839941247945</v>
      </c>
      <c r="E48" s="85">
        <f t="shared" ca="1" si="5"/>
        <v>0.50052405498805475</v>
      </c>
      <c r="F48" s="61">
        <f t="shared" ca="1" si="16"/>
        <v>210.67394153943007</v>
      </c>
      <c r="G48" s="181">
        <f ca="1">OFFSET('Other Inputs'!$B116,,$D$2)</f>
        <v>0</v>
      </c>
      <c r="H48" s="61">
        <f t="shared" ca="1" si="6"/>
        <v>210.67394153943007</v>
      </c>
      <c r="I48" s="79">
        <f t="shared" ca="1" si="17"/>
        <v>77.993533834464259</v>
      </c>
      <c r="J48" s="63">
        <f ca="1">OFFSET('Other Inputs'!$B47,,$D$2)</f>
        <v>2</v>
      </c>
      <c r="K48" s="86">
        <f t="shared" ca="1" si="7"/>
        <v>421.34788307886015</v>
      </c>
      <c r="L48" s="82">
        <f ca="1">OFFSET('Other Inputs'!$B185,,$D$2)</f>
        <v>5.5E-2</v>
      </c>
      <c r="M48" s="52">
        <f ca="1">OFFSET('Other Inputs'!$B254,,$D$2)</f>
        <v>1.7500000000000002E-2</v>
      </c>
      <c r="N48" s="61">
        <f t="shared" ca="1" si="8"/>
        <v>452.30115193954094</v>
      </c>
      <c r="O48" s="61">
        <f t="shared" ca="1" si="9"/>
        <v>226.15057596977047</v>
      </c>
      <c r="P48" s="53"/>
      <c r="Q48" s="61">
        <f t="shared" ca="1" si="18"/>
        <v>610836.7269187381</v>
      </c>
      <c r="R48" s="54">
        <f t="shared" ca="1" si="13"/>
        <v>4.5980016024924852E-2</v>
      </c>
      <c r="S48" s="66">
        <f t="shared" ca="1" si="11"/>
        <v>138141077.61616203</v>
      </c>
      <c r="T48" s="68">
        <f t="shared" si="19"/>
        <v>21.5</v>
      </c>
    </row>
    <row r="49" spans="2:20" s="51" customFormat="1">
      <c r="B49" s="15">
        <f t="shared" si="12"/>
        <v>2042</v>
      </c>
      <c r="C49" s="61">
        <f t="shared" ca="1" si="14"/>
        <v>389.91711850760345</v>
      </c>
      <c r="D49" s="79">
        <f t="shared" ca="1" si="15"/>
        <v>79.680104799122049</v>
      </c>
      <c r="E49" s="85">
        <f t="shared" ca="1" si="5"/>
        <v>0.50298798174224624</v>
      </c>
      <c r="F49" s="61">
        <f t="shared" ca="1" si="16"/>
        <v>196.12362448489171</v>
      </c>
      <c r="G49" s="181">
        <f ca="1">OFFSET('Other Inputs'!$B117,,$D$2)</f>
        <v>0</v>
      </c>
      <c r="H49" s="61">
        <f t="shared" ca="1" si="6"/>
        <v>196.12362448489171</v>
      </c>
      <c r="I49" s="79">
        <f t="shared" ca="1" si="17"/>
        <v>77.799284679602309</v>
      </c>
      <c r="J49" s="63">
        <f ca="1">OFFSET('Other Inputs'!$B48,,$D$2)</f>
        <v>2</v>
      </c>
      <c r="K49" s="86">
        <f t="shared" ca="1" si="7"/>
        <v>392.24724896978341</v>
      </c>
      <c r="L49" s="82">
        <f ca="1">OFFSET('Other Inputs'!$B186,,$D$2)</f>
        <v>5.5E-2</v>
      </c>
      <c r="M49" s="52">
        <f ca="1">OFFSET('Other Inputs'!$B255,,$D$2)</f>
        <v>1.7500000000000002E-2</v>
      </c>
      <c r="N49" s="61">
        <f t="shared" ca="1" si="8"/>
        <v>421.06271249722613</v>
      </c>
      <c r="O49" s="61">
        <f t="shared" ca="1" si="9"/>
        <v>210.53135624861306</v>
      </c>
      <c r="P49" s="53"/>
      <c r="Q49" s="61">
        <f t="shared" ca="1" si="18"/>
        <v>638680.62650623242</v>
      </c>
      <c r="R49" s="54">
        <f t="shared" ca="1" si="13"/>
        <v>4.5583211291089443E-2</v>
      </c>
      <c r="S49" s="66">
        <f t="shared" ca="1" si="11"/>
        <v>134462298.50807101</v>
      </c>
      <c r="T49" s="68">
        <f t="shared" si="19"/>
        <v>22.5</v>
      </c>
    </row>
    <row r="50" spans="2:20" s="51" customFormat="1">
      <c r="B50" s="15">
        <f t="shared" si="12"/>
        <v>2043</v>
      </c>
      <c r="C50" s="61">
        <f t="shared" ca="1" si="14"/>
        <v>362.94510044295856</v>
      </c>
      <c r="D50" s="79">
        <f t="shared" ca="1" si="15"/>
        <v>79.520350710677704</v>
      </c>
      <c r="E50" s="85">
        <f t="shared" ca="1" si="5"/>
        <v>0.50527883321131672</v>
      </c>
      <c r="F50" s="61">
        <f t="shared" ca="1" si="16"/>
        <v>183.38847687158227</v>
      </c>
      <c r="G50" s="181">
        <f ca="1">OFFSET('Other Inputs'!$B118,,$D$2)</f>
        <v>0</v>
      </c>
      <c r="H50" s="61">
        <f t="shared" ca="1" si="6"/>
        <v>183.38847687158227</v>
      </c>
      <c r="I50" s="79">
        <f t="shared" ca="1" si="17"/>
        <v>77.618967436795245</v>
      </c>
      <c r="J50" s="63">
        <f ca="1">OFFSET('Other Inputs'!$B49,,$D$2)</f>
        <v>2</v>
      </c>
      <c r="K50" s="86">
        <f t="shared" ca="1" si="7"/>
        <v>366.77695374316454</v>
      </c>
      <c r="L50" s="82">
        <f ca="1">OFFSET('Other Inputs'!$B187,,$D$2)</f>
        <v>5.5E-2</v>
      </c>
      <c r="M50" s="52">
        <f ca="1">OFFSET('Other Inputs'!$B256,,$D$2)</f>
        <v>1.7500000000000002E-2</v>
      </c>
      <c r="N50" s="61">
        <f t="shared" ca="1" si="8"/>
        <v>393.72130570752176</v>
      </c>
      <c r="O50" s="61">
        <f t="shared" ca="1" si="9"/>
        <v>196.86065285376088</v>
      </c>
      <c r="P50" s="53"/>
      <c r="Q50" s="61">
        <f t="shared" ca="1" si="18"/>
        <v>667595.24288152112</v>
      </c>
      <c r="R50" s="54">
        <f t="shared" ca="1" si="13"/>
        <v>4.5272418130889669E-2</v>
      </c>
      <c r="S50" s="66">
        <f t="shared" ca="1" si="11"/>
        <v>131423235.35572131</v>
      </c>
      <c r="T50" s="68">
        <f t="shared" si="19"/>
        <v>23.5</v>
      </c>
    </row>
    <row r="51" spans="2:20" s="51" customFormat="1">
      <c r="B51" s="15">
        <f t="shared" si="12"/>
        <v>2044</v>
      </c>
      <c r="C51" s="61">
        <f t="shared" ca="1" si="14"/>
        <v>339.45325952825408</v>
      </c>
      <c r="D51" s="79">
        <f t="shared" ca="1" si="15"/>
        <v>79.375969146841257</v>
      </c>
      <c r="E51" s="85">
        <f t="shared" ca="1" si="5"/>
        <v>0.50734576410130872</v>
      </c>
      <c r="F51" s="61">
        <f t="shared" ca="1" si="16"/>
        <v>172.22017333204192</v>
      </c>
      <c r="G51" s="181">
        <f ca="1">OFFSET('Other Inputs'!$B119,,$D$2)</f>
        <v>0</v>
      </c>
      <c r="H51" s="61">
        <f t="shared" ca="1" si="6"/>
        <v>172.22017333204192</v>
      </c>
      <c r="I51" s="79">
        <f t="shared" ca="1" si="17"/>
        <v>77.454949086947437</v>
      </c>
      <c r="J51" s="63">
        <f ca="1">OFFSET('Other Inputs'!$B50,,$D$2)</f>
        <v>2</v>
      </c>
      <c r="K51" s="86">
        <f t="shared" ca="1" si="7"/>
        <v>344.44034666408385</v>
      </c>
      <c r="L51" s="82">
        <f ca="1">OFFSET('Other Inputs'!$B188,,$D$2)</f>
        <v>5.5E-2</v>
      </c>
      <c r="M51" s="52">
        <f ca="1">OFFSET('Other Inputs'!$B257,,$D$2)</f>
        <v>1.7500000000000002E-2</v>
      </c>
      <c r="N51" s="61">
        <f t="shared" ca="1" si="8"/>
        <v>369.74379563089411</v>
      </c>
      <c r="O51" s="61">
        <f t="shared" ca="1" si="9"/>
        <v>184.87189781544706</v>
      </c>
      <c r="P51" s="53"/>
      <c r="Q51" s="61">
        <f t="shared" ca="1" si="18"/>
        <v>697582.85790960421</v>
      </c>
      <c r="R51" s="54">
        <f t="shared" ca="1" si="13"/>
        <v>4.4918856669272422E-2</v>
      </c>
      <c r="S51" s="66">
        <f t="shared" ca="1" si="11"/>
        <v>128963466.82527187</v>
      </c>
      <c r="T51" s="68">
        <f t="shared" si="19"/>
        <v>24.5</v>
      </c>
    </row>
    <row r="52" spans="2:20" s="51" customFormat="1">
      <c r="B52" s="15">
        <f t="shared" si="12"/>
        <v>2045</v>
      </c>
      <c r="C52" s="61">
        <f t="shared" ca="1" si="14"/>
        <v>319.32863617419486</v>
      </c>
      <c r="D52" s="79">
        <f t="shared" ca="1" si="15"/>
        <v>79.261856385989972</v>
      </c>
      <c r="E52" s="85">
        <f t="shared" ca="1" si="5"/>
        <v>0.50896904160929102</v>
      </c>
      <c r="F52" s="61">
        <f t="shared" ca="1" si="16"/>
        <v>162.52838991198192</v>
      </c>
      <c r="G52" s="181">
        <f ca="1">OFFSET('Other Inputs'!$B120,,$D$2)</f>
        <v>0</v>
      </c>
      <c r="H52" s="61">
        <f t="shared" ca="1" si="6"/>
        <v>162.52838991198192</v>
      </c>
      <c r="I52" s="79">
        <f t="shared" ca="1" si="17"/>
        <v>77.318719687815772</v>
      </c>
      <c r="J52" s="63">
        <f ca="1">OFFSET('Other Inputs'!$B51,,$D$2)</f>
        <v>2</v>
      </c>
      <c r="K52" s="86">
        <f t="shared" ca="1" si="7"/>
        <v>325.05677982396384</v>
      </c>
      <c r="L52" s="82">
        <f ca="1">OFFSET('Other Inputs'!$B189,,$D$2)</f>
        <v>5.5E-2</v>
      </c>
      <c r="M52" s="52">
        <f ca="1">OFFSET('Other Inputs'!$B258,,$D$2)</f>
        <v>1.7500000000000002E-2</v>
      </c>
      <c r="N52" s="61">
        <f t="shared" ca="1" si="8"/>
        <v>348.93626351178176</v>
      </c>
      <c r="O52" s="61">
        <f t="shared" ca="1" si="9"/>
        <v>174.46813175589088</v>
      </c>
      <c r="P52" s="53"/>
      <c r="Q52" s="61">
        <f t="shared" ca="1" si="18"/>
        <v>728516.60812035378</v>
      </c>
      <c r="R52" s="54">
        <f t="shared" ca="1" si="13"/>
        <v>4.4344194901013712E-2</v>
      </c>
      <c r="S52" s="66">
        <f t="shared" ca="1" si="11"/>
        <v>127102931.57189661</v>
      </c>
      <c r="T52" s="68">
        <f t="shared" si="19"/>
        <v>25.5</v>
      </c>
    </row>
    <row r="53" spans="2:20" s="51" customFormat="1">
      <c r="B53" s="15">
        <f t="shared" si="12"/>
        <v>2046</v>
      </c>
      <c r="C53" s="61">
        <f t="shared" ca="1" si="14"/>
        <v>301.47132206239019</v>
      </c>
      <c r="D53" s="79">
        <f t="shared" ca="1" si="15"/>
        <v>79.159004886259169</v>
      </c>
      <c r="E53" s="85">
        <f t="shared" ca="1" si="5"/>
        <v>0.51042895958703194</v>
      </c>
      <c r="F53" s="61">
        <f t="shared" ca="1" si="16"/>
        <v>153.87969326563285</v>
      </c>
      <c r="G53" s="181">
        <f ca="1">OFFSET('Other Inputs'!$B121,,$D$2)</f>
        <v>0</v>
      </c>
      <c r="H53" s="61">
        <f t="shared" ca="1" si="6"/>
        <v>153.87969326563285</v>
      </c>
      <c r="I53" s="79">
        <f t="shared" ca="1" si="17"/>
        <v>77.193261354397634</v>
      </c>
      <c r="J53" s="63">
        <f ca="1">OFFSET('Other Inputs'!$B52,,$D$2)</f>
        <v>2</v>
      </c>
      <c r="K53" s="86">
        <f t="shared" ca="1" si="7"/>
        <v>307.7593865312657</v>
      </c>
      <c r="L53" s="82">
        <f ca="1">OFFSET('Other Inputs'!$B190,,$D$2)</f>
        <v>5.5E-2</v>
      </c>
      <c r="M53" s="52">
        <f ca="1">OFFSET('Other Inputs'!$B259,,$D$2)</f>
        <v>1.7500000000000002E-2</v>
      </c>
      <c r="N53" s="61">
        <f t="shared" ca="1" si="8"/>
        <v>330.36816046431886</v>
      </c>
      <c r="O53" s="61">
        <f t="shared" ca="1" si="9"/>
        <v>165.18408023215943</v>
      </c>
      <c r="P53" s="53"/>
      <c r="Q53" s="61">
        <f t="shared" ca="1" si="18"/>
        <v>760664.2854176322</v>
      </c>
      <c r="R53" s="54">
        <f t="shared" ca="1" si="13"/>
        <v>4.4127583282174809E-2</v>
      </c>
      <c r="S53" s="66">
        <f t="shared" ca="1" si="11"/>
        <v>125649630.35216437</v>
      </c>
      <c r="T53" s="68">
        <f t="shared" si="19"/>
        <v>26.5</v>
      </c>
    </row>
    <row r="54" spans="2:20" s="51" customFormat="1">
      <c r="B54" s="15">
        <f t="shared" si="12"/>
        <v>2047</v>
      </c>
      <c r="C54" s="61">
        <f t="shared" ca="1" si="14"/>
        <v>285.35896416486491</v>
      </c>
      <c r="D54" s="79">
        <f t="shared" ca="1" si="15"/>
        <v>79.059241713510758</v>
      </c>
      <c r="E54" s="85">
        <f t="shared" ca="1" si="5"/>
        <v>0.51184474666746971</v>
      </c>
      <c r="F54" s="61">
        <f t="shared" ca="1" si="16"/>
        <v>146.05948672225685</v>
      </c>
      <c r="G54" s="181">
        <f ca="1">OFFSET('Other Inputs'!$B122,,$D$2)</f>
        <v>0</v>
      </c>
      <c r="H54" s="61">
        <f t="shared" ca="1" si="6"/>
        <v>146.05948672225685</v>
      </c>
      <c r="I54" s="79">
        <f t="shared" ca="1" si="17"/>
        <v>77.071567879175134</v>
      </c>
      <c r="J54" s="63">
        <f ca="1">OFFSET('Other Inputs'!$B53,,$D$2)</f>
        <v>2</v>
      </c>
      <c r="K54" s="86">
        <f t="shared" ca="1" si="7"/>
        <v>292.1189734445137</v>
      </c>
      <c r="L54" s="82">
        <f ca="1">OFFSET('Other Inputs'!$B191,,$D$2)</f>
        <v>5.5E-2</v>
      </c>
      <c r="M54" s="52">
        <f ca="1">OFFSET('Other Inputs'!$B260,,$D$2)</f>
        <v>1.7500000000000002E-2</v>
      </c>
      <c r="N54" s="61">
        <f t="shared" ca="1" si="8"/>
        <v>313.57876353118127</v>
      </c>
      <c r="O54" s="61">
        <f t="shared" ca="1" si="9"/>
        <v>156.78938176559063</v>
      </c>
      <c r="P54" s="53"/>
      <c r="Q54" s="61">
        <f t="shared" ca="1" si="18"/>
        <v>794174.99209366064</v>
      </c>
      <c r="R54" s="54">
        <f t="shared" ca="1" si="13"/>
        <v>4.4054528809157611E-2</v>
      </c>
      <c r="S54" s="66">
        <f t="shared" ca="1" si="11"/>
        <v>124518206.02405788</v>
      </c>
      <c r="T54" s="68">
        <f t="shared" si="19"/>
        <v>27.5</v>
      </c>
    </row>
    <row r="55" spans="2:20" s="51" customFormat="1">
      <c r="B55" s="15">
        <f t="shared" si="12"/>
        <v>2048</v>
      </c>
      <c r="C55" s="61">
        <f t="shared" ca="1" si="14"/>
        <v>270.66416209157705</v>
      </c>
      <c r="D55" s="79">
        <f t="shared" ca="1" si="15"/>
        <v>78.957477588553445</v>
      </c>
      <c r="E55" s="85">
        <f t="shared" ca="1" si="5"/>
        <v>0.51328995701897606</v>
      </c>
      <c r="F55" s="61">
        <f t="shared" ca="1" si="16"/>
        <v>138.92919612656274</v>
      </c>
      <c r="G55" s="181">
        <f ca="1">OFFSET('Other Inputs'!$B123,,$D$2)</f>
        <v>0</v>
      </c>
      <c r="H55" s="61">
        <f t="shared" ca="1" si="6"/>
        <v>138.92919612656274</v>
      </c>
      <c r="I55" s="79">
        <f t="shared" ca="1" si="17"/>
        <v>76.949619847662845</v>
      </c>
      <c r="J55" s="63">
        <f ca="1">OFFSET('Other Inputs'!$B54,,$D$2)</f>
        <v>2</v>
      </c>
      <c r="K55" s="86">
        <f t="shared" ca="1" si="7"/>
        <v>277.85839225312549</v>
      </c>
      <c r="L55" s="82">
        <f ca="1">OFFSET('Other Inputs'!$B192,,$D$2)</f>
        <v>5.5E-2</v>
      </c>
      <c r="M55" s="52">
        <f ca="1">OFFSET('Other Inputs'!$B261,,$D$2)</f>
        <v>1.7500000000000002E-2</v>
      </c>
      <c r="N55" s="61">
        <f t="shared" ca="1" si="8"/>
        <v>298.27056439402071</v>
      </c>
      <c r="O55" s="61">
        <f t="shared" ca="1" si="9"/>
        <v>149.13528219701035</v>
      </c>
      <c r="P55" s="53"/>
      <c r="Q55" s="61">
        <f t="shared" ca="1" si="18"/>
        <v>829164.74311345431</v>
      </c>
      <c r="R55" s="54">
        <f t="shared" ca="1" si="13"/>
        <v>4.4057986423812201E-2</v>
      </c>
      <c r="S55" s="66">
        <f t="shared" ca="1" si="11"/>
        <v>123657717.9520366</v>
      </c>
      <c r="T55" s="68">
        <f t="shared" si="19"/>
        <v>28.5</v>
      </c>
    </row>
    <row r="56" spans="2:20" s="51" customFormat="1">
      <c r="B56" s="15">
        <f t="shared" si="12"/>
        <v>2049</v>
      </c>
      <c r="C56" s="61">
        <f t="shared" ca="1" si="14"/>
        <v>257.6367134494833</v>
      </c>
      <c r="D56" s="79">
        <f t="shared" ca="1" si="15"/>
        <v>78.870697864134712</v>
      </c>
      <c r="E56" s="85">
        <f t="shared" ca="1" si="5"/>
        <v>0.51451669622417262</v>
      </c>
      <c r="F56" s="61">
        <f t="shared" ca="1" si="16"/>
        <v>132.55839063008202</v>
      </c>
      <c r="G56" s="181">
        <f ca="1">OFFSET('Other Inputs'!$B124,,$D$2)</f>
        <v>0</v>
      </c>
      <c r="H56" s="61">
        <f t="shared" ca="1" si="6"/>
        <v>132.55839063008202</v>
      </c>
      <c r="I56" s="79">
        <f t="shared" ca="1" si="17"/>
        <v>76.841448297074592</v>
      </c>
      <c r="J56" s="63">
        <f ca="1">OFFSET('Other Inputs'!$B55,,$D$2)</f>
        <v>2</v>
      </c>
      <c r="K56" s="86">
        <f t="shared" ca="1" si="7"/>
        <v>265.11678126016403</v>
      </c>
      <c r="L56" s="82">
        <f ca="1">OFFSET('Other Inputs'!$B193,,$D$2)</f>
        <v>5.5E-2</v>
      </c>
      <c r="M56" s="52">
        <f ca="1">OFFSET('Other Inputs'!$B262,,$D$2)</f>
        <v>1.7500000000000002E-2</v>
      </c>
      <c r="N56" s="61">
        <f t="shared" ca="1" si="8"/>
        <v>284.59292280348888</v>
      </c>
      <c r="O56" s="61">
        <f t="shared" ca="1" si="9"/>
        <v>142.29646140174444</v>
      </c>
      <c r="P56" s="53"/>
      <c r="Q56" s="61">
        <f t="shared" ca="1" si="18"/>
        <v>865462.57004172157</v>
      </c>
      <c r="R56" s="54">
        <f t="shared" ca="1" si="13"/>
        <v>4.3776375237533083E-2</v>
      </c>
      <c r="S56" s="66">
        <f t="shared" ca="1" si="11"/>
        <v>123152261.19259638</v>
      </c>
      <c r="T56" s="68">
        <f t="shared" si="19"/>
        <v>29.5</v>
      </c>
    </row>
    <row r="57" spans="2:20" s="51" customFormat="1">
      <c r="B57" s="15">
        <f t="shared" si="12"/>
        <v>2050</v>
      </c>
      <c r="C57" s="61">
        <f t="shared" ca="1" si="14"/>
        <v>245.96677414559215</v>
      </c>
      <c r="D57" s="79">
        <f t="shared" ca="1" si="15"/>
        <v>78.79497073267477</v>
      </c>
      <c r="E57" s="85">
        <f t="shared" ca="1" si="5"/>
        <v>0.51558199423888074</v>
      </c>
      <c r="F57" s="61">
        <f t="shared" ca="1" si="16"/>
        <v>126.81603993048878</v>
      </c>
      <c r="G57" s="181">
        <f ca="1">OFFSET('Other Inputs'!$B125,,$D$2)</f>
        <v>0</v>
      </c>
      <c r="H57" s="61">
        <f t="shared" ca="1" si="6"/>
        <v>126.81603993048878</v>
      </c>
      <c r="I57" s="79">
        <f t="shared" ca="1" si="17"/>
        <v>76.743391463028189</v>
      </c>
      <c r="J57" s="63">
        <f ca="1">OFFSET('Other Inputs'!$B56,,$D$2)</f>
        <v>2</v>
      </c>
      <c r="K57" s="86">
        <f t="shared" ca="1" si="7"/>
        <v>253.63207986097757</v>
      </c>
      <c r="L57" s="82">
        <f ca="1">OFFSET('Other Inputs'!$B194,,$D$2)</f>
        <v>5.5E-2</v>
      </c>
      <c r="M57" s="52">
        <f ca="1">OFFSET('Other Inputs'!$B263,,$D$2)</f>
        <v>1.7500000000000002E-2</v>
      </c>
      <c r="N57" s="61">
        <f t="shared" ca="1" si="8"/>
        <v>272.26452652776464</v>
      </c>
      <c r="O57" s="61">
        <f t="shared" ca="1" si="9"/>
        <v>136.13226326388232</v>
      </c>
      <c r="P57" s="53"/>
      <c r="Q57" s="61">
        <f t="shared" ca="1" si="18"/>
        <v>903171.23427109083</v>
      </c>
      <c r="R57" s="54">
        <f t="shared" ca="1" si="13"/>
        <v>4.3570531568513093E-2</v>
      </c>
      <c r="S57" s="66">
        <f t="shared" ca="1" si="11"/>
        <v>122950744.23615767</v>
      </c>
      <c r="T57" s="68">
        <f t="shared" si="19"/>
        <v>30.5</v>
      </c>
    </row>
    <row r="58" spans="2:20" s="51" customFormat="1">
      <c r="B58" s="15">
        <f t="shared" si="12"/>
        <v>2051</v>
      </c>
      <c r="C58" s="61">
        <f t="shared" ca="1" si="14"/>
        <v>0</v>
      </c>
      <c r="D58" s="79" t="e">
        <f t="shared" ca="1" si="15"/>
        <v>#DIV/0!</v>
      </c>
      <c r="E58" s="85" t="str">
        <f t="shared" ca="1" si="5"/>
        <v/>
      </c>
      <c r="F58" s="61">
        <f t="shared" ca="1" si="16"/>
        <v>0</v>
      </c>
      <c r="G58" s="181">
        <f ca="1">OFFSET('Other Inputs'!$B126,,$D$2)</f>
        <v>0</v>
      </c>
      <c r="H58" s="61">
        <f t="shared" ca="1" si="6"/>
        <v>0</v>
      </c>
      <c r="I58" s="79" t="str">
        <f t="shared" ca="1" si="17"/>
        <v/>
      </c>
      <c r="J58" s="63">
        <f ca="1">OFFSET('Other Inputs'!$B57,,$D$2)</f>
        <v>2</v>
      </c>
      <c r="K58" s="86">
        <f t="shared" ca="1" si="7"/>
        <v>0</v>
      </c>
      <c r="L58" s="82">
        <f ca="1">OFFSET('Other Inputs'!$B195,,$D$2)</f>
        <v>5.5E-2</v>
      </c>
      <c r="M58" s="52">
        <f ca="1">OFFSET('Other Inputs'!$B264,,$D$2)</f>
        <v>1.7500000000000002E-2</v>
      </c>
      <c r="N58" s="61">
        <f t="shared" ca="1" si="8"/>
        <v>0</v>
      </c>
      <c r="O58" s="61">
        <f t="shared" ca="1" si="9"/>
        <v>0</v>
      </c>
      <c r="P58" s="53"/>
      <c r="Q58" s="61" t="str">
        <f t="shared" ca="1" si="18"/>
        <v/>
      </c>
      <c r="R58" s="54" t="str">
        <f t="shared" ca="1" si="13"/>
        <v/>
      </c>
      <c r="S58" s="66">
        <f t="shared" ca="1" si="11"/>
        <v>0</v>
      </c>
      <c r="T58" s="68">
        <f t="shared" si="19"/>
        <v>31.5</v>
      </c>
    </row>
    <row r="59" spans="2:20" s="51" customFormat="1">
      <c r="B59" s="15">
        <f t="shared" si="12"/>
        <v>2052</v>
      </c>
      <c r="C59" s="61">
        <f t="shared" ca="1" si="14"/>
        <v>0</v>
      </c>
      <c r="D59" s="79" t="e">
        <f t="shared" ca="1" si="15"/>
        <v>#DIV/0!</v>
      </c>
      <c r="E59" s="85" t="str">
        <f t="shared" ca="1" si="5"/>
        <v/>
      </c>
      <c r="F59" s="61">
        <f t="shared" ca="1" si="16"/>
        <v>0</v>
      </c>
      <c r="G59" s="181">
        <f ca="1">OFFSET('Other Inputs'!$B127,,$D$2)</f>
        <v>0</v>
      </c>
      <c r="H59" s="61">
        <f t="shared" ca="1" si="6"/>
        <v>0</v>
      </c>
      <c r="I59" s="79" t="str">
        <f t="shared" ca="1" si="17"/>
        <v/>
      </c>
      <c r="J59" s="63">
        <f ca="1">OFFSET('Other Inputs'!$B58,,$D$2)</f>
        <v>2</v>
      </c>
      <c r="K59" s="86">
        <f t="shared" ca="1" si="7"/>
        <v>0</v>
      </c>
      <c r="L59" s="82">
        <f ca="1">OFFSET('Other Inputs'!$B196,,$D$2)</f>
        <v>5.5E-2</v>
      </c>
      <c r="M59" s="52">
        <f ca="1">OFFSET('Other Inputs'!$B265,,$D$2)</f>
        <v>1.7500000000000002E-2</v>
      </c>
      <c r="N59" s="61">
        <f t="shared" ca="1" si="8"/>
        <v>0</v>
      </c>
      <c r="O59" s="61">
        <f t="shared" ca="1" si="9"/>
        <v>0</v>
      </c>
      <c r="P59" s="53"/>
      <c r="Q59" s="61" t="str">
        <f t="shared" ca="1" si="18"/>
        <v/>
      </c>
      <c r="R59" s="54" t="str">
        <f t="shared" ca="1" si="13"/>
        <v/>
      </c>
      <c r="S59" s="66">
        <f t="shared" ca="1" si="11"/>
        <v>0</v>
      </c>
      <c r="T59" s="68">
        <f t="shared" si="19"/>
        <v>32.5</v>
      </c>
    </row>
    <row r="60" spans="2:20" s="51" customFormat="1">
      <c r="B60" s="15">
        <f t="shared" si="12"/>
        <v>2053</v>
      </c>
      <c r="C60" s="61">
        <f t="shared" ca="1" si="14"/>
        <v>0</v>
      </c>
      <c r="D60" s="79" t="e">
        <f t="shared" ca="1" si="15"/>
        <v>#DIV/0!</v>
      </c>
      <c r="E60" s="85" t="str">
        <f t="shared" ca="1" si="5"/>
        <v/>
      </c>
      <c r="F60" s="61">
        <f t="shared" ca="1" si="16"/>
        <v>0</v>
      </c>
      <c r="G60" s="181">
        <f ca="1">OFFSET('Other Inputs'!$B128,,$D$2)</f>
        <v>0</v>
      </c>
      <c r="H60" s="61">
        <f t="shared" ca="1" si="6"/>
        <v>0</v>
      </c>
      <c r="I60" s="79" t="str">
        <f t="shared" ca="1" si="17"/>
        <v/>
      </c>
      <c r="J60" s="63">
        <f ca="1">OFFSET('Other Inputs'!$B59,,$D$2)</f>
        <v>2</v>
      </c>
      <c r="K60" s="86">
        <f t="shared" ca="1" si="7"/>
        <v>0</v>
      </c>
      <c r="L60" s="82">
        <f ca="1">OFFSET('Other Inputs'!$B197,,$D$2)</f>
        <v>5.5E-2</v>
      </c>
      <c r="M60" s="52">
        <f ca="1">OFFSET('Other Inputs'!$B266,,$D$2)</f>
        <v>1.7500000000000002E-2</v>
      </c>
      <c r="N60" s="61">
        <f t="shared" ca="1" si="8"/>
        <v>0</v>
      </c>
      <c r="O60" s="61">
        <f t="shared" ca="1" si="9"/>
        <v>0</v>
      </c>
      <c r="P60" s="53"/>
      <c r="Q60" s="61" t="str">
        <f t="shared" ca="1" si="18"/>
        <v/>
      </c>
      <c r="R60" s="54" t="str">
        <f t="shared" ca="1" si="13"/>
        <v/>
      </c>
      <c r="S60" s="66">
        <f t="shared" ca="1" si="11"/>
        <v>0</v>
      </c>
      <c r="T60" s="68">
        <f t="shared" si="19"/>
        <v>33.5</v>
      </c>
    </row>
    <row r="61" spans="2:20" s="51" customFormat="1">
      <c r="B61" s="15">
        <f t="shared" si="12"/>
        <v>2054</v>
      </c>
      <c r="C61" s="61">
        <f t="shared" ca="1" si="14"/>
        <v>0</v>
      </c>
      <c r="D61" s="79" t="e">
        <f t="shared" ca="1" si="15"/>
        <v>#DIV/0!</v>
      </c>
      <c r="E61" s="85" t="str">
        <f t="shared" ca="1" si="5"/>
        <v/>
      </c>
      <c r="F61" s="61">
        <f t="shared" ca="1" si="16"/>
        <v>0</v>
      </c>
      <c r="G61" s="181">
        <f ca="1">OFFSET('Other Inputs'!$B129,,$D$2)</f>
        <v>0</v>
      </c>
      <c r="H61" s="61">
        <f t="shared" ca="1" si="6"/>
        <v>0</v>
      </c>
      <c r="I61" s="79" t="str">
        <f t="shared" ca="1" si="17"/>
        <v/>
      </c>
      <c r="J61" s="63">
        <f ca="1">OFFSET('Other Inputs'!$B60,,$D$2)</f>
        <v>2</v>
      </c>
      <c r="K61" s="86">
        <f t="shared" ca="1" si="7"/>
        <v>0</v>
      </c>
      <c r="L61" s="82">
        <f ca="1">OFFSET('Other Inputs'!$B198,,$D$2)</f>
        <v>5.5E-2</v>
      </c>
      <c r="M61" s="52">
        <f ca="1">OFFSET('Other Inputs'!$B267,,$D$2)</f>
        <v>1.7500000000000002E-2</v>
      </c>
      <c r="N61" s="61">
        <f t="shared" ca="1" si="8"/>
        <v>0</v>
      </c>
      <c r="O61" s="61">
        <f t="shared" ca="1" si="9"/>
        <v>0</v>
      </c>
      <c r="P61" s="53"/>
      <c r="Q61" s="61" t="str">
        <f t="shared" ca="1" si="18"/>
        <v/>
      </c>
      <c r="R61" s="54" t="str">
        <f t="shared" ca="1" si="13"/>
        <v/>
      </c>
      <c r="S61" s="66">
        <f t="shared" ca="1" si="11"/>
        <v>0</v>
      </c>
      <c r="T61" s="68">
        <f t="shared" si="19"/>
        <v>34.5</v>
      </c>
    </row>
    <row r="62" spans="2:20" s="51" customFormat="1">
      <c r="B62" s="15">
        <f t="shared" si="12"/>
        <v>2055</v>
      </c>
      <c r="C62" s="61">
        <f t="shared" ca="1" si="14"/>
        <v>0</v>
      </c>
      <c r="D62" s="79" t="e">
        <f t="shared" ca="1" si="15"/>
        <v>#DIV/0!</v>
      </c>
      <c r="E62" s="85" t="str">
        <f t="shared" ca="1" si="5"/>
        <v/>
      </c>
      <c r="F62" s="61">
        <f t="shared" ca="1" si="16"/>
        <v>0</v>
      </c>
      <c r="G62" s="181">
        <f ca="1">OFFSET('Other Inputs'!$B130,,$D$2)</f>
        <v>0</v>
      </c>
      <c r="H62" s="61">
        <f t="shared" ca="1" si="6"/>
        <v>0</v>
      </c>
      <c r="I62" s="79" t="str">
        <f t="shared" ca="1" si="17"/>
        <v/>
      </c>
      <c r="J62" s="63">
        <f ca="1">OFFSET('Other Inputs'!$B61,,$D$2)</f>
        <v>2</v>
      </c>
      <c r="K62" s="86">
        <f t="shared" ca="1" si="7"/>
        <v>0</v>
      </c>
      <c r="L62" s="82">
        <f ca="1">OFFSET('Other Inputs'!$B199,,$D$2)</f>
        <v>5.5E-2</v>
      </c>
      <c r="M62" s="52">
        <f ca="1">OFFSET('Other Inputs'!$B268,,$D$2)</f>
        <v>1.7500000000000002E-2</v>
      </c>
      <c r="N62" s="61">
        <f t="shared" ca="1" si="8"/>
        <v>0</v>
      </c>
      <c r="O62" s="61">
        <f t="shared" ca="1" si="9"/>
        <v>0</v>
      </c>
      <c r="P62" s="53"/>
      <c r="Q62" s="61" t="str">
        <f t="shared" ca="1" si="18"/>
        <v/>
      </c>
      <c r="R62" s="54" t="str">
        <f t="shared" ca="1" si="13"/>
        <v/>
      </c>
      <c r="S62" s="66">
        <f t="shared" ca="1" si="11"/>
        <v>0</v>
      </c>
      <c r="T62" s="68">
        <f t="shared" si="19"/>
        <v>35.5</v>
      </c>
    </row>
    <row r="63" spans="2:20" s="51" customFormat="1">
      <c r="B63" s="15">
        <f t="shared" si="12"/>
        <v>2056</v>
      </c>
      <c r="C63" s="61">
        <f t="shared" ca="1" si="14"/>
        <v>0</v>
      </c>
      <c r="D63" s="79" t="e">
        <f t="shared" ca="1" si="15"/>
        <v>#DIV/0!</v>
      </c>
      <c r="E63" s="85" t="str">
        <f t="shared" ca="1" si="5"/>
        <v/>
      </c>
      <c r="F63" s="61">
        <f t="shared" ca="1" si="16"/>
        <v>0</v>
      </c>
      <c r="G63" s="181">
        <f ca="1">OFFSET('Other Inputs'!$B131,,$D$2)</f>
        <v>0</v>
      </c>
      <c r="H63" s="61">
        <f t="shared" ca="1" si="6"/>
        <v>0</v>
      </c>
      <c r="I63" s="79" t="str">
        <f t="shared" ca="1" si="17"/>
        <v/>
      </c>
      <c r="J63" s="63">
        <f ca="1">OFFSET('Other Inputs'!$B62,,$D$2)</f>
        <v>2</v>
      </c>
      <c r="K63" s="86">
        <f t="shared" ca="1" si="7"/>
        <v>0</v>
      </c>
      <c r="L63" s="82">
        <f ca="1">OFFSET('Other Inputs'!$B200,,$D$2)</f>
        <v>5.5E-2</v>
      </c>
      <c r="M63" s="52">
        <f ca="1">OFFSET('Other Inputs'!$B269,,$D$2)</f>
        <v>1.7500000000000002E-2</v>
      </c>
      <c r="N63" s="61">
        <f t="shared" ca="1" si="8"/>
        <v>0</v>
      </c>
      <c r="O63" s="61">
        <f t="shared" ca="1" si="9"/>
        <v>0</v>
      </c>
      <c r="P63" s="53"/>
      <c r="Q63" s="61" t="str">
        <f t="shared" ca="1" si="18"/>
        <v/>
      </c>
      <c r="R63" s="54" t="str">
        <f t="shared" ca="1" si="13"/>
        <v/>
      </c>
      <c r="S63" s="66">
        <f t="shared" ca="1" si="11"/>
        <v>0</v>
      </c>
      <c r="T63" s="68">
        <f t="shared" si="19"/>
        <v>36.5</v>
      </c>
    </row>
    <row r="64" spans="2:20" s="51" customFormat="1">
      <c r="B64" s="15">
        <f t="shared" si="12"/>
        <v>2057</v>
      </c>
      <c r="C64" s="61">
        <f t="shared" ca="1" si="14"/>
        <v>0</v>
      </c>
      <c r="D64" s="79" t="e">
        <f t="shared" ca="1" si="15"/>
        <v>#DIV/0!</v>
      </c>
      <c r="E64" s="85" t="str">
        <f t="shared" ca="1" si="5"/>
        <v/>
      </c>
      <c r="F64" s="61">
        <f t="shared" ca="1" si="16"/>
        <v>0</v>
      </c>
      <c r="G64" s="181">
        <f ca="1">OFFSET('Other Inputs'!$B132,,$D$2)</f>
        <v>0</v>
      </c>
      <c r="H64" s="61">
        <f t="shared" ca="1" si="6"/>
        <v>0</v>
      </c>
      <c r="I64" s="79" t="str">
        <f t="shared" ca="1" si="17"/>
        <v/>
      </c>
      <c r="J64" s="63">
        <f ca="1">OFFSET('Other Inputs'!$B63,,$D$2)</f>
        <v>2</v>
      </c>
      <c r="K64" s="86">
        <f t="shared" ca="1" si="7"/>
        <v>0</v>
      </c>
      <c r="L64" s="82">
        <f ca="1">OFFSET('Other Inputs'!$B201,,$D$2)</f>
        <v>5.5E-2</v>
      </c>
      <c r="M64" s="52">
        <f ca="1">OFFSET('Other Inputs'!$B270,,$D$2)</f>
        <v>1.7500000000000002E-2</v>
      </c>
      <c r="N64" s="61">
        <f t="shared" ca="1" si="8"/>
        <v>0</v>
      </c>
      <c r="O64" s="61">
        <f t="shared" ca="1" si="9"/>
        <v>0</v>
      </c>
      <c r="P64" s="53"/>
      <c r="Q64" s="61" t="str">
        <f t="shared" ca="1" si="18"/>
        <v/>
      </c>
      <c r="R64" s="54" t="str">
        <f t="shared" ca="1" si="13"/>
        <v/>
      </c>
      <c r="S64" s="66">
        <f t="shared" ca="1" si="11"/>
        <v>0</v>
      </c>
      <c r="T64" s="68">
        <f t="shared" si="19"/>
        <v>37.5</v>
      </c>
    </row>
    <row r="65" spans="2:20" s="51" customFormat="1">
      <c r="B65" s="15">
        <f t="shared" si="12"/>
        <v>2058</v>
      </c>
      <c r="C65" s="61">
        <f t="shared" ca="1" si="14"/>
        <v>0</v>
      </c>
      <c r="D65" s="79" t="e">
        <f t="shared" ca="1" si="15"/>
        <v>#DIV/0!</v>
      </c>
      <c r="E65" s="85" t="str">
        <f t="shared" ca="1" si="5"/>
        <v/>
      </c>
      <c r="F65" s="61">
        <f t="shared" ca="1" si="16"/>
        <v>0</v>
      </c>
      <c r="G65" s="181">
        <f ca="1">OFFSET('Other Inputs'!$B133,,$D$2)</f>
        <v>0</v>
      </c>
      <c r="H65" s="61">
        <f t="shared" ca="1" si="6"/>
        <v>0</v>
      </c>
      <c r="I65" s="79" t="str">
        <f t="shared" ca="1" si="17"/>
        <v/>
      </c>
      <c r="J65" s="63">
        <f ca="1">OFFSET('Other Inputs'!$B64,,$D$2)</f>
        <v>2</v>
      </c>
      <c r="K65" s="86">
        <f t="shared" ca="1" si="7"/>
        <v>0</v>
      </c>
      <c r="L65" s="82">
        <f ca="1">OFFSET('Other Inputs'!$B202,,$D$2)</f>
        <v>5.5E-2</v>
      </c>
      <c r="M65" s="52">
        <f ca="1">OFFSET('Other Inputs'!$B271,,$D$2)</f>
        <v>1.7500000000000002E-2</v>
      </c>
      <c r="N65" s="61">
        <f t="shared" ca="1" si="8"/>
        <v>0</v>
      </c>
      <c r="O65" s="61">
        <f t="shared" ca="1" si="9"/>
        <v>0</v>
      </c>
      <c r="P65" s="53"/>
      <c r="Q65" s="61" t="str">
        <f t="shared" ca="1" si="18"/>
        <v/>
      </c>
      <c r="R65" s="54" t="str">
        <f t="shared" ca="1" si="13"/>
        <v/>
      </c>
      <c r="S65" s="66">
        <f t="shared" ca="1" si="11"/>
        <v>0</v>
      </c>
      <c r="T65" s="68">
        <f t="shared" si="19"/>
        <v>38.5</v>
      </c>
    </row>
    <row r="66" spans="2:20" s="51" customFormat="1">
      <c r="B66" s="15">
        <f t="shared" si="12"/>
        <v>2059</v>
      </c>
      <c r="C66" s="61">
        <f t="shared" ca="1" si="14"/>
        <v>0</v>
      </c>
      <c r="D66" s="79" t="e">
        <f t="shared" ca="1" si="15"/>
        <v>#DIV/0!</v>
      </c>
      <c r="E66" s="85" t="str">
        <f t="shared" ca="1" si="5"/>
        <v/>
      </c>
      <c r="F66" s="61">
        <f t="shared" ca="1" si="16"/>
        <v>0</v>
      </c>
      <c r="G66" s="181">
        <f ca="1">OFFSET('Other Inputs'!$B134,,$D$2)</f>
        <v>0</v>
      </c>
      <c r="H66" s="61">
        <f t="shared" ca="1" si="6"/>
        <v>0</v>
      </c>
      <c r="I66" s="79" t="str">
        <f t="shared" ca="1" si="17"/>
        <v/>
      </c>
      <c r="J66" s="63">
        <f ca="1">OFFSET('Other Inputs'!$B65,,$D$2)</f>
        <v>2</v>
      </c>
      <c r="K66" s="86">
        <f t="shared" ca="1" si="7"/>
        <v>0</v>
      </c>
      <c r="L66" s="82">
        <f ca="1">OFFSET('Other Inputs'!$B203,,$D$2)</f>
        <v>5.5E-2</v>
      </c>
      <c r="M66" s="52">
        <f ca="1">OFFSET('Other Inputs'!$B272,,$D$2)</f>
        <v>1.7500000000000002E-2</v>
      </c>
      <c r="N66" s="61">
        <f t="shared" ca="1" si="8"/>
        <v>0</v>
      </c>
      <c r="O66" s="61">
        <f t="shared" ca="1" si="9"/>
        <v>0</v>
      </c>
      <c r="P66" s="53"/>
      <c r="Q66" s="61" t="str">
        <f t="shared" ca="1" si="18"/>
        <v/>
      </c>
      <c r="R66" s="54" t="str">
        <f t="shared" ca="1" si="13"/>
        <v/>
      </c>
      <c r="S66" s="66">
        <f t="shared" ca="1" si="11"/>
        <v>0</v>
      </c>
      <c r="T66" s="68">
        <f t="shared" si="19"/>
        <v>39.5</v>
      </c>
    </row>
    <row r="67" spans="2:20" s="51" customFormat="1" ht="14" thickBot="1">
      <c r="B67" s="15">
        <f t="shared" si="12"/>
        <v>2060</v>
      </c>
      <c r="C67" s="61">
        <f t="shared" ca="1" si="14"/>
        <v>0</v>
      </c>
      <c r="D67" s="79" t="e">
        <f t="shared" ca="1" si="15"/>
        <v>#DIV/0!</v>
      </c>
      <c r="E67" s="85" t="str">
        <f t="shared" ca="1" si="5"/>
        <v/>
      </c>
      <c r="F67" s="61">
        <f t="shared" ca="1" si="16"/>
        <v>0</v>
      </c>
      <c r="G67" s="181">
        <f ca="1">OFFSET('Other Inputs'!$B135,,$D$2)</f>
        <v>0</v>
      </c>
      <c r="H67" s="61">
        <f t="shared" ca="1" si="6"/>
        <v>0</v>
      </c>
      <c r="I67" s="79" t="str">
        <f t="shared" ca="1" si="17"/>
        <v/>
      </c>
      <c r="J67" s="63">
        <f ca="1">OFFSET('Other Inputs'!$B66,,$D$2)</f>
        <v>2</v>
      </c>
      <c r="K67" s="86">
        <f t="shared" ca="1" si="7"/>
        <v>0</v>
      </c>
      <c r="L67" s="82">
        <f ca="1">OFFSET('Other Inputs'!$B204,,$D$2)</f>
        <v>5.5E-2</v>
      </c>
      <c r="M67" s="52">
        <f ca="1">OFFSET('Other Inputs'!$B273,,$D$2)</f>
        <v>1.7500000000000002E-2</v>
      </c>
      <c r="N67" s="61">
        <f t="shared" ca="1" si="8"/>
        <v>0</v>
      </c>
      <c r="O67" s="61">
        <f t="shared" ca="1" si="9"/>
        <v>0</v>
      </c>
      <c r="P67" s="53"/>
      <c r="Q67" s="61" t="str">
        <f t="shared" ca="1" si="18"/>
        <v/>
      </c>
      <c r="R67" s="54" t="str">
        <f t="shared" ca="1" si="13"/>
        <v/>
      </c>
      <c r="S67" s="66">
        <f t="shared" ca="1" si="11"/>
        <v>0</v>
      </c>
      <c r="T67" s="68">
        <f t="shared" si="19"/>
        <v>40.5</v>
      </c>
    </row>
    <row r="68" spans="2:20" s="51" customFormat="1" ht="14" thickBot="1">
      <c r="B68" s="16" t="str">
        <f>Startyear&amp;" to "&amp;2050</f>
        <v>2020 to 2050</v>
      </c>
      <c r="C68" s="62">
        <f ca="1">SUMIFS(C$12:C$67, $B$12:$B$67,"&gt;="&amp;Startyear,$B$12:$B$67,"&lt;="&amp;2050)</f>
        <v>27188.660532516413</v>
      </c>
      <c r="D68" s="80"/>
      <c r="E68" s="87">
        <f ca="1">F68/C68</f>
        <v>0.50177990244598192</v>
      </c>
      <c r="F68" s="62">
        <f ca="1">SUMIFS(F$12:F$67, $B$12:$B$67,"&gt;="&amp;Startyear,$B$12:$B$67,"&lt;="&amp;Endyear)</f>
        <v>13642.723429643005</v>
      </c>
      <c r="G68" s="58">
        <f ca="1">1-H68/F68</f>
        <v>0</v>
      </c>
      <c r="H68" s="62">
        <f ca="1">SUMIFS(H$12:H$67, $B$12:$B$67,"&gt;="&amp;Startyear,$B$12:$B$67,"&lt;="&amp;2050)</f>
        <v>13642.723429643005</v>
      </c>
      <c r="I68" s="57"/>
      <c r="J68" s="64">
        <f ca="1">K68/H68</f>
        <v>2</v>
      </c>
      <c r="K68" s="88">
        <f ca="1">SUMIFS(K$12:K$67, $B$12:$B$67,"&gt;="&amp;Startyear,$B$12:$B$67,"&lt;="&amp;2050)</f>
        <v>27285.44685928601</v>
      </c>
      <c r="L68" s="83"/>
      <c r="M68" s="59"/>
      <c r="N68" s="62">
        <f ca="1">SUMIFS(N$12:N$67, $B$12:$B$67,"&gt;="&amp;Startyear,$B$12:$B$67,"&lt;="&amp;2050)</f>
        <v>29289.903999186317</v>
      </c>
      <c r="O68" s="62">
        <f ca="1">SUMIFS(O$12:O$67, $B$12:$B$67,"&gt;="&amp;Startyear,$B$12:$B$67,"&lt;="&amp;2050)</f>
        <v>14644.951999593159</v>
      </c>
      <c r="P68" s="60"/>
      <c r="Q68" s="62">
        <f ca="1">S68/O68</f>
        <v>404504.14053439588</v>
      </c>
      <c r="R68" s="58">
        <f ca="1">(VLOOKUP(2050,$B$12:$Q$67,COLUMN(P1),0)/VLOOKUP(Startyear,$B$12:$Q$67,COLUMN(P1),0))^(1/(2050-Startyear))-1</f>
        <v>4.0883728244935913E-2</v>
      </c>
      <c r="S68" s="67">
        <f ca="1">SUMIFS(S$12:S$67, $B$12:$B$67,"&gt;="&amp;Startyear,$B$12:$B$67,"&lt;="&amp;2050)</f>
        <v>5923943721.7629128</v>
      </c>
      <c r="T68" s="69"/>
    </row>
    <row r="69" spans="2:20" s="51" customFormat="1" ht="14" thickBot="1">
      <c r="B69" s="16" t="s">
        <v>31</v>
      </c>
      <c r="C69" s="70">
        <f ca="1">SUMPRODUCT(C$12:C$57,$T$12:$T$57)/C68</f>
        <v>10.206310500706032</v>
      </c>
      <c r="D69" s="73"/>
      <c r="E69" s="74"/>
      <c r="F69" s="70">
        <f ca="1">SUMPRODUCT(F$12:F$67,$T$12:$T$67)/F68</f>
        <v>10.110197399847012</v>
      </c>
      <c r="G69" s="140"/>
      <c r="H69" s="70">
        <f ca="1">SUMPRODUCT(H$12:H$57,$T$12:$T$57)/H68</f>
        <v>10.110197399847012</v>
      </c>
      <c r="I69" s="70"/>
      <c r="J69" s="70"/>
      <c r="K69" s="70">
        <f ca="1">SUMPRODUCT(K$12:K$57,$T$12:$T$57)/K68</f>
        <v>10.110197399847012</v>
      </c>
      <c r="L69" s="84"/>
      <c r="M69" s="70"/>
      <c r="N69" s="70">
        <f ca="1">SUMPRODUCT(N$12:N$57,$T$12:$T$57)/N68</f>
        <v>10.110197399847006</v>
      </c>
      <c r="O69" s="70">
        <f ca="1">SUMPRODUCT(O$12:O$57,$T$12:$T$57)/O68</f>
        <v>10.110197399847006</v>
      </c>
      <c r="P69" s="70"/>
      <c r="Q69" s="71"/>
      <c r="R69" s="72"/>
      <c r="S69" s="70">
        <f ca="1">SUMPRODUCT(S$12:S$57,$T$12:$T$57)/S68</f>
        <v>12.848823281647123</v>
      </c>
      <c r="T69" s="75"/>
    </row>
    <row r="70" spans="2:20" s="51" customFormat="1" ht="14" thickBot="1">
      <c r="B70" s="16" t="str">
        <f>Startyear&amp;" to "&amp;Endyear</f>
        <v>2020 to 2060</v>
      </c>
      <c r="C70" s="62" t="str">
        <f ca="1">IF(C58=0,"N/A",SUMIFS(C$12:C$67, $B$12:$B$67,"&gt;="&amp;Startyear))</f>
        <v>N/A</v>
      </c>
      <c r="D70" s="80"/>
      <c r="E70" s="87" t="str">
        <f ca="1">IF(C58=0,"N/A",F70/C70)</f>
        <v>N/A</v>
      </c>
      <c r="F70" s="62">
        <f ca="1">SUMIFS(F$12:F$67, $B$12:$B$67,"&gt;="&amp;Startyear)</f>
        <v>13642.723429643005</v>
      </c>
      <c r="G70" s="58" t="e">
        <f ca="1">1-H70/F70</f>
        <v>#VALUE!</v>
      </c>
      <c r="H70" s="62" t="str">
        <f ca="1">IF(C58=0,"N/A",SUMIFS(H$12:H$67, $B$12:$B$67,"&gt;="&amp;Startyear))</f>
        <v>N/A</v>
      </c>
      <c r="I70" s="57"/>
      <c r="J70" s="64" t="str">
        <f ca="1">IF(C58=0,"N/A",K70/H70)</f>
        <v>N/A</v>
      </c>
      <c r="K70" s="88" t="str">
        <f ca="1">IF(C58=0,"N/A",SUMIFS(K$12:K$67, $B$12:$B$67,"&gt;="&amp;Startyear))</f>
        <v>N/A</v>
      </c>
      <c r="L70" s="83"/>
      <c r="M70" s="59"/>
      <c r="N70" s="62" t="str">
        <f ca="1">IF(C58=0,"N/A",SUMIFS(N$12:N$67, $B$12:$B$67,"&gt;="&amp;Startyear))</f>
        <v>N/A</v>
      </c>
      <c r="O70" s="62" t="str">
        <f ca="1">IF(C58=0,"N/A",SUMIFS(O$12:O$67, $B$12:$B$67,"&gt;="&amp;Startyear))</f>
        <v>N/A</v>
      </c>
      <c r="P70" s="60"/>
      <c r="Q70" s="62" t="str">
        <f ca="1">IF(OR(Q58="",Q58=0),"N/A",S70/O70)</f>
        <v>N/A</v>
      </c>
      <c r="R70" s="58" t="str">
        <f ca="1">IF(OR(Q58="",Q58=0),"N/A",(VLOOKUP($B$67,$B$12:$Q$67,COLUMN(P3),0)/VLOOKUP(Startyear,$B$12:$Q$67,COLUMN(P3),0))^(1/($B$67-Startyear))-1)</f>
        <v>N/A</v>
      </c>
      <c r="S70" s="67" t="str">
        <f ca="1">IF(OR(Q58="",Q58=0),"N/A",SUMIFS(S$12:S$67, $B$12:$B$67,"&gt;="&amp;Startyear))</f>
        <v>N/A</v>
      </c>
      <c r="T70" s="69"/>
    </row>
    <row r="71" spans="2:20" ht="14" thickBot="1">
      <c r="B71" s="16" t="s">
        <v>31</v>
      </c>
      <c r="C71" s="70" t="str">
        <f ca="1">IF(C58=0,"N/A",SUMPRODUCT(C$12:C$67,$T$12:$T$67)/C70)</f>
        <v>N/A</v>
      </c>
      <c r="D71" s="73"/>
      <c r="E71" s="74"/>
      <c r="F71" s="70">
        <f ca="1">SUMPRODUCT(F$12:F$67,$T$12:$T$67)/F70</f>
        <v>10.110197399847012</v>
      </c>
      <c r="G71" s="140"/>
      <c r="H71" s="70" t="str">
        <f ca="1">IF(C58=0,"N/A",SUMPRODUCT(H$12:H$67,$T$12:$T$67)/H70)</f>
        <v>N/A</v>
      </c>
      <c r="I71" s="70"/>
      <c r="J71" s="70"/>
      <c r="K71" s="75" t="str">
        <f ca="1">IF(C58=0,"N/A",SUMPRODUCT(K$12:K$67,$T$12:$T$67)/K70)</f>
        <v>N/A</v>
      </c>
      <c r="L71" s="84"/>
      <c r="M71" s="70"/>
      <c r="N71" s="70" t="str">
        <f ca="1">IF(C58=0,"N/A",SUMPRODUCT(N$12:N$67,$T$12:$T$67)/N70)</f>
        <v>N/A</v>
      </c>
      <c r="O71" s="70" t="str">
        <f ca="1">IF(C58=0,"N/A",SUMPRODUCT(O$12:O$67,$T$12:$T$67)/O70)</f>
        <v>N/A</v>
      </c>
      <c r="P71" s="70"/>
      <c r="Q71" s="71"/>
      <c r="R71" s="72"/>
      <c r="S71" s="73" t="str">
        <f ca="1">IF(OR(Q58="",Q58=0),"N/A",SUMPRODUCT(S$12:S$67,$T$12:$T$67)/S70)</f>
        <v>N/A</v>
      </c>
      <c r="T71" s="75"/>
    </row>
    <row r="72" spans="2:20" hidden="1">
      <c r="F72" s="30"/>
      <c r="H72" s="30"/>
      <c r="I72" s="30"/>
      <c r="J72" s="30"/>
      <c r="S72" s="18"/>
    </row>
    <row r="73" spans="2:20" hidden="1">
      <c r="S73" s="30"/>
    </row>
    <row r="74" spans="2:20" hidden="1">
      <c r="S74" s="19"/>
    </row>
    <row r="75" spans="2:20" hidden="1"/>
    <row r="76" spans="2:20" hidden="1">
      <c r="S76" s="18"/>
    </row>
    <row r="77" spans="2:20" hidden="1"/>
    <row r="78" spans="2:20" hidden="1">
      <c r="S78" s="17"/>
    </row>
    <row r="79" spans="2:20" hidden="1"/>
    <row r="80" spans="2:20"/>
    <row r="81"/>
    <row r="82"/>
    <row r="83"/>
    <row r="84"/>
    <row r="85"/>
    <row r="86"/>
    <row r="87"/>
    <row r="88"/>
    <row r="89"/>
  </sheetData>
  <pageMargins left="0.75" right="0.75" top="1" bottom="1" header="0.5" footer="0.5"/>
  <pageSetup paperSize="9" scale="4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tabColor rgb="FF0070C0"/>
    <pageSetUpPr fitToPage="1"/>
  </sheetPr>
  <dimension ref="A1:WWD89"/>
  <sheetViews>
    <sheetView showGridLines="0" zoomScale="90" zoomScaleNormal="90" workbookViewId="0">
      <pane xSplit="4" ySplit="11" topLeftCell="E12" activePane="bottomRight" state="frozen"/>
      <selection activeCell="C70" sqref="C70:T71"/>
      <selection pane="topRight" activeCell="C70" sqref="C70:T71"/>
      <selection pane="bottomLeft" activeCell="C70" sqref="C70:T71"/>
      <selection pane="bottomRight"/>
    </sheetView>
  </sheetViews>
  <sheetFormatPr baseColWidth="10" defaultColWidth="0" defaultRowHeight="13" zeroHeight="1"/>
  <cols>
    <col min="1" max="1" width="1.33203125" style="29" customWidth="1"/>
    <col min="2" max="2" width="16.6640625" style="29" customWidth="1"/>
    <col min="3" max="5" width="11.1640625" style="29" customWidth="1"/>
    <col min="6" max="6" width="11.1640625" style="29" hidden="1" customWidth="1"/>
    <col min="7" max="7" width="11.1640625" style="136" hidden="1" customWidth="1"/>
    <col min="8" max="13" width="11.1640625" style="29" customWidth="1"/>
    <col min="14" max="14" width="12.6640625" style="29" customWidth="1"/>
    <col min="15" max="15" width="12.1640625" style="29" customWidth="1"/>
    <col min="16" max="16" width="1.5" style="29" customWidth="1"/>
    <col min="17" max="17" width="11.6640625" style="29" customWidth="1"/>
    <col min="18" max="18" width="10.5" style="29" bestFit="1" customWidth="1"/>
    <col min="19" max="19" width="14" style="29" bestFit="1" customWidth="1"/>
    <col min="20" max="20" width="7.83203125" style="44" customWidth="1"/>
    <col min="21" max="21" width="9.83203125" style="29" bestFit="1" customWidth="1"/>
    <col min="22" max="259" width="9" style="29" hidden="1"/>
    <col min="260" max="260" width="24.6640625" style="29" hidden="1"/>
    <col min="261" max="261" width="9.5" style="29" hidden="1"/>
    <col min="262" max="262" width="11.1640625" style="29" hidden="1"/>
    <col min="263" max="263" width="14.5" style="29" hidden="1"/>
    <col min="264" max="264" width="13" style="29" hidden="1"/>
    <col min="265" max="265" width="14.33203125" style="29" hidden="1"/>
    <col min="266" max="266" width="14.83203125" style="29" hidden="1"/>
    <col min="267" max="267" width="12.5" style="29" hidden="1"/>
    <col min="268" max="268" width="8.6640625" style="29" hidden="1"/>
    <col min="269" max="269" width="2.83203125" style="29" hidden="1"/>
    <col min="270" max="270" width="12" style="29" hidden="1"/>
    <col min="271" max="271" width="8.1640625" style="29" hidden="1"/>
    <col min="272" max="272" width="9" style="29" hidden="1"/>
    <col min="273" max="274" width="15.1640625" style="29" hidden="1"/>
    <col min="275" max="275" width="9" style="29" hidden="1"/>
    <col min="276" max="276" width="10.83203125" style="29" hidden="1"/>
    <col min="277" max="277" width="9.83203125" style="29" hidden="1"/>
    <col min="278" max="515" width="9" style="29" hidden="1"/>
    <col min="516" max="516" width="24.6640625" style="29" hidden="1"/>
    <col min="517" max="517" width="9.5" style="29" hidden="1"/>
    <col min="518" max="518" width="11.1640625" style="29" hidden="1"/>
    <col min="519" max="519" width="14.5" style="29" hidden="1"/>
    <col min="520" max="520" width="13" style="29" hidden="1"/>
    <col min="521" max="521" width="14.33203125" style="29" hidden="1"/>
    <col min="522" max="522" width="14.83203125" style="29" hidden="1"/>
    <col min="523" max="523" width="12.5" style="29" hidden="1"/>
    <col min="524" max="524" width="8.6640625" style="29" hidden="1"/>
    <col min="525" max="525" width="2.83203125" style="29" hidden="1"/>
    <col min="526" max="526" width="12" style="29" hidden="1"/>
    <col min="527" max="527" width="8.1640625" style="29" hidden="1"/>
    <col min="528" max="528" width="9" style="29" hidden="1"/>
    <col min="529" max="530" width="15.1640625" style="29" hidden="1"/>
    <col min="531" max="531" width="9" style="29" hidden="1"/>
    <col min="532" max="532" width="10.83203125" style="29" hidden="1"/>
    <col min="533" max="533" width="9.83203125" style="29" hidden="1"/>
    <col min="534" max="771" width="9" style="29" hidden="1"/>
    <col min="772" max="772" width="24.6640625" style="29" hidden="1"/>
    <col min="773" max="773" width="9.5" style="29" hidden="1"/>
    <col min="774" max="774" width="11.1640625" style="29" hidden="1"/>
    <col min="775" max="775" width="14.5" style="29" hidden="1"/>
    <col min="776" max="776" width="13" style="29" hidden="1"/>
    <col min="777" max="777" width="14.33203125" style="29" hidden="1"/>
    <col min="778" max="778" width="14.83203125" style="29" hidden="1"/>
    <col min="779" max="779" width="12.5" style="29" hidden="1"/>
    <col min="780" max="780" width="8.6640625" style="29" hidden="1"/>
    <col min="781" max="781" width="2.83203125" style="29" hidden="1"/>
    <col min="782" max="782" width="12" style="29" hidden="1"/>
    <col min="783" max="783" width="8.1640625" style="29" hidden="1"/>
    <col min="784" max="784" width="9" style="29" hidden="1"/>
    <col min="785" max="786" width="15.1640625" style="29" hidden="1"/>
    <col min="787" max="787" width="9" style="29" hidden="1"/>
    <col min="788" max="788" width="10.83203125" style="29" hidden="1"/>
    <col min="789" max="789" width="9.83203125" style="29" hidden="1"/>
    <col min="790" max="1027" width="9" style="29" hidden="1"/>
    <col min="1028" max="1028" width="24.6640625" style="29" hidden="1"/>
    <col min="1029" max="1029" width="9.5" style="29" hidden="1"/>
    <col min="1030" max="1030" width="11.1640625" style="29" hidden="1"/>
    <col min="1031" max="1031" width="14.5" style="29" hidden="1"/>
    <col min="1032" max="1032" width="13" style="29" hidden="1"/>
    <col min="1033" max="1033" width="14.33203125" style="29" hidden="1"/>
    <col min="1034" max="1034" width="14.83203125" style="29" hidden="1"/>
    <col min="1035" max="1035" width="12.5" style="29" hidden="1"/>
    <col min="1036" max="1036" width="8.6640625" style="29" hidden="1"/>
    <col min="1037" max="1037" width="2.83203125" style="29" hidden="1"/>
    <col min="1038" max="1038" width="12" style="29" hidden="1"/>
    <col min="1039" max="1039" width="8.1640625" style="29" hidden="1"/>
    <col min="1040" max="1040" width="9" style="29" hidden="1"/>
    <col min="1041" max="1042" width="15.1640625" style="29" hidden="1"/>
    <col min="1043" max="1043" width="9" style="29" hidden="1"/>
    <col min="1044" max="1044" width="10.83203125" style="29" hidden="1"/>
    <col min="1045" max="1045" width="9.83203125" style="29" hidden="1"/>
    <col min="1046" max="1283" width="9" style="29" hidden="1"/>
    <col min="1284" max="1284" width="24.6640625" style="29" hidden="1"/>
    <col min="1285" max="1285" width="9.5" style="29" hidden="1"/>
    <col min="1286" max="1286" width="11.1640625" style="29" hidden="1"/>
    <col min="1287" max="1287" width="14.5" style="29" hidden="1"/>
    <col min="1288" max="1288" width="13" style="29" hidden="1"/>
    <col min="1289" max="1289" width="14.33203125" style="29" hidden="1"/>
    <col min="1290" max="1290" width="14.83203125" style="29" hidden="1"/>
    <col min="1291" max="1291" width="12.5" style="29" hidden="1"/>
    <col min="1292" max="1292" width="8.6640625" style="29" hidden="1"/>
    <col min="1293" max="1293" width="2.83203125" style="29" hidden="1"/>
    <col min="1294" max="1294" width="12" style="29" hidden="1"/>
    <col min="1295" max="1295" width="8.1640625" style="29" hidden="1"/>
    <col min="1296" max="1296" width="9" style="29" hidden="1"/>
    <col min="1297" max="1298" width="15.1640625" style="29" hidden="1"/>
    <col min="1299" max="1299" width="9" style="29" hidden="1"/>
    <col min="1300" max="1300" width="10.83203125" style="29" hidden="1"/>
    <col min="1301" max="1301" width="9.83203125" style="29" hidden="1"/>
    <col min="1302" max="1539" width="9" style="29" hidden="1"/>
    <col min="1540" max="1540" width="24.6640625" style="29" hidden="1"/>
    <col min="1541" max="1541" width="9.5" style="29" hidden="1"/>
    <col min="1542" max="1542" width="11.1640625" style="29" hidden="1"/>
    <col min="1543" max="1543" width="14.5" style="29" hidden="1"/>
    <col min="1544" max="1544" width="13" style="29" hidden="1"/>
    <col min="1545" max="1545" width="14.33203125" style="29" hidden="1"/>
    <col min="1546" max="1546" width="14.83203125" style="29" hidden="1"/>
    <col min="1547" max="1547" width="12.5" style="29" hidden="1"/>
    <col min="1548" max="1548" width="8.6640625" style="29" hidden="1"/>
    <col min="1549" max="1549" width="2.83203125" style="29" hidden="1"/>
    <col min="1550" max="1550" width="12" style="29" hidden="1"/>
    <col min="1551" max="1551" width="8.1640625" style="29" hidden="1"/>
    <col min="1552" max="1552" width="9" style="29" hidden="1"/>
    <col min="1553" max="1554" width="15.1640625" style="29" hidden="1"/>
    <col min="1555" max="1555" width="9" style="29" hidden="1"/>
    <col min="1556" max="1556" width="10.83203125" style="29" hidden="1"/>
    <col min="1557" max="1557" width="9.83203125" style="29" hidden="1"/>
    <col min="1558" max="1795" width="9" style="29" hidden="1"/>
    <col min="1796" max="1796" width="24.6640625" style="29" hidden="1"/>
    <col min="1797" max="1797" width="9.5" style="29" hidden="1"/>
    <col min="1798" max="1798" width="11.1640625" style="29" hidden="1"/>
    <col min="1799" max="1799" width="14.5" style="29" hidden="1"/>
    <col min="1800" max="1800" width="13" style="29" hidden="1"/>
    <col min="1801" max="1801" width="14.33203125" style="29" hidden="1"/>
    <col min="1802" max="1802" width="14.83203125" style="29" hidden="1"/>
    <col min="1803" max="1803" width="12.5" style="29" hidden="1"/>
    <col min="1804" max="1804" width="8.6640625" style="29" hidden="1"/>
    <col min="1805" max="1805" width="2.83203125" style="29" hidden="1"/>
    <col min="1806" max="1806" width="12" style="29" hidden="1"/>
    <col min="1807" max="1807" width="8.1640625" style="29" hidden="1"/>
    <col min="1808" max="1808" width="9" style="29" hidden="1"/>
    <col min="1809" max="1810" width="15.1640625" style="29" hidden="1"/>
    <col min="1811" max="1811" width="9" style="29" hidden="1"/>
    <col min="1812" max="1812" width="10.83203125" style="29" hidden="1"/>
    <col min="1813" max="1813" width="9.83203125" style="29" hidden="1"/>
    <col min="1814" max="2051" width="9" style="29" hidden="1"/>
    <col min="2052" max="2052" width="24.6640625" style="29" hidden="1"/>
    <col min="2053" max="2053" width="9.5" style="29" hidden="1"/>
    <col min="2054" max="2054" width="11.1640625" style="29" hidden="1"/>
    <col min="2055" max="2055" width="14.5" style="29" hidden="1"/>
    <col min="2056" max="2056" width="13" style="29" hidden="1"/>
    <col min="2057" max="2057" width="14.33203125" style="29" hidden="1"/>
    <col min="2058" max="2058" width="14.83203125" style="29" hidden="1"/>
    <col min="2059" max="2059" width="12.5" style="29" hidden="1"/>
    <col min="2060" max="2060" width="8.6640625" style="29" hidden="1"/>
    <col min="2061" max="2061" width="2.83203125" style="29" hidden="1"/>
    <col min="2062" max="2062" width="12" style="29" hidden="1"/>
    <col min="2063" max="2063" width="8.1640625" style="29" hidden="1"/>
    <col min="2064" max="2064" width="9" style="29" hidden="1"/>
    <col min="2065" max="2066" width="15.1640625" style="29" hidden="1"/>
    <col min="2067" max="2067" width="9" style="29" hidden="1"/>
    <col min="2068" max="2068" width="10.83203125" style="29" hidden="1"/>
    <col min="2069" max="2069" width="9.83203125" style="29" hidden="1"/>
    <col min="2070" max="2307" width="9" style="29" hidden="1"/>
    <col min="2308" max="2308" width="24.6640625" style="29" hidden="1"/>
    <col min="2309" max="2309" width="9.5" style="29" hidden="1"/>
    <col min="2310" max="2310" width="11.1640625" style="29" hidden="1"/>
    <col min="2311" max="2311" width="14.5" style="29" hidden="1"/>
    <col min="2312" max="2312" width="13" style="29" hidden="1"/>
    <col min="2313" max="2313" width="14.33203125" style="29" hidden="1"/>
    <col min="2314" max="2314" width="14.83203125" style="29" hidden="1"/>
    <col min="2315" max="2315" width="12.5" style="29" hidden="1"/>
    <col min="2316" max="2316" width="8.6640625" style="29" hidden="1"/>
    <col min="2317" max="2317" width="2.83203125" style="29" hidden="1"/>
    <col min="2318" max="2318" width="12" style="29" hidden="1"/>
    <col min="2319" max="2319" width="8.1640625" style="29" hidden="1"/>
    <col min="2320" max="2320" width="9" style="29" hidden="1"/>
    <col min="2321" max="2322" width="15.1640625" style="29" hidden="1"/>
    <col min="2323" max="2323" width="9" style="29" hidden="1"/>
    <col min="2324" max="2324" width="10.83203125" style="29" hidden="1"/>
    <col min="2325" max="2325" width="9.83203125" style="29" hidden="1"/>
    <col min="2326" max="2563" width="9" style="29" hidden="1"/>
    <col min="2564" max="2564" width="24.6640625" style="29" hidden="1"/>
    <col min="2565" max="2565" width="9.5" style="29" hidden="1"/>
    <col min="2566" max="2566" width="11.1640625" style="29" hidden="1"/>
    <col min="2567" max="2567" width="14.5" style="29" hidden="1"/>
    <col min="2568" max="2568" width="13" style="29" hidden="1"/>
    <col min="2569" max="2569" width="14.33203125" style="29" hidden="1"/>
    <col min="2570" max="2570" width="14.83203125" style="29" hidden="1"/>
    <col min="2571" max="2571" width="12.5" style="29" hidden="1"/>
    <col min="2572" max="2572" width="8.6640625" style="29" hidden="1"/>
    <col min="2573" max="2573" width="2.83203125" style="29" hidden="1"/>
    <col min="2574" max="2574" width="12" style="29" hidden="1"/>
    <col min="2575" max="2575" width="8.1640625" style="29" hidden="1"/>
    <col min="2576" max="2576" width="9" style="29" hidden="1"/>
    <col min="2577" max="2578" width="15.1640625" style="29" hidden="1"/>
    <col min="2579" max="2579" width="9" style="29" hidden="1"/>
    <col min="2580" max="2580" width="10.83203125" style="29" hidden="1"/>
    <col min="2581" max="2581" width="9.83203125" style="29" hidden="1"/>
    <col min="2582" max="2819" width="9" style="29" hidden="1"/>
    <col min="2820" max="2820" width="24.6640625" style="29" hidden="1"/>
    <col min="2821" max="2821" width="9.5" style="29" hidden="1"/>
    <col min="2822" max="2822" width="11.1640625" style="29" hidden="1"/>
    <col min="2823" max="2823" width="14.5" style="29" hidden="1"/>
    <col min="2824" max="2824" width="13" style="29" hidden="1"/>
    <col min="2825" max="2825" width="14.33203125" style="29" hidden="1"/>
    <col min="2826" max="2826" width="14.83203125" style="29" hidden="1"/>
    <col min="2827" max="2827" width="12.5" style="29" hidden="1"/>
    <col min="2828" max="2828" width="8.6640625" style="29" hidden="1"/>
    <col min="2829" max="2829" width="2.83203125" style="29" hidden="1"/>
    <col min="2830" max="2830" width="12" style="29" hidden="1"/>
    <col min="2831" max="2831" width="8.1640625" style="29" hidden="1"/>
    <col min="2832" max="2832" width="9" style="29" hidden="1"/>
    <col min="2833" max="2834" width="15.1640625" style="29" hidden="1"/>
    <col min="2835" max="2835" width="9" style="29" hidden="1"/>
    <col min="2836" max="2836" width="10.83203125" style="29" hidden="1"/>
    <col min="2837" max="2837" width="9.83203125" style="29" hidden="1"/>
    <col min="2838" max="3075" width="9" style="29" hidden="1"/>
    <col min="3076" max="3076" width="24.6640625" style="29" hidden="1"/>
    <col min="3077" max="3077" width="9.5" style="29" hidden="1"/>
    <col min="3078" max="3078" width="11.1640625" style="29" hidden="1"/>
    <col min="3079" max="3079" width="14.5" style="29" hidden="1"/>
    <col min="3080" max="3080" width="13" style="29" hidden="1"/>
    <col min="3081" max="3081" width="14.33203125" style="29" hidden="1"/>
    <col min="3082" max="3082" width="14.83203125" style="29" hidden="1"/>
    <col min="3083" max="3083" width="12.5" style="29" hidden="1"/>
    <col min="3084" max="3084" width="8.6640625" style="29" hidden="1"/>
    <col min="3085" max="3085" width="2.83203125" style="29" hidden="1"/>
    <col min="3086" max="3086" width="12" style="29" hidden="1"/>
    <col min="3087" max="3087" width="8.1640625" style="29" hidden="1"/>
    <col min="3088" max="3088" width="9" style="29" hidden="1"/>
    <col min="3089" max="3090" width="15.1640625" style="29" hidden="1"/>
    <col min="3091" max="3091" width="9" style="29" hidden="1"/>
    <col min="3092" max="3092" width="10.83203125" style="29" hidden="1"/>
    <col min="3093" max="3093" width="9.83203125" style="29" hidden="1"/>
    <col min="3094" max="3331" width="9" style="29" hidden="1"/>
    <col min="3332" max="3332" width="24.6640625" style="29" hidden="1"/>
    <col min="3333" max="3333" width="9.5" style="29" hidden="1"/>
    <col min="3334" max="3334" width="11.1640625" style="29" hidden="1"/>
    <col min="3335" max="3335" width="14.5" style="29" hidden="1"/>
    <col min="3336" max="3336" width="13" style="29" hidden="1"/>
    <col min="3337" max="3337" width="14.33203125" style="29" hidden="1"/>
    <col min="3338" max="3338" width="14.83203125" style="29" hidden="1"/>
    <col min="3339" max="3339" width="12.5" style="29" hidden="1"/>
    <col min="3340" max="3340" width="8.6640625" style="29" hidden="1"/>
    <col min="3341" max="3341" width="2.83203125" style="29" hidden="1"/>
    <col min="3342" max="3342" width="12" style="29" hidden="1"/>
    <col min="3343" max="3343" width="8.1640625" style="29" hidden="1"/>
    <col min="3344" max="3344" width="9" style="29" hidden="1"/>
    <col min="3345" max="3346" width="15.1640625" style="29" hidden="1"/>
    <col min="3347" max="3347" width="9" style="29" hidden="1"/>
    <col min="3348" max="3348" width="10.83203125" style="29" hidden="1"/>
    <col min="3349" max="3349" width="9.83203125" style="29" hidden="1"/>
    <col min="3350" max="3587" width="9" style="29" hidden="1"/>
    <col min="3588" max="3588" width="24.6640625" style="29" hidden="1"/>
    <col min="3589" max="3589" width="9.5" style="29" hidden="1"/>
    <col min="3590" max="3590" width="11.1640625" style="29" hidden="1"/>
    <col min="3591" max="3591" width="14.5" style="29" hidden="1"/>
    <col min="3592" max="3592" width="13" style="29" hidden="1"/>
    <col min="3593" max="3593" width="14.33203125" style="29" hidden="1"/>
    <col min="3594" max="3594" width="14.83203125" style="29" hidden="1"/>
    <col min="3595" max="3595" width="12.5" style="29" hidden="1"/>
    <col min="3596" max="3596" width="8.6640625" style="29" hidden="1"/>
    <col min="3597" max="3597" width="2.83203125" style="29" hidden="1"/>
    <col min="3598" max="3598" width="12" style="29" hidden="1"/>
    <col min="3599" max="3599" width="8.1640625" style="29" hidden="1"/>
    <col min="3600" max="3600" width="9" style="29" hidden="1"/>
    <col min="3601" max="3602" width="15.1640625" style="29" hidden="1"/>
    <col min="3603" max="3603" width="9" style="29" hidden="1"/>
    <col min="3604" max="3604" width="10.83203125" style="29" hidden="1"/>
    <col min="3605" max="3605" width="9.83203125" style="29" hidden="1"/>
    <col min="3606" max="3843" width="9" style="29" hidden="1"/>
    <col min="3844" max="3844" width="24.6640625" style="29" hidden="1"/>
    <col min="3845" max="3845" width="9.5" style="29" hidden="1"/>
    <col min="3846" max="3846" width="11.1640625" style="29" hidden="1"/>
    <col min="3847" max="3847" width="14.5" style="29" hidden="1"/>
    <col min="3848" max="3848" width="13" style="29" hidden="1"/>
    <col min="3849" max="3849" width="14.33203125" style="29" hidden="1"/>
    <col min="3850" max="3850" width="14.83203125" style="29" hidden="1"/>
    <col min="3851" max="3851" width="12.5" style="29" hidden="1"/>
    <col min="3852" max="3852" width="8.6640625" style="29" hidden="1"/>
    <col min="3853" max="3853" width="2.83203125" style="29" hidden="1"/>
    <col min="3854" max="3854" width="12" style="29" hidden="1"/>
    <col min="3855" max="3855" width="8.1640625" style="29" hidden="1"/>
    <col min="3856" max="3856" width="9" style="29" hidden="1"/>
    <col min="3857" max="3858" width="15.1640625" style="29" hidden="1"/>
    <col min="3859" max="3859" width="9" style="29" hidden="1"/>
    <col min="3860" max="3860" width="10.83203125" style="29" hidden="1"/>
    <col min="3861" max="3861" width="9.83203125" style="29" hidden="1"/>
    <col min="3862" max="4099" width="9" style="29" hidden="1"/>
    <col min="4100" max="4100" width="24.6640625" style="29" hidden="1"/>
    <col min="4101" max="4101" width="9.5" style="29" hidden="1"/>
    <col min="4102" max="4102" width="11.1640625" style="29" hidden="1"/>
    <col min="4103" max="4103" width="14.5" style="29" hidden="1"/>
    <col min="4104" max="4104" width="13" style="29" hidden="1"/>
    <col min="4105" max="4105" width="14.33203125" style="29" hidden="1"/>
    <col min="4106" max="4106" width="14.83203125" style="29" hidden="1"/>
    <col min="4107" max="4107" width="12.5" style="29" hidden="1"/>
    <col min="4108" max="4108" width="8.6640625" style="29" hidden="1"/>
    <col min="4109" max="4109" width="2.83203125" style="29" hidden="1"/>
    <col min="4110" max="4110" width="12" style="29" hidden="1"/>
    <col min="4111" max="4111" width="8.1640625" style="29" hidden="1"/>
    <col min="4112" max="4112" width="9" style="29" hidden="1"/>
    <col min="4113" max="4114" width="15.1640625" style="29" hidden="1"/>
    <col min="4115" max="4115" width="9" style="29" hidden="1"/>
    <col min="4116" max="4116" width="10.83203125" style="29" hidden="1"/>
    <col min="4117" max="4117" width="9.83203125" style="29" hidden="1"/>
    <col min="4118" max="4355" width="9" style="29" hidden="1"/>
    <col min="4356" max="4356" width="24.6640625" style="29" hidden="1"/>
    <col min="4357" max="4357" width="9.5" style="29" hidden="1"/>
    <col min="4358" max="4358" width="11.1640625" style="29" hidden="1"/>
    <col min="4359" max="4359" width="14.5" style="29" hidden="1"/>
    <col min="4360" max="4360" width="13" style="29" hidden="1"/>
    <col min="4361" max="4361" width="14.33203125" style="29" hidden="1"/>
    <col min="4362" max="4362" width="14.83203125" style="29" hidden="1"/>
    <col min="4363" max="4363" width="12.5" style="29" hidden="1"/>
    <col min="4364" max="4364" width="8.6640625" style="29" hidden="1"/>
    <col min="4365" max="4365" width="2.83203125" style="29" hidden="1"/>
    <col min="4366" max="4366" width="12" style="29" hidden="1"/>
    <col min="4367" max="4367" width="8.1640625" style="29" hidden="1"/>
    <col min="4368" max="4368" width="9" style="29" hidden="1"/>
    <col min="4369" max="4370" width="15.1640625" style="29" hidden="1"/>
    <col min="4371" max="4371" width="9" style="29" hidden="1"/>
    <col min="4372" max="4372" width="10.83203125" style="29" hidden="1"/>
    <col min="4373" max="4373" width="9.83203125" style="29" hidden="1"/>
    <col min="4374" max="4611" width="9" style="29" hidden="1"/>
    <col min="4612" max="4612" width="24.6640625" style="29" hidden="1"/>
    <col min="4613" max="4613" width="9.5" style="29" hidden="1"/>
    <col min="4614" max="4614" width="11.1640625" style="29" hidden="1"/>
    <col min="4615" max="4615" width="14.5" style="29" hidden="1"/>
    <col min="4616" max="4616" width="13" style="29" hidden="1"/>
    <col min="4617" max="4617" width="14.33203125" style="29" hidden="1"/>
    <col min="4618" max="4618" width="14.83203125" style="29" hidden="1"/>
    <col min="4619" max="4619" width="12.5" style="29" hidden="1"/>
    <col min="4620" max="4620" width="8.6640625" style="29" hidden="1"/>
    <col min="4621" max="4621" width="2.83203125" style="29" hidden="1"/>
    <col min="4622" max="4622" width="12" style="29" hidden="1"/>
    <col min="4623" max="4623" width="8.1640625" style="29" hidden="1"/>
    <col min="4624" max="4624" width="9" style="29" hidden="1"/>
    <col min="4625" max="4626" width="15.1640625" style="29" hidden="1"/>
    <col min="4627" max="4627" width="9" style="29" hidden="1"/>
    <col min="4628" max="4628" width="10.83203125" style="29" hidden="1"/>
    <col min="4629" max="4629" width="9.83203125" style="29" hidden="1"/>
    <col min="4630" max="4867" width="9" style="29" hidden="1"/>
    <col min="4868" max="4868" width="24.6640625" style="29" hidden="1"/>
    <col min="4869" max="4869" width="9.5" style="29" hidden="1"/>
    <col min="4870" max="4870" width="11.1640625" style="29" hidden="1"/>
    <col min="4871" max="4871" width="14.5" style="29" hidden="1"/>
    <col min="4872" max="4872" width="13" style="29" hidden="1"/>
    <col min="4873" max="4873" width="14.33203125" style="29" hidden="1"/>
    <col min="4874" max="4874" width="14.83203125" style="29" hidden="1"/>
    <col min="4875" max="4875" width="12.5" style="29" hidden="1"/>
    <col min="4876" max="4876" width="8.6640625" style="29" hidden="1"/>
    <col min="4877" max="4877" width="2.83203125" style="29" hidden="1"/>
    <col min="4878" max="4878" width="12" style="29" hidden="1"/>
    <col min="4879" max="4879" width="8.1640625" style="29" hidden="1"/>
    <col min="4880" max="4880" width="9" style="29" hidden="1"/>
    <col min="4881" max="4882" width="15.1640625" style="29" hidden="1"/>
    <col min="4883" max="4883" width="9" style="29" hidden="1"/>
    <col min="4884" max="4884" width="10.83203125" style="29" hidden="1"/>
    <col min="4885" max="4885" width="9.83203125" style="29" hidden="1"/>
    <col min="4886" max="5123" width="9" style="29" hidden="1"/>
    <col min="5124" max="5124" width="24.6640625" style="29" hidden="1"/>
    <col min="5125" max="5125" width="9.5" style="29" hidden="1"/>
    <col min="5126" max="5126" width="11.1640625" style="29" hidden="1"/>
    <col min="5127" max="5127" width="14.5" style="29" hidden="1"/>
    <col min="5128" max="5128" width="13" style="29" hidden="1"/>
    <col min="5129" max="5129" width="14.33203125" style="29" hidden="1"/>
    <col min="5130" max="5130" width="14.83203125" style="29" hidden="1"/>
    <col min="5131" max="5131" width="12.5" style="29" hidden="1"/>
    <col min="5132" max="5132" width="8.6640625" style="29" hidden="1"/>
    <col min="5133" max="5133" width="2.83203125" style="29" hidden="1"/>
    <col min="5134" max="5134" width="12" style="29" hidden="1"/>
    <col min="5135" max="5135" width="8.1640625" style="29" hidden="1"/>
    <col min="5136" max="5136" width="9" style="29" hidden="1"/>
    <col min="5137" max="5138" width="15.1640625" style="29" hidden="1"/>
    <col min="5139" max="5139" width="9" style="29" hidden="1"/>
    <col min="5140" max="5140" width="10.83203125" style="29" hidden="1"/>
    <col min="5141" max="5141" width="9.83203125" style="29" hidden="1"/>
    <col min="5142" max="5379" width="9" style="29" hidden="1"/>
    <col min="5380" max="5380" width="24.6640625" style="29" hidden="1"/>
    <col min="5381" max="5381" width="9.5" style="29" hidden="1"/>
    <col min="5382" max="5382" width="11.1640625" style="29" hidden="1"/>
    <col min="5383" max="5383" width="14.5" style="29" hidden="1"/>
    <col min="5384" max="5384" width="13" style="29" hidden="1"/>
    <col min="5385" max="5385" width="14.33203125" style="29" hidden="1"/>
    <col min="5386" max="5386" width="14.83203125" style="29" hidden="1"/>
    <col min="5387" max="5387" width="12.5" style="29" hidden="1"/>
    <col min="5388" max="5388" width="8.6640625" style="29" hidden="1"/>
    <col min="5389" max="5389" width="2.83203125" style="29" hidden="1"/>
    <col min="5390" max="5390" width="12" style="29" hidden="1"/>
    <col min="5391" max="5391" width="8.1640625" style="29" hidden="1"/>
    <col min="5392" max="5392" width="9" style="29" hidden="1"/>
    <col min="5393" max="5394" width="15.1640625" style="29" hidden="1"/>
    <col min="5395" max="5395" width="9" style="29" hidden="1"/>
    <col min="5396" max="5396" width="10.83203125" style="29" hidden="1"/>
    <col min="5397" max="5397" width="9.83203125" style="29" hidden="1"/>
    <col min="5398" max="5635" width="9" style="29" hidden="1"/>
    <col min="5636" max="5636" width="24.6640625" style="29" hidden="1"/>
    <col min="5637" max="5637" width="9.5" style="29" hidden="1"/>
    <col min="5638" max="5638" width="11.1640625" style="29" hidden="1"/>
    <col min="5639" max="5639" width="14.5" style="29" hidden="1"/>
    <col min="5640" max="5640" width="13" style="29" hidden="1"/>
    <col min="5641" max="5641" width="14.33203125" style="29" hidden="1"/>
    <col min="5642" max="5642" width="14.83203125" style="29" hidden="1"/>
    <col min="5643" max="5643" width="12.5" style="29" hidden="1"/>
    <col min="5644" max="5644" width="8.6640625" style="29" hidden="1"/>
    <col min="5645" max="5645" width="2.83203125" style="29" hidden="1"/>
    <col min="5646" max="5646" width="12" style="29" hidden="1"/>
    <col min="5647" max="5647" width="8.1640625" style="29" hidden="1"/>
    <col min="5648" max="5648" width="9" style="29" hidden="1"/>
    <col min="5649" max="5650" width="15.1640625" style="29" hidden="1"/>
    <col min="5651" max="5651" width="9" style="29" hidden="1"/>
    <col min="5652" max="5652" width="10.83203125" style="29" hidden="1"/>
    <col min="5653" max="5653" width="9.83203125" style="29" hidden="1"/>
    <col min="5654" max="5891" width="9" style="29" hidden="1"/>
    <col min="5892" max="5892" width="24.6640625" style="29" hidden="1"/>
    <col min="5893" max="5893" width="9.5" style="29" hidden="1"/>
    <col min="5894" max="5894" width="11.1640625" style="29" hidden="1"/>
    <col min="5895" max="5895" width="14.5" style="29" hidden="1"/>
    <col min="5896" max="5896" width="13" style="29" hidden="1"/>
    <col min="5897" max="5897" width="14.33203125" style="29" hidden="1"/>
    <col min="5898" max="5898" width="14.83203125" style="29" hidden="1"/>
    <col min="5899" max="5899" width="12.5" style="29" hidden="1"/>
    <col min="5900" max="5900" width="8.6640625" style="29" hidden="1"/>
    <col min="5901" max="5901" width="2.83203125" style="29" hidden="1"/>
    <col min="5902" max="5902" width="12" style="29" hidden="1"/>
    <col min="5903" max="5903" width="8.1640625" style="29" hidden="1"/>
    <col min="5904" max="5904" width="9" style="29" hidden="1"/>
    <col min="5905" max="5906" width="15.1640625" style="29" hidden="1"/>
    <col min="5907" max="5907" width="9" style="29" hidden="1"/>
    <col min="5908" max="5908" width="10.83203125" style="29" hidden="1"/>
    <col min="5909" max="5909" width="9.83203125" style="29" hidden="1"/>
    <col min="5910" max="6147" width="9" style="29" hidden="1"/>
    <col min="6148" max="6148" width="24.6640625" style="29" hidden="1"/>
    <col min="6149" max="6149" width="9.5" style="29" hidden="1"/>
    <col min="6150" max="6150" width="11.1640625" style="29" hidden="1"/>
    <col min="6151" max="6151" width="14.5" style="29" hidden="1"/>
    <col min="6152" max="6152" width="13" style="29" hidden="1"/>
    <col min="6153" max="6153" width="14.33203125" style="29" hidden="1"/>
    <col min="6154" max="6154" width="14.83203125" style="29" hidden="1"/>
    <col min="6155" max="6155" width="12.5" style="29" hidden="1"/>
    <col min="6156" max="6156" width="8.6640625" style="29" hidden="1"/>
    <col min="6157" max="6157" width="2.83203125" style="29" hidden="1"/>
    <col min="6158" max="6158" width="12" style="29" hidden="1"/>
    <col min="6159" max="6159" width="8.1640625" style="29" hidden="1"/>
    <col min="6160" max="6160" width="9" style="29" hidden="1"/>
    <col min="6161" max="6162" width="15.1640625" style="29" hidden="1"/>
    <col min="6163" max="6163" width="9" style="29" hidden="1"/>
    <col min="6164" max="6164" width="10.83203125" style="29" hidden="1"/>
    <col min="6165" max="6165" width="9.83203125" style="29" hidden="1"/>
    <col min="6166" max="6403" width="9" style="29" hidden="1"/>
    <col min="6404" max="6404" width="24.6640625" style="29" hidden="1"/>
    <col min="6405" max="6405" width="9.5" style="29" hidden="1"/>
    <col min="6406" max="6406" width="11.1640625" style="29" hidden="1"/>
    <col min="6407" max="6407" width="14.5" style="29" hidden="1"/>
    <col min="6408" max="6408" width="13" style="29" hidden="1"/>
    <col min="6409" max="6409" width="14.33203125" style="29" hidden="1"/>
    <col min="6410" max="6410" width="14.83203125" style="29" hidden="1"/>
    <col min="6411" max="6411" width="12.5" style="29" hidden="1"/>
    <col min="6412" max="6412" width="8.6640625" style="29" hidden="1"/>
    <col min="6413" max="6413" width="2.83203125" style="29" hidden="1"/>
    <col min="6414" max="6414" width="12" style="29" hidden="1"/>
    <col min="6415" max="6415" width="8.1640625" style="29" hidden="1"/>
    <col min="6416" max="6416" width="9" style="29" hidden="1"/>
    <col min="6417" max="6418" width="15.1640625" style="29" hidden="1"/>
    <col min="6419" max="6419" width="9" style="29" hidden="1"/>
    <col min="6420" max="6420" width="10.83203125" style="29" hidden="1"/>
    <col min="6421" max="6421" width="9.83203125" style="29" hidden="1"/>
    <col min="6422" max="6659" width="9" style="29" hidden="1"/>
    <col min="6660" max="6660" width="24.6640625" style="29" hidden="1"/>
    <col min="6661" max="6661" width="9.5" style="29" hidden="1"/>
    <col min="6662" max="6662" width="11.1640625" style="29" hidden="1"/>
    <col min="6663" max="6663" width="14.5" style="29" hidden="1"/>
    <col min="6664" max="6664" width="13" style="29" hidden="1"/>
    <col min="6665" max="6665" width="14.33203125" style="29" hidden="1"/>
    <col min="6666" max="6666" width="14.83203125" style="29" hidden="1"/>
    <col min="6667" max="6667" width="12.5" style="29" hidden="1"/>
    <col min="6668" max="6668" width="8.6640625" style="29" hidden="1"/>
    <col min="6669" max="6669" width="2.83203125" style="29" hidden="1"/>
    <col min="6670" max="6670" width="12" style="29" hidden="1"/>
    <col min="6671" max="6671" width="8.1640625" style="29" hidden="1"/>
    <col min="6672" max="6672" width="9" style="29" hidden="1"/>
    <col min="6673" max="6674" width="15.1640625" style="29" hidden="1"/>
    <col min="6675" max="6675" width="9" style="29" hidden="1"/>
    <col min="6676" max="6676" width="10.83203125" style="29" hidden="1"/>
    <col min="6677" max="6677" width="9.83203125" style="29" hidden="1"/>
    <col min="6678" max="6915" width="9" style="29" hidden="1"/>
    <col min="6916" max="6916" width="24.6640625" style="29" hidden="1"/>
    <col min="6917" max="6917" width="9.5" style="29" hidden="1"/>
    <col min="6918" max="6918" width="11.1640625" style="29" hidden="1"/>
    <col min="6919" max="6919" width="14.5" style="29" hidden="1"/>
    <col min="6920" max="6920" width="13" style="29" hidden="1"/>
    <col min="6921" max="6921" width="14.33203125" style="29" hidden="1"/>
    <col min="6922" max="6922" width="14.83203125" style="29" hidden="1"/>
    <col min="6923" max="6923" width="12.5" style="29" hidden="1"/>
    <col min="6924" max="6924" width="8.6640625" style="29" hidden="1"/>
    <col min="6925" max="6925" width="2.83203125" style="29" hidden="1"/>
    <col min="6926" max="6926" width="12" style="29" hidden="1"/>
    <col min="6927" max="6927" width="8.1640625" style="29" hidden="1"/>
    <col min="6928" max="6928" width="9" style="29" hidden="1"/>
    <col min="6929" max="6930" width="15.1640625" style="29" hidden="1"/>
    <col min="6931" max="6931" width="9" style="29" hidden="1"/>
    <col min="6932" max="6932" width="10.83203125" style="29" hidden="1"/>
    <col min="6933" max="6933" width="9.83203125" style="29" hidden="1"/>
    <col min="6934" max="7171" width="9" style="29" hidden="1"/>
    <col min="7172" max="7172" width="24.6640625" style="29" hidden="1"/>
    <col min="7173" max="7173" width="9.5" style="29" hidden="1"/>
    <col min="7174" max="7174" width="11.1640625" style="29" hidden="1"/>
    <col min="7175" max="7175" width="14.5" style="29" hidden="1"/>
    <col min="7176" max="7176" width="13" style="29" hidden="1"/>
    <col min="7177" max="7177" width="14.33203125" style="29" hidden="1"/>
    <col min="7178" max="7178" width="14.83203125" style="29" hidden="1"/>
    <col min="7179" max="7179" width="12.5" style="29" hidden="1"/>
    <col min="7180" max="7180" width="8.6640625" style="29" hidden="1"/>
    <col min="7181" max="7181" width="2.83203125" style="29" hidden="1"/>
    <col min="7182" max="7182" width="12" style="29" hidden="1"/>
    <col min="7183" max="7183" width="8.1640625" style="29" hidden="1"/>
    <col min="7184" max="7184" width="9" style="29" hidden="1"/>
    <col min="7185" max="7186" width="15.1640625" style="29" hidden="1"/>
    <col min="7187" max="7187" width="9" style="29" hidden="1"/>
    <col min="7188" max="7188" width="10.83203125" style="29" hidden="1"/>
    <col min="7189" max="7189" width="9.83203125" style="29" hidden="1"/>
    <col min="7190" max="7427" width="9" style="29" hidden="1"/>
    <col min="7428" max="7428" width="24.6640625" style="29" hidden="1"/>
    <col min="7429" max="7429" width="9.5" style="29" hidden="1"/>
    <col min="7430" max="7430" width="11.1640625" style="29" hidden="1"/>
    <col min="7431" max="7431" width="14.5" style="29" hidden="1"/>
    <col min="7432" max="7432" width="13" style="29" hidden="1"/>
    <col min="7433" max="7433" width="14.33203125" style="29" hidden="1"/>
    <col min="7434" max="7434" width="14.83203125" style="29" hidden="1"/>
    <col min="7435" max="7435" width="12.5" style="29" hidden="1"/>
    <col min="7436" max="7436" width="8.6640625" style="29" hidden="1"/>
    <col min="7437" max="7437" width="2.83203125" style="29" hidden="1"/>
    <col min="7438" max="7438" width="12" style="29" hidden="1"/>
    <col min="7439" max="7439" width="8.1640625" style="29" hidden="1"/>
    <col min="7440" max="7440" width="9" style="29" hidden="1"/>
    <col min="7441" max="7442" width="15.1640625" style="29" hidden="1"/>
    <col min="7443" max="7443" width="9" style="29" hidden="1"/>
    <col min="7444" max="7444" width="10.83203125" style="29" hidden="1"/>
    <col min="7445" max="7445" width="9.83203125" style="29" hidden="1"/>
    <col min="7446" max="7683" width="9" style="29" hidden="1"/>
    <col min="7684" max="7684" width="24.6640625" style="29" hidden="1"/>
    <col min="7685" max="7685" width="9.5" style="29" hidden="1"/>
    <col min="7686" max="7686" width="11.1640625" style="29" hidden="1"/>
    <col min="7687" max="7687" width="14.5" style="29" hidden="1"/>
    <col min="7688" max="7688" width="13" style="29" hidden="1"/>
    <col min="7689" max="7689" width="14.33203125" style="29" hidden="1"/>
    <col min="7690" max="7690" width="14.83203125" style="29" hidden="1"/>
    <col min="7691" max="7691" width="12.5" style="29" hidden="1"/>
    <col min="7692" max="7692" width="8.6640625" style="29" hidden="1"/>
    <col min="7693" max="7693" width="2.83203125" style="29" hidden="1"/>
    <col min="7694" max="7694" width="12" style="29" hidden="1"/>
    <col min="7695" max="7695" width="8.1640625" style="29" hidden="1"/>
    <col min="7696" max="7696" width="9" style="29" hidden="1"/>
    <col min="7697" max="7698" width="15.1640625" style="29" hidden="1"/>
    <col min="7699" max="7699" width="9" style="29" hidden="1"/>
    <col min="7700" max="7700" width="10.83203125" style="29" hidden="1"/>
    <col min="7701" max="7701" width="9.83203125" style="29" hidden="1"/>
    <col min="7702" max="7939" width="9" style="29" hidden="1"/>
    <col min="7940" max="7940" width="24.6640625" style="29" hidden="1"/>
    <col min="7941" max="7941" width="9.5" style="29" hidden="1"/>
    <col min="7942" max="7942" width="11.1640625" style="29" hidden="1"/>
    <col min="7943" max="7943" width="14.5" style="29" hidden="1"/>
    <col min="7944" max="7944" width="13" style="29" hidden="1"/>
    <col min="7945" max="7945" width="14.33203125" style="29" hidden="1"/>
    <col min="7946" max="7946" width="14.83203125" style="29" hidden="1"/>
    <col min="7947" max="7947" width="12.5" style="29" hidden="1"/>
    <col min="7948" max="7948" width="8.6640625" style="29" hidden="1"/>
    <col min="7949" max="7949" width="2.83203125" style="29" hidden="1"/>
    <col min="7950" max="7950" width="12" style="29" hidden="1"/>
    <col min="7951" max="7951" width="8.1640625" style="29" hidden="1"/>
    <col min="7952" max="7952" width="9" style="29" hidden="1"/>
    <col min="7953" max="7954" width="15.1640625" style="29" hidden="1"/>
    <col min="7955" max="7955" width="9" style="29" hidden="1"/>
    <col min="7956" max="7956" width="10.83203125" style="29" hidden="1"/>
    <col min="7957" max="7957" width="9.83203125" style="29" hidden="1"/>
    <col min="7958" max="8195" width="9" style="29" hidden="1"/>
    <col min="8196" max="8196" width="24.6640625" style="29" hidden="1"/>
    <col min="8197" max="8197" width="9.5" style="29" hidden="1"/>
    <col min="8198" max="8198" width="11.1640625" style="29" hidden="1"/>
    <col min="8199" max="8199" width="14.5" style="29" hidden="1"/>
    <col min="8200" max="8200" width="13" style="29" hidden="1"/>
    <col min="8201" max="8201" width="14.33203125" style="29" hidden="1"/>
    <col min="8202" max="8202" width="14.83203125" style="29" hidden="1"/>
    <col min="8203" max="8203" width="12.5" style="29" hidden="1"/>
    <col min="8204" max="8204" width="8.6640625" style="29" hidden="1"/>
    <col min="8205" max="8205" width="2.83203125" style="29" hidden="1"/>
    <col min="8206" max="8206" width="12" style="29" hidden="1"/>
    <col min="8207" max="8207" width="8.1640625" style="29" hidden="1"/>
    <col min="8208" max="8208" width="9" style="29" hidden="1"/>
    <col min="8209" max="8210" width="15.1640625" style="29" hidden="1"/>
    <col min="8211" max="8211" width="9" style="29" hidden="1"/>
    <col min="8212" max="8212" width="10.83203125" style="29" hidden="1"/>
    <col min="8213" max="8213" width="9.83203125" style="29" hidden="1"/>
    <col min="8214" max="8451" width="9" style="29" hidden="1"/>
    <col min="8452" max="8452" width="24.6640625" style="29" hidden="1"/>
    <col min="8453" max="8453" width="9.5" style="29" hidden="1"/>
    <col min="8454" max="8454" width="11.1640625" style="29" hidden="1"/>
    <col min="8455" max="8455" width="14.5" style="29" hidden="1"/>
    <col min="8456" max="8456" width="13" style="29" hidden="1"/>
    <col min="8457" max="8457" width="14.33203125" style="29" hidden="1"/>
    <col min="8458" max="8458" width="14.83203125" style="29" hidden="1"/>
    <col min="8459" max="8459" width="12.5" style="29" hidden="1"/>
    <col min="8460" max="8460" width="8.6640625" style="29" hidden="1"/>
    <col min="8461" max="8461" width="2.83203125" style="29" hidden="1"/>
    <col min="8462" max="8462" width="12" style="29" hidden="1"/>
    <col min="8463" max="8463" width="8.1640625" style="29" hidden="1"/>
    <col min="8464" max="8464" width="9" style="29" hidden="1"/>
    <col min="8465" max="8466" width="15.1640625" style="29" hidden="1"/>
    <col min="8467" max="8467" width="9" style="29" hidden="1"/>
    <col min="8468" max="8468" width="10.83203125" style="29" hidden="1"/>
    <col min="8469" max="8469" width="9.83203125" style="29" hidden="1"/>
    <col min="8470" max="8707" width="9" style="29" hidden="1"/>
    <col min="8708" max="8708" width="24.6640625" style="29" hidden="1"/>
    <col min="8709" max="8709" width="9.5" style="29" hidden="1"/>
    <col min="8710" max="8710" width="11.1640625" style="29" hidden="1"/>
    <col min="8711" max="8711" width="14.5" style="29" hidden="1"/>
    <col min="8712" max="8712" width="13" style="29" hidden="1"/>
    <col min="8713" max="8713" width="14.33203125" style="29" hidden="1"/>
    <col min="8714" max="8714" width="14.83203125" style="29" hidden="1"/>
    <col min="8715" max="8715" width="12.5" style="29" hidden="1"/>
    <col min="8716" max="8716" width="8.6640625" style="29" hidden="1"/>
    <col min="8717" max="8717" width="2.83203125" style="29" hidden="1"/>
    <col min="8718" max="8718" width="12" style="29" hidden="1"/>
    <col min="8719" max="8719" width="8.1640625" style="29" hidden="1"/>
    <col min="8720" max="8720" width="9" style="29" hidden="1"/>
    <col min="8721" max="8722" width="15.1640625" style="29" hidden="1"/>
    <col min="8723" max="8723" width="9" style="29" hidden="1"/>
    <col min="8724" max="8724" width="10.83203125" style="29" hidden="1"/>
    <col min="8725" max="8725" width="9.83203125" style="29" hidden="1"/>
    <col min="8726" max="8963" width="9" style="29" hidden="1"/>
    <col min="8964" max="8964" width="24.6640625" style="29" hidden="1"/>
    <col min="8965" max="8965" width="9.5" style="29" hidden="1"/>
    <col min="8966" max="8966" width="11.1640625" style="29" hidden="1"/>
    <col min="8967" max="8967" width="14.5" style="29" hidden="1"/>
    <col min="8968" max="8968" width="13" style="29" hidden="1"/>
    <col min="8969" max="8969" width="14.33203125" style="29" hidden="1"/>
    <col min="8970" max="8970" width="14.83203125" style="29" hidden="1"/>
    <col min="8971" max="8971" width="12.5" style="29" hidden="1"/>
    <col min="8972" max="8972" width="8.6640625" style="29" hidden="1"/>
    <col min="8973" max="8973" width="2.83203125" style="29" hidden="1"/>
    <col min="8974" max="8974" width="12" style="29" hidden="1"/>
    <col min="8975" max="8975" width="8.1640625" style="29" hidden="1"/>
    <col min="8976" max="8976" width="9" style="29" hidden="1"/>
    <col min="8977" max="8978" width="15.1640625" style="29" hidden="1"/>
    <col min="8979" max="8979" width="9" style="29" hidden="1"/>
    <col min="8980" max="8980" width="10.83203125" style="29" hidden="1"/>
    <col min="8981" max="8981" width="9.83203125" style="29" hidden="1"/>
    <col min="8982" max="9219" width="9" style="29" hidden="1"/>
    <col min="9220" max="9220" width="24.6640625" style="29" hidden="1"/>
    <col min="9221" max="9221" width="9.5" style="29" hidden="1"/>
    <col min="9222" max="9222" width="11.1640625" style="29" hidden="1"/>
    <col min="9223" max="9223" width="14.5" style="29" hidden="1"/>
    <col min="9224" max="9224" width="13" style="29" hidden="1"/>
    <col min="9225" max="9225" width="14.33203125" style="29" hidden="1"/>
    <col min="9226" max="9226" width="14.83203125" style="29" hidden="1"/>
    <col min="9227" max="9227" width="12.5" style="29" hidden="1"/>
    <col min="9228" max="9228" width="8.6640625" style="29" hidden="1"/>
    <col min="9229" max="9229" width="2.83203125" style="29" hidden="1"/>
    <col min="9230" max="9230" width="12" style="29" hidden="1"/>
    <col min="9231" max="9231" width="8.1640625" style="29" hidden="1"/>
    <col min="9232" max="9232" width="9" style="29" hidden="1"/>
    <col min="9233" max="9234" width="15.1640625" style="29" hidden="1"/>
    <col min="9235" max="9235" width="9" style="29" hidden="1"/>
    <col min="9236" max="9236" width="10.83203125" style="29" hidden="1"/>
    <col min="9237" max="9237" width="9.83203125" style="29" hidden="1"/>
    <col min="9238" max="9475" width="9" style="29" hidden="1"/>
    <col min="9476" max="9476" width="24.6640625" style="29" hidden="1"/>
    <col min="9477" max="9477" width="9.5" style="29" hidden="1"/>
    <col min="9478" max="9478" width="11.1640625" style="29" hidden="1"/>
    <col min="9479" max="9479" width="14.5" style="29" hidden="1"/>
    <col min="9480" max="9480" width="13" style="29" hidden="1"/>
    <col min="9481" max="9481" width="14.33203125" style="29" hidden="1"/>
    <col min="9482" max="9482" width="14.83203125" style="29" hidden="1"/>
    <col min="9483" max="9483" width="12.5" style="29" hidden="1"/>
    <col min="9484" max="9484" width="8.6640625" style="29" hidden="1"/>
    <col min="9485" max="9485" width="2.83203125" style="29" hidden="1"/>
    <col min="9486" max="9486" width="12" style="29" hidden="1"/>
    <col min="9487" max="9487" width="8.1640625" style="29" hidden="1"/>
    <col min="9488" max="9488" width="9" style="29" hidden="1"/>
    <col min="9489" max="9490" width="15.1640625" style="29" hidden="1"/>
    <col min="9491" max="9491" width="9" style="29" hidden="1"/>
    <col min="9492" max="9492" width="10.83203125" style="29" hidden="1"/>
    <col min="9493" max="9493" width="9.83203125" style="29" hidden="1"/>
    <col min="9494" max="9731" width="9" style="29" hidden="1"/>
    <col min="9732" max="9732" width="24.6640625" style="29" hidden="1"/>
    <col min="9733" max="9733" width="9.5" style="29" hidden="1"/>
    <col min="9734" max="9734" width="11.1640625" style="29" hidden="1"/>
    <col min="9735" max="9735" width="14.5" style="29" hidden="1"/>
    <col min="9736" max="9736" width="13" style="29" hidden="1"/>
    <col min="9737" max="9737" width="14.33203125" style="29" hidden="1"/>
    <col min="9738" max="9738" width="14.83203125" style="29" hidden="1"/>
    <col min="9739" max="9739" width="12.5" style="29" hidden="1"/>
    <col min="9740" max="9740" width="8.6640625" style="29" hidden="1"/>
    <col min="9741" max="9741" width="2.83203125" style="29" hidden="1"/>
    <col min="9742" max="9742" width="12" style="29" hidden="1"/>
    <col min="9743" max="9743" width="8.1640625" style="29" hidden="1"/>
    <col min="9744" max="9744" width="9" style="29" hidden="1"/>
    <col min="9745" max="9746" width="15.1640625" style="29" hidden="1"/>
    <col min="9747" max="9747" width="9" style="29" hidden="1"/>
    <col min="9748" max="9748" width="10.83203125" style="29" hidden="1"/>
    <col min="9749" max="9749" width="9.83203125" style="29" hidden="1"/>
    <col min="9750" max="9987" width="9" style="29" hidden="1"/>
    <col min="9988" max="9988" width="24.6640625" style="29" hidden="1"/>
    <col min="9989" max="9989" width="9.5" style="29" hidden="1"/>
    <col min="9990" max="9990" width="11.1640625" style="29" hidden="1"/>
    <col min="9991" max="9991" width="14.5" style="29" hidden="1"/>
    <col min="9992" max="9992" width="13" style="29" hidden="1"/>
    <col min="9993" max="9993" width="14.33203125" style="29" hidden="1"/>
    <col min="9994" max="9994" width="14.83203125" style="29" hidden="1"/>
    <col min="9995" max="9995" width="12.5" style="29" hidden="1"/>
    <col min="9996" max="9996" width="8.6640625" style="29" hidden="1"/>
    <col min="9997" max="9997" width="2.83203125" style="29" hidden="1"/>
    <col min="9998" max="9998" width="12" style="29" hidden="1"/>
    <col min="9999" max="9999" width="8.1640625" style="29" hidden="1"/>
    <col min="10000" max="10000" width="9" style="29" hidden="1"/>
    <col min="10001" max="10002" width="15.1640625" style="29" hidden="1"/>
    <col min="10003" max="10003" width="9" style="29" hidden="1"/>
    <col min="10004" max="10004" width="10.83203125" style="29" hidden="1"/>
    <col min="10005" max="10005" width="9.83203125" style="29" hidden="1"/>
    <col min="10006" max="10243" width="9" style="29" hidden="1"/>
    <col min="10244" max="10244" width="24.6640625" style="29" hidden="1"/>
    <col min="10245" max="10245" width="9.5" style="29" hidden="1"/>
    <col min="10246" max="10246" width="11.1640625" style="29" hidden="1"/>
    <col min="10247" max="10247" width="14.5" style="29" hidden="1"/>
    <col min="10248" max="10248" width="13" style="29" hidden="1"/>
    <col min="10249" max="10249" width="14.33203125" style="29" hidden="1"/>
    <col min="10250" max="10250" width="14.83203125" style="29" hidden="1"/>
    <col min="10251" max="10251" width="12.5" style="29" hidden="1"/>
    <col min="10252" max="10252" width="8.6640625" style="29" hidden="1"/>
    <col min="10253" max="10253" width="2.83203125" style="29" hidden="1"/>
    <col min="10254" max="10254" width="12" style="29" hidden="1"/>
    <col min="10255" max="10255" width="8.1640625" style="29" hidden="1"/>
    <col min="10256" max="10256" width="9" style="29" hidden="1"/>
    <col min="10257" max="10258" width="15.1640625" style="29" hidden="1"/>
    <col min="10259" max="10259" width="9" style="29" hidden="1"/>
    <col min="10260" max="10260" width="10.83203125" style="29" hidden="1"/>
    <col min="10261" max="10261" width="9.83203125" style="29" hidden="1"/>
    <col min="10262" max="10499" width="9" style="29" hidden="1"/>
    <col min="10500" max="10500" width="24.6640625" style="29" hidden="1"/>
    <col min="10501" max="10501" width="9.5" style="29" hidden="1"/>
    <col min="10502" max="10502" width="11.1640625" style="29" hidden="1"/>
    <col min="10503" max="10503" width="14.5" style="29" hidden="1"/>
    <col min="10504" max="10504" width="13" style="29" hidden="1"/>
    <col min="10505" max="10505" width="14.33203125" style="29" hidden="1"/>
    <col min="10506" max="10506" width="14.83203125" style="29" hidden="1"/>
    <col min="10507" max="10507" width="12.5" style="29" hidden="1"/>
    <col min="10508" max="10508" width="8.6640625" style="29" hidden="1"/>
    <col min="10509" max="10509" width="2.83203125" style="29" hidden="1"/>
    <col min="10510" max="10510" width="12" style="29" hidden="1"/>
    <col min="10511" max="10511" width="8.1640625" style="29" hidden="1"/>
    <col min="10512" max="10512" width="9" style="29" hidden="1"/>
    <col min="10513" max="10514" width="15.1640625" style="29" hidden="1"/>
    <col min="10515" max="10515" width="9" style="29" hidden="1"/>
    <col min="10516" max="10516" width="10.83203125" style="29" hidden="1"/>
    <col min="10517" max="10517" width="9.83203125" style="29" hidden="1"/>
    <col min="10518" max="10755" width="9" style="29" hidden="1"/>
    <col min="10756" max="10756" width="24.6640625" style="29" hidden="1"/>
    <col min="10757" max="10757" width="9.5" style="29" hidden="1"/>
    <col min="10758" max="10758" width="11.1640625" style="29" hidden="1"/>
    <col min="10759" max="10759" width="14.5" style="29" hidden="1"/>
    <col min="10760" max="10760" width="13" style="29" hidden="1"/>
    <col min="10761" max="10761" width="14.33203125" style="29" hidden="1"/>
    <col min="10762" max="10762" width="14.83203125" style="29" hidden="1"/>
    <col min="10763" max="10763" width="12.5" style="29" hidden="1"/>
    <col min="10764" max="10764" width="8.6640625" style="29" hidden="1"/>
    <col min="10765" max="10765" width="2.83203125" style="29" hidden="1"/>
    <col min="10766" max="10766" width="12" style="29" hidden="1"/>
    <col min="10767" max="10767" width="8.1640625" style="29" hidden="1"/>
    <col min="10768" max="10768" width="9" style="29" hidden="1"/>
    <col min="10769" max="10770" width="15.1640625" style="29" hidden="1"/>
    <col min="10771" max="10771" width="9" style="29" hidden="1"/>
    <col min="10772" max="10772" width="10.83203125" style="29" hidden="1"/>
    <col min="10773" max="10773" width="9.83203125" style="29" hidden="1"/>
    <col min="10774" max="11011" width="9" style="29" hidden="1"/>
    <col min="11012" max="11012" width="24.6640625" style="29" hidden="1"/>
    <col min="11013" max="11013" width="9.5" style="29" hidden="1"/>
    <col min="11014" max="11014" width="11.1640625" style="29" hidden="1"/>
    <col min="11015" max="11015" width="14.5" style="29" hidden="1"/>
    <col min="11016" max="11016" width="13" style="29" hidden="1"/>
    <col min="11017" max="11017" width="14.33203125" style="29" hidden="1"/>
    <col min="11018" max="11018" width="14.83203125" style="29" hidden="1"/>
    <col min="11019" max="11019" width="12.5" style="29" hidden="1"/>
    <col min="11020" max="11020" width="8.6640625" style="29" hidden="1"/>
    <col min="11021" max="11021" width="2.83203125" style="29" hidden="1"/>
    <col min="11022" max="11022" width="12" style="29" hidden="1"/>
    <col min="11023" max="11023" width="8.1640625" style="29" hidden="1"/>
    <col min="11024" max="11024" width="9" style="29" hidden="1"/>
    <col min="11025" max="11026" width="15.1640625" style="29" hidden="1"/>
    <col min="11027" max="11027" width="9" style="29" hidden="1"/>
    <col min="11028" max="11028" width="10.83203125" style="29" hidden="1"/>
    <col min="11029" max="11029" width="9.83203125" style="29" hidden="1"/>
    <col min="11030" max="11267" width="9" style="29" hidden="1"/>
    <col min="11268" max="11268" width="24.6640625" style="29" hidden="1"/>
    <col min="11269" max="11269" width="9.5" style="29" hidden="1"/>
    <col min="11270" max="11270" width="11.1640625" style="29" hidden="1"/>
    <col min="11271" max="11271" width="14.5" style="29" hidden="1"/>
    <col min="11272" max="11272" width="13" style="29" hidden="1"/>
    <col min="11273" max="11273" width="14.33203125" style="29" hidden="1"/>
    <col min="11274" max="11274" width="14.83203125" style="29" hidden="1"/>
    <col min="11275" max="11275" width="12.5" style="29" hidden="1"/>
    <col min="11276" max="11276" width="8.6640625" style="29" hidden="1"/>
    <col min="11277" max="11277" width="2.83203125" style="29" hidden="1"/>
    <col min="11278" max="11278" width="12" style="29" hidden="1"/>
    <col min="11279" max="11279" width="8.1640625" style="29" hidden="1"/>
    <col min="11280" max="11280" width="9" style="29" hidden="1"/>
    <col min="11281" max="11282" width="15.1640625" style="29" hidden="1"/>
    <col min="11283" max="11283" width="9" style="29" hidden="1"/>
    <col min="11284" max="11284" width="10.83203125" style="29" hidden="1"/>
    <col min="11285" max="11285" width="9.83203125" style="29" hidden="1"/>
    <col min="11286" max="11523" width="9" style="29" hidden="1"/>
    <col min="11524" max="11524" width="24.6640625" style="29" hidden="1"/>
    <col min="11525" max="11525" width="9.5" style="29" hidden="1"/>
    <col min="11526" max="11526" width="11.1640625" style="29" hidden="1"/>
    <col min="11527" max="11527" width="14.5" style="29" hidden="1"/>
    <col min="11528" max="11528" width="13" style="29" hidden="1"/>
    <col min="11529" max="11529" width="14.33203125" style="29" hidden="1"/>
    <col min="11530" max="11530" width="14.83203125" style="29" hidden="1"/>
    <col min="11531" max="11531" width="12.5" style="29" hidden="1"/>
    <col min="11532" max="11532" width="8.6640625" style="29" hidden="1"/>
    <col min="11533" max="11533" width="2.83203125" style="29" hidden="1"/>
    <col min="11534" max="11534" width="12" style="29" hidden="1"/>
    <col min="11535" max="11535" width="8.1640625" style="29" hidden="1"/>
    <col min="11536" max="11536" width="9" style="29" hidden="1"/>
    <col min="11537" max="11538" width="15.1640625" style="29" hidden="1"/>
    <col min="11539" max="11539" width="9" style="29" hidden="1"/>
    <col min="11540" max="11540" width="10.83203125" style="29" hidden="1"/>
    <col min="11541" max="11541" width="9.83203125" style="29" hidden="1"/>
    <col min="11542" max="11779" width="9" style="29" hidden="1"/>
    <col min="11780" max="11780" width="24.6640625" style="29" hidden="1"/>
    <col min="11781" max="11781" width="9.5" style="29" hidden="1"/>
    <col min="11782" max="11782" width="11.1640625" style="29" hidden="1"/>
    <col min="11783" max="11783" width="14.5" style="29" hidden="1"/>
    <col min="11784" max="11784" width="13" style="29" hidden="1"/>
    <col min="11785" max="11785" width="14.33203125" style="29" hidden="1"/>
    <col min="11786" max="11786" width="14.83203125" style="29" hidden="1"/>
    <col min="11787" max="11787" width="12.5" style="29" hidden="1"/>
    <col min="11788" max="11788" width="8.6640625" style="29" hidden="1"/>
    <col min="11789" max="11789" width="2.83203125" style="29" hidden="1"/>
    <col min="11790" max="11790" width="12" style="29" hidden="1"/>
    <col min="11791" max="11791" width="8.1640625" style="29" hidden="1"/>
    <col min="11792" max="11792" width="9" style="29" hidden="1"/>
    <col min="11793" max="11794" width="15.1640625" style="29" hidden="1"/>
    <col min="11795" max="11795" width="9" style="29" hidden="1"/>
    <col min="11796" max="11796" width="10.83203125" style="29" hidden="1"/>
    <col min="11797" max="11797" width="9.83203125" style="29" hidden="1"/>
    <col min="11798" max="12035" width="9" style="29" hidden="1"/>
    <col min="12036" max="12036" width="24.6640625" style="29" hidden="1"/>
    <col min="12037" max="12037" width="9.5" style="29" hidden="1"/>
    <col min="12038" max="12038" width="11.1640625" style="29" hidden="1"/>
    <col min="12039" max="12039" width="14.5" style="29" hidden="1"/>
    <col min="12040" max="12040" width="13" style="29" hidden="1"/>
    <col min="12041" max="12041" width="14.33203125" style="29" hidden="1"/>
    <col min="12042" max="12042" width="14.83203125" style="29" hidden="1"/>
    <col min="12043" max="12043" width="12.5" style="29" hidden="1"/>
    <col min="12044" max="12044" width="8.6640625" style="29" hidden="1"/>
    <col min="12045" max="12045" width="2.83203125" style="29" hidden="1"/>
    <col min="12046" max="12046" width="12" style="29" hidden="1"/>
    <col min="12047" max="12047" width="8.1640625" style="29" hidden="1"/>
    <col min="12048" max="12048" width="9" style="29" hidden="1"/>
    <col min="12049" max="12050" width="15.1640625" style="29" hidden="1"/>
    <col min="12051" max="12051" width="9" style="29" hidden="1"/>
    <col min="12052" max="12052" width="10.83203125" style="29" hidden="1"/>
    <col min="12053" max="12053" width="9.83203125" style="29" hidden="1"/>
    <col min="12054" max="12291" width="9" style="29" hidden="1"/>
    <col min="12292" max="12292" width="24.6640625" style="29" hidden="1"/>
    <col min="12293" max="12293" width="9.5" style="29" hidden="1"/>
    <col min="12294" max="12294" width="11.1640625" style="29" hidden="1"/>
    <col min="12295" max="12295" width="14.5" style="29" hidden="1"/>
    <col min="12296" max="12296" width="13" style="29" hidden="1"/>
    <col min="12297" max="12297" width="14.33203125" style="29" hidden="1"/>
    <col min="12298" max="12298" width="14.83203125" style="29" hidden="1"/>
    <col min="12299" max="12299" width="12.5" style="29" hidden="1"/>
    <col min="12300" max="12300" width="8.6640625" style="29" hidden="1"/>
    <col min="12301" max="12301" width="2.83203125" style="29" hidden="1"/>
    <col min="12302" max="12302" width="12" style="29" hidden="1"/>
    <col min="12303" max="12303" width="8.1640625" style="29" hidden="1"/>
    <col min="12304" max="12304" width="9" style="29" hidden="1"/>
    <col min="12305" max="12306" width="15.1640625" style="29" hidden="1"/>
    <col min="12307" max="12307" width="9" style="29" hidden="1"/>
    <col min="12308" max="12308" width="10.83203125" style="29" hidden="1"/>
    <col min="12309" max="12309" width="9.83203125" style="29" hidden="1"/>
    <col min="12310" max="12547" width="9" style="29" hidden="1"/>
    <col min="12548" max="12548" width="24.6640625" style="29" hidden="1"/>
    <col min="12549" max="12549" width="9.5" style="29" hidden="1"/>
    <col min="12550" max="12550" width="11.1640625" style="29" hidden="1"/>
    <col min="12551" max="12551" width="14.5" style="29" hidden="1"/>
    <col min="12552" max="12552" width="13" style="29" hidden="1"/>
    <col min="12553" max="12553" width="14.33203125" style="29" hidden="1"/>
    <col min="12554" max="12554" width="14.83203125" style="29" hidden="1"/>
    <col min="12555" max="12555" width="12.5" style="29" hidden="1"/>
    <col min="12556" max="12556" width="8.6640625" style="29" hidden="1"/>
    <col min="12557" max="12557" width="2.83203125" style="29" hidden="1"/>
    <col min="12558" max="12558" width="12" style="29" hidden="1"/>
    <col min="12559" max="12559" width="8.1640625" style="29" hidden="1"/>
    <col min="12560" max="12560" width="9" style="29" hidden="1"/>
    <col min="12561" max="12562" width="15.1640625" style="29" hidden="1"/>
    <col min="12563" max="12563" width="9" style="29" hidden="1"/>
    <col min="12564" max="12564" width="10.83203125" style="29" hidden="1"/>
    <col min="12565" max="12565" width="9.83203125" style="29" hidden="1"/>
    <col min="12566" max="12803" width="9" style="29" hidden="1"/>
    <col min="12804" max="12804" width="24.6640625" style="29" hidden="1"/>
    <col min="12805" max="12805" width="9.5" style="29" hidden="1"/>
    <col min="12806" max="12806" width="11.1640625" style="29" hidden="1"/>
    <col min="12807" max="12807" width="14.5" style="29" hidden="1"/>
    <col min="12808" max="12808" width="13" style="29" hidden="1"/>
    <col min="12809" max="12809" width="14.33203125" style="29" hidden="1"/>
    <col min="12810" max="12810" width="14.83203125" style="29" hidden="1"/>
    <col min="12811" max="12811" width="12.5" style="29" hidden="1"/>
    <col min="12812" max="12812" width="8.6640625" style="29" hidden="1"/>
    <col min="12813" max="12813" width="2.83203125" style="29" hidden="1"/>
    <col min="12814" max="12814" width="12" style="29" hidden="1"/>
    <col min="12815" max="12815" width="8.1640625" style="29" hidden="1"/>
    <col min="12816" max="12816" width="9" style="29" hidden="1"/>
    <col min="12817" max="12818" width="15.1640625" style="29" hidden="1"/>
    <col min="12819" max="12819" width="9" style="29" hidden="1"/>
    <col min="12820" max="12820" width="10.83203125" style="29" hidden="1"/>
    <col min="12821" max="12821" width="9.83203125" style="29" hidden="1"/>
    <col min="12822" max="13059" width="9" style="29" hidden="1"/>
    <col min="13060" max="13060" width="24.6640625" style="29" hidden="1"/>
    <col min="13061" max="13061" width="9.5" style="29" hidden="1"/>
    <col min="13062" max="13062" width="11.1640625" style="29" hidden="1"/>
    <col min="13063" max="13063" width="14.5" style="29" hidden="1"/>
    <col min="13064" max="13064" width="13" style="29" hidden="1"/>
    <col min="13065" max="13065" width="14.33203125" style="29" hidden="1"/>
    <col min="13066" max="13066" width="14.83203125" style="29" hidden="1"/>
    <col min="13067" max="13067" width="12.5" style="29" hidden="1"/>
    <col min="13068" max="13068" width="8.6640625" style="29" hidden="1"/>
    <col min="13069" max="13069" width="2.83203125" style="29" hidden="1"/>
    <col min="13070" max="13070" width="12" style="29" hidden="1"/>
    <col min="13071" max="13071" width="8.1640625" style="29" hidden="1"/>
    <col min="13072" max="13072" width="9" style="29" hidden="1"/>
    <col min="13073" max="13074" width="15.1640625" style="29" hidden="1"/>
    <col min="13075" max="13075" width="9" style="29" hidden="1"/>
    <col min="13076" max="13076" width="10.83203125" style="29" hidden="1"/>
    <col min="13077" max="13077" width="9.83203125" style="29" hidden="1"/>
    <col min="13078" max="13315" width="9" style="29" hidden="1"/>
    <col min="13316" max="13316" width="24.6640625" style="29" hidden="1"/>
    <col min="13317" max="13317" width="9.5" style="29" hidden="1"/>
    <col min="13318" max="13318" width="11.1640625" style="29" hidden="1"/>
    <col min="13319" max="13319" width="14.5" style="29" hidden="1"/>
    <col min="13320" max="13320" width="13" style="29" hidden="1"/>
    <col min="13321" max="13321" width="14.33203125" style="29" hidden="1"/>
    <col min="13322" max="13322" width="14.83203125" style="29" hidden="1"/>
    <col min="13323" max="13323" width="12.5" style="29" hidden="1"/>
    <col min="13324" max="13324" width="8.6640625" style="29" hidden="1"/>
    <col min="13325" max="13325" width="2.83203125" style="29" hidden="1"/>
    <col min="13326" max="13326" width="12" style="29" hidden="1"/>
    <col min="13327" max="13327" width="8.1640625" style="29" hidden="1"/>
    <col min="13328" max="13328" width="9" style="29" hidden="1"/>
    <col min="13329" max="13330" width="15.1640625" style="29" hidden="1"/>
    <col min="13331" max="13331" width="9" style="29" hidden="1"/>
    <col min="13332" max="13332" width="10.83203125" style="29" hidden="1"/>
    <col min="13333" max="13333" width="9.83203125" style="29" hidden="1"/>
    <col min="13334" max="13571" width="9" style="29" hidden="1"/>
    <col min="13572" max="13572" width="24.6640625" style="29" hidden="1"/>
    <col min="13573" max="13573" width="9.5" style="29" hidden="1"/>
    <col min="13574" max="13574" width="11.1640625" style="29" hidden="1"/>
    <col min="13575" max="13575" width="14.5" style="29" hidden="1"/>
    <col min="13576" max="13576" width="13" style="29" hidden="1"/>
    <col min="13577" max="13577" width="14.33203125" style="29" hidden="1"/>
    <col min="13578" max="13578" width="14.83203125" style="29" hidden="1"/>
    <col min="13579" max="13579" width="12.5" style="29" hidden="1"/>
    <col min="13580" max="13580" width="8.6640625" style="29" hidden="1"/>
    <col min="13581" max="13581" width="2.83203125" style="29" hidden="1"/>
    <col min="13582" max="13582" width="12" style="29" hidden="1"/>
    <col min="13583" max="13583" width="8.1640625" style="29" hidden="1"/>
    <col min="13584" max="13584" width="9" style="29" hidden="1"/>
    <col min="13585" max="13586" width="15.1640625" style="29" hidden="1"/>
    <col min="13587" max="13587" width="9" style="29" hidden="1"/>
    <col min="13588" max="13588" width="10.83203125" style="29" hidden="1"/>
    <col min="13589" max="13589" width="9.83203125" style="29" hidden="1"/>
    <col min="13590" max="13827" width="9" style="29" hidden="1"/>
    <col min="13828" max="13828" width="24.6640625" style="29" hidden="1"/>
    <col min="13829" max="13829" width="9.5" style="29" hidden="1"/>
    <col min="13830" max="13830" width="11.1640625" style="29" hidden="1"/>
    <col min="13831" max="13831" width="14.5" style="29" hidden="1"/>
    <col min="13832" max="13832" width="13" style="29" hidden="1"/>
    <col min="13833" max="13833" width="14.33203125" style="29" hidden="1"/>
    <col min="13834" max="13834" width="14.83203125" style="29" hidden="1"/>
    <col min="13835" max="13835" width="12.5" style="29" hidden="1"/>
    <col min="13836" max="13836" width="8.6640625" style="29" hidden="1"/>
    <col min="13837" max="13837" width="2.83203125" style="29" hidden="1"/>
    <col min="13838" max="13838" width="12" style="29" hidden="1"/>
    <col min="13839" max="13839" width="8.1640625" style="29" hidden="1"/>
    <col min="13840" max="13840" width="9" style="29" hidden="1"/>
    <col min="13841" max="13842" width="15.1640625" style="29" hidden="1"/>
    <col min="13843" max="13843" width="9" style="29" hidden="1"/>
    <col min="13844" max="13844" width="10.83203125" style="29" hidden="1"/>
    <col min="13845" max="13845" width="9.83203125" style="29" hidden="1"/>
    <col min="13846" max="14083" width="9" style="29" hidden="1"/>
    <col min="14084" max="14084" width="24.6640625" style="29" hidden="1"/>
    <col min="14085" max="14085" width="9.5" style="29" hidden="1"/>
    <col min="14086" max="14086" width="11.1640625" style="29" hidden="1"/>
    <col min="14087" max="14087" width="14.5" style="29" hidden="1"/>
    <col min="14088" max="14088" width="13" style="29" hidden="1"/>
    <col min="14089" max="14089" width="14.33203125" style="29" hidden="1"/>
    <col min="14090" max="14090" width="14.83203125" style="29" hidden="1"/>
    <col min="14091" max="14091" width="12.5" style="29" hidden="1"/>
    <col min="14092" max="14092" width="8.6640625" style="29" hidden="1"/>
    <col min="14093" max="14093" width="2.83203125" style="29" hidden="1"/>
    <col min="14094" max="14094" width="12" style="29" hidden="1"/>
    <col min="14095" max="14095" width="8.1640625" style="29" hidden="1"/>
    <col min="14096" max="14096" width="9" style="29" hidden="1"/>
    <col min="14097" max="14098" width="15.1640625" style="29" hidden="1"/>
    <col min="14099" max="14099" width="9" style="29" hidden="1"/>
    <col min="14100" max="14100" width="10.83203125" style="29" hidden="1"/>
    <col min="14101" max="14101" width="9.83203125" style="29" hidden="1"/>
    <col min="14102" max="14339" width="9" style="29" hidden="1"/>
    <col min="14340" max="14340" width="24.6640625" style="29" hidden="1"/>
    <col min="14341" max="14341" width="9.5" style="29" hidden="1"/>
    <col min="14342" max="14342" width="11.1640625" style="29" hidden="1"/>
    <col min="14343" max="14343" width="14.5" style="29" hidden="1"/>
    <col min="14344" max="14344" width="13" style="29" hidden="1"/>
    <col min="14345" max="14345" width="14.33203125" style="29" hidden="1"/>
    <col min="14346" max="14346" width="14.83203125" style="29" hidden="1"/>
    <col min="14347" max="14347" width="12.5" style="29" hidden="1"/>
    <col min="14348" max="14348" width="8.6640625" style="29" hidden="1"/>
    <col min="14349" max="14349" width="2.83203125" style="29" hidden="1"/>
    <col min="14350" max="14350" width="12" style="29" hidden="1"/>
    <col min="14351" max="14351" width="8.1640625" style="29" hidden="1"/>
    <col min="14352" max="14352" width="9" style="29" hidden="1"/>
    <col min="14353" max="14354" width="15.1640625" style="29" hidden="1"/>
    <col min="14355" max="14355" width="9" style="29" hidden="1"/>
    <col min="14356" max="14356" width="10.83203125" style="29" hidden="1"/>
    <col min="14357" max="14357" width="9.83203125" style="29" hidden="1"/>
    <col min="14358" max="14595" width="9" style="29" hidden="1"/>
    <col min="14596" max="14596" width="24.6640625" style="29" hidden="1"/>
    <col min="14597" max="14597" width="9.5" style="29" hidden="1"/>
    <col min="14598" max="14598" width="11.1640625" style="29" hidden="1"/>
    <col min="14599" max="14599" width="14.5" style="29" hidden="1"/>
    <col min="14600" max="14600" width="13" style="29" hidden="1"/>
    <col min="14601" max="14601" width="14.33203125" style="29" hidden="1"/>
    <col min="14602" max="14602" width="14.83203125" style="29" hidden="1"/>
    <col min="14603" max="14603" width="12.5" style="29" hidden="1"/>
    <col min="14604" max="14604" width="8.6640625" style="29" hidden="1"/>
    <col min="14605" max="14605" width="2.83203125" style="29" hidden="1"/>
    <col min="14606" max="14606" width="12" style="29" hidden="1"/>
    <col min="14607" max="14607" width="8.1640625" style="29" hidden="1"/>
    <col min="14608" max="14608" width="9" style="29" hidden="1"/>
    <col min="14609" max="14610" width="15.1640625" style="29" hidden="1"/>
    <col min="14611" max="14611" width="9" style="29" hidden="1"/>
    <col min="14612" max="14612" width="10.83203125" style="29" hidden="1"/>
    <col min="14613" max="14613" width="9.83203125" style="29" hidden="1"/>
    <col min="14614" max="14851" width="9" style="29" hidden="1"/>
    <col min="14852" max="14852" width="24.6640625" style="29" hidden="1"/>
    <col min="14853" max="14853" width="9.5" style="29" hidden="1"/>
    <col min="14854" max="14854" width="11.1640625" style="29" hidden="1"/>
    <col min="14855" max="14855" width="14.5" style="29" hidden="1"/>
    <col min="14856" max="14856" width="13" style="29" hidden="1"/>
    <col min="14857" max="14857" width="14.33203125" style="29" hidden="1"/>
    <col min="14858" max="14858" width="14.83203125" style="29" hidden="1"/>
    <col min="14859" max="14859" width="12.5" style="29" hidden="1"/>
    <col min="14860" max="14860" width="8.6640625" style="29" hidden="1"/>
    <col min="14861" max="14861" width="2.83203125" style="29" hidden="1"/>
    <col min="14862" max="14862" width="12" style="29" hidden="1"/>
    <col min="14863" max="14863" width="8.1640625" style="29" hidden="1"/>
    <col min="14864" max="14864" width="9" style="29" hidden="1"/>
    <col min="14865" max="14866" width="15.1640625" style="29" hidden="1"/>
    <col min="14867" max="14867" width="9" style="29" hidden="1"/>
    <col min="14868" max="14868" width="10.83203125" style="29" hidden="1"/>
    <col min="14869" max="14869" width="9.83203125" style="29" hidden="1"/>
    <col min="14870" max="15107" width="9" style="29" hidden="1"/>
    <col min="15108" max="15108" width="24.6640625" style="29" hidden="1"/>
    <col min="15109" max="15109" width="9.5" style="29" hidden="1"/>
    <col min="15110" max="15110" width="11.1640625" style="29" hidden="1"/>
    <col min="15111" max="15111" width="14.5" style="29" hidden="1"/>
    <col min="15112" max="15112" width="13" style="29" hidden="1"/>
    <col min="15113" max="15113" width="14.33203125" style="29" hidden="1"/>
    <col min="15114" max="15114" width="14.83203125" style="29" hidden="1"/>
    <col min="15115" max="15115" width="12.5" style="29" hidden="1"/>
    <col min="15116" max="15116" width="8.6640625" style="29" hidden="1"/>
    <col min="15117" max="15117" width="2.83203125" style="29" hidden="1"/>
    <col min="15118" max="15118" width="12" style="29" hidden="1"/>
    <col min="15119" max="15119" width="8.1640625" style="29" hidden="1"/>
    <col min="15120" max="15120" width="9" style="29" hidden="1"/>
    <col min="15121" max="15122" width="15.1640625" style="29" hidden="1"/>
    <col min="15123" max="15123" width="9" style="29" hidden="1"/>
    <col min="15124" max="15124" width="10.83203125" style="29" hidden="1"/>
    <col min="15125" max="15125" width="9.83203125" style="29" hidden="1"/>
    <col min="15126" max="15363" width="9" style="29" hidden="1"/>
    <col min="15364" max="15364" width="24.6640625" style="29" hidden="1"/>
    <col min="15365" max="15365" width="9.5" style="29" hidden="1"/>
    <col min="15366" max="15366" width="11.1640625" style="29" hidden="1"/>
    <col min="15367" max="15367" width="14.5" style="29" hidden="1"/>
    <col min="15368" max="15368" width="13" style="29" hidden="1"/>
    <col min="15369" max="15369" width="14.33203125" style="29" hidden="1"/>
    <col min="15370" max="15370" width="14.83203125" style="29" hidden="1"/>
    <col min="15371" max="15371" width="12.5" style="29" hidden="1"/>
    <col min="15372" max="15372" width="8.6640625" style="29" hidden="1"/>
    <col min="15373" max="15373" width="2.83203125" style="29" hidden="1"/>
    <col min="15374" max="15374" width="12" style="29" hidden="1"/>
    <col min="15375" max="15375" width="8.1640625" style="29" hidden="1"/>
    <col min="15376" max="15376" width="9" style="29" hidden="1"/>
    <col min="15377" max="15378" width="15.1640625" style="29" hidden="1"/>
    <col min="15379" max="15379" width="9" style="29" hidden="1"/>
    <col min="15380" max="15380" width="10.83203125" style="29" hidden="1"/>
    <col min="15381" max="15381" width="9.83203125" style="29" hidden="1"/>
    <col min="15382" max="15619" width="9" style="29" hidden="1"/>
    <col min="15620" max="15620" width="24.6640625" style="29" hidden="1"/>
    <col min="15621" max="15621" width="9.5" style="29" hidden="1"/>
    <col min="15622" max="15622" width="11.1640625" style="29" hidden="1"/>
    <col min="15623" max="15623" width="14.5" style="29" hidden="1"/>
    <col min="15624" max="15624" width="13" style="29" hidden="1"/>
    <col min="15625" max="15625" width="14.33203125" style="29" hidden="1"/>
    <col min="15626" max="15626" width="14.83203125" style="29" hidden="1"/>
    <col min="15627" max="15627" width="12.5" style="29" hidden="1"/>
    <col min="15628" max="15628" width="8.6640625" style="29" hidden="1"/>
    <col min="15629" max="15629" width="2.83203125" style="29" hidden="1"/>
    <col min="15630" max="15630" width="12" style="29" hidden="1"/>
    <col min="15631" max="15631" width="8.1640625" style="29" hidden="1"/>
    <col min="15632" max="15632" width="9" style="29" hidden="1"/>
    <col min="15633" max="15634" width="15.1640625" style="29" hidden="1"/>
    <col min="15635" max="15635" width="9" style="29" hidden="1"/>
    <col min="15636" max="15636" width="10.83203125" style="29" hidden="1"/>
    <col min="15637" max="15637" width="9.83203125" style="29" hidden="1"/>
    <col min="15638" max="15875" width="9" style="29" hidden="1"/>
    <col min="15876" max="15876" width="24.6640625" style="29" hidden="1"/>
    <col min="15877" max="15877" width="9.5" style="29" hidden="1"/>
    <col min="15878" max="15878" width="11.1640625" style="29" hidden="1"/>
    <col min="15879" max="15879" width="14.5" style="29" hidden="1"/>
    <col min="15880" max="15880" width="13" style="29" hidden="1"/>
    <col min="15881" max="15881" width="14.33203125" style="29" hidden="1"/>
    <col min="15882" max="15882" width="14.83203125" style="29" hidden="1"/>
    <col min="15883" max="15883" width="12.5" style="29" hidden="1"/>
    <col min="15884" max="15884" width="8.6640625" style="29" hidden="1"/>
    <col min="15885" max="15885" width="2.83203125" style="29" hidden="1"/>
    <col min="15886" max="15886" width="12" style="29" hidden="1"/>
    <col min="15887" max="15887" width="8.1640625" style="29" hidden="1"/>
    <col min="15888" max="15888" width="9" style="29" hidden="1"/>
    <col min="15889" max="15890" width="15.1640625" style="29" hidden="1"/>
    <col min="15891" max="15891" width="9" style="29" hidden="1"/>
    <col min="15892" max="15892" width="10.83203125" style="29" hidden="1"/>
    <col min="15893" max="15893" width="9.83203125" style="29" hidden="1"/>
    <col min="15894" max="16131" width="9" style="29" hidden="1"/>
    <col min="16132" max="16132" width="24.6640625" style="29" hidden="1"/>
    <col min="16133" max="16133" width="9.5" style="29" hidden="1"/>
    <col min="16134" max="16134" width="11.1640625" style="29" hidden="1"/>
    <col min="16135" max="16135" width="14.5" style="29" hidden="1"/>
    <col min="16136" max="16136" width="13" style="29" hidden="1"/>
    <col min="16137" max="16137" width="14.33203125" style="29" hidden="1"/>
    <col min="16138" max="16138" width="14.83203125" style="29" hidden="1"/>
    <col min="16139" max="16139" width="12.5" style="29" hidden="1"/>
    <col min="16140" max="16140" width="8.6640625" style="29" hidden="1"/>
    <col min="16141" max="16141" width="2.83203125" style="29" hidden="1"/>
    <col min="16142" max="16142" width="12" style="29" hidden="1"/>
    <col min="16143" max="16143" width="8.1640625" style="29" hidden="1"/>
    <col min="16144" max="16144" width="9" style="29" hidden="1"/>
    <col min="16145" max="16146" width="15.1640625" style="29" hidden="1"/>
    <col min="16147" max="16147" width="9" style="29" hidden="1"/>
    <col min="16148" max="16148" width="10.83203125" style="29" hidden="1"/>
    <col min="16149" max="16150" width="9.83203125" style="29" hidden="1"/>
    <col min="16151" max="16384" width="9" style="29" hidden="1"/>
  </cols>
  <sheetData>
    <row r="1" spans="1:21" ht="20">
      <c r="A1" s="1" t="s">
        <v>121</v>
      </c>
      <c r="B1" s="31"/>
      <c r="Q1" s="34"/>
    </row>
    <row r="2" spans="1:21">
      <c r="B2" s="13" t="s">
        <v>21</v>
      </c>
      <c r="C2" s="13"/>
      <c r="D2" s="14" t="str">
        <f ca="1">MID(CELL("filename",A1),FIND("]",CELL("filename",A1))+1,255)</f>
        <v>9</v>
      </c>
      <c r="Q2" s="34"/>
    </row>
    <row r="3" spans="1:21" ht="5.25" customHeight="1">
      <c r="B3" s="90"/>
      <c r="C3" s="89"/>
      <c r="D3" s="89"/>
    </row>
    <row r="4" spans="1:21">
      <c r="B4" s="90" t="s">
        <v>4</v>
      </c>
      <c r="C4" s="89"/>
      <c r="D4" s="89"/>
      <c r="H4" s="90" t="s">
        <v>22</v>
      </c>
    </row>
    <row r="5" spans="1:21" s="89" customFormat="1" ht="11">
      <c r="B5" s="89" t="s">
        <v>96</v>
      </c>
      <c r="C5" s="89">
        <f ca="1">VLOOKUP(_xlfn.NUMBERVALUE($D$2),Results!$B$6:$F$76,5,0)</f>
        <v>89</v>
      </c>
      <c r="G5" s="137"/>
      <c r="H5" s="89" t="str">
        <f ca="1">VLOOKUP($C$5,ResultsByYr!$BS$6:$BT$7,2,0)</f>
        <v>BT</v>
      </c>
      <c r="T5" s="91"/>
    </row>
    <row r="6" spans="1:21" s="89" customFormat="1" ht="11">
      <c r="B6" s="92" t="s">
        <v>19</v>
      </c>
      <c r="C6" s="89" t="str">
        <f ca="1">VLOOKUP(_xlfn.NUMBERVALUE($D$2),Results!$B$6:$E$76,2,0)</f>
        <v>AWP 2009 (Adj HSE/HSL)</v>
      </c>
      <c r="G6" s="93"/>
      <c r="H6" s="89" t="str">
        <f ca="1">VLOOKUP(C6,Information!$B$57:$C$59,2,0)</f>
        <v>Deaths - HSE (AWP) 2009</v>
      </c>
      <c r="Q6" s="93"/>
      <c r="T6" s="91"/>
    </row>
    <row r="7" spans="1:21" s="89" customFormat="1" ht="11">
      <c r="B7" s="92" t="s">
        <v>5</v>
      </c>
      <c r="C7" s="89" t="str">
        <f ca="1">VLOOKUP(_xlfn.NUMBERVALUE($D$2),Results!$B$6:$E$76,3,0)</f>
        <v>AWP 2009 - PtC 3</v>
      </c>
      <c r="G7" s="93"/>
      <c r="H7" s="89" t="str">
        <f ca="1">VLOOKUP(C7,Information!$B$66:$C$69,2,0)</f>
        <v>PtC(3) 2009</v>
      </c>
      <c r="Q7" s="94"/>
      <c r="T7" s="91"/>
    </row>
    <row r="8" spans="1:21" s="89" customFormat="1" ht="11">
      <c r="B8" s="92" t="s">
        <v>18</v>
      </c>
      <c r="C8" s="89" t="str">
        <f ca="1">VLOOKUP(_xlfn.NUMBERVALUE($D$2),Results!$B$6:$E$76,4,0)</f>
        <v>AWP2009- RPI = 2.5%</v>
      </c>
      <c r="D8" s="95"/>
      <c r="G8" s="93"/>
      <c r="H8" s="89" t="str">
        <f ca="1">VLOOKUP(C8,Information!$B$62:$C$64,2,0)</f>
        <v>ACPC(RPI=2.5%) 2009</v>
      </c>
      <c r="I8" s="94"/>
      <c r="T8" s="91"/>
    </row>
    <row r="9" spans="1:21" ht="5.25" customHeight="1" thickBot="1">
      <c r="B9" s="13"/>
      <c r="C9" s="13"/>
      <c r="D9" s="14"/>
    </row>
    <row r="10" spans="1:21" ht="14" thickBot="1">
      <c r="B10" s="46" t="s">
        <v>6</v>
      </c>
      <c r="C10" s="47"/>
      <c r="D10" s="47"/>
      <c r="E10" s="47"/>
      <c r="F10" s="48"/>
      <c r="G10" s="138"/>
      <c r="H10" s="48"/>
      <c r="I10" s="48"/>
      <c r="J10" s="48"/>
      <c r="K10" s="47"/>
      <c r="L10" s="47"/>
      <c r="M10" s="47"/>
      <c r="N10" s="47"/>
      <c r="O10" s="47"/>
      <c r="P10" s="47"/>
      <c r="Q10" s="47"/>
      <c r="R10" s="47"/>
      <c r="S10" s="47"/>
      <c r="T10" s="49"/>
    </row>
    <row r="11" spans="1:21" s="50" customFormat="1" ht="64.5" customHeight="1" thickBot="1">
      <c r="B11" s="23" t="s">
        <v>7</v>
      </c>
      <c r="C11" s="24" t="s">
        <v>12</v>
      </c>
      <c r="D11" s="65" t="s">
        <v>13</v>
      </c>
      <c r="E11" s="23" t="s">
        <v>165</v>
      </c>
      <c r="F11" s="24" t="s">
        <v>56</v>
      </c>
      <c r="G11" s="139" t="s">
        <v>57</v>
      </c>
      <c r="H11" s="24" t="s">
        <v>15</v>
      </c>
      <c r="I11" s="24" t="s">
        <v>14</v>
      </c>
      <c r="J11" s="24" t="s">
        <v>82</v>
      </c>
      <c r="K11" s="25" t="s">
        <v>16</v>
      </c>
      <c r="L11" s="81" t="s">
        <v>27</v>
      </c>
      <c r="M11" s="36" t="s">
        <v>28</v>
      </c>
      <c r="N11" s="24" t="s">
        <v>8</v>
      </c>
      <c r="O11" s="24" t="s">
        <v>17</v>
      </c>
      <c r="P11" s="24"/>
      <c r="Q11" s="24" t="s">
        <v>9</v>
      </c>
      <c r="R11" s="24" t="s">
        <v>3</v>
      </c>
      <c r="S11" s="65" t="s">
        <v>33</v>
      </c>
      <c r="T11" s="45" t="s">
        <v>32</v>
      </c>
    </row>
    <row r="12" spans="1:21" s="51" customFormat="1">
      <c r="B12" s="15">
        <v>2005</v>
      </c>
      <c r="C12" s="61">
        <f t="shared" ref="C12:C43" ca="1" si="0">SUM(INDIRECT("'"&amp;$H$6&amp;"'!C"&amp;SUM(ROW(A12))&amp;":"&amp;$H$5&amp;ROW(B12)))</f>
        <v>1681.0633771686744</v>
      </c>
      <c r="D12" s="79">
        <f t="shared" ref="D12:D43" ca="1" si="1">SUMPRODUCT(INDIRECT("'"&amp;$H$6&amp;"'!C"&amp;SUM(ROW(A12))&amp;":"&amp;$H$5&amp;SUM(ROW(B12))),INDIRECT("'"&amp;$H$6&amp;"'!C11:"&amp;$H$5&amp;"11"))/C12</f>
        <v>71.575129113799576</v>
      </c>
      <c r="E12" s="85">
        <f ca="1">IFERROR(F12/C12,"")</f>
        <v>0.49297250775218138</v>
      </c>
      <c r="F12" s="61">
        <f t="shared" ref="F12:F43" ca="1" si="2">SUMPRODUCT(INDIRECT("'"&amp;$H$6&amp;"'!$C"&amp;SUM(ROW(A12))&amp;":"&amp;$H$5&amp;SUM(ROW(A12))),
INDIRECT("'"&amp;$H$7&amp;"'!$C"&amp;SUM(ROW(A12))&amp;":"&amp;$H$5&amp;SUM(ROW(A12))))</f>
        <v>828.71802873319257</v>
      </c>
      <c r="G12" s="181">
        <f ca="1">OFFSET('Other Inputs'!$B80,,$D$2)</f>
        <v>0.2</v>
      </c>
      <c r="H12" s="61">
        <f ca="1">F12*(1-G12)</f>
        <v>662.97442298655415</v>
      </c>
      <c r="I12" s="79">
        <f t="shared" ref="I12:I43" ca="1" si="3">IFERROR(SUMPRODUCT(INDIRECT("'"&amp;$H$6&amp;"'!$C"&amp;SUM(ROW(P12))&amp;":"&amp;$H$5&amp;SUM(ROW(P12))),
INDIRECT("'"&amp;$H$7&amp;"'!$C"&amp;SUM(ROW(P12))&amp;":"&amp;$H$5&amp;SUM(ROW(P12))),
INDIRECT("'"&amp;$H$7&amp;"'!$C10:"&amp;$H$5&amp;10))/
(SUMPRODUCT(INDIRECT("'"&amp;$H$6&amp;"'!$C"&amp;SUM(ROW(P12))&amp;":"&amp;$H$5&amp;SUM(ROW(P12))),
INDIRECT("'"&amp;$H$7&amp;"'!$C"&amp;SUM(ROW(P12))&amp;":"&amp;$H$5&amp;SUM(ROW(P12))))),"")</f>
        <v>70.504310200031341</v>
      </c>
      <c r="J12" s="180">
        <f ca="1">OFFSET('Other Inputs'!$B11,,$D$2)</f>
        <v>2</v>
      </c>
      <c r="K12" s="86">
        <f ca="1">H12*J12</f>
        <v>1325.9488459731083</v>
      </c>
      <c r="L12" s="181">
        <f ca="1">OFFSET('Other Inputs'!$B149,,$D$2)</f>
        <v>5.5E-2</v>
      </c>
      <c r="M12" s="181">
        <f ca="1">OFFSET('Other Inputs'!$B218,,$D$2)</f>
        <v>1.9521717911176184E-2</v>
      </c>
      <c r="N12" s="61">
        <f ca="1">(K12*(1+L12))*(1+M12)</f>
        <v>1426.1844958008314</v>
      </c>
      <c r="O12" s="61">
        <f ca="1">N12/J12</f>
        <v>713.09224790041571</v>
      </c>
      <c r="P12" s="53"/>
      <c r="Q12" s="61">
        <f ca="1">IFERROR(SUMPRODUCT(INDIRECT("'"&amp;$H$6&amp;"'!$C"&amp;SUM(ROW(P12))&amp;":"&amp;$H$5&amp;SUM(ROW(P12))),
INDIRECT("'"&amp;$H$7&amp;"'!$C"&amp;SUM(ROW(P12))&amp;":"&amp;$H$5&amp;SUM(ROW(P12))),
INDIRECT("'"&amp;$H$8&amp;"'!$C"&amp;SUM(ROW(P12))&amp;":"&amp;$H$5&amp;SUM(ROW(P12))))/
(SUMPRODUCT(INDIRECT("'"&amp;$H$6&amp;"'!$C"&amp;SUM(ROW(P12))&amp;":"&amp;$H$5&amp;SUM(ROW(P12))),
INDIRECT("'"&amp;$H$7&amp;"'!$C"&amp;SUM(ROW(P12))&amp;":"&amp;$H$5&amp;SUM(ROW(P12))))),"")</f>
        <v>166610.7594493638</v>
      </c>
      <c r="R12" s="54"/>
      <c r="S12" s="66">
        <f ca="1">IFERROR(O12*Q12,0)</f>
        <v>118808840.98014227</v>
      </c>
      <c r="T12" s="68">
        <f t="shared" ref="T12:T43" si="4">IF(B12&gt;Endyear,0,IF(B12&gt;=Startyear,IF(B12=Startyear,0.5,T11+1),0))</f>
        <v>0</v>
      </c>
    </row>
    <row r="13" spans="1:21" s="51" customFormat="1">
      <c r="B13" s="15">
        <f>B12+1</f>
        <v>2006</v>
      </c>
      <c r="C13" s="61">
        <f t="shared" ca="1" si="0"/>
        <v>1723.511444116763</v>
      </c>
      <c r="D13" s="79">
        <f t="shared" ca="1" si="1"/>
        <v>72.034839673775238</v>
      </c>
      <c r="E13" s="85">
        <f t="shared" ref="E13:E67" ca="1" si="5">IFERROR(F13/C13,"")</f>
        <v>0.59718872674709278</v>
      </c>
      <c r="F13" s="61">
        <f t="shared" ca="1" si="2"/>
        <v>1029.2616048461327</v>
      </c>
      <c r="G13" s="181">
        <f ca="1">OFFSET('Other Inputs'!$B81,,$D$2)</f>
        <v>0.2</v>
      </c>
      <c r="H13" s="61">
        <f t="shared" ref="H13:H67" ca="1" si="6">F13*(1-G13)</f>
        <v>823.40928387690622</v>
      </c>
      <c r="I13" s="79">
        <f t="shared" ca="1" si="3"/>
        <v>70.81766109350545</v>
      </c>
      <c r="J13" s="63">
        <f ca="1">OFFSET('Other Inputs'!$B12,,$D$2)</f>
        <v>2</v>
      </c>
      <c r="K13" s="86">
        <f t="shared" ref="K13:K67" ca="1" si="7">H13*J13</f>
        <v>1646.8185677538124</v>
      </c>
      <c r="L13" s="82">
        <f ca="1">OFFSET('Other Inputs'!$B150,,$D$2)</f>
        <v>5.5E-2</v>
      </c>
      <c r="M13" s="52">
        <f ca="1">OFFSET('Other Inputs'!$B219,,$D$2)</f>
        <v>2.4271844660194174E-2</v>
      </c>
      <c r="N13" s="61">
        <f t="shared" ref="N13:N67" ca="1" si="8">(K13*(1+L13))*(1+M13)</f>
        <v>1779.5633362856183</v>
      </c>
      <c r="O13" s="61">
        <f t="shared" ref="O13:O67" ca="1" si="9">N13/J13</f>
        <v>889.78166814280917</v>
      </c>
      <c r="P13" s="53"/>
      <c r="Q13" s="61">
        <f t="shared" ref="Q13:Q43" ca="1" si="10">IFERROR(SUMPRODUCT(INDIRECT("'"&amp;$H$6&amp;"'!$C"&amp;SUM(ROW(P13))&amp;":"&amp;$H$5&amp;SUM(ROW(P13))),
INDIRECT("'"&amp;$H$7&amp;"'!$C"&amp;SUM(ROW(P13))&amp;":"&amp;$H$5&amp;SUM(ROW(P13))),
INDIRECT("'"&amp;$H$8&amp;"'!$C"&amp;SUM(ROW(P13))&amp;":"&amp;$H$5&amp;SUM(ROW(P13))))/
(SUMPRODUCT(INDIRECT("'"&amp;$H$6&amp;"'!$C"&amp;SUM(ROW(P13))&amp;":"&amp;$H$5&amp;SUM(ROW(P13))),
INDIRECT("'"&amp;$H$7&amp;"'!$C"&amp;SUM(ROW(P13))&amp;":"&amp;$H$5&amp;SUM(ROW(P13))))),"")</f>
        <v>172158.97772246436</v>
      </c>
      <c r="R13" s="54">
        <f ca="1">IF(Q13=0,"",IFERROR(Q13/Q12-1,""))</f>
        <v>3.330048006165387E-2</v>
      </c>
      <c r="S13" s="66">
        <f t="shared" ref="S13:S67" ca="1" si="11">IFERROR(O13*Q13,0)</f>
        <v>153183902.38365507</v>
      </c>
      <c r="T13" s="68">
        <f t="shared" si="4"/>
        <v>0</v>
      </c>
      <c r="U13" s="55"/>
    </row>
    <row r="14" spans="1:21" s="51" customFormat="1">
      <c r="B14" s="15">
        <f t="shared" ref="B14:B67" si="12">B13+1</f>
        <v>2007</v>
      </c>
      <c r="C14" s="61">
        <f t="shared" ca="1" si="0"/>
        <v>1762.5880949877123</v>
      </c>
      <c r="D14" s="79">
        <f t="shared" ca="1" si="1"/>
        <v>72.492109883593159</v>
      </c>
      <c r="E14" s="85">
        <f t="shared" ca="1" si="5"/>
        <v>0.63233213762820784</v>
      </c>
      <c r="F14" s="61">
        <f t="shared" ca="1" si="2"/>
        <v>1114.5410978616108</v>
      </c>
      <c r="G14" s="181">
        <f ca="1">OFFSET('Other Inputs'!$B82,,$D$2)</f>
        <v>0.2</v>
      </c>
      <c r="H14" s="61">
        <f t="shared" ca="1" si="6"/>
        <v>891.63287828928867</v>
      </c>
      <c r="I14" s="79">
        <f t="shared" ca="1" si="3"/>
        <v>71.166114505769386</v>
      </c>
      <c r="J14" s="63">
        <f ca="1">OFFSET('Other Inputs'!$B13,,$D$2)</f>
        <v>2</v>
      </c>
      <c r="K14" s="86">
        <f t="shared" ca="1" si="7"/>
        <v>1783.2657565785773</v>
      </c>
      <c r="L14" s="82">
        <f ca="1">OFFSET('Other Inputs'!$B151,,$D$2)</f>
        <v>5.5E-2</v>
      </c>
      <c r="M14" s="52">
        <f ca="1">OFFSET('Other Inputs'!$B220,,$D$2)</f>
        <v>1.6544117647058824E-2</v>
      </c>
      <c r="N14" s="61">
        <f t="shared" ca="1" si="8"/>
        <v>1912.4705723792108</v>
      </c>
      <c r="O14" s="61">
        <f t="shared" ca="1" si="9"/>
        <v>956.2352861896054</v>
      </c>
      <c r="P14" s="53"/>
      <c r="Q14" s="61">
        <f t="shared" ca="1" si="10"/>
        <v>184554.93748261742</v>
      </c>
      <c r="R14" s="54">
        <f t="shared" ref="R14:R67" ca="1" si="13">IF(Q14=0,"",IFERROR(Q14/Q13-1,""))</f>
        <v>7.2002981919051967E-2</v>
      </c>
      <c r="S14" s="66">
        <f t="shared" ca="1" si="11"/>
        <v>176477943.46139541</v>
      </c>
      <c r="T14" s="68">
        <f t="shared" si="4"/>
        <v>0</v>
      </c>
      <c r="U14" s="56"/>
    </row>
    <row r="15" spans="1:21" s="51" customFormat="1">
      <c r="B15" s="15">
        <f t="shared" si="12"/>
        <v>2008</v>
      </c>
      <c r="C15" s="61">
        <f t="shared" ca="1" si="0"/>
        <v>1801.0891276398256</v>
      </c>
      <c r="D15" s="79">
        <f t="shared" ca="1" si="1"/>
        <v>72.965777435291329</v>
      </c>
      <c r="E15" s="85">
        <f t="shared" ca="1" si="5"/>
        <v>0.68900506175710796</v>
      </c>
      <c r="F15" s="61">
        <f t="shared" ca="1" si="2"/>
        <v>1240.9595256195337</v>
      </c>
      <c r="G15" s="181">
        <f ca="1">OFFSET('Other Inputs'!$B83,,$D$2)</f>
        <v>0.16</v>
      </c>
      <c r="H15" s="61">
        <f t="shared" ca="1" si="6"/>
        <v>1042.4060015204082</v>
      </c>
      <c r="I15" s="79">
        <f t="shared" ca="1" si="3"/>
        <v>72.132945605667345</v>
      </c>
      <c r="J15" s="63">
        <f ca="1">OFFSET('Other Inputs'!$B14,,$D$2)</f>
        <v>2</v>
      </c>
      <c r="K15" s="86">
        <f t="shared" ca="1" si="7"/>
        <v>2084.8120030408163</v>
      </c>
      <c r="L15" s="82">
        <f ca="1">OFFSET('Other Inputs'!$B152,,$D$2)</f>
        <v>5.5E-2</v>
      </c>
      <c r="M15" s="52">
        <f ca="1">OFFSET('Other Inputs'!$B221,,$D$2)</f>
        <v>1.7660044150110375E-2</v>
      </c>
      <c r="N15" s="61">
        <f t="shared" ca="1" si="8"/>
        <v>2238.319518187453</v>
      </c>
      <c r="O15" s="61">
        <f t="shared" ca="1" si="9"/>
        <v>1119.1597590937265</v>
      </c>
      <c r="P15" s="53"/>
      <c r="Q15" s="61">
        <f t="shared" ca="1" si="10"/>
        <v>187821.81723516842</v>
      </c>
      <c r="R15" s="54">
        <f t="shared" ca="1" si="13"/>
        <v>1.7701394485090338E-2</v>
      </c>
      <c r="S15" s="66">
        <f t="shared" ca="1" si="11"/>
        <v>210202619.72945702</v>
      </c>
      <c r="T15" s="68">
        <f t="shared" si="4"/>
        <v>0</v>
      </c>
      <c r="U15" s="56"/>
    </row>
    <row r="16" spans="1:21" s="51" customFormat="1">
      <c r="B16" s="15">
        <f t="shared" si="12"/>
        <v>2009</v>
      </c>
      <c r="C16" s="61">
        <f t="shared" ca="1" si="0"/>
        <v>1832.5673150853106</v>
      </c>
      <c r="D16" s="79">
        <f t="shared" ca="1" si="1"/>
        <v>73.409091185300866</v>
      </c>
      <c r="E16" s="85">
        <f t="shared" ca="1" si="5"/>
        <v>0.68918195062624199</v>
      </c>
      <c r="F16" s="61">
        <f t="shared" ca="1" si="2"/>
        <v>1262.9723168643893</v>
      </c>
      <c r="G16" s="181">
        <f ca="1">OFFSET('Other Inputs'!$B84,,$D$2)</f>
        <v>0.2</v>
      </c>
      <c r="H16" s="61">
        <f t="shared" ca="1" si="6"/>
        <v>1010.3778534915115</v>
      </c>
      <c r="I16" s="79">
        <f t="shared" ca="1" si="3"/>
        <v>72.60013887186993</v>
      </c>
      <c r="J16" s="63">
        <f ca="1">OFFSET('Other Inputs'!$B15,,$D$2)</f>
        <v>2</v>
      </c>
      <c r="K16" s="86">
        <f t="shared" ca="1" si="7"/>
        <v>2020.7557069830229</v>
      </c>
      <c r="L16" s="82">
        <f ca="1">OFFSET('Other Inputs'!$B153,,$D$2)</f>
        <v>5.5E-2</v>
      </c>
      <c r="M16" s="52">
        <f ca="1">OFFSET('Other Inputs'!$B222,,$D$2)</f>
        <v>1.797945205479452E-2</v>
      </c>
      <c r="N16" s="61">
        <f t="shared" ca="1" si="8"/>
        <v>2170.227615634391</v>
      </c>
      <c r="O16" s="61">
        <f t="shared" ca="1" si="9"/>
        <v>1085.1138078171955</v>
      </c>
      <c r="P16" s="53"/>
      <c r="Q16" s="61">
        <f t="shared" ca="1" si="10"/>
        <v>193309.27193383125</v>
      </c>
      <c r="R16" s="54">
        <f t="shared" ca="1" si="13"/>
        <v>2.9216279447408899E-2</v>
      </c>
      <c r="S16" s="66">
        <f t="shared" ca="1" si="11"/>
        <v>209762560.15448934</v>
      </c>
      <c r="T16" s="68">
        <f t="shared" si="4"/>
        <v>0</v>
      </c>
    </row>
    <row r="17" spans="2:20" s="51" customFormat="1">
      <c r="B17" s="15">
        <f t="shared" si="12"/>
        <v>2010</v>
      </c>
      <c r="C17" s="61">
        <f t="shared" ca="1" si="0"/>
        <v>1856.058246012695</v>
      </c>
      <c r="D17" s="79">
        <f t="shared" ca="1" si="1"/>
        <v>73.81652932985466</v>
      </c>
      <c r="E17" s="85">
        <f t="shared" ca="1" si="5"/>
        <v>0.69422224344207728</v>
      </c>
      <c r="F17" s="61">
        <f t="shared" ca="1" si="2"/>
        <v>1288.5169195061001</v>
      </c>
      <c r="G17" s="181">
        <f ca="1">OFFSET('Other Inputs'!$B85,,$D$2)</f>
        <v>0.2</v>
      </c>
      <c r="H17" s="61">
        <f t="shared" ca="1" si="6"/>
        <v>1030.8135356048801</v>
      </c>
      <c r="I17" s="79">
        <f t="shared" ca="1" si="3"/>
        <v>73.072393391376949</v>
      </c>
      <c r="J17" s="63">
        <f ca="1">OFFSET('Other Inputs'!$B16,,$D$2)</f>
        <v>2</v>
      </c>
      <c r="K17" s="86">
        <f t="shared" ca="1" si="7"/>
        <v>2061.6270712097603</v>
      </c>
      <c r="L17" s="82">
        <f ca="1">OFFSET('Other Inputs'!$B154,,$D$2)</f>
        <v>5.5E-2</v>
      </c>
      <c r="M17" s="52">
        <f ca="1">OFFSET('Other Inputs'!$B223,,$D$2)</f>
        <v>1.4830508474576272E-2</v>
      </c>
      <c r="N17" s="61">
        <f t="shared" ca="1" si="8"/>
        <v>2207.2731616535939</v>
      </c>
      <c r="O17" s="61">
        <f t="shared" ca="1" si="9"/>
        <v>1103.6365808267969</v>
      </c>
      <c r="P17" s="53"/>
      <c r="Q17" s="61">
        <f t="shared" ca="1" si="10"/>
        <v>198885.94491428218</v>
      </c>
      <c r="R17" s="54">
        <f t="shared" ca="1" si="13"/>
        <v>2.8848450592477537E-2</v>
      </c>
      <c r="S17" s="66">
        <f t="shared" ca="1" si="11"/>
        <v>219497804.21970508</v>
      </c>
      <c r="T17" s="68">
        <f t="shared" si="4"/>
        <v>0</v>
      </c>
    </row>
    <row r="18" spans="2:20" s="51" customFormat="1">
      <c r="B18" s="15">
        <f t="shared" si="12"/>
        <v>2011</v>
      </c>
      <c r="C18" s="61">
        <f t="shared" ca="1" si="0"/>
        <v>1874.9952743190818</v>
      </c>
      <c r="D18" s="79">
        <f t="shared" ca="1" si="1"/>
        <v>74.22003977495126</v>
      </c>
      <c r="E18" s="85">
        <f t="shared" ca="1" si="5"/>
        <v>0.69892172824626808</v>
      </c>
      <c r="F18" s="61">
        <f t="shared" ca="1" si="2"/>
        <v>1310.4749375806782</v>
      </c>
      <c r="G18" s="181">
        <f ca="1">OFFSET('Other Inputs'!$B86,,$D$2)</f>
        <v>0.2</v>
      </c>
      <c r="H18" s="61">
        <f t="shared" ca="1" si="6"/>
        <v>1048.3799500645425</v>
      </c>
      <c r="I18" s="79">
        <f t="shared" ca="1" si="3"/>
        <v>73.536503150632683</v>
      </c>
      <c r="J18" s="63">
        <f ca="1">OFFSET('Other Inputs'!$B17,,$D$2)</f>
        <v>2</v>
      </c>
      <c r="K18" s="86">
        <f t="shared" ca="1" si="7"/>
        <v>2096.7599001290851</v>
      </c>
      <c r="L18" s="82">
        <f ca="1">OFFSET('Other Inputs'!$B155,,$D$2)</f>
        <v>5.5E-2</v>
      </c>
      <c r="M18" s="52">
        <f ca="1">OFFSET('Other Inputs'!$B224,,$D$2)</f>
        <v>2.2491349480968859E-2</v>
      </c>
      <c r="N18" s="61">
        <f t="shared" ca="1" si="8"/>
        <v>2261.834397110701</v>
      </c>
      <c r="O18" s="61">
        <f t="shared" ca="1" si="9"/>
        <v>1130.9171985553505</v>
      </c>
      <c r="P18" s="53"/>
      <c r="Q18" s="61">
        <f t="shared" ca="1" si="10"/>
        <v>204649.5573474954</v>
      </c>
      <c r="R18" s="54">
        <f t="shared" ca="1" si="13"/>
        <v>2.8979485884220058E-2</v>
      </c>
      <c r="S18" s="66">
        <f t="shared" ca="1" si="11"/>
        <v>231441704.08102205</v>
      </c>
      <c r="T18" s="68">
        <f t="shared" si="4"/>
        <v>0</v>
      </c>
    </row>
    <row r="19" spans="2:20" s="51" customFormat="1">
      <c r="B19" s="15">
        <f t="shared" si="12"/>
        <v>2012</v>
      </c>
      <c r="C19" s="61">
        <f t="shared" ca="1" si="0"/>
        <v>1890.7902528687946</v>
      </c>
      <c r="D19" s="79">
        <f t="shared" ca="1" si="1"/>
        <v>74.632828107937328</v>
      </c>
      <c r="E19" s="85">
        <f t="shared" ca="1" si="5"/>
        <v>0.70330429969352704</v>
      </c>
      <c r="F19" s="61">
        <f t="shared" ca="1" si="2"/>
        <v>1329.8009146612344</v>
      </c>
      <c r="G19" s="181">
        <f ca="1">OFFSET('Other Inputs'!$B87,,$D$2)</f>
        <v>0.2</v>
      </c>
      <c r="H19" s="61">
        <f t="shared" ca="1" si="6"/>
        <v>1063.8407317289875</v>
      </c>
      <c r="I19" s="79">
        <f t="shared" ca="1" si="3"/>
        <v>74.005072279088523</v>
      </c>
      <c r="J19" s="63">
        <f ca="1">OFFSET('Other Inputs'!$B18,,$D$2)</f>
        <v>2</v>
      </c>
      <c r="K19" s="86">
        <f t="shared" ca="1" si="7"/>
        <v>2127.681463457975</v>
      </c>
      <c r="L19" s="82">
        <f ca="1">OFFSET('Other Inputs'!$B156,,$D$2)</f>
        <v>5.5E-2</v>
      </c>
      <c r="M19" s="52">
        <f ca="1">OFFSET('Other Inputs'!$B225,,$D$2)</f>
        <v>1.9223224794036878E-2</v>
      </c>
      <c r="N19" s="61">
        <f t="shared" ca="1" si="8"/>
        <v>2287.8543924587407</v>
      </c>
      <c r="O19" s="61">
        <f t="shared" ca="1" si="9"/>
        <v>1143.9271962293703</v>
      </c>
      <c r="P19" s="53"/>
      <c r="Q19" s="61">
        <f t="shared" ca="1" si="10"/>
        <v>210557.52901552652</v>
      </c>
      <c r="R19" s="54">
        <f t="shared" ca="1" si="13"/>
        <v>2.8868724392104861E-2</v>
      </c>
      <c r="S19" s="66">
        <f t="shared" ca="1" si="11"/>
        <v>240862483.81171554</v>
      </c>
      <c r="T19" s="68">
        <f t="shared" si="4"/>
        <v>0</v>
      </c>
    </row>
    <row r="20" spans="2:20" s="51" customFormat="1">
      <c r="B20" s="15">
        <f t="shared" si="12"/>
        <v>2013</v>
      </c>
      <c r="C20" s="61">
        <f t="shared" ca="1" si="0"/>
        <v>1903.0038852555112</v>
      </c>
      <c r="D20" s="79">
        <f t="shared" ca="1" si="1"/>
        <v>75.052533310806567</v>
      </c>
      <c r="E20" s="85">
        <f t="shared" ca="1" si="5"/>
        <v>0.70745486524254941</v>
      </c>
      <c r="F20" s="61">
        <f t="shared" ca="1" si="2"/>
        <v>1346.2893571994857</v>
      </c>
      <c r="G20" s="181">
        <f ca="1">OFFSET('Other Inputs'!$B88,,$D$2)</f>
        <v>0.2</v>
      </c>
      <c r="H20" s="61">
        <f t="shared" ca="1" si="6"/>
        <v>1077.0314857595886</v>
      </c>
      <c r="I20" s="79">
        <f t="shared" ca="1" si="3"/>
        <v>74.476909402267168</v>
      </c>
      <c r="J20" s="63">
        <f ca="1">OFFSET('Other Inputs'!$B19,,$D$2)</f>
        <v>2</v>
      </c>
      <c r="K20" s="86">
        <f t="shared" ca="1" si="7"/>
        <v>2154.0629715191772</v>
      </c>
      <c r="L20" s="82">
        <f ca="1">OFFSET('Other Inputs'!$B157,,$D$2)</f>
        <v>5.5E-2</v>
      </c>
      <c r="M20" s="52">
        <f ca="1">OFFSET('Other Inputs'!$B226,,$D$2)</f>
        <v>1.6406250000000001E-2</v>
      </c>
      <c r="N20" s="61">
        <f t="shared" ca="1" si="8"/>
        <v>2309.8202358386748</v>
      </c>
      <c r="O20" s="61">
        <f t="shared" ca="1" si="9"/>
        <v>1154.9101179193374</v>
      </c>
      <c r="P20" s="53"/>
      <c r="Q20" s="61">
        <f t="shared" ca="1" si="10"/>
        <v>216621.02237116746</v>
      </c>
      <c r="R20" s="54">
        <f t="shared" ca="1" si="13"/>
        <v>2.8797323866741609E-2</v>
      </c>
      <c r="S20" s="66">
        <f t="shared" ca="1" si="11"/>
        <v>250177810.49049243</v>
      </c>
      <c r="T20" s="68">
        <f t="shared" si="4"/>
        <v>0</v>
      </c>
    </row>
    <row r="21" spans="2:20" s="51" customFormat="1">
      <c r="B21" s="15">
        <f t="shared" si="12"/>
        <v>2014</v>
      </c>
      <c r="C21" s="61">
        <f t="shared" ca="1" si="0"/>
        <v>1910.2132412152448</v>
      </c>
      <c r="D21" s="79">
        <f t="shared" ca="1" si="1"/>
        <v>75.468949282882718</v>
      </c>
      <c r="E21" s="85">
        <f t="shared" ca="1" si="5"/>
        <v>0.71139463060658037</v>
      </c>
      <c r="F21" s="61">
        <f t="shared" ca="1" si="2"/>
        <v>1358.9154431141176</v>
      </c>
      <c r="G21" s="181">
        <f ca="1">OFFSET('Other Inputs'!$B89,,$D$2)</f>
        <v>0.2</v>
      </c>
      <c r="H21" s="61">
        <f t="shared" ca="1" si="6"/>
        <v>1087.1323544912941</v>
      </c>
      <c r="I21" s="79">
        <f t="shared" ca="1" si="3"/>
        <v>74.942062543522468</v>
      </c>
      <c r="J21" s="63">
        <f ca="1">OFFSET('Other Inputs'!$B20,,$D$2)</f>
        <v>2</v>
      </c>
      <c r="K21" s="86">
        <f t="shared" ca="1" si="7"/>
        <v>2174.2647089825882</v>
      </c>
      <c r="L21" s="82">
        <f ca="1">OFFSET('Other Inputs'!$B158,,$D$2)</f>
        <v>5.5E-2</v>
      </c>
      <c r="M21" s="52">
        <f ca="1">OFFSET('Other Inputs'!$B227,,$D$2)</f>
        <v>1.627630011909488E-2</v>
      </c>
      <c r="N21" s="61">
        <f t="shared" ca="1" si="8"/>
        <v>2331.1846470901842</v>
      </c>
      <c r="O21" s="61">
        <f t="shared" ca="1" si="9"/>
        <v>1165.5923235450921</v>
      </c>
      <c r="P21" s="53"/>
      <c r="Q21" s="61">
        <f t="shared" ca="1" si="10"/>
        <v>222889.90293228015</v>
      </c>
      <c r="R21" s="54">
        <f t="shared" ca="1" si="13"/>
        <v>2.8939391442679652E-2</v>
      </c>
      <c r="S21" s="66">
        <f t="shared" ca="1" si="11"/>
        <v>259798759.85357645</v>
      </c>
      <c r="T21" s="68">
        <f t="shared" si="4"/>
        <v>0</v>
      </c>
    </row>
    <row r="22" spans="2:20" s="51" customFormat="1">
      <c r="B22" s="15">
        <f t="shared" si="12"/>
        <v>2015</v>
      </c>
      <c r="C22" s="61">
        <f t="shared" ca="1" si="0"/>
        <v>1911.9163765847049</v>
      </c>
      <c r="D22" s="79">
        <f t="shared" ca="1" si="1"/>
        <v>75.87972242575546</v>
      </c>
      <c r="E22" s="85">
        <f t="shared" ca="1" si="5"/>
        <v>0.71504466162243285</v>
      </c>
      <c r="F22" s="61">
        <f t="shared" ca="1" si="2"/>
        <v>1367.1055985453982</v>
      </c>
      <c r="G22" s="181">
        <f ca="1">OFFSET('Other Inputs'!$B90,,$D$2)</f>
        <v>0.2</v>
      </c>
      <c r="H22" s="61">
        <f t="shared" ca="1" si="6"/>
        <v>1093.6844788363185</v>
      </c>
      <c r="I22" s="79">
        <f t="shared" ca="1" si="3"/>
        <v>75.397594013370153</v>
      </c>
      <c r="J22" s="63">
        <f ca="1">OFFSET('Other Inputs'!$B21,,$D$2)</f>
        <v>2</v>
      </c>
      <c r="K22" s="86">
        <f t="shared" ca="1" si="7"/>
        <v>2187.368957672637</v>
      </c>
      <c r="L22" s="82">
        <f ca="1">OFFSET('Other Inputs'!$B159,,$D$2)</f>
        <v>5.5E-2</v>
      </c>
      <c r="M22" s="52">
        <f ca="1">OFFSET('Other Inputs'!$B228,,$D$2)</f>
        <v>1.7309205350118019E-2</v>
      </c>
      <c r="N22" s="61">
        <f t="shared" ca="1" si="8"/>
        <v>2347.6182578250268</v>
      </c>
      <c r="O22" s="61">
        <f t="shared" ca="1" si="9"/>
        <v>1173.8091289125134</v>
      </c>
      <c r="P22" s="53"/>
      <c r="Q22" s="61">
        <f t="shared" ca="1" si="10"/>
        <v>229389.91239825403</v>
      </c>
      <c r="R22" s="54">
        <f t="shared" ca="1" si="13"/>
        <v>2.9162422256286513E-2</v>
      </c>
      <c r="S22" s="66">
        <f t="shared" ca="1" si="11"/>
        <v>269259973.25351232</v>
      </c>
      <c r="T22" s="68">
        <f t="shared" si="4"/>
        <v>0</v>
      </c>
    </row>
    <row r="23" spans="2:20" s="51" customFormat="1">
      <c r="B23" s="15">
        <f t="shared" si="12"/>
        <v>2016</v>
      </c>
      <c r="C23" s="61">
        <f t="shared" ca="1" si="0"/>
        <v>1907.7891812100977</v>
      </c>
      <c r="D23" s="79">
        <f t="shared" ca="1" si="1"/>
        <v>76.283541065947887</v>
      </c>
      <c r="E23" s="85">
        <f t="shared" ca="1" si="5"/>
        <v>0.71853511077387011</v>
      </c>
      <c r="F23" s="61">
        <f t="shared" ca="1" si="2"/>
        <v>1370.8135106539885</v>
      </c>
      <c r="G23" s="181">
        <f ca="1">OFFSET('Other Inputs'!$B91,,$D$2)</f>
        <v>0.2</v>
      </c>
      <c r="H23" s="61">
        <f t="shared" ca="1" si="6"/>
        <v>1096.6508085231908</v>
      </c>
      <c r="I23" s="79">
        <f t="shared" ca="1" si="3"/>
        <v>75.842725651657716</v>
      </c>
      <c r="J23" s="63">
        <f ca="1">OFFSET('Other Inputs'!$B22,,$D$2)</f>
        <v>2</v>
      </c>
      <c r="K23" s="86">
        <f t="shared" ca="1" si="7"/>
        <v>2193.3016170463816</v>
      </c>
      <c r="L23" s="82">
        <f ca="1">OFFSET('Other Inputs'!$B160,,$D$2)</f>
        <v>5.5E-2</v>
      </c>
      <c r="M23" s="52">
        <f ca="1">OFFSET('Other Inputs'!$B229,,$D$2)</f>
        <v>1.7500000000000002E-2</v>
      </c>
      <c r="N23" s="61">
        <f t="shared" ca="1" si="8"/>
        <v>2354.4270370886516</v>
      </c>
      <c r="O23" s="61">
        <f t="shared" ca="1" si="9"/>
        <v>1177.2135185443258</v>
      </c>
      <c r="P23" s="53"/>
      <c r="Q23" s="61">
        <f t="shared" ca="1" si="10"/>
        <v>236136.93769027179</v>
      </c>
      <c r="R23" s="54">
        <f t="shared" ca="1" si="13"/>
        <v>2.9412911934435737E-2</v>
      </c>
      <c r="S23" s="66">
        <f t="shared" ca="1" si="11"/>
        <v>277983595.27664709</v>
      </c>
      <c r="T23" s="68">
        <f t="shared" si="4"/>
        <v>0</v>
      </c>
    </row>
    <row r="24" spans="2:20" s="51" customFormat="1">
      <c r="B24" s="15">
        <f t="shared" si="12"/>
        <v>2017</v>
      </c>
      <c r="C24" s="61">
        <f t="shared" ca="1" si="0"/>
        <v>1898.2078842055193</v>
      </c>
      <c r="D24" s="79">
        <f t="shared" ca="1" si="1"/>
        <v>76.683893459644011</v>
      </c>
      <c r="E24" s="85">
        <f t="shared" ca="1" si="5"/>
        <v>0.72177251865289971</v>
      </c>
      <c r="F24" s="61">
        <f t="shared" ca="1" si="2"/>
        <v>1370.0742855098094</v>
      </c>
      <c r="G24" s="181">
        <f ca="1">OFFSET('Other Inputs'!$B92,,$D$2)</f>
        <v>0.2</v>
      </c>
      <c r="H24" s="61">
        <f t="shared" ca="1" si="6"/>
        <v>1096.0594284078477</v>
      </c>
      <c r="I24" s="79">
        <f t="shared" ca="1" si="3"/>
        <v>76.281346881490578</v>
      </c>
      <c r="J24" s="63">
        <f ca="1">OFFSET('Other Inputs'!$B23,,$D$2)</f>
        <v>2</v>
      </c>
      <c r="K24" s="86">
        <f t="shared" ca="1" si="7"/>
        <v>2192.1188568156954</v>
      </c>
      <c r="L24" s="82">
        <f ca="1">OFFSET('Other Inputs'!$B161,,$D$2)</f>
        <v>5.5E-2</v>
      </c>
      <c r="M24" s="52">
        <f ca="1">OFFSET('Other Inputs'!$B230,,$D$2)</f>
        <v>1.7500000000000002E-2</v>
      </c>
      <c r="N24" s="61">
        <f t="shared" ca="1" si="8"/>
        <v>2353.1573883345186</v>
      </c>
      <c r="O24" s="61">
        <f t="shared" ca="1" si="9"/>
        <v>1176.5786941672593</v>
      </c>
      <c r="P24" s="53"/>
      <c r="Q24" s="61">
        <f t="shared" ca="1" si="10"/>
        <v>243128.22913869811</v>
      </c>
      <c r="R24" s="54">
        <f t="shared" ca="1" si="13"/>
        <v>2.960693704597972E-2</v>
      </c>
      <c r="S24" s="66">
        <f t="shared" ca="1" si="11"/>
        <v>286059494.35520762</v>
      </c>
      <c r="T24" s="68">
        <f t="shared" si="4"/>
        <v>0</v>
      </c>
    </row>
    <row r="25" spans="2:20" s="51" customFormat="1">
      <c r="B25" s="15">
        <f t="shared" si="12"/>
        <v>2018</v>
      </c>
      <c r="C25" s="61">
        <f t="shared" ca="1" si="0"/>
        <v>1883.3355717914346</v>
      </c>
      <c r="D25" s="79">
        <f t="shared" ca="1" si="1"/>
        <v>77.082870175068905</v>
      </c>
      <c r="E25" s="85">
        <f t="shared" ca="1" si="5"/>
        <v>0.72474473181553489</v>
      </c>
      <c r="F25" s="61">
        <f t="shared" ca="1" si="2"/>
        <v>1364.9375338966404</v>
      </c>
      <c r="G25" s="181">
        <f ca="1">OFFSET('Other Inputs'!$B93,,$D$2)</f>
        <v>0.2</v>
      </c>
      <c r="H25" s="61">
        <f t="shared" ca="1" si="6"/>
        <v>1091.9500271173124</v>
      </c>
      <c r="I25" s="79">
        <f t="shared" ca="1" si="3"/>
        <v>76.715732469219631</v>
      </c>
      <c r="J25" s="63">
        <f ca="1">OFFSET('Other Inputs'!$B24,,$D$2)</f>
        <v>2</v>
      </c>
      <c r="K25" s="86">
        <f t="shared" ca="1" si="7"/>
        <v>2183.9000542346248</v>
      </c>
      <c r="L25" s="82">
        <f ca="1">OFFSET('Other Inputs'!$B162,,$D$2)</f>
        <v>5.5E-2</v>
      </c>
      <c r="M25" s="52">
        <f ca="1">OFFSET('Other Inputs'!$B231,,$D$2)</f>
        <v>1.7500000000000002E-2</v>
      </c>
      <c r="N25" s="61">
        <f t="shared" ca="1" si="8"/>
        <v>2344.3348119688358</v>
      </c>
      <c r="O25" s="61">
        <f t="shared" ca="1" si="9"/>
        <v>1172.1674059844179</v>
      </c>
      <c r="P25" s="53"/>
      <c r="Q25" s="61">
        <f t="shared" ca="1" si="10"/>
        <v>250367.25230557649</v>
      </c>
      <c r="R25" s="54">
        <f t="shared" ca="1" si="13"/>
        <v>2.9774507026696151E-2</v>
      </c>
      <c r="S25" s="66">
        <f t="shared" ca="1" si="11"/>
        <v>293472332.67847389</v>
      </c>
      <c r="T25" s="68">
        <f t="shared" si="4"/>
        <v>0</v>
      </c>
    </row>
    <row r="26" spans="2:20" s="51" customFormat="1">
      <c r="B26" s="15">
        <f t="shared" si="12"/>
        <v>2019</v>
      </c>
      <c r="C26" s="61">
        <f t="shared" ca="1" si="0"/>
        <v>1861.1720751479252</v>
      </c>
      <c r="D26" s="79">
        <f t="shared" ca="1" si="1"/>
        <v>77.467759948890233</v>
      </c>
      <c r="E26" s="85">
        <f t="shared" ca="1" si="5"/>
        <v>0.72763372864788134</v>
      </c>
      <c r="F26" s="61">
        <f t="shared" ca="1" si="2"/>
        <v>1354.2515766951997</v>
      </c>
      <c r="G26" s="181">
        <f ca="1">OFFSET('Other Inputs'!$B94,,$D$2)</f>
        <v>0.2</v>
      </c>
      <c r="H26" s="61">
        <f t="shared" ca="1" si="6"/>
        <v>1083.4012613561597</v>
      </c>
      <c r="I26" s="79">
        <f t="shared" ca="1" si="3"/>
        <v>77.133781847170823</v>
      </c>
      <c r="J26" s="63">
        <f ca="1">OFFSET('Other Inputs'!$B25,,$D$2)</f>
        <v>2</v>
      </c>
      <c r="K26" s="86">
        <f t="shared" ca="1" si="7"/>
        <v>2166.8025227123194</v>
      </c>
      <c r="L26" s="82">
        <f ca="1">OFFSET('Other Inputs'!$B163,,$D$2)</f>
        <v>5.5E-2</v>
      </c>
      <c r="M26" s="52">
        <f ca="1">OFFSET('Other Inputs'!$B232,,$D$2)</f>
        <v>1.7500000000000002E-2</v>
      </c>
      <c r="N26" s="61">
        <f t="shared" ca="1" si="8"/>
        <v>2325.9812530370732</v>
      </c>
      <c r="O26" s="61">
        <f t="shared" ca="1" si="9"/>
        <v>1162.9906265185366</v>
      </c>
      <c r="P26" s="53"/>
      <c r="Q26" s="61">
        <f t="shared" ca="1" si="10"/>
        <v>257929.77639560783</v>
      </c>
      <c r="R26" s="54">
        <f t="shared" ca="1" si="13"/>
        <v>3.0205723873189205E-2</v>
      </c>
      <c r="S26" s="66">
        <f t="shared" ca="1" si="11"/>
        <v>299969912.24811399</v>
      </c>
      <c r="T26" s="68">
        <f t="shared" si="4"/>
        <v>0</v>
      </c>
    </row>
    <row r="27" spans="2:20" s="51" customFormat="1">
      <c r="B27" s="15">
        <f t="shared" si="12"/>
        <v>2020</v>
      </c>
      <c r="C27" s="61">
        <f t="shared" ca="1" si="0"/>
        <v>1831.180512955842</v>
      </c>
      <c r="D27" s="79">
        <f t="shared" ca="1" si="1"/>
        <v>77.835709880551249</v>
      </c>
      <c r="E27" s="85">
        <f t="shared" ca="1" si="5"/>
        <v>0.73045873795438099</v>
      </c>
      <c r="F27" s="61">
        <f t="shared" ca="1" si="2"/>
        <v>1337.6018064603804</v>
      </c>
      <c r="G27" s="181">
        <f ca="1">OFFSET('Other Inputs'!$B95,,$D$2)</f>
        <v>0.2</v>
      </c>
      <c r="H27" s="61">
        <f t="shared" ca="1" si="6"/>
        <v>1070.0814451683043</v>
      </c>
      <c r="I27" s="79">
        <f t="shared" ca="1" si="3"/>
        <v>77.532119999852426</v>
      </c>
      <c r="J27" s="63">
        <f ca="1">OFFSET('Other Inputs'!$B26,,$D$2)</f>
        <v>2</v>
      </c>
      <c r="K27" s="86">
        <f t="shared" ca="1" si="7"/>
        <v>2140.1628903366086</v>
      </c>
      <c r="L27" s="82">
        <f ca="1">OFFSET('Other Inputs'!$B164,,$D$2)</f>
        <v>5.5E-2</v>
      </c>
      <c r="M27" s="52">
        <f ca="1">OFFSET('Other Inputs'!$B233,,$D$2)</f>
        <v>1.7500000000000002E-2</v>
      </c>
      <c r="N27" s="61">
        <f t="shared" ca="1" si="8"/>
        <v>2297.3846066679616</v>
      </c>
      <c r="O27" s="61">
        <f t="shared" ca="1" si="9"/>
        <v>1148.6923033339808</v>
      </c>
      <c r="P27" s="53"/>
      <c r="Q27" s="61">
        <f t="shared" ca="1" si="10"/>
        <v>265854.376382394</v>
      </c>
      <c r="R27" s="54">
        <f t="shared" ca="1" si="13"/>
        <v>3.0723866385366616E-2</v>
      </c>
      <c r="S27" s="66">
        <f t="shared" ca="1" si="11"/>
        <v>305384875.95811123</v>
      </c>
      <c r="T27" s="68">
        <f t="shared" si="4"/>
        <v>0.5</v>
      </c>
    </row>
    <row r="28" spans="2:20" s="51" customFormat="1">
      <c r="B28" s="15">
        <f t="shared" si="12"/>
        <v>2021</v>
      </c>
      <c r="C28" s="61">
        <f t="shared" ca="1" si="0"/>
        <v>1793.2403590021534</v>
      </c>
      <c r="D28" s="79">
        <f t="shared" ca="1" si="1"/>
        <v>78.185802854331484</v>
      </c>
      <c r="E28" s="85">
        <f t="shared" ca="1" si="5"/>
        <v>0.73331462136398373</v>
      </c>
      <c r="F28" s="61">
        <f t="shared" ca="1" si="2"/>
        <v>1315.0093748762783</v>
      </c>
      <c r="G28" s="181">
        <f ca="1">OFFSET('Other Inputs'!$B96,,$D$2)</f>
        <v>0.2</v>
      </c>
      <c r="H28" s="61">
        <f t="shared" ca="1" si="6"/>
        <v>1052.0074999010228</v>
      </c>
      <c r="I28" s="79">
        <f t="shared" ca="1" si="3"/>
        <v>77.910292168371143</v>
      </c>
      <c r="J28" s="63">
        <f ca="1">OFFSET('Other Inputs'!$B27,,$D$2)</f>
        <v>2</v>
      </c>
      <c r="K28" s="86">
        <f t="shared" ca="1" si="7"/>
        <v>2104.0149998020456</v>
      </c>
      <c r="L28" s="82">
        <f ca="1">OFFSET('Other Inputs'!$B165,,$D$2)</f>
        <v>5.5E-2</v>
      </c>
      <c r="M28" s="52">
        <f ca="1">OFFSET('Other Inputs'!$B234,,$D$2)</f>
        <v>1.7500000000000002E-2</v>
      </c>
      <c r="N28" s="61">
        <f t="shared" ca="1" si="8"/>
        <v>2258.5812017250032</v>
      </c>
      <c r="O28" s="61">
        <f t="shared" ca="1" si="9"/>
        <v>1129.2906008625016</v>
      </c>
      <c r="P28" s="53"/>
      <c r="Q28" s="61">
        <f t="shared" ca="1" si="10"/>
        <v>274165.64853941771</v>
      </c>
      <c r="R28" s="54">
        <f t="shared" ca="1" si="13"/>
        <v>3.126249892937305E-2</v>
      </c>
      <c r="S28" s="66">
        <f t="shared" ca="1" si="11"/>
        <v>309612689.97493649</v>
      </c>
      <c r="T28" s="68">
        <f t="shared" si="4"/>
        <v>1.5</v>
      </c>
    </row>
    <row r="29" spans="2:20" s="51" customFormat="1">
      <c r="B29" s="15">
        <f t="shared" si="12"/>
        <v>2022</v>
      </c>
      <c r="C29" s="61">
        <f t="shared" ca="1" si="0"/>
        <v>1748.4562324409089</v>
      </c>
      <c r="D29" s="79">
        <f t="shared" ca="1" si="1"/>
        <v>78.523951597116266</v>
      </c>
      <c r="E29" s="85">
        <f t="shared" ca="1" si="5"/>
        <v>0.7358321875468693</v>
      </c>
      <c r="F29" s="61">
        <f t="shared" ca="1" si="2"/>
        <v>1286.5703743469514</v>
      </c>
      <c r="G29" s="181">
        <f ca="1">OFFSET('Other Inputs'!$B97,,$D$2)</f>
        <v>0.2</v>
      </c>
      <c r="H29" s="61">
        <f t="shared" ca="1" si="6"/>
        <v>1029.2562994775612</v>
      </c>
      <c r="I29" s="79">
        <f t="shared" ca="1" si="3"/>
        <v>78.274193725049543</v>
      </c>
      <c r="J29" s="63">
        <f ca="1">OFFSET('Other Inputs'!$B28,,$D$2)</f>
        <v>2</v>
      </c>
      <c r="K29" s="86">
        <f t="shared" ca="1" si="7"/>
        <v>2058.5125989551225</v>
      </c>
      <c r="L29" s="82">
        <f ca="1">OFFSET('Other Inputs'!$B166,,$D$2)</f>
        <v>5.5E-2</v>
      </c>
      <c r="M29" s="52">
        <f ca="1">OFFSET('Other Inputs'!$B235,,$D$2)</f>
        <v>1.7500000000000002E-2</v>
      </c>
      <c r="N29" s="61">
        <f t="shared" ca="1" si="8"/>
        <v>2209.736080755863</v>
      </c>
      <c r="O29" s="61">
        <f t="shared" ca="1" si="9"/>
        <v>1104.8680403779315</v>
      </c>
      <c r="P29" s="53"/>
      <c r="Q29" s="61">
        <f t="shared" ca="1" si="10"/>
        <v>282856.78564938618</v>
      </c>
      <c r="R29" s="54">
        <f t="shared" ca="1" si="13"/>
        <v>3.170031386597616E-2</v>
      </c>
      <c r="S29" s="66">
        <f t="shared" ca="1" si="11"/>
        <v>312519422.4680379</v>
      </c>
      <c r="T29" s="68">
        <f t="shared" si="4"/>
        <v>2.5</v>
      </c>
    </row>
    <row r="30" spans="2:20" s="51" customFormat="1">
      <c r="B30" s="15">
        <f t="shared" si="12"/>
        <v>2023</v>
      </c>
      <c r="C30" s="61">
        <f t="shared" ca="1" si="0"/>
        <v>1697.3858112831733</v>
      </c>
      <c r="D30" s="79">
        <f t="shared" ca="1" si="1"/>
        <v>78.851688772976701</v>
      </c>
      <c r="E30" s="85">
        <f t="shared" ca="1" si="5"/>
        <v>0.73818348277365708</v>
      </c>
      <c r="F30" s="61">
        <f t="shared" ca="1" si="2"/>
        <v>1252.9821697836023</v>
      </c>
      <c r="G30" s="181">
        <f ca="1">OFFSET('Other Inputs'!$B98,,$D$2)</f>
        <v>0.2</v>
      </c>
      <c r="H30" s="61">
        <f t="shared" ca="1" si="6"/>
        <v>1002.385735826882</v>
      </c>
      <c r="I30" s="79">
        <f t="shared" ca="1" si="3"/>
        <v>78.624299262599479</v>
      </c>
      <c r="J30" s="63">
        <f ca="1">OFFSET('Other Inputs'!$B29,,$D$2)</f>
        <v>2</v>
      </c>
      <c r="K30" s="86">
        <f t="shared" ca="1" si="7"/>
        <v>2004.7714716537639</v>
      </c>
      <c r="L30" s="82">
        <f ca="1">OFFSET('Other Inputs'!$B167,,$D$2)</f>
        <v>5.5E-2</v>
      </c>
      <c r="M30" s="52">
        <f ca="1">OFFSET('Other Inputs'!$B236,,$D$2)</f>
        <v>1.7500000000000002E-2</v>
      </c>
      <c r="N30" s="61">
        <f t="shared" ca="1" si="8"/>
        <v>2152.0469958901285</v>
      </c>
      <c r="O30" s="61">
        <f t="shared" ca="1" si="9"/>
        <v>1076.0234979450643</v>
      </c>
      <c r="P30" s="53"/>
      <c r="Q30" s="61">
        <f t="shared" ca="1" si="10"/>
        <v>291950.42876648204</v>
      </c>
      <c r="R30" s="54">
        <f t="shared" ca="1" si="13"/>
        <v>3.2149283943174956E-2</v>
      </c>
      <c r="S30" s="66">
        <f t="shared" ca="1" si="11"/>
        <v>314145521.58787131</v>
      </c>
      <c r="T30" s="68">
        <f t="shared" si="4"/>
        <v>3.5</v>
      </c>
    </row>
    <row r="31" spans="2:20" s="51" customFormat="1">
      <c r="B31" s="15">
        <f t="shared" si="12"/>
        <v>2024</v>
      </c>
      <c r="C31" s="61">
        <f t="shared" ca="1" si="0"/>
        <v>1639.8111945858057</v>
      </c>
      <c r="D31" s="79">
        <f t="shared" ca="1" si="1"/>
        <v>79.164684813466053</v>
      </c>
      <c r="E31" s="85">
        <f t="shared" ca="1" si="5"/>
        <v>0.74052359904849363</v>
      </c>
      <c r="F31" s="61">
        <f t="shared" ca="1" si="2"/>
        <v>1214.3188875746905</v>
      </c>
      <c r="G31" s="181">
        <f ca="1">OFFSET('Other Inputs'!$B99,,$D$2)</f>
        <v>0.2</v>
      </c>
      <c r="H31" s="61">
        <f t="shared" ca="1" si="6"/>
        <v>971.45511005975243</v>
      </c>
      <c r="I31" s="79">
        <f t="shared" ca="1" si="3"/>
        <v>78.956995705906294</v>
      </c>
      <c r="J31" s="63">
        <f ca="1">OFFSET('Other Inputs'!$B30,,$D$2)</f>
        <v>2</v>
      </c>
      <c r="K31" s="86">
        <f t="shared" ca="1" si="7"/>
        <v>1942.9102201195049</v>
      </c>
      <c r="L31" s="82">
        <f ca="1">OFFSET('Other Inputs'!$B168,,$D$2)</f>
        <v>5.5E-2</v>
      </c>
      <c r="M31" s="52">
        <f ca="1">OFFSET('Other Inputs'!$B237,,$D$2)</f>
        <v>1.7500000000000002E-2</v>
      </c>
      <c r="N31" s="61">
        <f t="shared" ca="1" si="8"/>
        <v>2085.6412621650343</v>
      </c>
      <c r="O31" s="61">
        <f t="shared" ca="1" si="9"/>
        <v>1042.8206310825171</v>
      </c>
      <c r="P31" s="53"/>
      <c r="Q31" s="61">
        <f t="shared" ca="1" si="10"/>
        <v>301492.19341296551</v>
      </c>
      <c r="R31" s="54">
        <f t="shared" ca="1" si="13"/>
        <v>3.26828245699049E-2</v>
      </c>
      <c r="S31" s="66">
        <f t="shared" ca="1" si="11"/>
        <v>314402279.40136099</v>
      </c>
      <c r="T31" s="68">
        <f t="shared" si="4"/>
        <v>4.5</v>
      </c>
    </row>
    <row r="32" spans="2:20" s="51" customFormat="1">
      <c r="B32" s="15">
        <f t="shared" si="12"/>
        <v>2025</v>
      </c>
      <c r="C32" s="61">
        <f t="shared" ca="1" si="0"/>
        <v>1573.7648847253897</v>
      </c>
      <c r="D32" s="79">
        <f t="shared" ca="1" si="1"/>
        <v>79.444107902628502</v>
      </c>
      <c r="E32" s="85">
        <f t="shared" ca="1" si="5"/>
        <v>0.74292739095435811</v>
      </c>
      <c r="F32" s="61">
        <f t="shared" ca="1" si="2"/>
        <v>1169.1930397846199</v>
      </c>
      <c r="G32" s="181">
        <f ca="1">OFFSET('Other Inputs'!$B100,,$D$2)</f>
        <v>0.2</v>
      </c>
      <c r="H32" s="61">
        <f t="shared" ca="1" si="6"/>
        <v>935.35443182769598</v>
      </c>
      <c r="I32" s="79">
        <f t="shared" ca="1" si="3"/>
        <v>79.254363901691676</v>
      </c>
      <c r="J32" s="63">
        <f ca="1">OFFSET('Other Inputs'!$B31,,$D$2)</f>
        <v>2</v>
      </c>
      <c r="K32" s="86">
        <f t="shared" ca="1" si="7"/>
        <v>1870.708863655392</v>
      </c>
      <c r="L32" s="82">
        <f ca="1">OFFSET('Other Inputs'!$B169,,$D$2)</f>
        <v>5.5E-2</v>
      </c>
      <c r="M32" s="52">
        <f ca="1">OFFSET('Other Inputs'!$B238,,$D$2)</f>
        <v>1.7500000000000002E-2</v>
      </c>
      <c r="N32" s="61">
        <f t="shared" ca="1" si="8"/>
        <v>2008.1358135516762</v>
      </c>
      <c r="O32" s="61">
        <f t="shared" ca="1" si="9"/>
        <v>1004.0679067758381</v>
      </c>
      <c r="P32" s="53"/>
      <c r="Q32" s="61">
        <f t="shared" ca="1" si="10"/>
        <v>311617.66204285691</v>
      </c>
      <c r="R32" s="54">
        <f t="shared" ca="1" si="13"/>
        <v>3.3584513467060706E-2</v>
      </c>
      <c r="S32" s="66">
        <f t="shared" ca="1" si="11"/>
        <v>312885293.64175189</v>
      </c>
      <c r="T32" s="68">
        <f t="shared" si="4"/>
        <v>5.5</v>
      </c>
    </row>
    <row r="33" spans="2:20" s="51" customFormat="1">
      <c r="B33" s="15">
        <f t="shared" si="12"/>
        <v>2026</v>
      </c>
      <c r="C33" s="61">
        <f t="shared" ca="1" si="0"/>
        <v>1501.3036309302763</v>
      </c>
      <c r="D33" s="79">
        <f t="shared" ca="1" si="1"/>
        <v>79.694072705206921</v>
      </c>
      <c r="E33" s="85">
        <f t="shared" ca="1" si="5"/>
        <v>0.74537426361037329</v>
      </c>
      <c r="F33" s="61">
        <f t="shared" ca="1" si="2"/>
        <v>1119.0330883602344</v>
      </c>
      <c r="G33" s="181">
        <f ca="1">OFFSET('Other Inputs'!$B101,,$D$2)</f>
        <v>0.2</v>
      </c>
      <c r="H33" s="61">
        <f t="shared" ca="1" si="6"/>
        <v>895.22647068818753</v>
      </c>
      <c r="I33" s="79">
        <f t="shared" ca="1" si="3"/>
        <v>79.520812294884877</v>
      </c>
      <c r="J33" s="63">
        <f ca="1">OFFSET('Other Inputs'!$B32,,$D$2)</f>
        <v>2</v>
      </c>
      <c r="K33" s="86">
        <f t="shared" ca="1" si="7"/>
        <v>1790.4529413763751</v>
      </c>
      <c r="L33" s="82">
        <f ca="1">OFFSET('Other Inputs'!$B170,,$D$2)</f>
        <v>5.5E-2</v>
      </c>
      <c r="M33" s="52">
        <f ca="1">OFFSET('Other Inputs'!$B239,,$D$2)</f>
        <v>1.7500000000000002E-2</v>
      </c>
      <c r="N33" s="61">
        <f t="shared" ca="1" si="8"/>
        <v>1921.9840905822371</v>
      </c>
      <c r="O33" s="61">
        <f t="shared" ca="1" si="9"/>
        <v>960.99204529111853</v>
      </c>
      <c r="P33" s="53"/>
      <c r="Q33" s="61">
        <f t="shared" ca="1" si="10"/>
        <v>322338.6506966239</v>
      </c>
      <c r="R33" s="54">
        <f t="shared" ca="1" si="13"/>
        <v>3.4404303605527042E-2</v>
      </c>
      <c r="S33" s="66">
        <f t="shared" ca="1" si="11"/>
        <v>309764879.20932806</v>
      </c>
      <c r="T33" s="68">
        <f t="shared" si="4"/>
        <v>6.5</v>
      </c>
    </row>
    <row r="34" spans="2:20" s="51" customFormat="1">
      <c r="B34" s="15">
        <f t="shared" si="12"/>
        <v>2027</v>
      </c>
      <c r="C34" s="61">
        <f t="shared" ca="1" si="0"/>
        <v>1423.7185262429143</v>
      </c>
      <c r="D34" s="79">
        <f t="shared" ca="1" si="1"/>
        <v>79.912921757857148</v>
      </c>
      <c r="E34" s="85">
        <f t="shared" ca="1" si="5"/>
        <v>0.7474712701213948</v>
      </c>
      <c r="F34" s="61">
        <f t="shared" ca="1" si="2"/>
        <v>1064.1886951061515</v>
      </c>
      <c r="G34" s="181">
        <f ca="1">OFFSET('Other Inputs'!$B102,,$D$2)</f>
        <v>0.2</v>
      </c>
      <c r="H34" s="61">
        <f t="shared" ca="1" si="6"/>
        <v>851.35095608492122</v>
      </c>
      <c r="I34" s="79">
        <f t="shared" ca="1" si="3"/>
        <v>79.754085828381747</v>
      </c>
      <c r="J34" s="63">
        <f ca="1">OFFSET('Other Inputs'!$B33,,$D$2)</f>
        <v>2</v>
      </c>
      <c r="K34" s="86">
        <f t="shared" ca="1" si="7"/>
        <v>1702.7019121698424</v>
      </c>
      <c r="L34" s="82">
        <f ca="1">OFFSET('Other Inputs'!$B171,,$D$2)</f>
        <v>5.5E-2</v>
      </c>
      <c r="M34" s="52">
        <f ca="1">OFFSET('Other Inputs'!$B240,,$D$2)</f>
        <v>1.7500000000000002E-2</v>
      </c>
      <c r="N34" s="61">
        <f t="shared" ca="1" si="8"/>
        <v>1827.7866513926194</v>
      </c>
      <c r="O34" s="61">
        <f t="shared" ca="1" si="9"/>
        <v>913.89332569630972</v>
      </c>
      <c r="P34" s="53"/>
      <c r="Q34" s="61">
        <f t="shared" ca="1" si="10"/>
        <v>333715.6840018066</v>
      </c>
      <c r="R34" s="54">
        <f t="shared" ca="1" si="13"/>
        <v>3.5295281160342196E-2</v>
      </c>
      <c r="S34" s="66">
        <f t="shared" ca="1" si="11"/>
        <v>304980536.28942978</v>
      </c>
      <c r="T34" s="68">
        <f t="shared" si="4"/>
        <v>7.5</v>
      </c>
    </row>
    <row r="35" spans="2:20" s="51" customFormat="1">
      <c r="B35" s="15">
        <f t="shared" si="12"/>
        <v>2028</v>
      </c>
      <c r="C35" s="61">
        <f t="shared" ca="1" si="0"/>
        <v>1342.2124097647147</v>
      </c>
      <c r="D35" s="79">
        <f t="shared" ca="1" si="1"/>
        <v>80.098261429812041</v>
      </c>
      <c r="E35" s="85">
        <f t="shared" ca="1" si="5"/>
        <v>0.74957863689264426</v>
      </c>
      <c r="F35" s="61">
        <f t="shared" ca="1" si="2"/>
        <v>1006.0937485318261</v>
      </c>
      <c r="G35" s="181">
        <f ca="1">OFFSET('Other Inputs'!$B103,,$D$2)</f>
        <v>0.2</v>
      </c>
      <c r="H35" s="61">
        <f t="shared" ca="1" si="6"/>
        <v>804.87499882546092</v>
      </c>
      <c r="I35" s="79">
        <f t="shared" ca="1" si="3"/>
        <v>79.951648549098707</v>
      </c>
      <c r="J35" s="63">
        <f ca="1">OFFSET('Other Inputs'!$B34,,$D$2)</f>
        <v>2</v>
      </c>
      <c r="K35" s="86">
        <f t="shared" ca="1" si="7"/>
        <v>1609.7499976509218</v>
      </c>
      <c r="L35" s="82">
        <f ca="1">OFFSET('Other Inputs'!$B172,,$D$2)</f>
        <v>5.5E-2</v>
      </c>
      <c r="M35" s="52">
        <f ca="1">OFFSET('Other Inputs'!$B241,,$D$2)</f>
        <v>1.7500000000000002E-2</v>
      </c>
      <c r="N35" s="61">
        <f t="shared" ca="1" si="8"/>
        <v>1728.0062568533529</v>
      </c>
      <c r="O35" s="61">
        <f t="shared" ca="1" si="9"/>
        <v>864.00312842667643</v>
      </c>
      <c r="P35" s="53"/>
      <c r="Q35" s="61">
        <f t="shared" ca="1" si="10"/>
        <v>345808.11910016596</v>
      </c>
      <c r="R35" s="54">
        <f t="shared" ca="1" si="13"/>
        <v>3.6235741015678169E-2</v>
      </c>
      <c r="S35" s="66">
        <f t="shared" ca="1" si="11"/>
        <v>298779296.7378881</v>
      </c>
      <c r="T35" s="68">
        <f t="shared" si="4"/>
        <v>8.5</v>
      </c>
    </row>
    <row r="36" spans="2:20" s="51" customFormat="1">
      <c r="B36" s="15">
        <f t="shared" si="12"/>
        <v>2029</v>
      </c>
      <c r="C36" s="61">
        <f t="shared" ca="1" si="0"/>
        <v>1259.1216647938438</v>
      </c>
      <c r="D36" s="79">
        <f t="shared" ca="1" si="1"/>
        <v>80.255528228975408</v>
      </c>
      <c r="E36" s="85">
        <f t="shared" ca="1" si="5"/>
        <v>0.7517199572687161</v>
      </c>
      <c r="F36" s="61">
        <f t="shared" ca="1" si="2"/>
        <v>946.50688405494293</v>
      </c>
      <c r="G36" s="181">
        <f ca="1">OFFSET('Other Inputs'!$B104,,$D$2)</f>
        <v>0.2</v>
      </c>
      <c r="H36" s="61">
        <f t="shared" ca="1" si="6"/>
        <v>757.20550724395434</v>
      </c>
      <c r="I36" s="79">
        <f t="shared" ca="1" si="3"/>
        <v>80.119442523428503</v>
      </c>
      <c r="J36" s="63">
        <f ca="1">OFFSET('Other Inputs'!$B35,,$D$2)</f>
        <v>2</v>
      </c>
      <c r="K36" s="86">
        <f t="shared" ca="1" si="7"/>
        <v>1514.4110144879087</v>
      </c>
      <c r="L36" s="82">
        <f ca="1">OFFSET('Other Inputs'!$B173,,$D$2)</f>
        <v>5.5E-2</v>
      </c>
      <c r="M36" s="52">
        <f ca="1">OFFSET('Other Inputs'!$B242,,$D$2)</f>
        <v>1.7500000000000002E-2</v>
      </c>
      <c r="N36" s="61">
        <f t="shared" ca="1" si="8"/>
        <v>1625.6634336397267</v>
      </c>
      <c r="O36" s="61">
        <f t="shared" ca="1" si="9"/>
        <v>812.83171681986335</v>
      </c>
      <c r="P36" s="53"/>
      <c r="Q36" s="61">
        <f t="shared" ca="1" si="10"/>
        <v>358621.47369348741</v>
      </c>
      <c r="R36" s="54">
        <f t="shared" ca="1" si="13"/>
        <v>3.7053365394263515E-2</v>
      </c>
      <c r="S36" s="66">
        <f t="shared" ca="1" si="11"/>
        <v>291498908.15074682</v>
      </c>
      <c r="T36" s="68">
        <f t="shared" si="4"/>
        <v>9.5</v>
      </c>
    </row>
    <row r="37" spans="2:20" s="51" customFormat="1">
      <c r="B37" s="15">
        <f t="shared" si="12"/>
        <v>2030</v>
      </c>
      <c r="C37" s="61">
        <f t="shared" ca="1" si="0"/>
        <v>1176.6933823689519</v>
      </c>
      <c r="D37" s="79">
        <f t="shared" ca="1" si="1"/>
        <v>80.391587467020656</v>
      </c>
      <c r="E37" s="85">
        <f t="shared" ca="1" si="5"/>
        <v>0.7538420542808798</v>
      </c>
      <c r="F37" s="61">
        <f t="shared" ca="1" si="2"/>
        <v>887.04095662372754</v>
      </c>
      <c r="G37" s="181">
        <f ca="1">OFFSET('Other Inputs'!$B105,,$D$2)</f>
        <v>0.2</v>
      </c>
      <c r="H37" s="61">
        <f t="shared" ca="1" si="6"/>
        <v>709.63276529898212</v>
      </c>
      <c r="I37" s="79">
        <f t="shared" ca="1" si="3"/>
        <v>80.264642867757473</v>
      </c>
      <c r="J37" s="63">
        <f ca="1">OFFSET('Other Inputs'!$B36,,$D$2)</f>
        <v>2</v>
      </c>
      <c r="K37" s="86">
        <f t="shared" ca="1" si="7"/>
        <v>1419.2655305979642</v>
      </c>
      <c r="L37" s="82">
        <f ca="1">OFFSET('Other Inputs'!$B174,,$D$2)</f>
        <v>5.5E-2</v>
      </c>
      <c r="M37" s="52">
        <f ca="1">OFFSET('Other Inputs'!$B243,,$D$2)</f>
        <v>1.7500000000000002E-2</v>
      </c>
      <c r="N37" s="61">
        <f t="shared" ca="1" si="8"/>
        <v>1523.5283246395172</v>
      </c>
      <c r="O37" s="61">
        <f t="shared" ca="1" si="9"/>
        <v>761.76416231975861</v>
      </c>
      <c r="P37" s="53"/>
      <c r="Q37" s="61">
        <f t="shared" ca="1" si="10"/>
        <v>372151.62802708091</v>
      </c>
      <c r="R37" s="54">
        <f t="shared" ca="1" si="13"/>
        <v>3.7728232484922852E-2</v>
      </c>
      <c r="S37" s="66">
        <f t="shared" ca="1" si="11"/>
        <v>283491773.17998368</v>
      </c>
      <c r="T37" s="68">
        <f t="shared" si="4"/>
        <v>10.5</v>
      </c>
    </row>
    <row r="38" spans="2:20" s="51" customFormat="1">
      <c r="B38" s="15">
        <f t="shared" si="12"/>
        <v>2031</v>
      </c>
      <c r="C38" s="61">
        <f t="shared" ca="1" si="0"/>
        <v>1098.697465150434</v>
      </c>
      <c r="D38" s="79">
        <f t="shared" ca="1" si="1"/>
        <v>80.529749951051684</v>
      </c>
      <c r="E38" s="85">
        <f t="shared" ca="1" si="5"/>
        <v>0.7558739532484946</v>
      </c>
      <c r="F38" s="61">
        <f t="shared" ca="1" si="2"/>
        <v>830.47679640735873</v>
      </c>
      <c r="G38" s="181">
        <f ca="1">OFFSET('Other Inputs'!$B106,,$D$2)</f>
        <v>0.2</v>
      </c>
      <c r="H38" s="61">
        <f t="shared" ca="1" si="6"/>
        <v>664.38143712588703</v>
      </c>
      <c r="I38" s="79">
        <f t="shared" ca="1" si="3"/>
        <v>80.410637921453514</v>
      </c>
      <c r="J38" s="63">
        <f ca="1">OFFSET('Other Inputs'!$B37,,$D$2)</f>
        <v>2</v>
      </c>
      <c r="K38" s="86">
        <f t="shared" ca="1" si="7"/>
        <v>1328.7628742517741</v>
      </c>
      <c r="L38" s="82">
        <f ca="1">OFFSET('Other Inputs'!$B175,,$D$2)</f>
        <v>5.5E-2</v>
      </c>
      <c r="M38" s="52">
        <f ca="1">OFFSET('Other Inputs'!$B244,,$D$2)</f>
        <v>1.7500000000000002E-2</v>
      </c>
      <c r="N38" s="61">
        <f t="shared" ca="1" si="8"/>
        <v>1426.3771169014949</v>
      </c>
      <c r="O38" s="61">
        <f t="shared" ca="1" si="9"/>
        <v>713.18855845074745</v>
      </c>
      <c r="P38" s="53"/>
      <c r="Q38" s="61">
        <f t="shared" ca="1" si="10"/>
        <v>386275.20047947054</v>
      </c>
      <c r="R38" s="54">
        <f t="shared" ca="1" si="13"/>
        <v>3.7951123651572161E-2</v>
      </c>
      <c r="S38" s="66">
        <f t="shared" ca="1" si="11"/>
        <v>275487053.39522707</v>
      </c>
      <c r="T38" s="68">
        <f t="shared" si="4"/>
        <v>11.5</v>
      </c>
    </row>
    <row r="39" spans="2:20" s="51" customFormat="1">
      <c r="B39" s="15">
        <f t="shared" si="12"/>
        <v>2032</v>
      </c>
      <c r="C39" s="61">
        <f t="shared" ca="1" si="0"/>
        <v>1019.295876491703</v>
      </c>
      <c r="D39" s="79">
        <f t="shared" ca="1" si="1"/>
        <v>80.6149244117791</v>
      </c>
      <c r="E39" s="85">
        <f t="shared" ca="1" si="5"/>
        <v>0.75772577941781061</v>
      </c>
      <c r="F39" s="61">
        <f t="shared" ca="1" si="2"/>
        <v>772.34676247203606</v>
      </c>
      <c r="G39" s="181">
        <f ca="1">OFFSET('Other Inputs'!$B107,,$D$2)</f>
        <v>0.2</v>
      </c>
      <c r="H39" s="61">
        <f t="shared" ca="1" si="6"/>
        <v>617.87740997762887</v>
      </c>
      <c r="I39" s="79">
        <f t="shared" ca="1" si="3"/>
        <v>80.50197592425711</v>
      </c>
      <c r="J39" s="63">
        <f ca="1">OFFSET('Other Inputs'!$B38,,$D$2)</f>
        <v>2</v>
      </c>
      <c r="K39" s="86">
        <f t="shared" ca="1" si="7"/>
        <v>1235.7548199552577</v>
      </c>
      <c r="L39" s="82">
        <f ca="1">OFFSET('Other Inputs'!$B176,,$D$2)</f>
        <v>5.5E-2</v>
      </c>
      <c r="M39" s="52">
        <f ca="1">OFFSET('Other Inputs'!$B245,,$D$2)</f>
        <v>1.7500000000000002E-2</v>
      </c>
      <c r="N39" s="61">
        <f t="shared" ca="1" si="8"/>
        <v>1326.5364584162207</v>
      </c>
      <c r="O39" s="61">
        <f t="shared" ca="1" si="9"/>
        <v>663.26822920811037</v>
      </c>
      <c r="P39" s="53"/>
      <c r="Q39" s="61">
        <f t="shared" ca="1" si="10"/>
        <v>401469.04965852358</v>
      </c>
      <c r="R39" s="54">
        <f t="shared" ca="1" si="13"/>
        <v>3.9334260030655432E-2</v>
      </c>
      <c r="S39" s="66">
        <f t="shared" ca="1" si="11"/>
        <v>266281665.64887187</v>
      </c>
      <c r="T39" s="68">
        <f t="shared" si="4"/>
        <v>12.5</v>
      </c>
    </row>
    <row r="40" spans="2:20" s="51" customFormat="1">
      <c r="B40" s="15">
        <f t="shared" si="12"/>
        <v>2033</v>
      </c>
      <c r="C40" s="61">
        <f t="shared" ca="1" si="0"/>
        <v>937.35160116552015</v>
      </c>
      <c r="D40" s="79">
        <f t="shared" ca="1" si="1"/>
        <v>80.616905365667378</v>
      </c>
      <c r="E40" s="85">
        <f t="shared" ca="1" si="5"/>
        <v>0.75962871143192223</v>
      </c>
      <c r="F40" s="61">
        <f t="shared" ca="1" si="2"/>
        <v>712.03918895201321</v>
      </c>
      <c r="G40" s="181">
        <f ca="1">OFFSET('Other Inputs'!$B108,,$D$2)</f>
        <v>0.2</v>
      </c>
      <c r="H40" s="61">
        <f t="shared" ca="1" si="6"/>
        <v>569.63135116161061</v>
      </c>
      <c r="I40" s="79">
        <f t="shared" ca="1" si="3"/>
        <v>80.509829460942598</v>
      </c>
      <c r="J40" s="63">
        <f ca="1">OFFSET('Other Inputs'!$B39,,$D$2)</f>
        <v>2</v>
      </c>
      <c r="K40" s="86">
        <f t="shared" ca="1" si="7"/>
        <v>1139.2627023232212</v>
      </c>
      <c r="L40" s="82">
        <f ca="1">OFFSET('Other Inputs'!$B177,,$D$2)</f>
        <v>5.5E-2</v>
      </c>
      <c r="M40" s="52">
        <f ca="1">OFFSET('Other Inputs'!$B246,,$D$2)</f>
        <v>1.7500000000000002E-2</v>
      </c>
      <c r="N40" s="61">
        <f t="shared" ca="1" si="8"/>
        <v>1222.9557885926408</v>
      </c>
      <c r="O40" s="61">
        <f t="shared" ca="1" si="9"/>
        <v>611.47789429632041</v>
      </c>
      <c r="P40" s="53"/>
      <c r="Q40" s="61">
        <f t="shared" ca="1" si="10"/>
        <v>418044.34952535713</v>
      </c>
      <c r="R40" s="54">
        <f t="shared" ca="1" si="13"/>
        <v>4.1286619431639693E-2</v>
      </c>
      <c r="S40" s="66">
        <f t="shared" ca="1" si="11"/>
        <v>255624878.57024035</v>
      </c>
      <c r="T40" s="68">
        <f t="shared" si="4"/>
        <v>13.5</v>
      </c>
    </row>
    <row r="41" spans="2:20" s="51" customFormat="1">
      <c r="B41" s="15">
        <f t="shared" si="12"/>
        <v>2034</v>
      </c>
      <c r="C41" s="61">
        <f t="shared" ca="1" si="0"/>
        <v>858.42757188886947</v>
      </c>
      <c r="D41" s="79">
        <f t="shared" ca="1" si="1"/>
        <v>80.566580897138635</v>
      </c>
      <c r="E41" s="85">
        <f t="shared" ca="1" si="5"/>
        <v>0.76151625670631051</v>
      </c>
      <c r="F41" s="61">
        <f t="shared" ca="1" si="2"/>
        <v>653.70655119829917</v>
      </c>
      <c r="G41" s="181">
        <f ca="1">OFFSET('Other Inputs'!$B109,,$D$2)</f>
        <v>0.2</v>
      </c>
      <c r="H41" s="61">
        <f t="shared" ca="1" si="6"/>
        <v>522.96524095863936</v>
      </c>
      <c r="I41" s="79">
        <f t="shared" ca="1" si="3"/>
        <v>80.465079328393983</v>
      </c>
      <c r="J41" s="63">
        <f ca="1">OFFSET('Other Inputs'!$B40,,$D$2)</f>
        <v>2</v>
      </c>
      <c r="K41" s="86">
        <f t="shared" ca="1" si="7"/>
        <v>1045.9304819172787</v>
      </c>
      <c r="L41" s="82">
        <f ca="1">OFFSET('Other Inputs'!$B178,,$D$2)</f>
        <v>5.5E-2</v>
      </c>
      <c r="M41" s="52">
        <f ca="1">OFFSET('Other Inputs'!$B247,,$D$2)</f>
        <v>1.7500000000000002E-2</v>
      </c>
      <c r="N41" s="61">
        <f t="shared" ca="1" si="8"/>
        <v>1122.7671499451267</v>
      </c>
      <c r="O41" s="61">
        <f t="shared" ca="1" si="9"/>
        <v>561.38357497256334</v>
      </c>
      <c r="P41" s="53"/>
      <c r="Q41" s="61">
        <f t="shared" ca="1" si="10"/>
        <v>435835.22349059623</v>
      </c>
      <c r="R41" s="54">
        <f t="shared" ca="1" si="13"/>
        <v>4.2557384127877018E-2</v>
      </c>
      <c r="S41" s="66">
        <f t="shared" ca="1" si="11"/>
        <v>244670735.86211702</v>
      </c>
      <c r="T41" s="68">
        <f t="shared" si="4"/>
        <v>14.5</v>
      </c>
    </row>
    <row r="42" spans="2:20" s="51" customFormat="1">
      <c r="B42" s="15">
        <f t="shared" si="12"/>
        <v>2035</v>
      </c>
      <c r="C42" s="61">
        <f t="shared" ca="1" si="0"/>
        <v>785.06977685079801</v>
      </c>
      <c r="D42" s="79">
        <f t="shared" ca="1" si="1"/>
        <v>80.480471451061447</v>
      </c>
      <c r="E42" s="85">
        <f t="shared" ca="1" si="5"/>
        <v>0.76333526857512379</v>
      </c>
      <c r="F42" s="61">
        <f t="shared" ca="1" si="2"/>
        <v>599.27144896261643</v>
      </c>
      <c r="G42" s="181">
        <f ca="1">OFFSET('Other Inputs'!$B110,,$D$2)</f>
        <v>0.2</v>
      </c>
      <c r="H42" s="61">
        <f t="shared" ca="1" si="6"/>
        <v>479.41715917009316</v>
      </c>
      <c r="I42" s="79">
        <f t="shared" ca="1" si="3"/>
        <v>80.384217720188119</v>
      </c>
      <c r="J42" s="63">
        <f ca="1">OFFSET('Other Inputs'!$B41,,$D$2)</f>
        <v>2</v>
      </c>
      <c r="K42" s="86">
        <f t="shared" ca="1" si="7"/>
        <v>958.83431834018631</v>
      </c>
      <c r="L42" s="82">
        <f ca="1">OFFSET('Other Inputs'!$B179,,$D$2)</f>
        <v>5.5E-2</v>
      </c>
      <c r="M42" s="52">
        <f ca="1">OFFSET('Other Inputs'!$B248,,$D$2)</f>
        <v>1.7500000000000002E-2</v>
      </c>
      <c r="N42" s="61">
        <f t="shared" ca="1" si="8"/>
        <v>1029.2726844512522</v>
      </c>
      <c r="O42" s="61">
        <f t="shared" ca="1" si="9"/>
        <v>514.63634222562609</v>
      </c>
      <c r="P42" s="53"/>
      <c r="Q42" s="61">
        <f t="shared" ca="1" si="10"/>
        <v>454781.70898252865</v>
      </c>
      <c r="R42" s="54">
        <f t="shared" ca="1" si="13"/>
        <v>4.3471671105860477E-2</v>
      </c>
      <c r="S42" s="66">
        <f t="shared" ca="1" si="11"/>
        <v>234047195.22188771</v>
      </c>
      <c r="T42" s="68">
        <f t="shared" si="4"/>
        <v>15.5</v>
      </c>
    </row>
    <row r="43" spans="2:20" s="51" customFormat="1">
      <c r="B43" s="15">
        <f t="shared" si="12"/>
        <v>2036</v>
      </c>
      <c r="C43" s="61">
        <f t="shared" ca="1" si="0"/>
        <v>717.17390209957705</v>
      </c>
      <c r="D43" s="79">
        <f t="shared" ca="1" si="1"/>
        <v>80.353412288428316</v>
      </c>
      <c r="E43" s="85">
        <f t="shared" ca="1" si="5"/>
        <v>0.76506272033276446</v>
      </c>
      <c r="F43" s="61">
        <f t="shared" ca="1" si="2"/>
        <v>548.6830164919661</v>
      </c>
      <c r="G43" s="181">
        <f ca="1">OFFSET('Other Inputs'!$B111,,$D$2)</f>
        <v>0.2</v>
      </c>
      <c r="H43" s="61">
        <f t="shared" ca="1" si="6"/>
        <v>438.94641319357288</v>
      </c>
      <c r="I43" s="79">
        <f t="shared" ca="1" si="3"/>
        <v>80.262240822603303</v>
      </c>
      <c r="J43" s="63">
        <f ca="1">OFFSET('Other Inputs'!$B42,,$D$2)</f>
        <v>2</v>
      </c>
      <c r="K43" s="86">
        <f t="shared" ca="1" si="7"/>
        <v>877.89282638714576</v>
      </c>
      <c r="L43" s="82">
        <f ca="1">OFFSET('Other Inputs'!$B180,,$D$2)</f>
        <v>5.5E-2</v>
      </c>
      <c r="M43" s="52">
        <f ca="1">OFFSET('Other Inputs'!$B249,,$D$2)</f>
        <v>1.7500000000000002E-2</v>
      </c>
      <c r="N43" s="61">
        <f t="shared" ca="1" si="8"/>
        <v>942.38502814561139</v>
      </c>
      <c r="O43" s="61">
        <f t="shared" ca="1" si="9"/>
        <v>471.19251407280569</v>
      </c>
      <c r="P43" s="53"/>
      <c r="Q43" s="61">
        <f t="shared" ca="1" si="10"/>
        <v>475012.2507365502</v>
      </c>
      <c r="R43" s="54">
        <f t="shared" ca="1" si="13"/>
        <v>4.4484070828800126E-2</v>
      </c>
      <c r="S43" s="66">
        <f t="shared" ca="1" si="11"/>
        <v>223822216.63993704</v>
      </c>
      <c r="T43" s="68">
        <f t="shared" si="4"/>
        <v>16.5</v>
      </c>
    </row>
    <row r="44" spans="2:20" s="51" customFormat="1">
      <c r="B44" s="15">
        <f t="shared" si="12"/>
        <v>2037</v>
      </c>
      <c r="C44" s="61">
        <f t="shared" ref="C44:C67" ca="1" si="14">SUM(INDIRECT("'"&amp;$H$6&amp;"'!C"&amp;SUM(ROW(A44))&amp;":"&amp;$H$5&amp;ROW(B44)))</f>
        <v>643.81604539639807</v>
      </c>
      <c r="D44" s="79">
        <f t="shared" ref="D44:D67" ca="1" si="15">SUMPRODUCT(INDIRECT("'"&amp;$H$6&amp;"'!C"&amp;SUM(ROW(A44))&amp;":"&amp;$H$5&amp;SUM(ROW(B44))),INDIRECT("'"&amp;$H$6&amp;"'!C11:"&amp;$H$5&amp;"11"))/C44</f>
        <v>80.016749630972441</v>
      </c>
      <c r="E44" s="85">
        <f t="shared" ca="1" si="5"/>
        <v>0.76682858965776379</v>
      </c>
      <c r="F44" s="61">
        <f t="shared" ref="F44:F67" ca="1" si="16">SUMPRODUCT(INDIRECT("'"&amp;$H$6&amp;"'!$C"&amp;SUM(ROW(A44))&amp;":"&amp;$H$5&amp;SUM(ROW(A44))),
INDIRECT("'"&amp;$H$7&amp;"'!$C"&amp;SUM(ROW(A44))&amp;":"&amp;$H$5&amp;SUM(ROW(A44))))</f>
        <v>493.69655009035876</v>
      </c>
      <c r="G44" s="181">
        <f ca="1">OFFSET('Other Inputs'!$B112,,$D$2)</f>
        <v>0.2</v>
      </c>
      <c r="H44" s="61">
        <f t="shared" ca="1" si="6"/>
        <v>394.95724007228705</v>
      </c>
      <c r="I44" s="79">
        <f t="shared" ref="I44:I67" ca="1" si="17">IFERROR(SUMPRODUCT(INDIRECT("'"&amp;$H$6&amp;"'!$C"&amp;SUM(ROW(P44))&amp;":"&amp;$H$5&amp;SUM(ROW(P44))),
INDIRECT("'"&amp;$H$7&amp;"'!$C"&amp;SUM(ROW(P44))&amp;":"&amp;$H$5&amp;SUM(ROW(P44))),
INDIRECT("'"&amp;$H$7&amp;"'!$C10:"&amp;$H$5&amp;10))/
(SUMPRODUCT(INDIRECT("'"&amp;$H$6&amp;"'!$C"&amp;SUM(ROW(P44))&amp;":"&amp;$H$5&amp;SUM(ROW(P44))),
INDIRECT("'"&amp;$H$7&amp;"'!$C"&amp;SUM(ROW(P44))&amp;":"&amp;$H$5&amp;SUM(ROW(P44))))),"")</f>
        <v>79.930979125360537</v>
      </c>
      <c r="J44" s="63">
        <f ca="1">OFFSET('Other Inputs'!$B43,,$D$2)</f>
        <v>2</v>
      </c>
      <c r="K44" s="86">
        <f t="shared" ca="1" si="7"/>
        <v>789.9144801445741</v>
      </c>
      <c r="L44" s="82">
        <f ca="1">OFFSET('Other Inputs'!$B181,,$D$2)</f>
        <v>5.5E-2</v>
      </c>
      <c r="M44" s="52">
        <f ca="1">OFFSET('Other Inputs'!$B250,,$D$2)</f>
        <v>1.7500000000000002E-2</v>
      </c>
      <c r="N44" s="61">
        <f t="shared" ca="1" si="8"/>
        <v>847.94357264219491</v>
      </c>
      <c r="O44" s="61">
        <f t="shared" ca="1" si="9"/>
        <v>423.97178632109745</v>
      </c>
      <c r="P44" s="53"/>
      <c r="Q44" s="61">
        <f t="shared" ref="Q44:Q67" ca="1" si="18">IFERROR(SUMPRODUCT(INDIRECT("'"&amp;$H$6&amp;"'!$C"&amp;SUM(ROW(P44))&amp;":"&amp;$H$5&amp;SUM(ROW(P44))),
INDIRECT("'"&amp;$H$7&amp;"'!$C"&amp;SUM(ROW(P44))&amp;":"&amp;$H$5&amp;SUM(ROW(P44))),
INDIRECT("'"&amp;$H$8&amp;"'!$C"&amp;SUM(ROW(P44))&amp;":"&amp;$H$5&amp;SUM(ROW(P44))))/
(SUMPRODUCT(INDIRECT("'"&amp;$H$6&amp;"'!$C"&amp;SUM(ROW(P44))&amp;":"&amp;$H$5&amp;SUM(ROW(P44))),
INDIRECT("'"&amp;$H$7&amp;"'!$C"&amp;SUM(ROW(P44))&amp;":"&amp;$H$5&amp;SUM(ROW(P44))))),"")</f>
        <v>498269.57990376127</v>
      </c>
      <c r="R44" s="54">
        <f t="shared" ca="1" si="13"/>
        <v>4.8961535478608154E-2</v>
      </c>
      <c r="S44" s="66">
        <f t="shared" ca="1" si="11"/>
        <v>211252243.86126047</v>
      </c>
      <c r="T44" s="68">
        <f t="shared" ref="T44:T67" si="19">IF(B44&gt;Endyear,0,IF(B44&gt;=Startyear,IF(B44=Startyear,0.5,T43+1),0))</f>
        <v>17.5</v>
      </c>
    </row>
    <row r="45" spans="2:20" s="51" customFormat="1">
      <c r="B45" s="15">
        <f t="shared" si="12"/>
        <v>2038</v>
      </c>
      <c r="C45" s="61">
        <f t="shared" ca="1" si="14"/>
        <v>582.44190320098176</v>
      </c>
      <c r="D45" s="79">
        <f t="shared" ca="1" si="15"/>
        <v>79.686362646596066</v>
      </c>
      <c r="E45" s="85">
        <f t="shared" ca="1" si="5"/>
        <v>0.76840608960805734</v>
      </c>
      <c r="F45" s="61">
        <f t="shared" ca="1" si="16"/>
        <v>447.55190526254103</v>
      </c>
      <c r="G45" s="181">
        <f ca="1">OFFSET('Other Inputs'!$B113,,$D$2)</f>
        <v>0.2</v>
      </c>
      <c r="H45" s="61">
        <f t="shared" ca="1" si="6"/>
        <v>358.04152421003283</v>
      </c>
      <c r="I45" s="79">
        <f t="shared" ca="1" si="17"/>
        <v>79.605973773898981</v>
      </c>
      <c r="J45" s="63">
        <f ca="1">OFFSET('Other Inputs'!$B44,,$D$2)</f>
        <v>2</v>
      </c>
      <c r="K45" s="86">
        <f t="shared" ca="1" si="7"/>
        <v>716.08304842006567</v>
      </c>
      <c r="L45" s="82">
        <f ca="1">OFFSET('Other Inputs'!$B182,,$D$2)</f>
        <v>5.5E-2</v>
      </c>
      <c r="M45" s="52">
        <f ca="1">OFFSET('Other Inputs'!$B251,,$D$2)</f>
        <v>1.7500000000000002E-2</v>
      </c>
      <c r="N45" s="61">
        <f t="shared" ca="1" si="8"/>
        <v>768.68829936462475</v>
      </c>
      <c r="O45" s="61">
        <f t="shared" ca="1" si="9"/>
        <v>384.34414968231238</v>
      </c>
      <c r="P45" s="53"/>
      <c r="Q45" s="61">
        <f t="shared" ca="1" si="18"/>
        <v>522564.46905038832</v>
      </c>
      <c r="R45" s="54">
        <f t="shared" ca="1" si="13"/>
        <v>4.8758523751980754E-2</v>
      </c>
      <c r="S45" s="66">
        <f t="shared" ca="1" si="11"/>
        <v>200844596.51136056</v>
      </c>
      <c r="T45" s="68">
        <f t="shared" si="19"/>
        <v>18.5</v>
      </c>
    </row>
    <row r="46" spans="2:20" s="51" customFormat="1">
      <c r="B46" s="15">
        <f t="shared" si="12"/>
        <v>2039</v>
      </c>
      <c r="C46" s="61">
        <f t="shared" ca="1" si="14"/>
        <v>532.16472293793788</v>
      </c>
      <c r="D46" s="79">
        <f t="shared" ca="1" si="15"/>
        <v>79.391755913517827</v>
      </c>
      <c r="E46" s="85">
        <f t="shared" ca="1" si="5"/>
        <v>0.76980368400847454</v>
      </c>
      <c r="F46" s="61">
        <f t="shared" ca="1" si="16"/>
        <v>409.66236421697374</v>
      </c>
      <c r="G46" s="181">
        <f ca="1">OFFSET('Other Inputs'!$B114,,$D$2)</f>
        <v>0.2</v>
      </c>
      <c r="H46" s="61">
        <f t="shared" ca="1" si="6"/>
        <v>327.72989137357899</v>
      </c>
      <c r="I46" s="79">
        <f t="shared" ca="1" si="17"/>
        <v>79.316591168775403</v>
      </c>
      <c r="J46" s="63">
        <f ca="1">OFFSET('Other Inputs'!$B45,,$D$2)</f>
        <v>2</v>
      </c>
      <c r="K46" s="86">
        <f t="shared" ca="1" si="7"/>
        <v>655.45978274715799</v>
      </c>
      <c r="L46" s="82">
        <f ca="1">OFFSET('Other Inputs'!$B183,,$D$2)</f>
        <v>5.5E-2</v>
      </c>
      <c r="M46" s="52">
        <f ca="1">OFFSET('Other Inputs'!$B252,,$D$2)</f>
        <v>1.7500000000000002E-2</v>
      </c>
      <c r="N46" s="61">
        <f t="shared" ca="1" si="8"/>
        <v>703.61149703722106</v>
      </c>
      <c r="O46" s="61">
        <f t="shared" ca="1" si="9"/>
        <v>351.80574851861053</v>
      </c>
      <c r="P46" s="53"/>
      <c r="Q46" s="61">
        <f t="shared" ca="1" si="18"/>
        <v>547614.90291740769</v>
      </c>
      <c r="R46" s="54">
        <f t="shared" ca="1" si="13"/>
        <v>4.7937499295620745E-2</v>
      </c>
      <c r="S46" s="66">
        <f t="shared" ca="1" si="11"/>
        <v>192654070.82080483</v>
      </c>
      <c r="T46" s="68">
        <f t="shared" si="19"/>
        <v>19.5</v>
      </c>
    </row>
    <row r="47" spans="2:20" s="51" customFormat="1">
      <c r="B47" s="15">
        <f t="shared" si="12"/>
        <v>2040</v>
      </c>
      <c r="C47" s="61">
        <f t="shared" ca="1" si="14"/>
        <v>489.78565089353759</v>
      </c>
      <c r="D47" s="79">
        <f t="shared" ca="1" si="15"/>
        <v>79.116654178069567</v>
      </c>
      <c r="E47" s="85">
        <f t="shared" ca="1" si="5"/>
        <v>0.77106132856653409</v>
      </c>
      <c r="F47" s="61">
        <f t="shared" ca="1" si="16"/>
        <v>377.65477469079576</v>
      </c>
      <c r="G47" s="181">
        <f ca="1">OFFSET('Other Inputs'!$B115,,$D$2)</f>
        <v>0.2</v>
      </c>
      <c r="H47" s="61">
        <f t="shared" ca="1" si="6"/>
        <v>302.12381975263662</v>
      </c>
      <c r="I47" s="79">
        <f t="shared" ca="1" si="17"/>
        <v>79.046585782556036</v>
      </c>
      <c r="J47" s="63">
        <f ca="1">OFFSET('Other Inputs'!$B46,,$D$2)</f>
        <v>2</v>
      </c>
      <c r="K47" s="86">
        <f t="shared" ca="1" si="7"/>
        <v>604.24763950527324</v>
      </c>
      <c r="L47" s="82">
        <f ca="1">OFFSET('Other Inputs'!$B184,,$D$2)</f>
        <v>5.5E-2</v>
      </c>
      <c r="M47" s="52">
        <f ca="1">OFFSET('Other Inputs'!$B253,,$D$2)</f>
        <v>1.7500000000000002E-2</v>
      </c>
      <c r="N47" s="61">
        <f t="shared" ca="1" si="8"/>
        <v>648.63718172242943</v>
      </c>
      <c r="O47" s="61">
        <f t="shared" ca="1" si="9"/>
        <v>324.31859086121472</v>
      </c>
      <c r="P47" s="53"/>
      <c r="Q47" s="61">
        <f t="shared" ca="1" si="18"/>
        <v>573612.37170959904</v>
      </c>
      <c r="R47" s="54">
        <f t="shared" ca="1" si="13"/>
        <v>4.7473997975019167E-2</v>
      </c>
      <c r="S47" s="66">
        <f t="shared" ca="1" si="11"/>
        <v>186033156.09341645</v>
      </c>
      <c r="T47" s="68">
        <f t="shared" si="19"/>
        <v>20.5</v>
      </c>
    </row>
    <row r="48" spans="2:20" s="51" customFormat="1">
      <c r="B48" s="15">
        <f t="shared" si="12"/>
        <v>2041</v>
      </c>
      <c r="C48" s="61">
        <f t="shared" ca="1" si="14"/>
        <v>453.92959625976215</v>
      </c>
      <c r="D48" s="79">
        <f t="shared" ca="1" si="15"/>
        <v>78.86506325797545</v>
      </c>
      <c r="E48" s="85">
        <f t="shared" ca="1" si="5"/>
        <v>0.77217871901162927</v>
      </c>
      <c r="F48" s="61">
        <f t="shared" ca="1" si="16"/>
        <v>350.51477416132917</v>
      </c>
      <c r="G48" s="181">
        <f ca="1">OFFSET('Other Inputs'!$B116,,$D$2)</f>
        <v>0.2</v>
      </c>
      <c r="H48" s="61">
        <f t="shared" ca="1" si="6"/>
        <v>280.41181932906335</v>
      </c>
      <c r="I48" s="79">
        <f t="shared" ca="1" si="17"/>
        <v>78.799843750774755</v>
      </c>
      <c r="J48" s="63">
        <f ca="1">OFFSET('Other Inputs'!$B47,,$D$2)</f>
        <v>2</v>
      </c>
      <c r="K48" s="86">
        <f t="shared" ca="1" si="7"/>
        <v>560.8236386581267</v>
      </c>
      <c r="L48" s="82">
        <f ca="1">OFFSET('Other Inputs'!$B185,,$D$2)</f>
        <v>5.5E-2</v>
      </c>
      <c r="M48" s="52">
        <f ca="1">OFFSET('Other Inputs'!$B254,,$D$2)</f>
        <v>1.7500000000000002E-2</v>
      </c>
      <c r="N48" s="61">
        <f t="shared" ca="1" si="8"/>
        <v>602.02314521304925</v>
      </c>
      <c r="O48" s="61">
        <f t="shared" ca="1" si="9"/>
        <v>301.01157260652462</v>
      </c>
      <c r="P48" s="53"/>
      <c r="Q48" s="61">
        <f t="shared" ca="1" si="18"/>
        <v>600538.41761173564</v>
      </c>
      <c r="R48" s="54">
        <f t="shared" ca="1" si="13"/>
        <v>4.6941187516381433E-2</v>
      </c>
      <c r="S48" s="66">
        <f t="shared" ca="1" si="11"/>
        <v>180769013.49594235</v>
      </c>
      <c r="T48" s="68">
        <f t="shared" si="19"/>
        <v>21.5</v>
      </c>
    </row>
    <row r="49" spans="2:20" s="51" customFormat="1">
      <c r="B49" s="15">
        <f t="shared" si="12"/>
        <v>2042</v>
      </c>
      <c r="C49" s="61">
        <f t="shared" ca="1" si="14"/>
        <v>423.09250286760351</v>
      </c>
      <c r="D49" s="79">
        <f t="shared" ca="1" si="15"/>
        <v>78.629983394339007</v>
      </c>
      <c r="E49" s="85">
        <f t="shared" ca="1" si="5"/>
        <v>0.77317632762771005</v>
      </c>
      <c r="F49" s="61">
        <f t="shared" ca="1" si="16"/>
        <v>327.12510761399005</v>
      </c>
      <c r="G49" s="181">
        <f ca="1">OFFSET('Other Inputs'!$B117,,$D$2)</f>
        <v>0.2</v>
      </c>
      <c r="H49" s="61">
        <f t="shared" ca="1" si="6"/>
        <v>261.70008609119208</v>
      </c>
      <c r="I49" s="79">
        <f t="shared" ca="1" si="17"/>
        <v>78.56934303163635</v>
      </c>
      <c r="J49" s="63">
        <f ca="1">OFFSET('Other Inputs'!$B48,,$D$2)</f>
        <v>2</v>
      </c>
      <c r="K49" s="86">
        <f t="shared" ca="1" si="7"/>
        <v>523.40017218238415</v>
      </c>
      <c r="L49" s="82">
        <f ca="1">OFFSET('Other Inputs'!$B186,,$D$2)</f>
        <v>5.5E-2</v>
      </c>
      <c r="M49" s="52">
        <f ca="1">OFFSET('Other Inputs'!$B255,,$D$2)</f>
        <v>1.7500000000000002E-2</v>
      </c>
      <c r="N49" s="61">
        <f t="shared" ca="1" si="8"/>
        <v>561.85045733133256</v>
      </c>
      <c r="O49" s="61">
        <f t="shared" ca="1" si="9"/>
        <v>280.92522866566628</v>
      </c>
      <c r="P49" s="53"/>
      <c r="Q49" s="61">
        <f t="shared" ca="1" si="18"/>
        <v>628503.00193367398</v>
      </c>
      <c r="R49" s="54">
        <f t="shared" ca="1" si="13"/>
        <v>4.656585407666336E-2</v>
      </c>
      <c r="S49" s="66">
        <f t="shared" ca="1" si="11"/>
        <v>176562349.53527507</v>
      </c>
      <c r="T49" s="68">
        <f t="shared" si="19"/>
        <v>22.5</v>
      </c>
    </row>
    <row r="50" spans="2:20" s="51" customFormat="1">
      <c r="B50" s="15">
        <f t="shared" si="12"/>
        <v>2043</v>
      </c>
      <c r="C50" s="61">
        <f t="shared" ca="1" si="14"/>
        <v>396.2683024429586</v>
      </c>
      <c r="D50" s="79">
        <f t="shared" ca="1" si="15"/>
        <v>78.407582901420341</v>
      </c>
      <c r="E50" s="85">
        <f t="shared" ca="1" si="5"/>
        <v>0.77407005483263647</v>
      </c>
      <c r="F50" s="61">
        <f t="shared" ca="1" si="16"/>
        <v>306.73942660045674</v>
      </c>
      <c r="G50" s="181">
        <f ca="1">OFFSET('Other Inputs'!$B118,,$D$2)</f>
        <v>0.2</v>
      </c>
      <c r="H50" s="61">
        <f t="shared" ca="1" si="6"/>
        <v>245.3915412803654</v>
      </c>
      <c r="I50" s="79">
        <f t="shared" ca="1" si="17"/>
        <v>78.351223302379012</v>
      </c>
      <c r="J50" s="63">
        <f ca="1">OFFSET('Other Inputs'!$B49,,$D$2)</f>
        <v>2</v>
      </c>
      <c r="K50" s="86">
        <f t="shared" ca="1" si="7"/>
        <v>490.7830825607308</v>
      </c>
      <c r="L50" s="82">
        <f ca="1">OFFSET('Other Inputs'!$B187,,$D$2)</f>
        <v>5.5E-2</v>
      </c>
      <c r="M50" s="52">
        <f ca="1">OFFSET('Other Inputs'!$B256,,$D$2)</f>
        <v>1.7500000000000002E-2</v>
      </c>
      <c r="N50" s="61">
        <f t="shared" ca="1" si="8"/>
        <v>526.83723476334842</v>
      </c>
      <c r="O50" s="61">
        <f t="shared" ca="1" si="9"/>
        <v>263.41861738167421</v>
      </c>
      <c r="P50" s="53"/>
      <c r="Q50" s="61">
        <f t="shared" ca="1" si="18"/>
        <v>657587.12246528524</v>
      </c>
      <c r="R50" s="54">
        <f t="shared" ca="1" si="13"/>
        <v>4.627522930221506E-2</v>
      </c>
      <c r="S50" s="66">
        <f t="shared" ca="1" si="11"/>
        <v>173220690.60779911</v>
      </c>
      <c r="T50" s="68">
        <f t="shared" si="19"/>
        <v>23.5</v>
      </c>
    </row>
    <row r="51" spans="2:20" s="51" customFormat="1">
      <c r="B51" s="15">
        <f t="shared" si="12"/>
        <v>2044</v>
      </c>
      <c r="C51" s="61">
        <f t="shared" ca="1" si="14"/>
        <v>372.91922470825398</v>
      </c>
      <c r="D51" s="79">
        <f t="shared" ca="1" si="15"/>
        <v>78.201420209599945</v>
      </c>
      <c r="E51" s="85">
        <f t="shared" ca="1" si="5"/>
        <v>0.77487293285820447</v>
      </c>
      <c r="F51" s="61">
        <f t="shared" ca="1" si="16"/>
        <v>288.96501336889253</v>
      </c>
      <c r="G51" s="181">
        <f ca="1">OFFSET('Other Inputs'!$B119,,$D$2)</f>
        <v>0.2</v>
      </c>
      <c r="H51" s="61">
        <f t="shared" ca="1" si="6"/>
        <v>231.17201069511404</v>
      </c>
      <c r="I51" s="79">
        <f t="shared" ca="1" si="17"/>
        <v>78.149078049848015</v>
      </c>
      <c r="J51" s="63">
        <f ca="1">OFFSET('Other Inputs'!$B50,,$D$2)</f>
        <v>2</v>
      </c>
      <c r="K51" s="86">
        <f t="shared" ca="1" si="7"/>
        <v>462.34402139022808</v>
      </c>
      <c r="L51" s="82">
        <f ca="1">OFFSET('Other Inputs'!$B188,,$D$2)</f>
        <v>5.5E-2</v>
      </c>
      <c r="M51" s="52">
        <f ca="1">OFFSET('Other Inputs'!$B257,,$D$2)</f>
        <v>1.7500000000000002E-2</v>
      </c>
      <c r="N51" s="61">
        <f t="shared" ca="1" si="8"/>
        <v>496.30896906160768</v>
      </c>
      <c r="O51" s="61">
        <f t="shared" ca="1" si="9"/>
        <v>248.15448453080384</v>
      </c>
      <c r="P51" s="53"/>
      <c r="Q51" s="61">
        <f t="shared" ca="1" si="18"/>
        <v>687779.81166590832</v>
      </c>
      <c r="R51" s="54">
        <f t="shared" ca="1" si="13"/>
        <v>4.5914355937249907E-2</v>
      </c>
      <c r="S51" s="66">
        <f t="shared" ca="1" si="11"/>
        <v>170675644.63464683</v>
      </c>
      <c r="T51" s="68">
        <f t="shared" si="19"/>
        <v>24.5</v>
      </c>
    </row>
    <row r="52" spans="2:20" s="51" customFormat="1">
      <c r="B52" s="15">
        <f t="shared" si="12"/>
        <v>2045</v>
      </c>
      <c r="C52" s="61">
        <f t="shared" ca="1" si="14"/>
        <v>352.93478179419492</v>
      </c>
      <c r="D52" s="79">
        <f t="shared" ca="1" si="15"/>
        <v>78.026467492185276</v>
      </c>
      <c r="E52" s="85">
        <f t="shared" ca="1" si="5"/>
        <v>0.77558925407020296</v>
      </c>
      <c r="F52" s="61">
        <f t="shared" ca="1" si="16"/>
        <v>273.73242414718948</v>
      </c>
      <c r="G52" s="181">
        <f ca="1">OFFSET('Other Inputs'!$B120,,$D$2)</f>
        <v>0.2</v>
      </c>
      <c r="H52" s="61">
        <f t="shared" ca="1" si="6"/>
        <v>218.98593931775159</v>
      </c>
      <c r="I52" s="79">
        <f t="shared" ca="1" si="17"/>
        <v>77.977826639565876</v>
      </c>
      <c r="J52" s="63">
        <f ca="1">OFFSET('Other Inputs'!$B51,,$D$2)</f>
        <v>2</v>
      </c>
      <c r="K52" s="86">
        <f t="shared" ca="1" si="7"/>
        <v>437.97187863550317</v>
      </c>
      <c r="L52" s="82">
        <f ca="1">OFFSET('Other Inputs'!$B189,,$D$2)</f>
        <v>5.5E-2</v>
      </c>
      <c r="M52" s="52">
        <f ca="1">OFFSET('Other Inputs'!$B258,,$D$2)</f>
        <v>1.7500000000000002E-2</v>
      </c>
      <c r="N52" s="61">
        <f t="shared" ca="1" si="8"/>
        <v>470.14638776976381</v>
      </c>
      <c r="O52" s="61">
        <f t="shared" ca="1" si="9"/>
        <v>235.0731938848819</v>
      </c>
      <c r="P52" s="53"/>
      <c r="Q52" s="61">
        <f t="shared" ca="1" si="18"/>
        <v>718909.21494752192</v>
      </c>
      <c r="R52" s="54">
        <f t="shared" ca="1" si="13"/>
        <v>4.5260710991521291E-2</v>
      </c>
      <c r="S52" s="66">
        <f t="shared" ca="1" si="11"/>
        <v>168996285.27098706</v>
      </c>
      <c r="T52" s="68">
        <f t="shared" si="19"/>
        <v>25.5</v>
      </c>
    </row>
    <row r="53" spans="2:20" s="51" customFormat="1">
      <c r="B53" s="15">
        <f t="shared" si="12"/>
        <v>2046</v>
      </c>
      <c r="C53" s="61">
        <f t="shared" ca="1" si="14"/>
        <v>335.21031592239018</v>
      </c>
      <c r="D53" s="79">
        <f t="shared" ca="1" si="15"/>
        <v>77.863504187055412</v>
      </c>
      <c r="E53" s="85">
        <f t="shared" ca="1" si="5"/>
        <v>0.77623451687766132</v>
      </c>
      <c r="F53" s="61">
        <f t="shared" ca="1" si="16"/>
        <v>260.20181763242476</v>
      </c>
      <c r="G53" s="181">
        <f ca="1">OFFSET('Other Inputs'!$B121,,$D$2)</f>
        <v>0.2</v>
      </c>
      <c r="H53" s="61">
        <f t="shared" ca="1" si="6"/>
        <v>208.16145410593981</v>
      </c>
      <c r="I53" s="79">
        <f t="shared" ca="1" si="17"/>
        <v>77.818285577974677</v>
      </c>
      <c r="J53" s="63">
        <f ca="1">OFFSET('Other Inputs'!$B52,,$D$2)</f>
        <v>2</v>
      </c>
      <c r="K53" s="86">
        <f t="shared" ca="1" si="7"/>
        <v>416.32290821187962</v>
      </c>
      <c r="L53" s="82">
        <f ca="1">OFFSET('Other Inputs'!$B190,,$D$2)</f>
        <v>5.5E-2</v>
      </c>
      <c r="M53" s="52">
        <f ca="1">OFFSET('Other Inputs'!$B259,,$D$2)</f>
        <v>1.7500000000000002E-2</v>
      </c>
      <c r="N53" s="61">
        <f t="shared" ca="1" si="8"/>
        <v>446.90702985639484</v>
      </c>
      <c r="O53" s="61">
        <f t="shared" ca="1" si="9"/>
        <v>223.45351492819742</v>
      </c>
      <c r="P53" s="53"/>
      <c r="Q53" s="61">
        <f t="shared" ca="1" si="18"/>
        <v>751272.24309508898</v>
      </c>
      <c r="R53" s="54">
        <f t="shared" ca="1" si="13"/>
        <v>4.5016849797828051E-2</v>
      </c>
      <c r="S53" s="66">
        <f t="shared" ca="1" si="11"/>
        <v>167874423.38758883</v>
      </c>
      <c r="T53" s="68">
        <f t="shared" si="19"/>
        <v>26.5</v>
      </c>
    </row>
    <row r="54" spans="2:20" s="51" customFormat="1">
      <c r="B54" s="15">
        <f t="shared" si="12"/>
        <v>2047</v>
      </c>
      <c r="C54" s="61">
        <f t="shared" ca="1" si="14"/>
        <v>319.22187464486495</v>
      </c>
      <c r="D54" s="79">
        <f t="shared" ca="1" si="15"/>
        <v>77.704441396237527</v>
      </c>
      <c r="E54" s="85">
        <f t="shared" ca="1" si="5"/>
        <v>0.77682027994902314</v>
      </c>
      <c r="F54" s="61">
        <f t="shared" ca="1" si="16"/>
        <v>247.97802602747595</v>
      </c>
      <c r="G54" s="181">
        <f ca="1">OFFSET('Other Inputs'!$B122,,$D$2)</f>
        <v>0.2</v>
      </c>
      <c r="H54" s="61">
        <f t="shared" ca="1" si="6"/>
        <v>198.38242082198076</v>
      </c>
      <c r="I54" s="79">
        <f t="shared" ca="1" si="17"/>
        <v>77.662402397878026</v>
      </c>
      <c r="J54" s="63">
        <f ca="1">OFFSET('Other Inputs'!$B53,,$D$2)</f>
        <v>2</v>
      </c>
      <c r="K54" s="86">
        <f t="shared" ca="1" si="7"/>
        <v>396.76484164396152</v>
      </c>
      <c r="L54" s="82">
        <f ca="1">OFFSET('Other Inputs'!$B191,,$D$2)</f>
        <v>5.5E-2</v>
      </c>
      <c r="M54" s="52">
        <f ca="1">OFFSET('Other Inputs'!$B260,,$D$2)</f>
        <v>1.7500000000000002E-2</v>
      </c>
      <c r="N54" s="61">
        <f t="shared" ca="1" si="8"/>
        <v>425.91217882323105</v>
      </c>
      <c r="O54" s="61">
        <f t="shared" ca="1" si="9"/>
        <v>212.95608941161552</v>
      </c>
      <c r="P54" s="53"/>
      <c r="Q54" s="61">
        <f t="shared" ca="1" si="18"/>
        <v>785035.33282845421</v>
      </c>
      <c r="R54" s="54">
        <f t="shared" ca="1" si="13"/>
        <v>4.4941218105261305E-2</v>
      </c>
      <c r="S54" s="66">
        <f t="shared" ca="1" si="11"/>
        <v>167178054.52909365</v>
      </c>
      <c r="T54" s="68">
        <f t="shared" si="19"/>
        <v>27.5</v>
      </c>
    </row>
    <row r="55" spans="2:20" s="51" customFormat="1">
      <c r="B55" s="15">
        <f t="shared" si="12"/>
        <v>2048</v>
      </c>
      <c r="C55" s="61">
        <f t="shared" ca="1" si="14"/>
        <v>304.64175745157701</v>
      </c>
      <c r="D55" s="79">
        <f t="shared" ca="1" si="15"/>
        <v>77.544378792727102</v>
      </c>
      <c r="E55" s="85">
        <f t="shared" ca="1" si="5"/>
        <v>0.7773587869184766</v>
      </c>
      <c r="F55" s="61">
        <f t="shared" ca="1" si="16"/>
        <v>236.81594701727067</v>
      </c>
      <c r="G55" s="181">
        <f ca="1">OFFSET('Other Inputs'!$B123,,$D$2)</f>
        <v>0.2</v>
      </c>
      <c r="H55" s="61">
        <f t="shared" ca="1" si="6"/>
        <v>189.45275761381654</v>
      </c>
      <c r="I55" s="79">
        <f t="shared" ca="1" si="17"/>
        <v>77.505309609530912</v>
      </c>
      <c r="J55" s="63">
        <f ca="1">OFFSET('Other Inputs'!$B54,,$D$2)</f>
        <v>2</v>
      </c>
      <c r="K55" s="86">
        <f t="shared" ca="1" si="7"/>
        <v>378.90551522763309</v>
      </c>
      <c r="L55" s="82">
        <f ca="1">OFFSET('Other Inputs'!$B192,,$D$2)</f>
        <v>5.5E-2</v>
      </c>
      <c r="M55" s="52">
        <f ca="1">OFFSET('Other Inputs'!$B261,,$D$2)</f>
        <v>1.7500000000000002E-2</v>
      </c>
      <c r="N55" s="61">
        <f t="shared" ca="1" si="8"/>
        <v>406.74086164004308</v>
      </c>
      <c r="O55" s="61">
        <f t="shared" ca="1" si="9"/>
        <v>203.37043082002154</v>
      </c>
      <c r="P55" s="53"/>
      <c r="Q55" s="61">
        <f t="shared" ca="1" si="18"/>
        <v>820331.22101047705</v>
      </c>
      <c r="R55" s="54">
        <f t="shared" ca="1" si="13"/>
        <v>4.4960891193079222E-2</v>
      </c>
      <c r="S55" s="66">
        <f t="shared" ca="1" si="11"/>
        <v>166831113.83201504</v>
      </c>
      <c r="T55" s="68">
        <f t="shared" si="19"/>
        <v>28.5</v>
      </c>
    </row>
    <row r="56" spans="2:20" s="51" customFormat="1">
      <c r="B56" s="15">
        <f t="shared" si="12"/>
        <v>2049</v>
      </c>
      <c r="C56" s="61">
        <f t="shared" ca="1" si="14"/>
        <v>291.72558988948322</v>
      </c>
      <c r="D56" s="79">
        <f t="shared" ca="1" si="15"/>
        <v>77.400341475213068</v>
      </c>
      <c r="E56" s="85">
        <f t="shared" ca="1" si="5"/>
        <v>0.77784589967101481</v>
      </c>
      <c r="F56" s="61">
        <f t="shared" ca="1" si="16"/>
        <v>226.91755392464256</v>
      </c>
      <c r="G56" s="181">
        <f ca="1">OFFSET('Other Inputs'!$B124,,$D$2)</f>
        <v>0.2</v>
      </c>
      <c r="H56" s="61">
        <f t="shared" ca="1" si="6"/>
        <v>181.53404313971407</v>
      </c>
      <c r="I56" s="79">
        <f t="shared" ca="1" si="17"/>
        <v>77.363996878924382</v>
      </c>
      <c r="J56" s="63">
        <f ca="1">OFFSET('Other Inputs'!$B55,,$D$2)</f>
        <v>2</v>
      </c>
      <c r="K56" s="86">
        <f t="shared" ca="1" si="7"/>
        <v>363.06808627942814</v>
      </c>
      <c r="L56" s="82">
        <f ca="1">OFFSET('Other Inputs'!$B193,,$D$2)</f>
        <v>5.5E-2</v>
      </c>
      <c r="M56" s="52">
        <f ca="1">OFFSET('Other Inputs'!$B262,,$D$2)</f>
        <v>1.7500000000000002E-2</v>
      </c>
      <c r="N56" s="61">
        <f t="shared" ca="1" si="8"/>
        <v>389.73997556773065</v>
      </c>
      <c r="O56" s="61">
        <f t="shared" ca="1" si="9"/>
        <v>194.86998778386533</v>
      </c>
      <c r="P56" s="53"/>
      <c r="Q56" s="61">
        <f t="shared" ca="1" si="18"/>
        <v>856945.64103420789</v>
      </c>
      <c r="R56" s="54">
        <f t="shared" ca="1" si="13"/>
        <v>4.4633702931152097E-2</v>
      </c>
      <c r="S56" s="66">
        <f t="shared" ca="1" si="11"/>
        <v>166992986.59977272</v>
      </c>
      <c r="T56" s="68">
        <f t="shared" si="19"/>
        <v>29.5</v>
      </c>
    </row>
    <row r="57" spans="2:20" s="51" customFormat="1">
      <c r="B57" s="15">
        <f t="shared" si="12"/>
        <v>2050</v>
      </c>
      <c r="C57" s="61">
        <f t="shared" ca="1" si="14"/>
        <v>280.16346808559223</v>
      </c>
      <c r="D57" s="79">
        <f t="shared" ca="1" si="15"/>
        <v>77.268334734438881</v>
      </c>
      <c r="E57" s="85">
        <f t="shared" ca="1" si="5"/>
        <v>0.77828914419287087</v>
      </c>
      <c r="F57" s="61">
        <f t="shared" ca="1" si="16"/>
        <v>218.04818581044228</v>
      </c>
      <c r="G57" s="181">
        <f ca="1">OFFSET('Other Inputs'!$B125,,$D$2)</f>
        <v>0.2</v>
      </c>
      <c r="H57" s="61">
        <f t="shared" ca="1" si="6"/>
        <v>174.43854864835384</v>
      </c>
      <c r="I57" s="79">
        <f t="shared" ca="1" si="17"/>
        <v>77.234512361253906</v>
      </c>
      <c r="J57" s="63">
        <f ca="1">OFFSET('Other Inputs'!$B56,,$D$2)</f>
        <v>2</v>
      </c>
      <c r="K57" s="86">
        <f t="shared" ca="1" si="7"/>
        <v>348.87709729670769</v>
      </c>
      <c r="L57" s="82">
        <f ca="1">OFFSET('Other Inputs'!$B194,,$D$2)</f>
        <v>5.5E-2</v>
      </c>
      <c r="M57" s="52">
        <f ca="1">OFFSET('Other Inputs'!$B263,,$D$2)</f>
        <v>1.7500000000000002E-2</v>
      </c>
      <c r="N57" s="61">
        <f t="shared" ca="1" si="8"/>
        <v>374.50648105686707</v>
      </c>
      <c r="O57" s="61">
        <f t="shared" ca="1" si="9"/>
        <v>187.25324052843354</v>
      </c>
      <c r="P57" s="53"/>
      <c r="Q57" s="61">
        <f t="shared" ca="1" si="18"/>
        <v>894987.85586661205</v>
      </c>
      <c r="R57" s="54">
        <f t="shared" ca="1" si="13"/>
        <v>4.4392798108515708E-2</v>
      </c>
      <c r="S57" s="66">
        <f t="shared" ca="1" si="11"/>
        <v>167589376.2446177</v>
      </c>
      <c r="T57" s="68">
        <f t="shared" si="19"/>
        <v>30.5</v>
      </c>
    </row>
    <row r="58" spans="2:20" s="51" customFormat="1">
      <c r="B58" s="15">
        <f t="shared" si="12"/>
        <v>2051</v>
      </c>
      <c r="C58" s="61">
        <f t="shared" ca="1" si="14"/>
        <v>0</v>
      </c>
      <c r="D58" s="79" t="e">
        <f t="shared" ca="1" si="15"/>
        <v>#DIV/0!</v>
      </c>
      <c r="E58" s="85" t="str">
        <f t="shared" ca="1" si="5"/>
        <v/>
      </c>
      <c r="F58" s="61">
        <f t="shared" ca="1" si="16"/>
        <v>0</v>
      </c>
      <c r="G58" s="181">
        <f ca="1">OFFSET('Other Inputs'!$B126,,$D$2)</f>
        <v>0.2</v>
      </c>
      <c r="H58" s="61">
        <f t="shared" ca="1" si="6"/>
        <v>0</v>
      </c>
      <c r="I58" s="79" t="str">
        <f t="shared" ca="1" si="17"/>
        <v/>
      </c>
      <c r="J58" s="63">
        <f ca="1">OFFSET('Other Inputs'!$B57,,$D$2)</f>
        <v>2</v>
      </c>
      <c r="K58" s="86">
        <f t="shared" ca="1" si="7"/>
        <v>0</v>
      </c>
      <c r="L58" s="82">
        <f ca="1">OFFSET('Other Inputs'!$B195,,$D$2)</f>
        <v>5.5E-2</v>
      </c>
      <c r="M58" s="52">
        <f ca="1">OFFSET('Other Inputs'!$B264,,$D$2)</f>
        <v>1.7500000000000002E-2</v>
      </c>
      <c r="N58" s="61">
        <f t="shared" ca="1" si="8"/>
        <v>0</v>
      </c>
      <c r="O58" s="61">
        <f t="shared" ca="1" si="9"/>
        <v>0</v>
      </c>
      <c r="P58" s="53"/>
      <c r="Q58" s="61" t="str">
        <f t="shared" ca="1" si="18"/>
        <v/>
      </c>
      <c r="R58" s="54" t="str">
        <f t="shared" ca="1" si="13"/>
        <v/>
      </c>
      <c r="S58" s="66">
        <f t="shared" ca="1" si="11"/>
        <v>0</v>
      </c>
      <c r="T58" s="68">
        <f t="shared" si="19"/>
        <v>31.5</v>
      </c>
    </row>
    <row r="59" spans="2:20" s="51" customFormat="1">
      <c r="B59" s="15">
        <f t="shared" si="12"/>
        <v>2052</v>
      </c>
      <c r="C59" s="61">
        <f t="shared" ca="1" si="14"/>
        <v>0</v>
      </c>
      <c r="D59" s="79" t="e">
        <f t="shared" ca="1" si="15"/>
        <v>#DIV/0!</v>
      </c>
      <c r="E59" s="85" t="str">
        <f t="shared" ca="1" si="5"/>
        <v/>
      </c>
      <c r="F59" s="61">
        <f t="shared" ca="1" si="16"/>
        <v>0</v>
      </c>
      <c r="G59" s="181">
        <f ca="1">OFFSET('Other Inputs'!$B127,,$D$2)</f>
        <v>0.2</v>
      </c>
      <c r="H59" s="61">
        <f t="shared" ca="1" si="6"/>
        <v>0</v>
      </c>
      <c r="I59" s="79" t="str">
        <f t="shared" ca="1" si="17"/>
        <v/>
      </c>
      <c r="J59" s="63">
        <f ca="1">OFFSET('Other Inputs'!$B58,,$D$2)</f>
        <v>2</v>
      </c>
      <c r="K59" s="86">
        <f t="shared" ca="1" si="7"/>
        <v>0</v>
      </c>
      <c r="L59" s="82">
        <f ca="1">OFFSET('Other Inputs'!$B196,,$D$2)</f>
        <v>5.5E-2</v>
      </c>
      <c r="M59" s="52">
        <f ca="1">OFFSET('Other Inputs'!$B265,,$D$2)</f>
        <v>1.7500000000000002E-2</v>
      </c>
      <c r="N59" s="61">
        <f t="shared" ca="1" si="8"/>
        <v>0</v>
      </c>
      <c r="O59" s="61">
        <f t="shared" ca="1" si="9"/>
        <v>0</v>
      </c>
      <c r="P59" s="53"/>
      <c r="Q59" s="61" t="str">
        <f t="shared" ca="1" si="18"/>
        <v/>
      </c>
      <c r="R59" s="54" t="str">
        <f t="shared" ca="1" si="13"/>
        <v/>
      </c>
      <c r="S59" s="66">
        <f t="shared" ca="1" si="11"/>
        <v>0</v>
      </c>
      <c r="T59" s="68">
        <f t="shared" si="19"/>
        <v>32.5</v>
      </c>
    </row>
    <row r="60" spans="2:20" s="51" customFormat="1">
      <c r="B60" s="15">
        <f t="shared" si="12"/>
        <v>2053</v>
      </c>
      <c r="C60" s="61">
        <f t="shared" ca="1" si="14"/>
        <v>0</v>
      </c>
      <c r="D60" s="79" t="e">
        <f t="shared" ca="1" si="15"/>
        <v>#DIV/0!</v>
      </c>
      <c r="E60" s="85" t="str">
        <f t="shared" ca="1" si="5"/>
        <v/>
      </c>
      <c r="F60" s="61">
        <f t="shared" ca="1" si="16"/>
        <v>0</v>
      </c>
      <c r="G60" s="181">
        <f ca="1">OFFSET('Other Inputs'!$B128,,$D$2)</f>
        <v>0.2</v>
      </c>
      <c r="H60" s="61">
        <f t="shared" ca="1" si="6"/>
        <v>0</v>
      </c>
      <c r="I60" s="79" t="str">
        <f t="shared" ca="1" si="17"/>
        <v/>
      </c>
      <c r="J60" s="63">
        <f ca="1">OFFSET('Other Inputs'!$B59,,$D$2)</f>
        <v>2</v>
      </c>
      <c r="K60" s="86">
        <f t="shared" ca="1" si="7"/>
        <v>0</v>
      </c>
      <c r="L60" s="82">
        <f ca="1">OFFSET('Other Inputs'!$B197,,$D$2)</f>
        <v>5.5E-2</v>
      </c>
      <c r="M60" s="52">
        <f ca="1">OFFSET('Other Inputs'!$B266,,$D$2)</f>
        <v>1.7500000000000002E-2</v>
      </c>
      <c r="N60" s="61">
        <f t="shared" ca="1" si="8"/>
        <v>0</v>
      </c>
      <c r="O60" s="61">
        <f t="shared" ca="1" si="9"/>
        <v>0</v>
      </c>
      <c r="P60" s="53"/>
      <c r="Q60" s="61" t="str">
        <f t="shared" ca="1" si="18"/>
        <v/>
      </c>
      <c r="R60" s="54" t="str">
        <f t="shared" ca="1" si="13"/>
        <v/>
      </c>
      <c r="S60" s="66">
        <f t="shared" ca="1" si="11"/>
        <v>0</v>
      </c>
      <c r="T60" s="68">
        <f t="shared" si="19"/>
        <v>33.5</v>
      </c>
    </row>
    <row r="61" spans="2:20" s="51" customFormat="1">
      <c r="B61" s="15">
        <f t="shared" si="12"/>
        <v>2054</v>
      </c>
      <c r="C61" s="61">
        <f t="shared" ca="1" si="14"/>
        <v>0</v>
      </c>
      <c r="D61" s="79" t="e">
        <f t="shared" ca="1" si="15"/>
        <v>#DIV/0!</v>
      </c>
      <c r="E61" s="85" t="str">
        <f t="shared" ca="1" si="5"/>
        <v/>
      </c>
      <c r="F61" s="61">
        <f t="shared" ca="1" si="16"/>
        <v>0</v>
      </c>
      <c r="G61" s="181">
        <f ca="1">OFFSET('Other Inputs'!$B129,,$D$2)</f>
        <v>0.2</v>
      </c>
      <c r="H61" s="61">
        <f t="shared" ca="1" si="6"/>
        <v>0</v>
      </c>
      <c r="I61" s="79" t="str">
        <f t="shared" ca="1" si="17"/>
        <v/>
      </c>
      <c r="J61" s="63">
        <f ca="1">OFFSET('Other Inputs'!$B60,,$D$2)</f>
        <v>2</v>
      </c>
      <c r="K61" s="86">
        <f t="shared" ca="1" si="7"/>
        <v>0</v>
      </c>
      <c r="L61" s="82">
        <f ca="1">OFFSET('Other Inputs'!$B198,,$D$2)</f>
        <v>5.5E-2</v>
      </c>
      <c r="M61" s="52">
        <f ca="1">OFFSET('Other Inputs'!$B267,,$D$2)</f>
        <v>1.7500000000000002E-2</v>
      </c>
      <c r="N61" s="61">
        <f t="shared" ca="1" si="8"/>
        <v>0</v>
      </c>
      <c r="O61" s="61">
        <f t="shared" ca="1" si="9"/>
        <v>0</v>
      </c>
      <c r="P61" s="53"/>
      <c r="Q61" s="61" t="str">
        <f t="shared" ca="1" si="18"/>
        <v/>
      </c>
      <c r="R61" s="54" t="str">
        <f t="shared" ca="1" si="13"/>
        <v/>
      </c>
      <c r="S61" s="66">
        <f t="shared" ca="1" si="11"/>
        <v>0</v>
      </c>
      <c r="T61" s="68">
        <f t="shared" si="19"/>
        <v>34.5</v>
      </c>
    </row>
    <row r="62" spans="2:20" s="51" customFormat="1">
      <c r="B62" s="15">
        <f t="shared" si="12"/>
        <v>2055</v>
      </c>
      <c r="C62" s="61">
        <f t="shared" ca="1" si="14"/>
        <v>0</v>
      </c>
      <c r="D62" s="79" t="e">
        <f t="shared" ca="1" si="15"/>
        <v>#DIV/0!</v>
      </c>
      <c r="E62" s="85" t="str">
        <f t="shared" ca="1" si="5"/>
        <v/>
      </c>
      <c r="F62" s="61">
        <f t="shared" ca="1" si="16"/>
        <v>0</v>
      </c>
      <c r="G62" s="181">
        <f ca="1">OFFSET('Other Inputs'!$B130,,$D$2)</f>
        <v>0.2</v>
      </c>
      <c r="H62" s="61">
        <f t="shared" ca="1" si="6"/>
        <v>0</v>
      </c>
      <c r="I62" s="79" t="str">
        <f t="shared" ca="1" si="17"/>
        <v/>
      </c>
      <c r="J62" s="63">
        <f ca="1">OFFSET('Other Inputs'!$B61,,$D$2)</f>
        <v>2</v>
      </c>
      <c r="K62" s="86">
        <f t="shared" ca="1" si="7"/>
        <v>0</v>
      </c>
      <c r="L62" s="82">
        <f ca="1">OFFSET('Other Inputs'!$B199,,$D$2)</f>
        <v>5.5E-2</v>
      </c>
      <c r="M62" s="52">
        <f ca="1">OFFSET('Other Inputs'!$B268,,$D$2)</f>
        <v>1.7500000000000002E-2</v>
      </c>
      <c r="N62" s="61">
        <f t="shared" ca="1" si="8"/>
        <v>0</v>
      </c>
      <c r="O62" s="61">
        <f t="shared" ca="1" si="9"/>
        <v>0</v>
      </c>
      <c r="P62" s="53"/>
      <c r="Q62" s="61" t="str">
        <f t="shared" ca="1" si="18"/>
        <v/>
      </c>
      <c r="R62" s="54" t="str">
        <f t="shared" ca="1" si="13"/>
        <v/>
      </c>
      <c r="S62" s="66">
        <f t="shared" ca="1" si="11"/>
        <v>0</v>
      </c>
      <c r="T62" s="68">
        <f t="shared" si="19"/>
        <v>35.5</v>
      </c>
    </row>
    <row r="63" spans="2:20" s="51" customFormat="1">
      <c r="B63" s="15">
        <f t="shared" si="12"/>
        <v>2056</v>
      </c>
      <c r="C63" s="61">
        <f t="shared" ca="1" si="14"/>
        <v>0</v>
      </c>
      <c r="D63" s="79" t="e">
        <f t="shared" ca="1" si="15"/>
        <v>#DIV/0!</v>
      </c>
      <c r="E63" s="85" t="str">
        <f t="shared" ca="1" si="5"/>
        <v/>
      </c>
      <c r="F63" s="61">
        <f t="shared" ca="1" si="16"/>
        <v>0</v>
      </c>
      <c r="G63" s="181">
        <f ca="1">OFFSET('Other Inputs'!$B131,,$D$2)</f>
        <v>0.2</v>
      </c>
      <c r="H63" s="61">
        <f t="shared" ca="1" si="6"/>
        <v>0</v>
      </c>
      <c r="I63" s="79" t="str">
        <f t="shared" ca="1" si="17"/>
        <v/>
      </c>
      <c r="J63" s="63">
        <f ca="1">OFFSET('Other Inputs'!$B62,,$D$2)</f>
        <v>2</v>
      </c>
      <c r="K63" s="86">
        <f t="shared" ca="1" si="7"/>
        <v>0</v>
      </c>
      <c r="L63" s="82">
        <f ca="1">OFFSET('Other Inputs'!$B200,,$D$2)</f>
        <v>5.5E-2</v>
      </c>
      <c r="M63" s="52">
        <f ca="1">OFFSET('Other Inputs'!$B269,,$D$2)</f>
        <v>1.7500000000000002E-2</v>
      </c>
      <c r="N63" s="61">
        <f t="shared" ca="1" si="8"/>
        <v>0</v>
      </c>
      <c r="O63" s="61">
        <f t="shared" ca="1" si="9"/>
        <v>0</v>
      </c>
      <c r="P63" s="53"/>
      <c r="Q63" s="61" t="str">
        <f t="shared" ca="1" si="18"/>
        <v/>
      </c>
      <c r="R63" s="54" t="str">
        <f t="shared" ca="1" si="13"/>
        <v/>
      </c>
      <c r="S63" s="66">
        <f t="shared" ca="1" si="11"/>
        <v>0</v>
      </c>
      <c r="T63" s="68">
        <f t="shared" si="19"/>
        <v>36.5</v>
      </c>
    </row>
    <row r="64" spans="2:20" s="51" customFormat="1">
      <c r="B64" s="15">
        <f t="shared" si="12"/>
        <v>2057</v>
      </c>
      <c r="C64" s="61">
        <f t="shared" ca="1" si="14"/>
        <v>0</v>
      </c>
      <c r="D64" s="79" t="e">
        <f t="shared" ca="1" si="15"/>
        <v>#DIV/0!</v>
      </c>
      <c r="E64" s="85" t="str">
        <f t="shared" ca="1" si="5"/>
        <v/>
      </c>
      <c r="F64" s="61">
        <f t="shared" ca="1" si="16"/>
        <v>0</v>
      </c>
      <c r="G64" s="181">
        <f ca="1">OFFSET('Other Inputs'!$B132,,$D$2)</f>
        <v>0.2</v>
      </c>
      <c r="H64" s="61">
        <f t="shared" ca="1" si="6"/>
        <v>0</v>
      </c>
      <c r="I64" s="79" t="str">
        <f t="shared" ca="1" si="17"/>
        <v/>
      </c>
      <c r="J64" s="63">
        <f ca="1">OFFSET('Other Inputs'!$B63,,$D$2)</f>
        <v>2</v>
      </c>
      <c r="K64" s="86">
        <f t="shared" ca="1" si="7"/>
        <v>0</v>
      </c>
      <c r="L64" s="82">
        <f ca="1">OFFSET('Other Inputs'!$B201,,$D$2)</f>
        <v>5.5E-2</v>
      </c>
      <c r="M64" s="52">
        <f ca="1">OFFSET('Other Inputs'!$B270,,$D$2)</f>
        <v>1.7500000000000002E-2</v>
      </c>
      <c r="N64" s="61">
        <f t="shared" ca="1" si="8"/>
        <v>0</v>
      </c>
      <c r="O64" s="61">
        <f t="shared" ca="1" si="9"/>
        <v>0</v>
      </c>
      <c r="P64" s="53"/>
      <c r="Q64" s="61" t="str">
        <f t="shared" ca="1" si="18"/>
        <v/>
      </c>
      <c r="R64" s="54" t="str">
        <f t="shared" ca="1" si="13"/>
        <v/>
      </c>
      <c r="S64" s="66">
        <f t="shared" ca="1" si="11"/>
        <v>0</v>
      </c>
      <c r="T64" s="68">
        <f t="shared" si="19"/>
        <v>37.5</v>
      </c>
    </row>
    <row r="65" spans="2:20" s="51" customFormat="1">
      <c r="B65" s="15">
        <f t="shared" si="12"/>
        <v>2058</v>
      </c>
      <c r="C65" s="61">
        <f t="shared" ca="1" si="14"/>
        <v>0</v>
      </c>
      <c r="D65" s="79" t="e">
        <f t="shared" ca="1" si="15"/>
        <v>#DIV/0!</v>
      </c>
      <c r="E65" s="85" t="str">
        <f t="shared" ca="1" si="5"/>
        <v/>
      </c>
      <c r="F65" s="61">
        <f t="shared" ca="1" si="16"/>
        <v>0</v>
      </c>
      <c r="G65" s="181">
        <f ca="1">OFFSET('Other Inputs'!$B133,,$D$2)</f>
        <v>0.2</v>
      </c>
      <c r="H65" s="61">
        <f t="shared" ca="1" si="6"/>
        <v>0</v>
      </c>
      <c r="I65" s="79" t="str">
        <f t="shared" ca="1" si="17"/>
        <v/>
      </c>
      <c r="J65" s="63">
        <f ca="1">OFFSET('Other Inputs'!$B64,,$D$2)</f>
        <v>2</v>
      </c>
      <c r="K65" s="86">
        <f t="shared" ca="1" si="7"/>
        <v>0</v>
      </c>
      <c r="L65" s="82">
        <f ca="1">OFFSET('Other Inputs'!$B202,,$D$2)</f>
        <v>5.5E-2</v>
      </c>
      <c r="M65" s="52">
        <f ca="1">OFFSET('Other Inputs'!$B271,,$D$2)</f>
        <v>1.7500000000000002E-2</v>
      </c>
      <c r="N65" s="61">
        <f t="shared" ca="1" si="8"/>
        <v>0</v>
      </c>
      <c r="O65" s="61">
        <f t="shared" ca="1" si="9"/>
        <v>0</v>
      </c>
      <c r="P65" s="53"/>
      <c r="Q65" s="61" t="str">
        <f t="shared" ca="1" si="18"/>
        <v/>
      </c>
      <c r="R65" s="54" t="str">
        <f t="shared" ca="1" si="13"/>
        <v/>
      </c>
      <c r="S65" s="66">
        <f t="shared" ca="1" si="11"/>
        <v>0</v>
      </c>
      <c r="T65" s="68">
        <f t="shared" si="19"/>
        <v>38.5</v>
      </c>
    </row>
    <row r="66" spans="2:20" s="51" customFormat="1">
      <c r="B66" s="15">
        <f t="shared" si="12"/>
        <v>2059</v>
      </c>
      <c r="C66" s="61">
        <f t="shared" ca="1" si="14"/>
        <v>0</v>
      </c>
      <c r="D66" s="79" t="e">
        <f t="shared" ca="1" si="15"/>
        <v>#DIV/0!</v>
      </c>
      <c r="E66" s="85" t="str">
        <f t="shared" ca="1" si="5"/>
        <v/>
      </c>
      <c r="F66" s="61">
        <f t="shared" ca="1" si="16"/>
        <v>0</v>
      </c>
      <c r="G66" s="181">
        <f ca="1">OFFSET('Other Inputs'!$B134,,$D$2)</f>
        <v>0.2</v>
      </c>
      <c r="H66" s="61">
        <f t="shared" ca="1" si="6"/>
        <v>0</v>
      </c>
      <c r="I66" s="79" t="str">
        <f t="shared" ca="1" si="17"/>
        <v/>
      </c>
      <c r="J66" s="63">
        <f ca="1">OFFSET('Other Inputs'!$B65,,$D$2)</f>
        <v>2</v>
      </c>
      <c r="K66" s="86">
        <f t="shared" ca="1" si="7"/>
        <v>0</v>
      </c>
      <c r="L66" s="82">
        <f ca="1">OFFSET('Other Inputs'!$B203,,$D$2)</f>
        <v>5.5E-2</v>
      </c>
      <c r="M66" s="52">
        <f ca="1">OFFSET('Other Inputs'!$B272,,$D$2)</f>
        <v>1.7500000000000002E-2</v>
      </c>
      <c r="N66" s="61">
        <f t="shared" ca="1" si="8"/>
        <v>0</v>
      </c>
      <c r="O66" s="61">
        <f t="shared" ca="1" si="9"/>
        <v>0</v>
      </c>
      <c r="P66" s="53"/>
      <c r="Q66" s="61" t="str">
        <f t="shared" ca="1" si="18"/>
        <v/>
      </c>
      <c r="R66" s="54" t="str">
        <f t="shared" ca="1" si="13"/>
        <v/>
      </c>
      <c r="S66" s="66">
        <f t="shared" ca="1" si="11"/>
        <v>0</v>
      </c>
      <c r="T66" s="68">
        <f t="shared" si="19"/>
        <v>39.5</v>
      </c>
    </row>
    <row r="67" spans="2:20" s="51" customFormat="1" ht="14" thickBot="1">
      <c r="B67" s="15">
        <f t="shared" si="12"/>
        <v>2060</v>
      </c>
      <c r="C67" s="61">
        <f t="shared" ca="1" si="14"/>
        <v>0</v>
      </c>
      <c r="D67" s="79" t="e">
        <f t="shared" ca="1" si="15"/>
        <v>#DIV/0!</v>
      </c>
      <c r="E67" s="85" t="str">
        <f t="shared" ca="1" si="5"/>
        <v/>
      </c>
      <c r="F67" s="61">
        <f t="shared" ca="1" si="16"/>
        <v>0</v>
      </c>
      <c r="G67" s="181">
        <f ca="1">OFFSET('Other Inputs'!$B135,,$D$2)</f>
        <v>0.2</v>
      </c>
      <c r="H67" s="61">
        <f t="shared" ca="1" si="6"/>
        <v>0</v>
      </c>
      <c r="I67" s="79" t="str">
        <f t="shared" ca="1" si="17"/>
        <v/>
      </c>
      <c r="J67" s="63">
        <f ca="1">OFFSET('Other Inputs'!$B66,,$D$2)</f>
        <v>2</v>
      </c>
      <c r="K67" s="86">
        <f t="shared" ca="1" si="7"/>
        <v>0</v>
      </c>
      <c r="L67" s="82">
        <f ca="1">OFFSET('Other Inputs'!$B204,,$D$2)</f>
        <v>5.5E-2</v>
      </c>
      <c r="M67" s="52">
        <f ca="1">OFFSET('Other Inputs'!$B273,,$D$2)</f>
        <v>1.7500000000000002E-2</v>
      </c>
      <c r="N67" s="61">
        <f t="shared" ca="1" si="8"/>
        <v>0</v>
      </c>
      <c r="O67" s="61">
        <f t="shared" ca="1" si="9"/>
        <v>0</v>
      </c>
      <c r="P67" s="53"/>
      <c r="Q67" s="61" t="str">
        <f t="shared" ca="1" si="18"/>
        <v/>
      </c>
      <c r="R67" s="54" t="str">
        <f t="shared" ca="1" si="13"/>
        <v/>
      </c>
      <c r="S67" s="66">
        <f t="shared" ca="1" si="11"/>
        <v>0</v>
      </c>
      <c r="T67" s="68">
        <f t="shared" si="19"/>
        <v>40.5</v>
      </c>
    </row>
    <row r="68" spans="2:20" s="51" customFormat="1" ht="14" thickBot="1">
      <c r="B68" s="16" t="str">
        <f>Startyear&amp;" to "&amp;2050</f>
        <v>2020 to 2050</v>
      </c>
      <c r="C68" s="62">
        <f ca="1">SUMIFS(C$12:C$67, $B$12:$B$67,"&gt;="&amp;Startyear,$B$12:$B$67,"&lt;="&amp;2050)</f>
        <v>28181.220539236409</v>
      </c>
      <c r="D68" s="80"/>
      <c r="E68" s="87">
        <f ca="1">F68/C68</f>
        <v>0.75158798147379247</v>
      </c>
      <c r="F68" s="62">
        <f ca="1">SUMIFS(F$12:F$67, $B$12:$B$67,"&gt;="&amp;Startyear,$B$12:$B$67,"&lt;="&amp;Endyear)</f>
        <v>21180.666660552473</v>
      </c>
      <c r="G68" s="58">
        <f ca="1">1-H68/F68</f>
        <v>0.19999999999999962</v>
      </c>
      <c r="H68" s="62">
        <f ca="1">SUMIFS(H$12:H$67, $B$12:$B$67,"&gt;="&amp;Startyear,$B$12:$B$67,"&lt;="&amp;2050)</f>
        <v>16944.533328441987</v>
      </c>
      <c r="I68" s="57"/>
      <c r="J68" s="64">
        <f ca="1">K68/H68</f>
        <v>2</v>
      </c>
      <c r="K68" s="88">
        <f ca="1">SUMIFS(K$12:K$67, $B$12:$B$67,"&gt;="&amp;Startyear,$B$12:$B$67,"&lt;="&amp;2050)</f>
        <v>33889.066656883973</v>
      </c>
      <c r="L68" s="83"/>
      <c r="M68" s="59"/>
      <c r="N68" s="62">
        <f ca="1">SUMIFS(N$12:N$67, $B$12:$B$67,"&gt;="&amp;Startyear,$B$12:$B$67,"&lt;="&amp;2050)</f>
        <v>36378.642216165303</v>
      </c>
      <c r="O68" s="62">
        <f ca="1">SUMIFS(O$12:O$67, $B$12:$B$67,"&gt;="&amp;Startyear,$B$12:$B$67,"&lt;="&amp;2050)</f>
        <v>18189.321108082651</v>
      </c>
      <c r="P68" s="60"/>
      <c r="Q68" s="62">
        <f ca="1">S68/O68</f>
        <v>404351.16757018917</v>
      </c>
      <c r="R68" s="58">
        <f ca="1">(VLOOKUP(2050,$B$12:$Q$67,COLUMN(P1),0)/VLOOKUP(Startyear,$B$12:$Q$67,COLUMN(P1),0))^(1/(2050-Startyear))-1</f>
        <v>4.1291790112303328E-2</v>
      </c>
      <c r="S68" s="67">
        <f ca="1">SUMIFS(S$12:S$67, $B$12:$B$67,"&gt;="&amp;Startyear,$B$12:$B$67,"&lt;="&amp;2050)</f>
        <v>7354873227.3623075</v>
      </c>
      <c r="T68" s="69"/>
    </row>
    <row r="69" spans="2:20" s="51" customFormat="1" ht="14" thickBot="1">
      <c r="B69" s="16" t="s">
        <v>31</v>
      </c>
      <c r="C69" s="70">
        <f ca="1">SUMPRODUCT(C$12:C$57,$T$12:$T$57)/C68</f>
        <v>10.406801929205596</v>
      </c>
      <c r="D69" s="73"/>
      <c r="E69" s="74"/>
      <c r="F69" s="70">
        <f ca="1">SUMPRODUCT(F$12:F$67,$T$12:$T$67)/F68</f>
        <v>10.55263150212498</v>
      </c>
      <c r="G69" s="140"/>
      <c r="H69" s="70">
        <f ca="1">SUMPRODUCT(H$12:H$57,$T$12:$T$57)/H68</f>
        <v>10.552631502124976</v>
      </c>
      <c r="I69" s="70"/>
      <c r="J69" s="70"/>
      <c r="K69" s="70">
        <f ca="1">SUMPRODUCT(K$12:K$57,$T$12:$T$57)/K68</f>
        <v>10.552631502124976</v>
      </c>
      <c r="L69" s="84"/>
      <c r="M69" s="70"/>
      <c r="N69" s="70">
        <f ca="1">SUMPRODUCT(N$12:N$57,$T$12:$T$57)/N68</f>
        <v>10.552631502124978</v>
      </c>
      <c r="O69" s="70">
        <f ca="1">SUMPRODUCT(O$12:O$57,$T$12:$T$57)/O68</f>
        <v>10.552631502124978</v>
      </c>
      <c r="P69" s="70"/>
      <c r="Q69" s="71"/>
      <c r="R69" s="72"/>
      <c r="S69" s="70">
        <f ca="1">SUMPRODUCT(S$12:S$57,$T$12:$T$57)/S68</f>
        <v>13.362346248463972</v>
      </c>
      <c r="T69" s="75"/>
    </row>
    <row r="70" spans="2:20" s="51" customFormat="1" ht="14" thickBot="1">
      <c r="B70" s="16" t="str">
        <f>Startyear&amp;" to "&amp;Endyear</f>
        <v>2020 to 2060</v>
      </c>
      <c r="C70" s="62" t="str">
        <f ca="1">IF(C58=0,"N/A",SUMIFS(C$12:C$67, $B$12:$B$67,"&gt;="&amp;Startyear))</f>
        <v>N/A</v>
      </c>
      <c r="D70" s="80"/>
      <c r="E70" s="87" t="str">
        <f ca="1">IF(C58=0,"N/A",F70/C70)</f>
        <v>N/A</v>
      </c>
      <c r="F70" s="62">
        <f ca="1">SUMIFS(F$12:F$67, $B$12:$B$67,"&gt;="&amp;Startyear)</f>
        <v>21180.666660552473</v>
      </c>
      <c r="G70" s="58" t="e">
        <f ca="1">1-H70/F70</f>
        <v>#VALUE!</v>
      </c>
      <c r="H70" s="62" t="str">
        <f ca="1">IF(C58=0,"N/A",SUMIFS(H$12:H$67, $B$12:$B$67,"&gt;="&amp;Startyear))</f>
        <v>N/A</v>
      </c>
      <c r="I70" s="57"/>
      <c r="J70" s="64" t="str">
        <f ca="1">IF(C58=0,"N/A",K70/H70)</f>
        <v>N/A</v>
      </c>
      <c r="K70" s="88" t="str">
        <f ca="1">IF(C58=0,"N/A",SUMIFS(K$12:K$67, $B$12:$B$67,"&gt;="&amp;Startyear))</f>
        <v>N/A</v>
      </c>
      <c r="L70" s="83"/>
      <c r="M70" s="59"/>
      <c r="N70" s="62" t="str">
        <f ca="1">IF(C58=0,"N/A",SUMIFS(N$12:N$67, $B$12:$B$67,"&gt;="&amp;Startyear))</f>
        <v>N/A</v>
      </c>
      <c r="O70" s="62" t="str">
        <f ca="1">IF(C58=0,"N/A",SUMIFS(O$12:O$67, $B$12:$B$67,"&gt;="&amp;Startyear))</f>
        <v>N/A</v>
      </c>
      <c r="P70" s="60"/>
      <c r="Q70" s="62" t="str">
        <f ca="1">IF(OR(Q58="",Q58=0),"N/A",S70/O70)</f>
        <v>N/A</v>
      </c>
      <c r="R70" s="58" t="str">
        <f ca="1">IF(OR(Q58="",Q58=0),"N/A",(VLOOKUP($B$67,$B$12:$Q$67,COLUMN(P3),0)/VLOOKUP(Startyear,$B$12:$Q$67,COLUMN(P3),0))^(1/($B$67-Startyear))-1)</f>
        <v>N/A</v>
      </c>
      <c r="S70" s="67" t="str">
        <f ca="1">IF(OR(Q58="",Q58=0),"N/A",SUMIFS(S$12:S$67, $B$12:$B$67,"&gt;="&amp;Startyear))</f>
        <v>N/A</v>
      </c>
      <c r="T70" s="69"/>
    </row>
    <row r="71" spans="2:20" ht="14" thickBot="1">
      <c r="B71" s="16" t="s">
        <v>31</v>
      </c>
      <c r="C71" s="70" t="str">
        <f ca="1">IF(C58=0,"N/A",SUMPRODUCT(C$12:C$67,$T$12:$T$67)/C70)</f>
        <v>N/A</v>
      </c>
      <c r="D71" s="73"/>
      <c r="E71" s="74"/>
      <c r="F71" s="70">
        <f ca="1">SUMPRODUCT(F$12:F$67,$T$12:$T$67)/F70</f>
        <v>10.55263150212498</v>
      </c>
      <c r="G71" s="140"/>
      <c r="H71" s="70" t="str">
        <f ca="1">IF(C58=0,"N/A",SUMPRODUCT(H$12:H$67,$T$12:$T$67)/H70)</f>
        <v>N/A</v>
      </c>
      <c r="I71" s="70"/>
      <c r="J71" s="70"/>
      <c r="K71" s="75" t="str">
        <f ca="1">IF(C58=0,"N/A",SUMPRODUCT(K$12:K$67,$T$12:$T$67)/K70)</f>
        <v>N/A</v>
      </c>
      <c r="L71" s="84"/>
      <c r="M71" s="70"/>
      <c r="N71" s="70" t="str">
        <f ca="1">IF(C58=0,"N/A",SUMPRODUCT(N$12:N$67,$T$12:$T$67)/N70)</f>
        <v>N/A</v>
      </c>
      <c r="O71" s="70" t="str">
        <f ca="1">IF(C58=0,"N/A",SUMPRODUCT(O$12:O$67,$T$12:$T$67)/O70)</f>
        <v>N/A</v>
      </c>
      <c r="P71" s="70"/>
      <c r="Q71" s="71"/>
      <c r="R71" s="72"/>
      <c r="S71" s="73" t="str">
        <f ca="1">IF(OR(Q58="",Q58=0),"N/A",SUMPRODUCT(S$12:S$67,$T$12:$T$67)/S70)</f>
        <v>N/A</v>
      </c>
      <c r="T71" s="75"/>
    </row>
    <row r="72" spans="2:20" hidden="1">
      <c r="F72" s="30"/>
      <c r="H72" s="30"/>
      <c r="I72" s="30"/>
      <c r="J72" s="30"/>
      <c r="S72" s="18"/>
    </row>
    <row r="73" spans="2:20" hidden="1">
      <c r="S73" s="30"/>
    </row>
    <row r="74" spans="2:20" hidden="1">
      <c r="S74" s="19"/>
    </row>
    <row r="75" spans="2:20" hidden="1"/>
    <row r="76" spans="2:20" hidden="1">
      <c r="S76" s="18"/>
    </row>
    <row r="77" spans="2:20" hidden="1"/>
    <row r="78" spans="2:20" hidden="1">
      <c r="S78" s="17"/>
    </row>
    <row r="79" spans="2:20" hidden="1"/>
    <row r="80" spans="2:20"/>
    <row r="81"/>
    <row r="82"/>
    <row r="83"/>
    <row r="84"/>
    <row r="85"/>
    <row r="86"/>
    <row r="87"/>
    <row r="88"/>
    <row r="89"/>
  </sheetData>
  <pageMargins left="0.75" right="0.75" top="1" bottom="1" header="0.5" footer="0.5"/>
  <pageSetup paperSize="9" scale="4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rgb="FF0070C0"/>
    <pageSetUpPr fitToPage="1"/>
  </sheetPr>
  <dimension ref="A1:WWD89"/>
  <sheetViews>
    <sheetView showGridLines="0" zoomScale="90" zoomScaleNormal="90" workbookViewId="0">
      <pane xSplit="4" ySplit="11" topLeftCell="E12" activePane="bottomRight" state="frozen"/>
      <selection activeCell="C70" sqref="C70:T71"/>
      <selection pane="topRight" activeCell="C70" sqref="C70:T71"/>
      <selection pane="bottomLeft" activeCell="C70" sqref="C70:T71"/>
      <selection pane="bottomRight" activeCell="B1" sqref="B1"/>
    </sheetView>
  </sheetViews>
  <sheetFormatPr baseColWidth="10" defaultColWidth="0" defaultRowHeight="13" zeroHeight="1"/>
  <cols>
    <col min="1" max="1" width="1.33203125" style="29" customWidth="1"/>
    <col min="2" max="2" width="16.6640625" style="29" customWidth="1"/>
    <col min="3" max="5" width="11.1640625" style="29" customWidth="1"/>
    <col min="6" max="6" width="11.1640625" style="29" hidden="1" customWidth="1"/>
    <col min="7" max="7" width="11.1640625" style="136" hidden="1" customWidth="1"/>
    <col min="8" max="13" width="11.1640625" style="29" customWidth="1"/>
    <col min="14" max="14" width="12.6640625" style="29" customWidth="1"/>
    <col min="15" max="15" width="12.1640625" style="29" customWidth="1"/>
    <col min="16" max="16" width="1.5" style="29" customWidth="1"/>
    <col min="17" max="17" width="11.6640625" style="29" customWidth="1"/>
    <col min="18" max="18" width="10.5" style="29" bestFit="1" customWidth="1"/>
    <col min="19" max="19" width="14" style="29" bestFit="1" customWidth="1"/>
    <col min="20" max="20" width="7.83203125" style="44" customWidth="1"/>
    <col min="21" max="21" width="9.83203125" style="29" bestFit="1" customWidth="1"/>
    <col min="22" max="259" width="9" style="29" hidden="1"/>
    <col min="260" max="260" width="24.6640625" style="29" hidden="1"/>
    <col min="261" max="261" width="9.5" style="29" hidden="1"/>
    <col min="262" max="262" width="11.1640625" style="29" hidden="1"/>
    <col min="263" max="263" width="14.5" style="29" hidden="1"/>
    <col min="264" max="264" width="13" style="29" hidden="1"/>
    <col min="265" max="265" width="14.33203125" style="29" hidden="1"/>
    <col min="266" max="266" width="14.83203125" style="29" hidden="1"/>
    <col min="267" max="267" width="12.5" style="29" hidden="1"/>
    <col min="268" max="268" width="8.6640625" style="29" hidden="1"/>
    <col min="269" max="269" width="2.83203125" style="29" hidden="1"/>
    <col min="270" max="270" width="12" style="29" hidden="1"/>
    <col min="271" max="271" width="8.1640625" style="29" hidden="1"/>
    <col min="272" max="272" width="9" style="29" hidden="1"/>
    <col min="273" max="274" width="15.1640625" style="29" hidden="1"/>
    <col min="275" max="275" width="9" style="29" hidden="1"/>
    <col min="276" max="276" width="10.83203125" style="29" hidden="1"/>
    <col min="277" max="277" width="9.83203125" style="29" hidden="1"/>
    <col min="278" max="515" width="9" style="29" hidden="1"/>
    <col min="516" max="516" width="24.6640625" style="29" hidden="1"/>
    <col min="517" max="517" width="9.5" style="29" hidden="1"/>
    <col min="518" max="518" width="11.1640625" style="29" hidden="1"/>
    <col min="519" max="519" width="14.5" style="29" hidden="1"/>
    <col min="520" max="520" width="13" style="29" hidden="1"/>
    <col min="521" max="521" width="14.33203125" style="29" hidden="1"/>
    <col min="522" max="522" width="14.83203125" style="29" hidden="1"/>
    <col min="523" max="523" width="12.5" style="29" hidden="1"/>
    <col min="524" max="524" width="8.6640625" style="29" hidden="1"/>
    <col min="525" max="525" width="2.83203125" style="29" hidden="1"/>
    <col min="526" max="526" width="12" style="29" hidden="1"/>
    <col min="527" max="527" width="8.1640625" style="29" hidden="1"/>
    <col min="528" max="528" width="9" style="29" hidden="1"/>
    <col min="529" max="530" width="15.1640625" style="29" hidden="1"/>
    <col min="531" max="531" width="9" style="29" hidden="1"/>
    <col min="532" max="532" width="10.83203125" style="29" hidden="1"/>
    <col min="533" max="533" width="9.83203125" style="29" hidden="1"/>
    <col min="534" max="771" width="9" style="29" hidden="1"/>
    <col min="772" max="772" width="24.6640625" style="29" hidden="1"/>
    <col min="773" max="773" width="9.5" style="29" hidden="1"/>
    <col min="774" max="774" width="11.1640625" style="29" hidden="1"/>
    <col min="775" max="775" width="14.5" style="29" hidden="1"/>
    <col min="776" max="776" width="13" style="29" hidden="1"/>
    <col min="777" max="777" width="14.33203125" style="29" hidden="1"/>
    <col min="778" max="778" width="14.83203125" style="29" hidden="1"/>
    <col min="779" max="779" width="12.5" style="29" hidden="1"/>
    <col min="780" max="780" width="8.6640625" style="29" hidden="1"/>
    <col min="781" max="781" width="2.83203125" style="29" hidden="1"/>
    <col min="782" max="782" width="12" style="29" hidden="1"/>
    <col min="783" max="783" width="8.1640625" style="29" hidden="1"/>
    <col min="784" max="784" width="9" style="29" hidden="1"/>
    <col min="785" max="786" width="15.1640625" style="29" hidden="1"/>
    <col min="787" max="787" width="9" style="29" hidden="1"/>
    <col min="788" max="788" width="10.83203125" style="29" hidden="1"/>
    <col min="789" max="789" width="9.83203125" style="29" hidden="1"/>
    <col min="790" max="1027" width="9" style="29" hidden="1"/>
    <col min="1028" max="1028" width="24.6640625" style="29" hidden="1"/>
    <col min="1029" max="1029" width="9.5" style="29" hidden="1"/>
    <col min="1030" max="1030" width="11.1640625" style="29" hidden="1"/>
    <col min="1031" max="1031" width="14.5" style="29" hidden="1"/>
    <col min="1032" max="1032" width="13" style="29" hidden="1"/>
    <col min="1033" max="1033" width="14.33203125" style="29" hidden="1"/>
    <col min="1034" max="1034" width="14.83203125" style="29" hidden="1"/>
    <col min="1035" max="1035" width="12.5" style="29" hidden="1"/>
    <col min="1036" max="1036" width="8.6640625" style="29" hidden="1"/>
    <col min="1037" max="1037" width="2.83203125" style="29" hidden="1"/>
    <col min="1038" max="1038" width="12" style="29" hidden="1"/>
    <col min="1039" max="1039" width="8.1640625" style="29" hidden="1"/>
    <col min="1040" max="1040" width="9" style="29" hidden="1"/>
    <col min="1041" max="1042" width="15.1640625" style="29" hidden="1"/>
    <col min="1043" max="1043" width="9" style="29" hidden="1"/>
    <col min="1044" max="1044" width="10.83203125" style="29" hidden="1"/>
    <col min="1045" max="1045" width="9.83203125" style="29" hidden="1"/>
    <col min="1046" max="1283" width="9" style="29" hidden="1"/>
    <col min="1284" max="1284" width="24.6640625" style="29" hidden="1"/>
    <col min="1285" max="1285" width="9.5" style="29" hidden="1"/>
    <col min="1286" max="1286" width="11.1640625" style="29" hidden="1"/>
    <col min="1287" max="1287" width="14.5" style="29" hidden="1"/>
    <col min="1288" max="1288" width="13" style="29" hidden="1"/>
    <col min="1289" max="1289" width="14.33203125" style="29" hidden="1"/>
    <col min="1290" max="1290" width="14.83203125" style="29" hidden="1"/>
    <col min="1291" max="1291" width="12.5" style="29" hidden="1"/>
    <col min="1292" max="1292" width="8.6640625" style="29" hidden="1"/>
    <col min="1293" max="1293" width="2.83203125" style="29" hidden="1"/>
    <col min="1294" max="1294" width="12" style="29" hidden="1"/>
    <col min="1295" max="1295" width="8.1640625" style="29" hidden="1"/>
    <col min="1296" max="1296" width="9" style="29" hidden="1"/>
    <col min="1297" max="1298" width="15.1640625" style="29" hidden="1"/>
    <col min="1299" max="1299" width="9" style="29" hidden="1"/>
    <col min="1300" max="1300" width="10.83203125" style="29" hidden="1"/>
    <col min="1301" max="1301" width="9.83203125" style="29" hidden="1"/>
    <col min="1302" max="1539" width="9" style="29" hidden="1"/>
    <col min="1540" max="1540" width="24.6640625" style="29" hidden="1"/>
    <col min="1541" max="1541" width="9.5" style="29" hidden="1"/>
    <col min="1542" max="1542" width="11.1640625" style="29" hidden="1"/>
    <col min="1543" max="1543" width="14.5" style="29" hidden="1"/>
    <col min="1544" max="1544" width="13" style="29" hidden="1"/>
    <col min="1545" max="1545" width="14.33203125" style="29" hidden="1"/>
    <col min="1546" max="1546" width="14.83203125" style="29" hidden="1"/>
    <col min="1547" max="1547" width="12.5" style="29" hidden="1"/>
    <col min="1548" max="1548" width="8.6640625" style="29" hidden="1"/>
    <col min="1549" max="1549" width="2.83203125" style="29" hidden="1"/>
    <col min="1550" max="1550" width="12" style="29" hidden="1"/>
    <col min="1551" max="1551" width="8.1640625" style="29" hidden="1"/>
    <col min="1552" max="1552" width="9" style="29" hidden="1"/>
    <col min="1553" max="1554" width="15.1640625" style="29" hidden="1"/>
    <col min="1555" max="1555" width="9" style="29" hidden="1"/>
    <col min="1556" max="1556" width="10.83203125" style="29" hidden="1"/>
    <col min="1557" max="1557" width="9.83203125" style="29" hidden="1"/>
    <col min="1558" max="1795" width="9" style="29" hidden="1"/>
    <col min="1796" max="1796" width="24.6640625" style="29" hidden="1"/>
    <col min="1797" max="1797" width="9.5" style="29" hidden="1"/>
    <col min="1798" max="1798" width="11.1640625" style="29" hidden="1"/>
    <col min="1799" max="1799" width="14.5" style="29" hidden="1"/>
    <col min="1800" max="1800" width="13" style="29" hidden="1"/>
    <col min="1801" max="1801" width="14.33203125" style="29" hidden="1"/>
    <col min="1802" max="1802" width="14.83203125" style="29" hidden="1"/>
    <col min="1803" max="1803" width="12.5" style="29" hidden="1"/>
    <col min="1804" max="1804" width="8.6640625" style="29" hidden="1"/>
    <col min="1805" max="1805" width="2.83203125" style="29" hidden="1"/>
    <col min="1806" max="1806" width="12" style="29" hidden="1"/>
    <col min="1807" max="1807" width="8.1640625" style="29" hidden="1"/>
    <col min="1808" max="1808" width="9" style="29" hidden="1"/>
    <col min="1809" max="1810" width="15.1640625" style="29" hidden="1"/>
    <col min="1811" max="1811" width="9" style="29" hidden="1"/>
    <col min="1812" max="1812" width="10.83203125" style="29" hidden="1"/>
    <col min="1813" max="1813" width="9.83203125" style="29" hidden="1"/>
    <col min="1814" max="2051" width="9" style="29" hidden="1"/>
    <col min="2052" max="2052" width="24.6640625" style="29" hidden="1"/>
    <col min="2053" max="2053" width="9.5" style="29" hidden="1"/>
    <col min="2054" max="2054" width="11.1640625" style="29" hidden="1"/>
    <col min="2055" max="2055" width="14.5" style="29" hidden="1"/>
    <col min="2056" max="2056" width="13" style="29" hidden="1"/>
    <col min="2057" max="2057" width="14.33203125" style="29" hidden="1"/>
    <col min="2058" max="2058" width="14.83203125" style="29" hidden="1"/>
    <col min="2059" max="2059" width="12.5" style="29" hidden="1"/>
    <col min="2060" max="2060" width="8.6640625" style="29" hidden="1"/>
    <col min="2061" max="2061" width="2.83203125" style="29" hidden="1"/>
    <col min="2062" max="2062" width="12" style="29" hidden="1"/>
    <col min="2063" max="2063" width="8.1640625" style="29" hidden="1"/>
    <col min="2064" max="2064" width="9" style="29" hidden="1"/>
    <col min="2065" max="2066" width="15.1640625" style="29" hidden="1"/>
    <col min="2067" max="2067" width="9" style="29" hidden="1"/>
    <col min="2068" max="2068" width="10.83203125" style="29" hidden="1"/>
    <col min="2069" max="2069" width="9.83203125" style="29" hidden="1"/>
    <col min="2070" max="2307" width="9" style="29" hidden="1"/>
    <col min="2308" max="2308" width="24.6640625" style="29" hidden="1"/>
    <col min="2309" max="2309" width="9.5" style="29" hidden="1"/>
    <col min="2310" max="2310" width="11.1640625" style="29" hidden="1"/>
    <col min="2311" max="2311" width="14.5" style="29" hidden="1"/>
    <col min="2312" max="2312" width="13" style="29" hidden="1"/>
    <col min="2313" max="2313" width="14.33203125" style="29" hidden="1"/>
    <col min="2314" max="2314" width="14.83203125" style="29" hidden="1"/>
    <col min="2315" max="2315" width="12.5" style="29" hidden="1"/>
    <col min="2316" max="2316" width="8.6640625" style="29" hidden="1"/>
    <col min="2317" max="2317" width="2.83203125" style="29" hidden="1"/>
    <col min="2318" max="2318" width="12" style="29" hidden="1"/>
    <col min="2319" max="2319" width="8.1640625" style="29" hidden="1"/>
    <col min="2320" max="2320" width="9" style="29" hidden="1"/>
    <col min="2321" max="2322" width="15.1640625" style="29" hidden="1"/>
    <col min="2323" max="2323" width="9" style="29" hidden="1"/>
    <col min="2324" max="2324" width="10.83203125" style="29" hidden="1"/>
    <col min="2325" max="2325" width="9.83203125" style="29" hidden="1"/>
    <col min="2326" max="2563" width="9" style="29" hidden="1"/>
    <col min="2564" max="2564" width="24.6640625" style="29" hidden="1"/>
    <col min="2565" max="2565" width="9.5" style="29" hidden="1"/>
    <col min="2566" max="2566" width="11.1640625" style="29" hidden="1"/>
    <col min="2567" max="2567" width="14.5" style="29" hidden="1"/>
    <col min="2568" max="2568" width="13" style="29" hidden="1"/>
    <col min="2569" max="2569" width="14.33203125" style="29" hidden="1"/>
    <col min="2570" max="2570" width="14.83203125" style="29" hidden="1"/>
    <col min="2571" max="2571" width="12.5" style="29" hidden="1"/>
    <col min="2572" max="2572" width="8.6640625" style="29" hidden="1"/>
    <col min="2573" max="2573" width="2.83203125" style="29" hidden="1"/>
    <col min="2574" max="2574" width="12" style="29" hidden="1"/>
    <col min="2575" max="2575" width="8.1640625" style="29" hidden="1"/>
    <col min="2576" max="2576" width="9" style="29" hidden="1"/>
    <col min="2577" max="2578" width="15.1640625" style="29" hidden="1"/>
    <col min="2579" max="2579" width="9" style="29" hidden="1"/>
    <col min="2580" max="2580" width="10.83203125" style="29" hidden="1"/>
    <col min="2581" max="2581" width="9.83203125" style="29" hidden="1"/>
    <col min="2582" max="2819" width="9" style="29" hidden="1"/>
    <col min="2820" max="2820" width="24.6640625" style="29" hidden="1"/>
    <col min="2821" max="2821" width="9.5" style="29" hidden="1"/>
    <col min="2822" max="2822" width="11.1640625" style="29" hidden="1"/>
    <col min="2823" max="2823" width="14.5" style="29" hidden="1"/>
    <col min="2824" max="2824" width="13" style="29" hidden="1"/>
    <col min="2825" max="2825" width="14.33203125" style="29" hidden="1"/>
    <col min="2826" max="2826" width="14.83203125" style="29" hidden="1"/>
    <col min="2827" max="2827" width="12.5" style="29" hidden="1"/>
    <col min="2828" max="2828" width="8.6640625" style="29" hidden="1"/>
    <col min="2829" max="2829" width="2.83203125" style="29" hidden="1"/>
    <col min="2830" max="2830" width="12" style="29" hidden="1"/>
    <col min="2831" max="2831" width="8.1640625" style="29" hidden="1"/>
    <col min="2832" max="2832" width="9" style="29" hidden="1"/>
    <col min="2833" max="2834" width="15.1640625" style="29" hidden="1"/>
    <col min="2835" max="2835" width="9" style="29" hidden="1"/>
    <col min="2836" max="2836" width="10.83203125" style="29" hidden="1"/>
    <col min="2837" max="2837" width="9.83203125" style="29" hidden="1"/>
    <col min="2838" max="3075" width="9" style="29" hidden="1"/>
    <col min="3076" max="3076" width="24.6640625" style="29" hidden="1"/>
    <col min="3077" max="3077" width="9.5" style="29" hidden="1"/>
    <col min="3078" max="3078" width="11.1640625" style="29" hidden="1"/>
    <col min="3079" max="3079" width="14.5" style="29" hidden="1"/>
    <col min="3080" max="3080" width="13" style="29" hidden="1"/>
    <col min="3081" max="3081" width="14.33203125" style="29" hidden="1"/>
    <col min="3082" max="3082" width="14.83203125" style="29" hidden="1"/>
    <col min="3083" max="3083" width="12.5" style="29" hidden="1"/>
    <col min="3084" max="3084" width="8.6640625" style="29" hidden="1"/>
    <col min="3085" max="3085" width="2.83203125" style="29" hidden="1"/>
    <col min="3086" max="3086" width="12" style="29" hidden="1"/>
    <col min="3087" max="3087" width="8.1640625" style="29" hidden="1"/>
    <col min="3088" max="3088" width="9" style="29" hidden="1"/>
    <col min="3089" max="3090" width="15.1640625" style="29" hidden="1"/>
    <col min="3091" max="3091" width="9" style="29" hidden="1"/>
    <col min="3092" max="3092" width="10.83203125" style="29" hidden="1"/>
    <col min="3093" max="3093" width="9.83203125" style="29" hidden="1"/>
    <col min="3094" max="3331" width="9" style="29" hidden="1"/>
    <col min="3332" max="3332" width="24.6640625" style="29" hidden="1"/>
    <col min="3333" max="3333" width="9.5" style="29" hidden="1"/>
    <col min="3334" max="3334" width="11.1640625" style="29" hidden="1"/>
    <col min="3335" max="3335" width="14.5" style="29" hidden="1"/>
    <col min="3336" max="3336" width="13" style="29" hidden="1"/>
    <col min="3337" max="3337" width="14.33203125" style="29" hidden="1"/>
    <col min="3338" max="3338" width="14.83203125" style="29" hidden="1"/>
    <col min="3339" max="3339" width="12.5" style="29" hidden="1"/>
    <col min="3340" max="3340" width="8.6640625" style="29" hidden="1"/>
    <col min="3341" max="3341" width="2.83203125" style="29" hidden="1"/>
    <col min="3342" max="3342" width="12" style="29" hidden="1"/>
    <col min="3343" max="3343" width="8.1640625" style="29" hidden="1"/>
    <col min="3344" max="3344" width="9" style="29" hidden="1"/>
    <col min="3345" max="3346" width="15.1640625" style="29" hidden="1"/>
    <col min="3347" max="3347" width="9" style="29" hidden="1"/>
    <col min="3348" max="3348" width="10.83203125" style="29" hidden="1"/>
    <col min="3349" max="3349" width="9.83203125" style="29" hidden="1"/>
    <col min="3350" max="3587" width="9" style="29" hidden="1"/>
    <col min="3588" max="3588" width="24.6640625" style="29" hidden="1"/>
    <col min="3589" max="3589" width="9.5" style="29" hidden="1"/>
    <col min="3590" max="3590" width="11.1640625" style="29" hidden="1"/>
    <col min="3591" max="3591" width="14.5" style="29" hidden="1"/>
    <col min="3592" max="3592" width="13" style="29" hidden="1"/>
    <col min="3593" max="3593" width="14.33203125" style="29" hidden="1"/>
    <col min="3594" max="3594" width="14.83203125" style="29" hidden="1"/>
    <col min="3595" max="3595" width="12.5" style="29" hidden="1"/>
    <col min="3596" max="3596" width="8.6640625" style="29" hidden="1"/>
    <col min="3597" max="3597" width="2.83203125" style="29" hidden="1"/>
    <col min="3598" max="3598" width="12" style="29" hidden="1"/>
    <col min="3599" max="3599" width="8.1640625" style="29" hidden="1"/>
    <col min="3600" max="3600" width="9" style="29" hidden="1"/>
    <col min="3601" max="3602" width="15.1640625" style="29" hidden="1"/>
    <col min="3603" max="3603" width="9" style="29" hidden="1"/>
    <col min="3604" max="3604" width="10.83203125" style="29" hidden="1"/>
    <col min="3605" max="3605" width="9.83203125" style="29" hidden="1"/>
    <col min="3606" max="3843" width="9" style="29" hidden="1"/>
    <col min="3844" max="3844" width="24.6640625" style="29" hidden="1"/>
    <col min="3845" max="3845" width="9.5" style="29" hidden="1"/>
    <col min="3846" max="3846" width="11.1640625" style="29" hidden="1"/>
    <col min="3847" max="3847" width="14.5" style="29" hidden="1"/>
    <col min="3848" max="3848" width="13" style="29" hidden="1"/>
    <col min="3849" max="3849" width="14.33203125" style="29" hidden="1"/>
    <col min="3850" max="3850" width="14.83203125" style="29" hidden="1"/>
    <col min="3851" max="3851" width="12.5" style="29" hidden="1"/>
    <col min="3852" max="3852" width="8.6640625" style="29" hidden="1"/>
    <col min="3853" max="3853" width="2.83203125" style="29" hidden="1"/>
    <col min="3854" max="3854" width="12" style="29" hidden="1"/>
    <col min="3855" max="3855" width="8.1640625" style="29" hidden="1"/>
    <col min="3856" max="3856" width="9" style="29" hidden="1"/>
    <col min="3857" max="3858" width="15.1640625" style="29" hidden="1"/>
    <col min="3859" max="3859" width="9" style="29" hidden="1"/>
    <col min="3860" max="3860" width="10.83203125" style="29" hidden="1"/>
    <col min="3861" max="3861" width="9.83203125" style="29" hidden="1"/>
    <col min="3862" max="4099" width="9" style="29" hidden="1"/>
    <col min="4100" max="4100" width="24.6640625" style="29" hidden="1"/>
    <col min="4101" max="4101" width="9.5" style="29" hidden="1"/>
    <col min="4102" max="4102" width="11.1640625" style="29" hidden="1"/>
    <col min="4103" max="4103" width="14.5" style="29" hidden="1"/>
    <col min="4104" max="4104" width="13" style="29" hidden="1"/>
    <col min="4105" max="4105" width="14.33203125" style="29" hidden="1"/>
    <col min="4106" max="4106" width="14.83203125" style="29" hidden="1"/>
    <col min="4107" max="4107" width="12.5" style="29" hidden="1"/>
    <col min="4108" max="4108" width="8.6640625" style="29" hidden="1"/>
    <col min="4109" max="4109" width="2.83203125" style="29" hidden="1"/>
    <col min="4110" max="4110" width="12" style="29" hidden="1"/>
    <col min="4111" max="4111" width="8.1640625" style="29" hidden="1"/>
    <col min="4112" max="4112" width="9" style="29" hidden="1"/>
    <col min="4113" max="4114" width="15.1640625" style="29" hidden="1"/>
    <col min="4115" max="4115" width="9" style="29" hidden="1"/>
    <col min="4116" max="4116" width="10.83203125" style="29" hidden="1"/>
    <col min="4117" max="4117" width="9.83203125" style="29" hidden="1"/>
    <col min="4118" max="4355" width="9" style="29" hidden="1"/>
    <col min="4356" max="4356" width="24.6640625" style="29" hidden="1"/>
    <col min="4357" max="4357" width="9.5" style="29" hidden="1"/>
    <col min="4358" max="4358" width="11.1640625" style="29" hidden="1"/>
    <col min="4359" max="4359" width="14.5" style="29" hidden="1"/>
    <col min="4360" max="4360" width="13" style="29" hidden="1"/>
    <col min="4361" max="4361" width="14.33203125" style="29" hidden="1"/>
    <col min="4362" max="4362" width="14.83203125" style="29" hidden="1"/>
    <col min="4363" max="4363" width="12.5" style="29" hidden="1"/>
    <col min="4364" max="4364" width="8.6640625" style="29" hidden="1"/>
    <col min="4365" max="4365" width="2.83203125" style="29" hidden="1"/>
    <col min="4366" max="4366" width="12" style="29" hidden="1"/>
    <col min="4367" max="4367" width="8.1640625" style="29" hidden="1"/>
    <col min="4368" max="4368" width="9" style="29" hidden="1"/>
    <col min="4369" max="4370" width="15.1640625" style="29" hidden="1"/>
    <col min="4371" max="4371" width="9" style="29" hidden="1"/>
    <col min="4372" max="4372" width="10.83203125" style="29" hidden="1"/>
    <col min="4373" max="4373" width="9.83203125" style="29" hidden="1"/>
    <col min="4374" max="4611" width="9" style="29" hidden="1"/>
    <col min="4612" max="4612" width="24.6640625" style="29" hidden="1"/>
    <col min="4613" max="4613" width="9.5" style="29" hidden="1"/>
    <col min="4614" max="4614" width="11.1640625" style="29" hidden="1"/>
    <col min="4615" max="4615" width="14.5" style="29" hidden="1"/>
    <col min="4616" max="4616" width="13" style="29" hidden="1"/>
    <col min="4617" max="4617" width="14.33203125" style="29" hidden="1"/>
    <col min="4618" max="4618" width="14.83203125" style="29" hidden="1"/>
    <col min="4619" max="4619" width="12.5" style="29" hidden="1"/>
    <col min="4620" max="4620" width="8.6640625" style="29" hidden="1"/>
    <col min="4621" max="4621" width="2.83203125" style="29" hidden="1"/>
    <col min="4622" max="4622" width="12" style="29" hidden="1"/>
    <col min="4623" max="4623" width="8.1640625" style="29" hidden="1"/>
    <col min="4624" max="4624" width="9" style="29" hidden="1"/>
    <col min="4625" max="4626" width="15.1640625" style="29" hidden="1"/>
    <col min="4627" max="4627" width="9" style="29" hidden="1"/>
    <col min="4628" max="4628" width="10.83203125" style="29" hidden="1"/>
    <col min="4629" max="4629" width="9.83203125" style="29" hidden="1"/>
    <col min="4630" max="4867" width="9" style="29" hidden="1"/>
    <col min="4868" max="4868" width="24.6640625" style="29" hidden="1"/>
    <col min="4869" max="4869" width="9.5" style="29" hidden="1"/>
    <col min="4870" max="4870" width="11.1640625" style="29" hidden="1"/>
    <col min="4871" max="4871" width="14.5" style="29" hidden="1"/>
    <col min="4872" max="4872" width="13" style="29" hidden="1"/>
    <col min="4873" max="4873" width="14.33203125" style="29" hidden="1"/>
    <col min="4874" max="4874" width="14.83203125" style="29" hidden="1"/>
    <col min="4875" max="4875" width="12.5" style="29" hidden="1"/>
    <col min="4876" max="4876" width="8.6640625" style="29" hidden="1"/>
    <col min="4877" max="4877" width="2.83203125" style="29" hidden="1"/>
    <col min="4878" max="4878" width="12" style="29" hidden="1"/>
    <col min="4879" max="4879" width="8.1640625" style="29" hidden="1"/>
    <col min="4880" max="4880" width="9" style="29" hidden="1"/>
    <col min="4881" max="4882" width="15.1640625" style="29" hidden="1"/>
    <col min="4883" max="4883" width="9" style="29" hidden="1"/>
    <col min="4884" max="4884" width="10.83203125" style="29" hidden="1"/>
    <col min="4885" max="4885" width="9.83203125" style="29" hidden="1"/>
    <col min="4886" max="5123" width="9" style="29" hidden="1"/>
    <col min="5124" max="5124" width="24.6640625" style="29" hidden="1"/>
    <col min="5125" max="5125" width="9.5" style="29" hidden="1"/>
    <col min="5126" max="5126" width="11.1640625" style="29" hidden="1"/>
    <col min="5127" max="5127" width="14.5" style="29" hidden="1"/>
    <col min="5128" max="5128" width="13" style="29" hidden="1"/>
    <col min="5129" max="5129" width="14.33203125" style="29" hidden="1"/>
    <col min="5130" max="5130" width="14.83203125" style="29" hidden="1"/>
    <col min="5131" max="5131" width="12.5" style="29" hidden="1"/>
    <col min="5132" max="5132" width="8.6640625" style="29" hidden="1"/>
    <col min="5133" max="5133" width="2.83203125" style="29" hidden="1"/>
    <col min="5134" max="5134" width="12" style="29" hidden="1"/>
    <col min="5135" max="5135" width="8.1640625" style="29" hidden="1"/>
    <col min="5136" max="5136" width="9" style="29" hidden="1"/>
    <col min="5137" max="5138" width="15.1640625" style="29" hidden="1"/>
    <col min="5139" max="5139" width="9" style="29" hidden="1"/>
    <col min="5140" max="5140" width="10.83203125" style="29" hidden="1"/>
    <col min="5141" max="5141" width="9.83203125" style="29" hidden="1"/>
    <col min="5142" max="5379" width="9" style="29" hidden="1"/>
    <col min="5380" max="5380" width="24.6640625" style="29" hidden="1"/>
    <col min="5381" max="5381" width="9.5" style="29" hidden="1"/>
    <col min="5382" max="5382" width="11.1640625" style="29" hidden="1"/>
    <col min="5383" max="5383" width="14.5" style="29" hidden="1"/>
    <col min="5384" max="5384" width="13" style="29" hidden="1"/>
    <col min="5385" max="5385" width="14.33203125" style="29" hidden="1"/>
    <col min="5386" max="5386" width="14.83203125" style="29" hidden="1"/>
    <col min="5387" max="5387" width="12.5" style="29" hidden="1"/>
    <col min="5388" max="5388" width="8.6640625" style="29" hidden="1"/>
    <col min="5389" max="5389" width="2.83203125" style="29" hidden="1"/>
    <col min="5390" max="5390" width="12" style="29" hidden="1"/>
    <col min="5391" max="5391" width="8.1640625" style="29" hidden="1"/>
    <col min="5392" max="5392" width="9" style="29" hidden="1"/>
    <col min="5393" max="5394" width="15.1640625" style="29" hidden="1"/>
    <col min="5395" max="5395" width="9" style="29" hidden="1"/>
    <col min="5396" max="5396" width="10.83203125" style="29" hidden="1"/>
    <col min="5397" max="5397" width="9.83203125" style="29" hidden="1"/>
    <col min="5398" max="5635" width="9" style="29" hidden="1"/>
    <col min="5636" max="5636" width="24.6640625" style="29" hidden="1"/>
    <col min="5637" max="5637" width="9.5" style="29" hidden="1"/>
    <col min="5638" max="5638" width="11.1640625" style="29" hidden="1"/>
    <col min="5639" max="5639" width="14.5" style="29" hidden="1"/>
    <col min="5640" max="5640" width="13" style="29" hidden="1"/>
    <col min="5641" max="5641" width="14.33203125" style="29" hidden="1"/>
    <col min="5642" max="5642" width="14.83203125" style="29" hidden="1"/>
    <col min="5643" max="5643" width="12.5" style="29" hidden="1"/>
    <col min="5644" max="5644" width="8.6640625" style="29" hidden="1"/>
    <col min="5645" max="5645" width="2.83203125" style="29" hidden="1"/>
    <col min="5646" max="5646" width="12" style="29" hidden="1"/>
    <col min="5647" max="5647" width="8.1640625" style="29" hidden="1"/>
    <col min="5648" max="5648" width="9" style="29" hidden="1"/>
    <col min="5649" max="5650" width="15.1640625" style="29" hidden="1"/>
    <col min="5651" max="5651" width="9" style="29" hidden="1"/>
    <col min="5652" max="5652" width="10.83203125" style="29" hidden="1"/>
    <col min="5653" max="5653" width="9.83203125" style="29" hidden="1"/>
    <col min="5654" max="5891" width="9" style="29" hidden="1"/>
    <col min="5892" max="5892" width="24.6640625" style="29" hidden="1"/>
    <col min="5893" max="5893" width="9.5" style="29" hidden="1"/>
    <col min="5894" max="5894" width="11.1640625" style="29" hidden="1"/>
    <col min="5895" max="5895" width="14.5" style="29" hidden="1"/>
    <col min="5896" max="5896" width="13" style="29" hidden="1"/>
    <col min="5897" max="5897" width="14.33203125" style="29" hidden="1"/>
    <col min="5898" max="5898" width="14.83203125" style="29" hidden="1"/>
    <col min="5899" max="5899" width="12.5" style="29" hidden="1"/>
    <col min="5900" max="5900" width="8.6640625" style="29" hidden="1"/>
    <col min="5901" max="5901" width="2.83203125" style="29" hidden="1"/>
    <col min="5902" max="5902" width="12" style="29" hidden="1"/>
    <col min="5903" max="5903" width="8.1640625" style="29" hidden="1"/>
    <col min="5904" max="5904" width="9" style="29" hidden="1"/>
    <col min="5905" max="5906" width="15.1640625" style="29" hidden="1"/>
    <col min="5907" max="5907" width="9" style="29" hidden="1"/>
    <col min="5908" max="5908" width="10.83203125" style="29" hidden="1"/>
    <col min="5909" max="5909" width="9.83203125" style="29" hidden="1"/>
    <col min="5910" max="6147" width="9" style="29" hidden="1"/>
    <col min="6148" max="6148" width="24.6640625" style="29" hidden="1"/>
    <col min="6149" max="6149" width="9.5" style="29" hidden="1"/>
    <col min="6150" max="6150" width="11.1640625" style="29" hidden="1"/>
    <col min="6151" max="6151" width="14.5" style="29" hidden="1"/>
    <col min="6152" max="6152" width="13" style="29" hidden="1"/>
    <col min="6153" max="6153" width="14.33203125" style="29" hidden="1"/>
    <col min="6154" max="6154" width="14.83203125" style="29" hidden="1"/>
    <col min="6155" max="6155" width="12.5" style="29" hidden="1"/>
    <col min="6156" max="6156" width="8.6640625" style="29" hidden="1"/>
    <col min="6157" max="6157" width="2.83203125" style="29" hidden="1"/>
    <col min="6158" max="6158" width="12" style="29" hidden="1"/>
    <col min="6159" max="6159" width="8.1640625" style="29" hidden="1"/>
    <col min="6160" max="6160" width="9" style="29" hidden="1"/>
    <col min="6161" max="6162" width="15.1640625" style="29" hidden="1"/>
    <col min="6163" max="6163" width="9" style="29" hidden="1"/>
    <col min="6164" max="6164" width="10.83203125" style="29" hidden="1"/>
    <col min="6165" max="6165" width="9.83203125" style="29" hidden="1"/>
    <col min="6166" max="6403" width="9" style="29" hidden="1"/>
    <col min="6404" max="6404" width="24.6640625" style="29" hidden="1"/>
    <col min="6405" max="6405" width="9.5" style="29" hidden="1"/>
    <col min="6406" max="6406" width="11.1640625" style="29" hidden="1"/>
    <col min="6407" max="6407" width="14.5" style="29" hidden="1"/>
    <col min="6408" max="6408" width="13" style="29" hidden="1"/>
    <col min="6409" max="6409" width="14.33203125" style="29" hidden="1"/>
    <col min="6410" max="6410" width="14.83203125" style="29" hidden="1"/>
    <col min="6411" max="6411" width="12.5" style="29" hidden="1"/>
    <col min="6412" max="6412" width="8.6640625" style="29" hidden="1"/>
    <col min="6413" max="6413" width="2.83203125" style="29" hidden="1"/>
    <col min="6414" max="6414" width="12" style="29" hidden="1"/>
    <col min="6415" max="6415" width="8.1640625" style="29" hidden="1"/>
    <col min="6416" max="6416" width="9" style="29" hidden="1"/>
    <col min="6417" max="6418" width="15.1640625" style="29" hidden="1"/>
    <col min="6419" max="6419" width="9" style="29" hidden="1"/>
    <col min="6420" max="6420" width="10.83203125" style="29" hidden="1"/>
    <col min="6421" max="6421" width="9.83203125" style="29" hidden="1"/>
    <col min="6422" max="6659" width="9" style="29" hidden="1"/>
    <col min="6660" max="6660" width="24.6640625" style="29" hidden="1"/>
    <col min="6661" max="6661" width="9.5" style="29" hidden="1"/>
    <col min="6662" max="6662" width="11.1640625" style="29" hidden="1"/>
    <col min="6663" max="6663" width="14.5" style="29" hidden="1"/>
    <col min="6664" max="6664" width="13" style="29" hidden="1"/>
    <col min="6665" max="6665" width="14.33203125" style="29" hidden="1"/>
    <col min="6666" max="6666" width="14.83203125" style="29" hidden="1"/>
    <col min="6667" max="6667" width="12.5" style="29" hidden="1"/>
    <col min="6668" max="6668" width="8.6640625" style="29" hidden="1"/>
    <col min="6669" max="6669" width="2.83203125" style="29" hidden="1"/>
    <col min="6670" max="6670" width="12" style="29" hidden="1"/>
    <col min="6671" max="6671" width="8.1640625" style="29" hidden="1"/>
    <col min="6672" max="6672" width="9" style="29" hidden="1"/>
    <col min="6673" max="6674" width="15.1640625" style="29" hidden="1"/>
    <col min="6675" max="6675" width="9" style="29" hidden="1"/>
    <col min="6676" max="6676" width="10.83203125" style="29" hidden="1"/>
    <col min="6677" max="6677" width="9.83203125" style="29" hidden="1"/>
    <col min="6678" max="6915" width="9" style="29" hidden="1"/>
    <col min="6916" max="6916" width="24.6640625" style="29" hidden="1"/>
    <col min="6917" max="6917" width="9.5" style="29" hidden="1"/>
    <col min="6918" max="6918" width="11.1640625" style="29" hidden="1"/>
    <col min="6919" max="6919" width="14.5" style="29" hidden="1"/>
    <col min="6920" max="6920" width="13" style="29" hidden="1"/>
    <col min="6921" max="6921" width="14.33203125" style="29" hidden="1"/>
    <col min="6922" max="6922" width="14.83203125" style="29" hidden="1"/>
    <col min="6923" max="6923" width="12.5" style="29" hidden="1"/>
    <col min="6924" max="6924" width="8.6640625" style="29" hidden="1"/>
    <col min="6925" max="6925" width="2.83203125" style="29" hidden="1"/>
    <col min="6926" max="6926" width="12" style="29" hidden="1"/>
    <col min="6927" max="6927" width="8.1640625" style="29" hidden="1"/>
    <col min="6928" max="6928" width="9" style="29" hidden="1"/>
    <col min="6929" max="6930" width="15.1640625" style="29" hidden="1"/>
    <col min="6931" max="6931" width="9" style="29" hidden="1"/>
    <col min="6932" max="6932" width="10.83203125" style="29" hidden="1"/>
    <col min="6933" max="6933" width="9.83203125" style="29" hidden="1"/>
    <col min="6934" max="7171" width="9" style="29" hidden="1"/>
    <col min="7172" max="7172" width="24.6640625" style="29" hidden="1"/>
    <col min="7173" max="7173" width="9.5" style="29" hidden="1"/>
    <col min="7174" max="7174" width="11.1640625" style="29" hidden="1"/>
    <col min="7175" max="7175" width="14.5" style="29" hidden="1"/>
    <col min="7176" max="7176" width="13" style="29" hidden="1"/>
    <col min="7177" max="7177" width="14.33203125" style="29" hidden="1"/>
    <col min="7178" max="7178" width="14.83203125" style="29" hidden="1"/>
    <col min="7179" max="7179" width="12.5" style="29" hidden="1"/>
    <col min="7180" max="7180" width="8.6640625" style="29" hidden="1"/>
    <col min="7181" max="7181" width="2.83203125" style="29" hidden="1"/>
    <col min="7182" max="7182" width="12" style="29" hidden="1"/>
    <col min="7183" max="7183" width="8.1640625" style="29" hidden="1"/>
    <col min="7184" max="7184" width="9" style="29" hidden="1"/>
    <col min="7185" max="7186" width="15.1640625" style="29" hidden="1"/>
    <col min="7187" max="7187" width="9" style="29" hidden="1"/>
    <col min="7188" max="7188" width="10.83203125" style="29" hidden="1"/>
    <col min="7189" max="7189" width="9.83203125" style="29" hidden="1"/>
    <col min="7190" max="7427" width="9" style="29" hidden="1"/>
    <col min="7428" max="7428" width="24.6640625" style="29" hidden="1"/>
    <col min="7429" max="7429" width="9.5" style="29" hidden="1"/>
    <col min="7430" max="7430" width="11.1640625" style="29" hidden="1"/>
    <col min="7431" max="7431" width="14.5" style="29" hidden="1"/>
    <col min="7432" max="7432" width="13" style="29" hidden="1"/>
    <col min="7433" max="7433" width="14.33203125" style="29" hidden="1"/>
    <col min="7434" max="7434" width="14.83203125" style="29" hidden="1"/>
    <col min="7435" max="7435" width="12.5" style="29" hidden="1"/>
    <col min="7436" max="7436" width="8.6640625" style="29" hidden="1"/>
    <col min="7437" max="7437" width="2.83203125" style="29" hidden="1"/>
    <col min="7438" max="7438" width="12" style="29" hidden="1"/>
    <col min="7439" max="7439" width="8.1640625" style="29" hidden="1"/>
    <col min="7440" max="7440" width="9" style="29" hidden="1"/>
    <col min="7441" max="7442" width="15.1640625" style="29" hidden="1"/>
    <col min="7443" max="7443" width="9" style="29" hidden="1"/>
    <col min="7444" max="7444" width="10.83203125" style="29" hidden="1"/>
    <col min="7445" max="7445" width="9.83203125" style="29" hidden="1"/>
    <col min="7446" max="7683" width="9" style="29" hidden="1"/>
    <col min="7684" max="7684" width="24.6640625" style="29" hidden="1"/>
    <col min="7685" max="7685" width="9.5" style="29" hidden="1"/>
    <col min="7686" max="7686" width="11.1640625" style="29" hidden="1"/>
    <col min="7687" max="7687" width="14.5" style="29" hidden="1"/>
    <col min="7688" max="7688" width="13" style="29" hidden="1"/>
    <col min="7689" max="7689" width="14.33203125" style="29" hidden="1"/>
    <col min="7690" max="7690" width="14.83203125" style="29" hidden="1"/>
    <col min="7691" max="7691" width="12.5" style="29" hidden="1"/>
    <col min="7692" max="7692" width="8.6640625" style="29" hidden="1"/>
    <col min="7693" max="7693" width="2.83203125" style="29" hidden="1"/>
    <col min="7694" max="7694" width="12" style="29" hidden="1"/>
    <col min="7695" max="7695" width="8.1640625" style="29" hidden="1"/>
    <col min="7696" max="7696" width="9" style="29" hidden="1"/>
    <col min="7697" max="7698" width="15.1640625" style="29" hidden="1"/>
    <col min="7699" max="7699" width="9" style="29" hidden="1"/>
    <col min="7700" max="7700" width="10.83203125" style="29" hidden="1"/>
    <col min="7701" max="7701" width="9.83203125" style="29" hidden="1"/>
    <col min="7702" max="7939" width="9" style="29" hidden="1"/>
    <col min="7940" max="7940" width="24.6640625" style="29" hidden="1"/>
    <col min="7941" max="7941" width="9.5" style="29" hidden="1"/>
    <col min="7942" max="7942" width="11.1640625" style="29" hidden="1"/>
    <col min="7943" max="7943" width="14.5" style="29" hidden="1"/>
    <col min="7944" max="7944" width="13" style="29" hidden="1"/>
    <col min="7945" max="7945" width="14.33203125" style="29" hidden="1"/>
    <col min="7946" max="7946" width="14.83203125" style="29" hidden="1"/>
    <col min="7947" max="7947" width="12.5" style="29" hidden="1"/>
    <col min="7948" max="7948" width="8.6640625" style="29" hidden="1"/>
    <col min="7949" max="7949" width="2.83203125" style="29" hidden="1"/>
    <col min="7950" max="7950" width="12" style="29" hidden="1"/>
    <col min="7951" max="7951" width="8.1640625" style="29" hidden="1"/>
    <col min="7952" max="7952" width="9" style="29" hidden="1"/>
    <col min="7953" max="7954" width="15.1640625" style="29" hidden="1"/>
    <col min="7955" max="7955" width="9" style="29" hidden="1"/>
    <col min="7956" max="7956" width="10.83203125" style="29" hidden="1"/>
    <col min="7957" max="7957" width="9.83203125" style="29" hidden="1"/>
    <col min="7958" max="8195" width="9" style="29" hidden="1"/>
    <col min="8196" max="8196" width="24.6640625" style="29" hidden="1"/>
    <col min="8197" max="8197" width="9.5" style="29" hidden="1"/>
    <col min="8198" max="8198" width="11.1640625" style="29" hidden="1"/>
    <col min="8199" max="8199" width="14.5" style="29" hidden="1"/>
    <col min="8200" max="8200" width="13" style="29" hidden="1"/>
    <col min="8201" max="8201" width="14.33203125" style="29" hidden="1"/>
    <col min="8202" max="8202" width="14.83203125" style="29" hidden="1"/>
    <col min="8203" max="8203" width="12.5" style="29" hidden="1"/>
    <col min="8204" max="8204" width="8.6640625" style="29" hidden="1"/>
    <col min="8205" max="8205" width="2.83203125" style="29" hidden="1"/>
    <col min="8206" max="8206" width="12" style="29" hidden="1"/>
    <col min="8207" max="8207" width="8.1640625" style="29" hidden="1"/>
    <col min="8208" max="8208" width="9" style="29" hidden="1"/>
    <col min="8209" max="8210" width="15.1640625" style="29" hidden="1"/>
    <col min="8211" max="8211" width="9" style="29" hidden="1"/>
    <col min="8212" max="8212" width="10.83203125" style="29" hidden="1"/>
    <col min="8213" max="8213" width="9.83203125" style="29" hidden="1"/>
    <col min="8214" max="8451" width="9" style="29" hidden="1"/>
    <col min="8452" max="8452" width="24.6640625" style="29" hidden="1"/>
    <col min="8453" max="8453" width="9.5" style="29" hidden="1"/>
    <col min="8454" max="8454" width="11.1640625" style="29" hidden="1"/>
    <col min="8455" max="8455" width="14.5" style="29" hidden="1"/>
    <col min="8456" max="8456" width="13" style="29" hidden="1"/>
    <col min="8457" max="8457" width="14.33203125" style="29" hidden="1"/>
    <col min="8458" max="8458" width="14.83203125" style="29" hidden="1"/>
    <col min="8459" max="8459" width="12.5" style="29" hidden="1"/>
    <col min="8460" max="8460" width="8.6640625" style="29" hidden="1"/>
    <col min="8461" max="8461" width="2.83203125" style="29" hidden="1"/>
    <col min="8462" max="8462" width="12" style="29" hidden="1"/>
    <col min="8463" max="8463" width="8.1640625" style="29" hidden="1"/>
    <col min="8464" max="8464" width="9" style="29" hidden="1"/>
    <col min="8465" max="8466" width="15.1640625" style="29" hidden="1"/>
    <col min="8467" max="8467" width="9" style="29" hidden="1"/>
    <col min="8468" max="8468" width="10.83203125" style="29" hidden="1"/>
    <col min="8469" max="8469" width="9.83203125" style="29" hidden="1"/>
    <col min="8470" max="8707" width="9" style="29" hidden="1"/>
    <col min="8708" max="8708" width="24.6640625" style="29" hidden="1"/>
    <col min="8709" max="8709" width="9.5" style="29" hidden="1"/>
    <col min="8710" max="8710" width="11.1640625" style="29" hidden="1"/>
    <col min="8711" max="8711" width="14.5" style="29" hidden="1"/>
    <col min="8712" max="8712" width="13" style="29" hidden="1"/>
    <col min="8713" max="8713" width="14.33203125" style="29" hidden="1"/>
    <col min="8714" max="8714" width="14.83203125" style="29" hidden="1"/>
    <col min="8715" max="8715" width="12.5" style="29" hidden="1"/>
    <col min="8716" max="8716" width="8.6640625" style="29" hidden="1"/>
    <col min="8717" max="8717" width="2.83203125" style="29" hidden="1"/>
    <col min="8718" max="8718" width="12" style="29" hidden="1"/>
    <col min="8719" max="8719" width="8.1640625" style="29" hidden="1"/>
    <col min="8720" max="8720" width="9" style="29" hidden="1"/>
    <col min="8721" max="8722" width="15.1640625" style="29" hidden="1"/>
    <col min="8723" max="8723" width="9" style="29" hidden="1"/>
    <col min="8724" max="8724" width="10.83203125" style="29" hidden="1"/>
    <col min="8725" max="8725" width="9.83203125" style="29" hidden="1"/>
    <col min="8726" max="8963" width="9" style="29" hidden="1"/>
    <col min="8964" max="8964" width="24.6640625" style="29" hidden="1"/>
    <col min="8965" max="8965" width="9.5" style="29" hidden="1"/>
    <col min="8966" max="8966" width="11.1640625" style="29" hidden="1"/>
    <col min="8967" max="8967" width="14.5" style="29" hidden="1"/>
    <col min="8968" max="8968" width="13" style="29" hidden="1"/>
    <col min="8969" max="8969" width="14.33203125" style="29" hidden="1"/>
    <col min="8970" max="8970" width="14.83203125" style="29" hidden="1"/>
    <col min="8971" max="8971" width="12.5" style="29" hidden="1"/>
    <col min="8972" max="8972" width="8.6640625" style="29" hidden="1"/>
    <col min="8973" max="8973" width="2.83203125" style="29" hidden="1"/>
    <col min="8974" max="8974" width="12" style="29" hidden="1"/>
    <col min="8975" max="8975" width="8.1640625" style="29" hidden="1"/>
    <col min="8976" max="8976" width="9" style="29" hidden="1"/>
    <col min="8977" max="8978" width="15.1640625" style="29" hidden="1"/>
    <col min="8979" max="8979" width="9" style="29" hidden="1"/>
    <col min="8980" max="8980" width="10.83203125" style="29" hidden="1"/>
    <col min="8981" max="8981" width="9.83203125" style="29" hidden="1"/>
    <col min="8982" max="9219" width="9" style="29" hidden="1"/>
    <col min="9220" max="9220" width="24.6640625" style="29" hidden="1"/>
    <col min="9221" max="9221" width="9.5" style="29" hidden="1"/>
    <col min="9222" max="9222" width="11.1640625" style="29" hidden="1"/>
    <col min="9223" max="9223" width="14.5" style="29" hidden="1"/>
    <col min="9224" max="9224" width="13" style="29" hidden="1"/>
    <col min="9225" max="9225" width="14.33203125" style="29" hidden="1"/>
    <col min="9226" max="9226" width="14.83203125" style="29" hidden="1"/>
    <col min="9227" max="9227" width="12.5" style="29" hidden="1"/>
    <col min="9228" max="9228" width="8.6640625" style="29" hidden="1"/>
    <col min="9229" max="9229" width="2.83203125" style="29" hidden="1"/>
    <col min="9230" max="9230" width="12" style="29" hidden="1"/>
    <col min="9231" max="9231" width="8.1640625" style="29" hidden="1"/>
    <col min="9232" max="9232" width="9" style="29" hidden="1"/>
    <col min="9233" max="9234" width="15.1640625" style="29" hidden="1"/>
    <col min="9235" max="9235" width="9" style="29" hidden="1"/>
    <col min="9236" max="9236" width="10.83203125" style="29" hidden="1"/>
    <col min="9237" max="9237" width="9.83203125" style="29" hidden="1"/>
    <col min="9238" max="9475" width="9" style="29" hidden="1"/>
    <col min="9476" max="9476" width="24.6640625" style="29" hidden="1"/>
    <col min="9477" max="9477" width="9.5" style="29" hidden="1"/>
    <col min="9478" max="9478" width="11.1640625" style="29" hidden="1"/>
    <col min="9479" max="9479" width="14.5" style="29" hidden="1"/>
    <col min="9480" max="9480" width="13" style="29" hidden="1"/>
    <col min="9481" max="9481" width="14.33203125" style="29" hidden="1"/>
    <col min="9482" max="9482" width="14.83203125" style="29" hidden="1"/>
    <col min="9483" max="9483" width="12.5" style="29" hidden="1"/>
    <col min="9484" max="9484" width="8.6640625" style="29" hidden="1"/>
    <col min="9485" max="9485" width="2.83203125" style="29" hidden="1"/>
    <col min="9486" max="9486" width="12" style="29" hidden="1"/>
    <col min="9487" max="9487" width="8.1640625" style="29" hidden="1"/>
    <col min="9488" max="9488" width="9" style="29" hidden="1"/>
    <col min="9489" max="9490" width="15.1640625" style="29" hidden="1"/>
    <col min="9491" max="9491" width="9" style="29" hidden="1"/>
    <col min="9492" max="9492" width="10.83203125" style="29" hidden="1"/>
    <col min="9493" max="9493" width="9.83203125" style="29" hidden="1"/>
    <col min="9494" max="9731" width="9" style="29" hidden="1"/>
    <col min="9732" max="9732" width="24.6640625" style="29" hidden="1"/>
    <col min="9733" max="9733" width="9.5" style="29" hidden="1"/>
    <col min="9734" max="9734" width="11.1640625" style="29" hidden="1"/>
    <col min="9735" max="9735" width="14.5" style="29" hidden="1"/>
    <col min="9736" max="9736" width="13" style="29" hidden="1"/>
    <col min="9737" max="9737" width="14.33203125" style="29" hidden="1"/>
    <col min="9738" max="9738" width="14.83203125" style="29" hidden="1"/>
    <col min="9739" max="9739" width="12.5" style="29" hidden="1"/>
    <col min="9740" max="9740" width="8.6640625" style="29" hidden="1"/>
    <col min="9741" max="9741" width="2.83203125" style="29" hidden="1"/>
    <col min="9742" max="9742" width="12" style="29" hidden="1"/>
    <col min="9743" max="9743" width="8.1640625" style="29" hidden="1"/>
    <col min="9744" max="9744" width="9" style="29" hidden="1"/>
    <col min="9745" max="9746" width="15.1640625" style="29" hidden="1"/>
    <col min="9747" max="9747" width="9" style="29" hidden="1"/>
    <col min="9748" max="9748" width="10.83203125" style="29" hidden="1"/>
    <col min="9749" max="9749" width="9.83203125" style="29" hidden="1"/>
    <col min="9750" max="9987" width="9" style="29" hidden="1"/>
    <col min="9988" max="9988" width="24.6640625" style="29" hidden="1"/>
    <col min="9989" max="9989" width="9.5" style="29" hidden="1"/>
    <col min="9990" max="9990" width="11.1640625" style="29" hidden="1"/>
    <col min="9991" max="9991" width="14.5" style="29" hidden="1"/>
    <col min="9992" max="9992" width="13" style="29" hidden="1"/>
    <col min="9993" max="9993" width="14.33203125" style="29" hidden="1"/>
    <col min="9994" max="9994" width="14.83203125" style="29" hidden="1"/>
    <col min="9995" max="9995" width="12.5" style="29" hidden="1"/>
    <col min="9996" max="9996" width="8.6640625" style="29" hidden="1"/>
    <col min="9997" max="9997" width="2.83203125" style="29" hidden="1"/>
    <col min="9998" max="9998" width="12" style="29" hidden="1"/>
    <col min="9999" max="9999" width="8.1640625" style="29" hidden="1"/>
    <col min="10000" max="10000" width="9" style="29" hidden="1"/>
    <col min="10001" max="10002" width="15.1640625" style="29" hidden="1"/>
    <col min="10003" max="10003" width="9" style="29" hidden="1"/>
    <col min="10004" max="10004" width="10.83203125" style="29" hidden="1"/>
    <col min="10005" max="10005" width="9.83203125" style="29" hidden="1"/>
    <col min="10006" max="10243" width="9" style="29" hidden="1"/>
    <col min="10244" max="10244" width="24.6640625" style="29" hidden="1"/>
    <col min="10245" max="10245" width="9.5" style="29" hidden="1"/>
    <col min="10246" max="10246" width="11.1640625" style="29" hidden="1"/>
    <col min="10247" max="10247" width="14.5" style="29" hidden="1"/>
    <col min="10248" max="10248" width="13" style="29" hidden="1"/>
    <col min="10249" max="10249" width="14.33203125" style="29" hidden="1"/>
    <col min="10250" max="10250" width="14.83203125" style="29" hidden="1"/>
    <col min="10251" max="10251" width="12.5" style="29" hidden="1"/>
    <col min="10252" max="10252" width="8.6640625" style="29" hidden="1"/>
    <col min="10253" max="10253" width="2.83203125" style="29" hidden="1"/>
    <col min="10254" max="10254" width="12" style="29" hidden="1"/>
    <col min="10255" max="10255" width="8.1640625" style="29" hidden="1"/>
    <col min="10256" max="10256" width="9" style="29" hidden="1"/>
    <col min="10257" max="10258" width="15.1640625" style="29" hidden="1"/>
    <col min="10259" max="10259" width="9" style="29" hidden="1"/>
    <col min="10260" max="10260" width="10.83203125" style="29" hidden="1"/>
    <col min="10261" max="10261" width="9.83203125" style="29" hidden="1"/>
    <col min="10262" max="10499" width="9" style="29" hidden="1"/>
    <col min="10500" max="10500" width="24.6640625" style="29" hidden="1"/>
    <col min="10501" max="10501" width="9.5" style="29" hidden="1"/>
    <col min="10502" max="10502" width="11.1640625" style="29" hidden="1"/>
    <col min="10503" max="10503" width="14.5" style="29" hidden="1"/>
    <col min="10504" max="10504" width="13" style="29" hidden="1"/>
    <col min="10505" max="10505" width="14.33203125" style="29" hidden="1"/>
    <col min="10506" max="10506" width="14.83203125" style="29" hidden="1"/>
    <col min="10507" max="10507" width="12.5" style="29" hidden="1"/>
    <col min="10508" max="10508" width="8.6640625" style="29" hidden="1"/>
    <col min="10509" max="10509" width="2.83203125" style="29" hidden="1"/>
    <col min="10510" max="10510" width="12" style="29" hidden="1"/>
    <col min="10511" max="10511" width="8.1640625" style="29" hidden="1"/>
    <col min="10512" max="10512" width="9" style="29" hidden="1"/>
    <col min="10513" max="10514" width="15.1640625" style="29" hidden="1"/>
    <col min="10515" max="10515" width="9" style="29" hidden="1"/>
    <col min="10516" max="10516" width="10.83203125" style="29" hidden="1"/>
    <col min="10517" max="10517" width="9.83203125" style="29" hidden="1"/>
    <col min="10518" max="10755" width="9" style="29" hidden="1"/>
    <col min="10756" max="10756" width="24.6640625" style="29" hidden="1"/>
    <col min="10757" max="10757" width="9.5" style="29" hidden="1"/>
    <col min="10758" max="10758" width="11.1640625" style="29" hidden="1"/>
    <col min="10759" max="10759" width="14.5" style="29" hidden="1"/>
    <col min="10760" max="10760" width="13" style="29" hidden="1"/>
    <col min="10761" max="10761" width="14.33203125" style="29" hidden="1"/>
    <col min="10762" max="10762" width="14.83203125" style="29" hidden="1"/>
    <col min="10763" max="10763" width="12.5" style="29" hidden="1"/>
    <col min="10764" max="10764" width="8.6640625" style="29" hidden="1"/>
    <col min="10765" max="10765" width="2.83203125" style="29" hidden="1"/>
    <col min="10766" max="10766" width="12" style="29" hidden="1"/>
    <col min="10767" max="10767" width="8.1640625" style="29" hidden="1"/>
    <col min="10768" max="10768" width="9" style="29" hidden="1"/>
    <col min="10769" max="10770" width="15.1640625" style="29" hidden="1"/>
    <col min="10771" max="10771" width="9" style="29" hidden="1"/>
    <col min="10772" max="10772" width="10.83203125" style="29" hidden="1"/>
    <col min="10773" max="10773" width="9.83203125" style="29" hidden="1"/>
    <col min="10774" max="11011" width="9" style="29" hidden="1"/>
    <col min="11012" max="11012" width="24.6640625" style="29" hidden="1"/>
    <col min="11013" max="11013" width="9.5" style="29" hidden="1"/>
    <col min="11014" max="11014" width="11.1640625" style="29" hidden="1"/>
    <col min="11015" max="11015" width="14.5" style="29" hidden="1"/>
    <col min="11016" max="11016" width="13" style="29" hidden="1"/>
    <col min="11017" max="11017" width="14.33203125" style="29" hidden="1"/>
    <col min="11018" max="11018" width="14.83203125" style="29" hidden="1"/>
    <col min="11019" max="11019" width="12.5" style="29" hidden="1"/>
    <col min="11020" max="11020" width="8.6640625" style="29" hidden="1"/>
    <col min="11021" max="11021" width="2.83203125" style="29" hidden="1"/>
    <col min="11022" max="11022" width="12" style="29" hidden="1"/>
    <col min="11023" max="11023" width="8.1640625" style="29" hidden="1"/>
    <col min="11024" max="11024" width="9" style="29" hidden="1"/>
    <col min="11025" max="11026" width="15.1640625" style="29" hidden="1"/>
    <col min="11027" max="11027" width="9" style="29" hidden="1"/>
    <col min="11028" max="11028" width="10.83203125" style="29" hidden="1"/>
    <col min="11029" max="11029" width="9.83203125" style="29" hidden="1"/>
    <col min="11030" max="11267" width="9" style="29" hidden="1"/>
    <col min="11268" max="11268" width="24.6640625" style="29" hidden="1"/>
    <col min="11269" max="11269" width="9.5" style="29" hidden="1"/>
    <col min="11270" max="11270" width="11.1640625" style="29" hidden="1"/>
    <col min="11271" max="11271" width="14.5" style="29" hidden="1"/>
    <col min="11272" max="11272" width="13" style="29" hidden="1"/>
    <col min="11273" max="11273" width="14.33203125" style="29" hidden="1"/>
    <col min="11274" max="11274" width="14.83203125" style="29" hidden="1"/>
    <col min="11275" max="11275" width="12.5" style="29" hidden="1"/>
    <col min="11276" max="11276" width="8.6640625" style="29" hidden="1"/>
    <col min="11277" max="11277" width="2.83203125" style="29" hidden="1"/>
    <col min="11278" max="11278" width="12" style="29" hidden="1"/>
    <col min="11279" max="11279" width="8.1640625" style="29" hidden="1"/>
    <col min="11280" max="11280" width="9" style="29" hidden="1"/>
    <col min="11281" max="11282" width="15.1640625" style="29" hidden="1"/>
    <col min="11283" max="11283" width="9" style="29" hidden="1"/>
    <col min="11284" max="11284" width="10.83203125" style="29" hidden="1"/>
    <col min="11285" max="11285" width="9.83203125" style="29" hidden="1"/>
    <col min="11286" max="11523" width="9" style="29" hidden="1"/>
    <col min="11524" max="11524" width="24.6640625" style="29" hidden="1"/>
    <col min="11525" max="11525" width="9.5" style="29" hidden="1"/>
    <col min="11526" max="11526" width="11.1640625" style="29" hidden="1"/>
    <col min="11527" max="11527" width="14.5" style="29" hidden="1"/>
    <col min="11528" max="11528" width="13" style="29" hidden="1"/>
    <col min="11529" max="11529" width="14.33203125" style="29" hidden="1"/>
    <col min="11530" max="11530" width="14.83203125" style="29" hidden="1"/>
    <col min="11531" max="11531" width="12.5" style="29" hidden="1"/>
    <col min="11532" max="11532" width="8.6640625" style="29" hidden="1"/>
    <col min="11533" max="11533" width="2.83203125" style="29" hidden="1"/>
    <col min="11534" max="11534" width="12" style="29" hidden="1"/>
    <col min="11535" max="11535" width="8.1640625" style="29" hidden="1"/>
    <col min="11536" max="11536" width="9" style="29" hidden="1"/>
    <col min="11537" max="11538" width="15.1640625" style="29" hidden="1"/>
    <col min="11539" max="11539" width="9" style="29" hidden="1"/>
    <col min="11540" max="11540" width="10.83203125" style="29" hidden="1"/>
    <col min="11541" max="11541" width="9.83203125" style="29" hidden="1"/>
    <col min="11542" max="11779" width="9" style="29" hidden="1"/>
    <col min="11780" max="11780" width="24.6640625" style="29" hidden="1"/>
    <col min="11781" max="11781" width="9.5" style="29" hidden="1"/>
    <col min="11782" max="11782" width="11.1640625" style="29" hidden="1"/>
    <col min="11783" max="11783" width="14.5" style="29" hidden="1"/>
    <col min="11784" max="11784" width="13" style="29" hidden="1"/>
    <col min="11785" max="11785" width="14.33203125" style="29" hidden="1"/>
    <col min="11786" max="11786" width="14.83203125" style="29" hidden="1"/>
    <col min="11787" max="11787" width="12.5" style="29" hidden="1"/>
    <col min="11788" max="11788" width="8.6640625" style="29" hidden="1"/>
    <col min="11789" max="11789" width="2.83203125" style="29" hidden="1"/>
    <col min="11790" max="11790" width="12" style="29" hidden="1"/>
    <col min="11791" max="11791" width="8.1640625" style="29" hidden="1"/>
    <col min="11792" max="11792" width="9" style="29" hidden="1"/>
    <col min="11793" max="11794" width="15.1640625" style="29" hidden="1"/>
    <col min="11795" max="11795" width="9" style="29" hidden="1"/>
    <col min="11796" max="11796" width="10.83203125" style="29" hidden="1"/>
    <col min="11797" max="11797" width="9.83203125" style="29" hidden="1"/>
    <col min="11798" max="12035" width="9" style="29" hidden="1"/>
    <col min="12036" max="12036" width="24.6640625" style="29" hidden="1"/>
    <col min="12037" max="12037" width="9.5" style="29" hidden="1"/>
    <col min="12038" max="12038" width="11.1640625" style="29" hidden="1"/>
    <col min="12039" max="12039" width="14.5" style="29" hidden="1"/>
    <col min="12040" max="12040" width="13" style="29" hidden="1"/>
    <col min="12041" max="12041" width="14.33203125" style="29" hidden="1"/>
    <col min="12042" max="12042" width="14.83203125" style="29" hidden="1"/>
    <col min="12043" max="12043" width="12.5" style="29" hidden="1"/>
    <col min="12044" max="12044" width="8.6640625" style="29" hidden="1"/>
    <col min="12045" max="12045" width="2.83203125" style="29" hidden="1"/>
    <col min="12046" max="12046" width="12" style="29" hidden="1"/>
    <col min="12047" max="12047" width="8.1640625" style="29" hidden="1"/>
    <col min="12048" max="12048" width="9" style="29" hidden="1"/>
    <col min="12049" max="12050" width="15.1640625" style="29" hidden="1"/>
    <col min="12051" max="12051" width="9" style="29" hidden="1"/>
    <col min="12052" max="12052" width="10.83203125" style="29" hidden="1"/>
    <col min="12053" max="12053" width="9.83203125" style="29" hidden="1"/>
    <col min="12054" max="12291" width="9" style="29" hidden="1"/>
    <col min="12292" max="12292" width="24.6640625" style="29" hidden="1"/>
    <col min="12293" max="12293" width="9.5" style="29" hidden="1"/>
    <col min="12294" max="12294" width="11.1640625" style="29" hidden="1"/>
    <col min="12295" max="12295" width="14.5" style="29" hidden="1"/>
    <col min="12296" max="12296" width="13" style="29" hidden="1"/>
    <col min="12297" max="12297" width="14.33203125" style="29" hidden="1"/>
    <col min="12298" max="12298" width="14.83203125" style="29" hidden="1"/>
    <col min="12299" max="12299" width="12.5" style="29" hidden="1"/>
    <col min="12300" max="12300" width="8.6640625" style="29" hidden="1"/>
    <col min="12301" max="12301" width="2.83203125" style="29" hidden="1"/>
    <col min="12302" max="12302" width="12" style="29" hidden="1"/>
    <col min="12303" max="12303" width="8.1640625" style="29" hidden="1"/>
    <col min="12304" max="12304" width="9" style="29" hidden="1"/>
    <col min="12305" max="12306" width="15.1640625" style="29" hidden="1"/>
    <col min="12307" max="12307" width="9" style="29" hidden="1"/>
    <col min="12308" max="12308" width="10.83203125" style="29" hidden="1"/>
    <col min="12309" max="12309" width="9.83203125" style="29" hidden="1"/>
    <col min="12310" max="12547" width="9" style="29" hidden="1"/>
    <col min="12548" max="12548" width="24.6640625" style="29" hidden="1"/>
    <col min="12549" max="12549" width="9.5" style="29" hidden="1"/>
    <col min="12550" max="12550" width="11.1640625" style="29" hidden="1"/>
    <col min="12551" max="12551" width="14.5" style="29" hidden="1"/>
    <col min="12552" max="12552" width="13" style="29" hidden="1"/>
    <col min="12553" max="12553" width="14.33203125" style="29" hidden="1"/>
    <col min="12554" max="12554" width="14.83203125" style="29" hidden="1"/>
    <col min="12555" max="12555" width="12.5" style="29" hidden="1"/>
    <col min="12556" max="12556" width="8.6640625" style="29" hidden="1"/>
    <col min="12557" max="12557" width="2.83203125" style="29" hidden="1"/>
    <col min="12558" max="12558" width="12" style="29" hidden="1"/>
    <col min="12559" max="12559" width="8.1640625" style="29" hidden="1"/>
    <col min="12560" max="12560" width="9" style="29" hidden="1"/>
    <col min="12561" max="12562" width="15.1640625" style="29" hidden="1"/>
    <col min="12563" max="12563" width="9" style="29" hidden="1"/>
    <col min="12564" max="12564" width="10.83203125" style="29" hidden="1"/>
    <col min="12565" max="12565" width="9.83203125" style="29" hidden="1"/>
    <col min="12566" max="12803" width="9" style="29" hidden="1"/>
    <col min="12804" max="12804" width="24.6640625" style="29" hidden="1"/>
    <col min="12805" max="12805" width="9.5" style="29" hidden="1"/>
    <col min="12806" max="12806" width="11.1640625" style="29" hidden="1"/>
    <col min="12807" max="12807" width="14.5" style="29" hidden="1"/>
    <col min="12808" max="12808" width="13" style="29" hidden="1"/>
    <col min="12809" max="12809" width="14.33203125" style="29" hidden="1"/>
    <col min="12810" max="12810" width="14.83203125" style="29" hidden="1"/>
    <col min="12811" max="12811" width="12.5" style="29" hidden="1"/>
    <col min="12812" max="12812" width="8.6640625" style="29" hidden="1"/>
    <col min="12813" max="12813" width="2.83203125" style="29" hidden="1"/>
    <col min="12814" max="12814" width="12" style="29" hidden="1"/>
    <col min="12815" max="12815" width="8.1640625" style="29" hidden="1"/>
    <col min="12816" max="12816" width="9" style="29" hidden="1"/>
    <col min="12817" max="12818" width="15.1640625" style="29" hidden="1"/>
    <col min="12819" max="12819" width="9" style="29" hidden="1"/>
    <col min="12820" max="12820" width="10.83203125" style="29" hidden="1"/>
    <col min="12821" max="12821" width="9.83203125" style="29" hidden="1"/>
    <col min="12822" max="13059" width="9" style="29" hidden="1"/>
    <col min="13060" max="13060" width="24.6640625" style="29" hidden="1"/>
    <col min="13061" max="13061" width="9.5" style="29" hidden="1"/>
    <col min="13062" max="13062" width="11.1640625" style="29" hidden="1"/>
    <col min="13063" max="13063" width="14.5" style="29" hidden="1"/>
    <col min="13064" max="13064" width="13" style="29" hidden="1"/>
    <col min="13065" max="13065" width="14.33203125" style="29" hidden="1"/>
    <col min="13066" max="13066" width="14.83203125" style="29" hidden="1"/>
    <col min="13067" max="13067" width="12.5" style="29" hidden="1"/>
    <col min="13068" max="13068" width="8.6640625" style="29" hidden="1"/>
    <col min="13069" max="13069" width="2.83203125" style="29" hidden="1"/>
    <col min="13070" max="13070" width="12" style="29" hidden="1"/>
    <col min="13071" max="13071" width="8.1640625" style="29" hidden="1"/>
    <col min="13072" max="13072" width="9" style="29" hidden="1"/>
    <col min="13073" max="13074" width="15.1640625" style="29" hidden="1"/>
    <col min="13075" max="13075" width="9" style="29" hidden="1"/>
    <col min="13076" max="13076" width="10.83203125" style="29" hidden="1"/>
    <col min="13077" max="13077" width="9.83203125" style="29" hidden="1"/>
    <col min="13078" max="13315" width="9" style="29" hidden="1"/>
    <col min="13316" max="13316" width="24.6640625" style="29" hidden="1"/>
    <col min="13317" max="13317" width="9.5" style="29" hidden="1"/>
    <col min="13318" max="13318" width="11.1640625" style="29" hidden="1"/>
    <col min="13319" max="13319" width="14.5" style="29" hidden="1"/>
    <col min="13320" max="13320" width="13" style="29" hidden="1"/>
    <col min="13321" max="13321" width="14.33203125" style="29" hidden="1"/>
    <col min="13322" max="13322" width="14.83203125" style="29" hidden="1"/>
    <col min="13323" max="13323" width="12.5" style="29" hidden="1"/>
    <col min="13324" max="13324" width="8.6640625" style="29" hidden="1"/>
    <col min="13325" max="13325" width="2.83203125" style="29" hidden="1"/>
    <col min="13326" max="13326" width="12" style="29" hidden="1"/>
    <col min="13327" max="13327" width="8.1640625" style="29" hidden="1"/>
    <col min="13328" max="13328" width="9" style="29" hidden="1"/>
    <col min="13329" max="13330" width="15.1640625" style="29" hidden="1"/>
    <col min="13331" max="13331" width="9" style="29" hidden="1"/>
    <col min="13332" max="13332" width="10.83203125" style="29" hidden="1"/>
    <col min="13333" max="13333" width="9.83203125" style="29" hidden="1"/>
    <col min="13334" max="13571" width="9" style="29" hidden="1"/>
    <col min="13572" max="13572" width="24.6640625" style="29" hidden="1"/>
    <col min="13573" max="13573" width="9.5" style="29" hidden="1"/>
    <col min="13574" max="13574" width="11.1640625" style="29" hidden="1"/>
    <col min="13575" max="13575" width="14.5" style="29" hidden="1"/>
    <col min="13576" max="13576" width="13" style="29" hidden="1"/>
    <col min="13577" max="13577" width="14.33203125" style="29" hidden="1"/>
    <col min="13578" max="13578" width="14.83203125" style="29" hidden="1"/>
    <col min="13579" max="13579" width="12.5" style="29" hidden="1"/>
    <col min="13580" max="13580" width="8.6640625" style="29" hidden="1"/>
    <col min="13581" max="13581" width="2.83203125" style="29" hidden="1"/>
    <col min="13582" max="13582" width="12" style="29" hidden="1"/>
    <col min="13583" max="13583" width="8.1640625" style="29" hidden="1"/>
    <col min="13584" max="13584" width="9" style="29" hidden="1"/>
    <col min="13585" max="13586" width="15.1640625" style="29" hidden="1"/>
    <col min="13587" max="13587" width="9" style="29" hidden="1"/>
    <col min="13588" max="13588" width="10.83203125" style="29" hidden="1"/>
    <col min="13589" max="13589" width="9.83203125" style="29" hidden="1"/>
    <col min="13590" max="13827" width="9" style="29" hidden="1"/>
    <col min="13828" max="13828" width="24.6640625" style="29" hidden="1"/>
    <col min="13829" max="13829" width="9.5" style="29" hidden="1"/>
    <col min="13830" max="13830" width="11.1640625" style="29" hidden="1"/>
    <col min="13831" max="13831" width="14.5" style="29" hidden="1"/>
    <col min="13832" max="13832" width="13" style="29" hidden="1"/>
    <col min="13833" max="13833" width="14.33203125" style="29" hidden="1"/>
    <col min="13834" max="13834" width="14.83203125" style="29" hidden="1"/>
    <col min="13835" max="13835" width="12.5" style="29" hidden="1"/>
    <col min="13836" max="13836" width="8.6640625" style="29" hidden="1"/>
    <col min="13837" max="13837" width="2.83203125" style="29" hidden="1"/>
    <col min="13838" max="13838" width="12" style="29" hidden="1"/>
    <col min="13839" max="13839" width="8.1640625" style="29" hidden="1"/>
    <col min="13840" max="13840" width="9" style="29" hidden="1"/>
    <col min="13841" max="13842" width="15.1640625" style="29" hidden="1"/>
    <col min="13843" max="13843" width="9" style="29" hidden="1"/>
    <col min="13844" max="13844" width="10.83203125" style="29" hidden="1"/>
    <col min="13845" max="13845" width="9.83203125" style="29" hidden="1"/>
    <col min="13846" max="14083" width="9" style="29" hidden="1"/>
    <col min="14084" max="14084" width="24.6640625" style="29" hidden="1"/>
    <col min="14085" max="14085" width="9.5" style="29" hidden="1"/>
    <col min="14086" max="14086" width="11.1640625" style="29" hidden="1"/>
    <col min="14087" max="14087" width="14.5" style="29" hidden="1"/>
    <col min="14088" max="14088" width="13" style="29" hidden="1"/>
    <col min="14089" max="14089" width="14.33203125" style="29" hidden="1"/>
    <col min="14090" max="14090" width="14.83203125" style="29" hidden="1"/>
    <col min="14091" max="14091" width="12.5" style="29" hidden="1"/>
    <col min="14092" max="14092" width="8.6640625" style="29" hidden="1"/>
    <col min="14093" max="14093" width="2.83203125" style="29" hidden="1"/>
    <col min="14094" max="14094" width="12" style="29" hidden="1"/>
    <col min="14095" max="14095" width="8.1640625" style="29" hidden="1"/>
    <col min="14096" max="14096" width="9" style="29" hidden="1"/>
    <col min="14097" max="14098" width="15.1640625" style="29" hidden="1"/>
    <col min="14099" max="14099" width="9" style="29" hidden="1"/>
    <col min="14100" max="14100" width="10.83203125" style="29" hidden="1"/>
    <col min="14101" max="14101" width="9.83203125" style="29" hidden="1"/>
    <col min="14102" max="14339" width="9" style="29" hidden="1"/>
    <col min="14340" max="14340" width="24.6640625" style="29" hidden="1"/>
    <col min="14341" max="14341" width="9.5" style="29" hidden="1"/>
    <col min="14342" max="14342" width="11.1640625" style="29" hidden="1"/>
    <col min="14343" max="14343" width="14.5" style="29" hidden="1"/>
    <col min="14344" max="14344" width="13" style="29" hidden="1"/>
    <col min="14345" max="14345" width="14.33203125" style="29" hidden="1"/>
    <col min="14346" max="14346" width="14.83203125" style="29" hidden="1"/>
    <col min="14347" max="14347" width="12.5" style="29" hidden="1"/>
    <col min="14348" max="14348" width="8.6640625" style="29" hidden="1"/>
    <col min="14349" max="14349" width="2.83203125" style="29" hidden="1"/>
    <col min="14350" max="14350" width="12" style="29" hidden="1"/>
    <col min="14351" max="14351" width="8.1640625" style="29" hidden="1"/>
    <col min="14352" max="14352" width="9" style="29" hidden="1"/>
    <col min="14353" max="14354" width="15.1640625" style="29" hidden="1"/>
    <col min="14355" max="14355" width="9" style="29" hidden="1"/>
    <col min="14356" max="14356" width="10.83203125" style="29" hidden="1"/>
    <col min="14357" max="14357" width="9.83203125" style="29" hidden="1"/>
    <col min="14358" max="14595" width="9" style="29" hidden="1"/>
    <col min="14596" max="14596" width="24.6640625" style="29" hidden="1"/>
    <col min="14597" max="14597" width="9.5" style="29" hidden="1"/>
    <col min="14598" max="14598" width="11.1640625" style="29" hidden="1"/>
    <col min="14599" max="14599" width="14.5" style="29" hidden="1"/>
    <col min="14600" max="14600" width="13" style="29" hidden="1"/>
    <col min="14601" max="14601" width="14.33203125" style="29" hidden="1"/>
    <col min="14602" max="14602" width="14.83203125" style="29" hidden="1"/>
    <col min="14603" max="14603" width="12.5" style="29" hidden="1"/>
    <col min="14604" max="14604" width="8.6640625" style="29" hidden="1"/>
    <col min="14605" max="14605" width="2.83203125" style="29" hidden="1"/>
    <col min="14606" max="14606" width="12" style="29" hidden="1"/>
    <col min="14607" max="14607" width="8.1640625" style="29" hidden="1"/>
    <col min="14608" max="14608" width="9" style="29" hidden="1"/>
    <col min="14609" max="14610" width="15.1640625" style="29" hidden="1"/>
    <col min="14611" max="14611" width="9" style="29" hidden="1"/>
    <col min="14612" max="14612" width="10.83203125" style="29" hidden="1"/>
    <col min="14613" max="14613" width="9.83203125" style="29" hidden="1"/>
    <col min="14614" max="14851" width="9" style="29" hidden="1"/>
    <col min="14852" max="14852" width="24.6640625" style="29" hidden="1"/>
    <col min="14853" max="14853" width="9.5" style="29" hidden="1"/>
    <col min="14854" max="14854" width="11.1640625" style="29" hidden="1"/>
    <col min="14855" max="14855" width="14.5" style="29" hidden="1"/>
    <col min="14856" max="14856" width="13" style="29" hidden="1"/>
    <col min="14857" max="14857" width="14.33203125" style="29" hidden="1"/>
    <col min="14858" max="14858" width="14.83203125" style="29" hidden="1"/>
    <col min="14859" max="14859" width="12.5" style="29" hidden="1"/>
    <col min="14860" max="14860" width="8.6640625" style="29" hidden="1"/>
    <col min="14861" max="14861" width="2.83203125" style="29" hidden="1"/>
    <col min="14862" max="14862" width="12" style="29" hidden="1"/>
    <col min="14863" max="14863" width="8.1640625" style="29" hidden="1"/>
    <col min="14864" max="14864" width="9" style="29" hidden="1"/>
    <col min="14865" max="14866" width="15.1640625" style="29" hidden="1"/>
    <col min="14867" max="14867" width="9" style="29" hidden="1"/>
    <col min="14868" max="14868" width="10.83203125" style="29" hidden="1"/>
    <col min="14869" max="14869" width="9.83203125" style="29" hidden="1"/>
    <col min="14870" max="15107" width="9" style="29" hidden="1"/>
    <col min="15108" max="15108" width="24.6640625" style="29" hidden="1"/>
    <col min="15109" max="15109" width="9.5" style="29" hidden="1"/>
    <col min="15110" max="15110" width="11.1640625" style="29" hidden="1"/>
    <col min="15111" max="15111" width="14.5" style="29" hidden="1"/>
    <col min="15112" max="15112" width="13" style="29" hidden="1"/>
    <col min="15113" max="15113" width="14.33203125" style="29" hidden="1"/>
    <col min="15114" max="15114" width="14.83203125" style="29" hidden="1"/>
    <col min="15115" max="15115" width="12.5" style="29" hidden="1"/>
    <col min="15116" max="15116" width="8.6640625" style="29" hidden="1"/>
    <col min="15117" max="15117" width="2.83203125" style="29" hidden="1"/>
    <col min="15118" max="15118" width="12" style="29" hidden="1"/>
    <col min="15119" max="15119" width="8.1640625" style="29" hidden="1"/>
    <col min="15120" max="15120" width="9" style="29" hidden="1"/>
    <col min="15121" max="15122" width="15.1640625" style="29" hidden="1"/>
    <col min="15123" max="15123" width="9" style="29" hidden="1"/>
    <col min="15124" max="15124" width="10.83203125" style="29" hidden="1"/>
    <col min="15125" max="15125" width="9.83203125" style="29" hidden="1"/>
    <col min="15126" max="15363" width="9" style="29" hidden="1"/>
    <col min="15364" max="15364" width="24.6640625" style="29" hidden="1"/>
    <col min="15365" max="15365" width="9.5" style="29" hidden="1"/>
    <col min="15366" max="15366" width="11.1640625" style="29" hidden="1"/>
    <col min="15367" max="15367" width="14.5" style="29" hidden="1"/>
    <col min="15368" max="15368" width="13" style="29" hidden="1"/>
    <col min="15369" max="15369" width="14.33203125" style="29" hidden="1"/>
    <col min="15370" max="15370" width="14.83203125" style="29" hidden="1"/>
    <col min="15371" max="15371" width="12.5" style="29" hidden="1"/>
    <col min="15372" max="15372" width="8.6640625" style="29" hidden="1"/>
    <col min="15373" max="15373" width="2.83203125" style="29" hidden="1"/>
    <col min="15374" max="15374" width="12" style="29" hidden="1"/>
    <col min="15375" max="15375" width="8.1640625" style="29" hidden="1"/>
    <col min="15376" max="15376" width="9" style="29" hidden="1"/>
    <col min="15377" max="15378" width="15.1640625" style="29" hidden="1"/>
    <col min="15379" max="15379" width="9" style="29" hidden="1"/>
    <col min="15380" max="15380" width="10.83203125" style="29" hidden="1"/>
    <col min="15381" max="15381" width="9.83203125" style="29" hidden="1"/>
    <col min="15382" max="15619" width="9" style="29" hidden="1"/>
    <col min="15620" max="15620" width="24.6640625" style="29" hidden="1"/>
    <col min="15621" max="15621" width="9.5" style="29" hidden="1"/>
    <col min="15622" max="15622" width="11.1640625" style="29" hidden="1"/>
    <col min="15623" max="15623" width="14.5" style="29" hidden="1"/>
    <col min="15624" max="15624" width="13" style="29" hidden="1"/>
    <col min="15625" max="15625" width="14.33203125" style="29" hidden="1"/>
    <col min="15626" max="15626" width="14.83203125" style="29" hidden="1"/>
    <col min="15627" max="15627" width="12.5" style="29" hidden="1"/>
    <col min="15628" max="15628" width="8.6640625" style="29" hidden="1"/>
    <col min="15629" max="15629" width="2.83203125" style="29" hidden="1"/>
    <col min="15630" max="15630" width="12" style="29" hidden="1"/>
    <col min="15631" max="15631" width="8.1640625" style="29" hidden="1"/>
    <col min="15632" max="15632" width="9" style="29" hidden="1"/>
    <col min="15633" max="15634" width="15.1640625" style="29" hidden="1"/>
    <col min="15635" max="15635" width="9" style="29" hidden="1"/>
    <col min="15636" max="15636" width="10.83203125" style="29" hidden="1"/>
    <col min="15637" max="15637" width="9.83203125" style="29" hidden="1"/>
    <col min="15638" max="15875" width="9" style="29" hidden="1"/>
    <col min="15876" max="15876" width="24.6640625" style="29" hidden="1"/>
    <col min="15877" max="15877" width="9.5" style="29" hidden="1"/>
    <col min="15878" max="15878" width="11.1640625" style="29" hidden="1"/>
    <col min="15879" max="15879" width="14.5" style="29" hidden="1"/>
    <col min="15880" max="15880" width="13" style="29" hidden="1"/>
    <col min="15881" max="15881" width="14.33203125" style="29" hidden="1"/>
    <col min="15882" max="15882" width="14.83203125" style="29" hidden="1"/>
    <col min="15883" max="15883" width="12.5" style="29" hidden="1"/>
    <col min="15884" max="15884" width="8.6640625" style="29" hidden="1"/>
    <col min="15885" max="15885" width="2.83203125" style="29" hidden="1"/>
    <col min="15886" max="15886" width="12" style="29" hidden="1"/>
    <col min="15887" max="15887" width="8.1640625" style="29" hidden="1"/>
    <col min="15888" max="15888" width="9" style="29" hidden="1"/>
    <col min="15889" max="15890" width="15.1640625" style="29" hidden="1"/>
    <col min="15891" max="15891" width="9" style="29" hidden="1"/>
    <col min="15892" max="15892" width="10.83203125" style="29" hidden="1"/>
    <col min="15893" max="15893" width="9.83203125" style="29" hidden="1"/>
    <col min="15894" max="16131" width="9" style="29" hidden="1"/>
    <col min="16132" max="16132" width="24.6640625" style="29" hidden="1"/>
    <col min="16133" max="16133" width="9.5" style="29" hidden="1"/>
    <col min="16134" max="16134" width="11.1640625" style="29" hidden="1"/>
    <col min="16135" max="16135" width="14.5" style="29" hidden="1"/>
    <col min="16136" max="16136" width="13" style="29" hidden="1"/>
    <col min="16137" max="16137" width="14.33203125" style="29" hidden="1"/>
    <col min="16138" max="16138" width="14.83203125" style="29" hidden="1"/>
    <col min="16139" max="16139" width="12.5" style="29" hidden="1"/>
    <col min="16140" max="16140" width="8.6640625" style="29" hidden="1"/>
    <col min="16141" max="16141" width="2.83203125" style="29" hidden="1"/>
    <col min="16142" max="16142" width="12" style="29" hidden="1"/>
    <col min="16143" max="16143" width="8.1640625" style="29" hidden="1"/>
    <col min="16144" max="16144" width="9" style="29" hidden="1"/>
    <col min="16145" max="16146" width="15.1640625" style="29" hidden="1"/>
    <col min="16147" max="16147" width="9" style="29" hidden="1"/>
    <col min="16148" max="16148" width="10.83203125" style="29" hidden="1"/>
    <col min="16149" max="16150" width="9.83203125" style="29" hidden="1"/>
    <col min="16151" max="16384" width="9" style="29" hidden="1"/>
  </cols>
  <sheetData>
    <row r="1" spans="1:21" ht="20">
      <c r="A1" s="1" t="s">
        <v>121</v>
      </c>
      <c r="B1" s="31"/>
      <c r="Q1" s="34"/>
    </row>
    <row r="2" spans="1:21">
      <c r="B2" s="13" t="s">
        <v>21</v>
      </c>
      <c r="C2" s="13"/>
      <c r="D2" s="14" t="str">
        <f ca="1">MID(CELL("filename",A1),FIND("]",CELL("filename",A1))+1,255)</f>
        <v>10</v>
      </c>
      <c r="Q2" s="34"/>
    </row>
    <row r="3" spans="1:21" ht="5.25" customHeight="1">
      <c r="B3" s="90"/>
      <c r="C3" s="89"/>
      <c r="D3" s="89"/>
    </row>
    <row r="4" spans="1:21">
      <c r="B4" s="90" t="s">
        <v>4</v>
      </c>
      <c r="C4" s="89"/>
      <c r="D4" s="89"/>
      <c r="H4" s="90" t="s">
        <v>22</v>
      </c>
    </row>
    <row r="5" spans="1:21" s="89" customFormat="1" ht="11">
      <c r="B5" s="89" t="s">
        <v>96</v>
      </c>
      <c r="C5" s="89">
        <f ca="1">VLOOKUP(_xlfn.NUMBERVALUE($D$2),Results!$B$6:$F$76,5,0)</f>
        <v>89</v>
      </c>
      <c r="G5" s="137"/>
      <c r="H5" s="89" t="str">
        <f ca="1">VLOOKUP($C$5,ResultsByYr!$BS$6:$BT$7,2,0)</f>
        <v>BT</v>
      </c>
      <c r="T5" s="91"/>
    </row>
    <row r="6" spans="1:21" s="89" customFormat="1" ht="11">
      <c r="B6" s="92" t="s">
        <v>19</v>
      </c>
      <c r="C6" s="89" t="str">
        <f ca="1">VLOOKUP(_xlfn.NUMBERVALUE($D$2),Results!$B$6:$E$76,2,0)</f>
        <v>AWP 2009 (Adj HSE/HSL)</v>
      </c>
      <c r="G6" s="93"/>
      <c r="H6" s="89" t="str">
        <f ca="1">VLOOKUP(C6,Information!$B$57:$C$59,2,0)</f>
        <v>Deaths - HSE (AWP) 2009</v>
      </c>
      <c r="Q6" s="93"/>
      <c r="T6" s="91"/>
    </row>
    <row r="7" spans="1:21" s="89" customFormat="1" ht="11">
      <c r="B7" s="92" t="s">
        <v>5</v>
      </c>
      <c r="C7" s="89" t="str">
        <f ca="1">VLOOKUP(_xlfn.NUMBERVALUE($D$2),Results!$B$6:$E$76,3,0)</f>
        <v>AWP 2009 - PtC 3</v>
      </c>
      <c r="G7" s="93"/>
      <c r="H7" s="89" t="str">
        <f ca="1">VLOOKUP(C7,Information!$B$66:$C$69,2,0)</f>
        <v>PtC(3) 2009</v>
      </c>
      <c r="Q7" s="94"/>
      <c r="T7" s="91"/>
    </row>
    <row r="8" spans="1:21" s="89" customFormat="1" ht="11">
      <c r="B8" s="92" t="s">
        <v>18</v>
      </c>
      <c r="C8" s="89" t="str">
        <f ca="1">VLOOKUP(_xlfn.NUMBERVALUE($D$2),Results!$B$6:$E$76,4,0)</f>
        <v>AWP2009- RPI = 2.5%</v>
      </c>
      <c r="D8" s="95"/>
      <c r="G8" s="93"/>
      <c r="H8" s="89" t="str">
        <f ca="1">VLOOKUP(C8,Information!$B$62:$C$64,2,0)</f>
        <v>ACPC(RPI=2.5%) 2009</v>
      </c>
      <c r="I8" s="94"/>
      <c r="T8" s="91"/>
    </row>
    <row r="9" spans="1:21" ht="5.25" customHeight="1" thickBot="1">
      <c r="B9" s="13"/>
      <c r="C9" s="13"/>
      <c r="D9" s="14"/>
    </row>
    <row r="10" spans="1:21" ht="14" thickBot="1">
      <c r="B10" s="46" t="s">
        <v>6</v>
      </c>
      <c r="C10" s="47"/>
      <c r="D10" s="47"/>
      <c r="E10" s="47"/>
      <c r="F10" s="48"/>
      <c r="G10" s="138"/>
      <c r="H10" s="48"/>
      <c r="I10" s="48"/>
      <c r="J10" s="48"/>
      <c r="K10" s="47"/>
      <c r="L10" s="47"/>
      <c r="M10" s="47"/>
      <c r="N10" s="47"/>
      <c r="O10" s="47"/>
      <c r="P10" s="47"/>
      <c r="Q10" s="47"/>
      <c r="R10" s="47"/>
      <c r="S10" s="47"/>
      <c r="T10" s="49"/>
    </row>
    <row r="11" spans="1:21" s="50" customFormat="1" ht="64.5" customHeight="1" thickBot="1">
      <c r="B11" s="23" t="s">
        <v>7</v>
      </c>
      <c r="C11" s="24" t="s">
        <v>12</v>
      </c>
      <c r="D11" s="65" t="s">
        <v>13</v>
      </c>
      <c r="E11" s="23" t="s">
        <v>165</v>
      </c>
      <c r="F11" s="24" t="s">
        <v>56</v>
      </c>
      <c r="G11" s="139" t="s">
        <v>57</v>
      </c>
      <c r="H11" s="24" t="s">
        <v>15</v>
      </c>
      <c r="I11" s="24" t="s">
        <v>14</v>
      </c>
      <c r="J11" s="24" t="s">
        <v>82</v>
      </c>
      <c r="K11" s="25" t="s">
        <v>16</v>
      </c>
      <c r="L11" s="81" t="s">
        <v>27</v>
      </c>
      <c r="M11" s="36" t="s">
        <v>28</v>
      </c>
      <c r="N11" s="24" t="s">
        <v>8</v>
      </c>
      <c r="O11" s="24" t="s">
        <v>17</v>
      </c>
      <c r="P11" s="24"/>
      <c r="Q11" s="24" t="s">
        <v>9</v>
      </c>
      <c r="R11" s="24" t="s">
        <v>3</v>
      </c>
      <c r="S11" s="65" t="s">
        <v>33</v>
      </c>
      <c r="T11" s="45" t="s">
        <v>32</v>
      </c>
    </row>
    <row r="12" spans="1:21" s="51" customFormat="1">
      <c r="B12" s="15">
        <v>2005</v>
      </c>
      <c r="C12" s="61">
        <f t="shared" ref="C12:C43" ca="1" si="0">SUM(INDIRECT("'"&amp;$H$6&amp;"'!C"&amp;SUM(ROW(A12))&amp;":"&amp;$H$5&amp;ROW(B12)))</f>
        <v>1681.0633771686744</v>
      </c>
      <c r="D12" s="79">
        <f t="shared" ref="D12:D43" ca="1" si="1">SUMPRODUCT(INDIRECT("'"&amp;$H$6&amp;"'!C"&amp;SUM(ROW(A12))&amp;":"&amp;$H$5&amp;SUM(ROW(B12))),INDIRECT("'"&amp;$H$6&amp;"'!C11:"&amp;$H$5&amp;"11"))/C12</f>
        <v>71.575129113799576</v>
      </c>
      <c r="E12" s="85">
        <f ca="1">IFERROR(F12/C12,"")</f>
        <v>0.49297250775218138</v>
      </c>
      <c r="F12" s="61">
        <f t="shared" ref="F12:F43" ca="1" si="2">SUMPRODUCT(INDIRECT("'"&amp;$H$6&amp;"'!$C"&amp;SUM(ROW(A12))&amp;":"&amp;$H$5&amp;SUM(ROW(A12))),
INDIRECT("'"&amp;$H$7&amp;"'!$C"&amp;SUM(ROW(A12))&amp;":"&amp;$H$5&amp;SUM(ROW(A12))))</f>
        <v>828.71802873319257</v>
      </c>
      <c r="G12" s="181">
        <f ca="1">OFFSET('Other Inputs'!$B80,,$D$2)</f>
        <v>0.2</v>
      </c>
      <c r="H12" s="61">
        <f ca="1">F12*(1-G12)</f>
        <v>662.97442298655415</v>
      </c>
      <c r="I12" s="79">
        <f t="shared" ref="I12:I43" ca="1" si="3">IFERROR(SUMPRODUCT(INDIRECT("'"&amp;$H$6&amp;"'!$C"&amp;SUM(ROW(P12))&amp;":"&amp;$H$5&amp;SUM(ROW(P12))),
INDIRECT("'"&amp;$H$7&amp;"'!$C"&amp;SUM(ROW(P12))&amp;":"&amp;$H$5&amp;SUM(ROW(P12))),
INDIRECT("'"&amp;$H$7&amp;"'!$C10:"&amp;$H$5&amp;10))/
(SUMPRODUCT(INDIRECT("'"&amp;$H$6&amp;"'!$C"&amp;SUM(ROW(P12))&amp;":"&amp;$H$5&amp;SUM(ROW(P12))),
INDIRECT("'"&amp;$H$7&amp;"'!$C"&amp;SUM(ROW(P12))&amp;":"&amp;$H$5&amp;SUM(ROW(P12))))),"")</f>
        <v>70.504310200031341</v>
      </c>
      <c r="J12" s="180">
        <f ca="1">OFFSET('Other Inputs'!$B11,,$D$2)</f>
        <v>2.4074239224083493</v>
      </c>
      <c r="K12" s="86">
        <f ca="1">H12*J12</f>
        <v>1596.0604858427023</v>
      </c>
      <c r="L12" s="181">
        <f ca="1">OFFSET('Other Inputs'!$B149,,$D$2)</f>
        <v>1.1254019292604502E-2</v>
      </c>
      <c r="M12" s="181">
        <f ca="1">OFFSET('Other Inputs'!$B218,,$D$2)</f>
        <v>2.2753128555176336E-2</v>
      </c>
      <c r="N12" s="61">
        <f ca="1">(K12*(1+L12))*(1+M12)</f>
        <v>1650.746644626784</v>
      </c>
      <c r="O12" s="61">
        <f ca="1">N12/J12</f>
        <v>685.69005618894187</v>
      </c>
      <c r="P12" s="53"/>
      <c r="Q12" s="61">
        <f ca="1">IFERROR(SUMPRODUCT(INDIRECT("'"&amp;$H$6&amp;"'!$C"&amp;SUM(ROW(P12))&amp;":"&amp;$H$5&amp;SUM(ROW(P12))),
INDIRECT("'"&amp;$H$7&amp;"'!$C"&amp;SUM(ROW(P12))&amp;":"&amp;$H$5&amp;SUM(ROW(P12))),
INDIRECT("'"&amp;$H$8&amp;"'!$C"&amp;SUM(ROW(P12))&amp;":"&amp;$H$5&amp;SUM(ROW(P12))))/
(SUMPRODUCT(INDIRECT("'"&amp;$H$6&amp;"'!$C"&amp;SUM(ROW(P12))&amp;":"&amp;$H$5&amp;SUM(ROW(P12))),
INDIRECT("'"&amp;$H$7&amp;"'!$C"&amp;SUM(ROW(P12))&amp;":"&amp;$H$5&amp;SUM(ROW(P12))))),"")</f>
        <v>166610.7594493638</v>
      </c>
      <c r="R12" s="54"/>
      <c r="S12" s="66">
        <f ca="1">IFERROR(O12*Q12,0)</f>
        <v>114243341.00851655</v>
      </c>
      <c r="T12" s="68">
        <f t="shared" ref="T12:T43" si="4">IF(B12&gt;Endyear,0,IF(B12&gt;=Startyear,IF(B12=Startyear,0.5,T11+1),0))</f>
        <v>0</v>
      </c>
    </row>
    <row r="13" spans="1:21" s="51" customFormat="1">
      <c r="B13" s="15">
        <f>B12+1</f>
        <v>2006</v>
      </c>
      <c r="C13" s="61">
        <f t="shared" ca="1" si="0"/>
        <v>1723.511444116763</v>
      </c>
      <c r="D13" s="79">
        <f t="shared" ca="1" si="1"/>
        <v>72.034839673775238</v>
      </c>
      <c r="E13" s="85">
        <f t="shared" ref="E13:E67" ca="1" si="5">IFERROR(F13/C13,"")</f>
        <v>0.59718872674709278</v>
      </c>
      <c r="F13" s="61">
        <f t="shared" ca="1" si="2"/>
        <v>1029.2616048461327</v>
      </c>
      <c r="G13" s="181">
        <f ca="1">OFFSET('Other Inputs'!$B81,,$D$2)</f>
        <v>0.2</v>
      </c>
      <c r="H13" s="61">
        <f t="shared" ref="H13:H67" ca="1" si="6">F13*(1-G13)</f>
        <v>823.40928387690622</v>
      </c>
      <c r="I13" s="79">
        <f t="shared" ca="1" si="3"/>
        <v>70.81766109350545</v>
      </c>
      <c r="J13" s="63">
        <f ca="1">OFFSET('Other Inputs'!$B12,,$D$2)</f>
        <v>2.2330562529238676</v>
      </c>
      <c r="K13" s="86">
        <f t="shared" ref="K13:K67" ca="1" si="7">H13*J13</f>
        <v>1838.7192500768892</v>
      </c>
      <c r="L13" s="82">
        <f ca="1">OFFSET('Other Inputs'!$B150,,$D$2)</f>
        <v>1.532567049808429E-2</v>
      </c>
      <c r="M13" s="52">
        <f ca="1">OFFSET('Other Inputs'!$B219,,$D$2)</f>
        <v>2.8735632183908046E-2</v>
      </c>
      <c r="N13" s="61">
        <f t="shared" ref="N13:N67" ca="1" si="8">(K13*(1+L13))*(1+M13)</f>
        <v>1920.5453742765937</v>
      </c>
      <c r="O13" s="61">
        <f t="shared" ref="O13:O67" ca="1" si="9">N13/J13</f>
        <v>860.05239311007699</v>
      </c>
      <c r="P13" s="53"/>
      <c r="Q13" s="61">
        <f t="shared" ref="Q13:Q43" ca="1" si="10">IFERROR(SUMPRODUCT(INDIRECT("'"&amp;$H$6&amp;"'!$C"&amp;SUM(ROW(P13))&amp;":"&amp;$H$5&amp;SUM(ROW(P13))),
INDIRECT("'"&amp;$H$7&amp;"'!$C"&amp;SUM(ROW(P13))&amp;":"&amp;$H$5&amp;SUM(ROW(P13))),
INDIRECT("'"&amp;$H$8&amp;"'!$C"&amp;SUM(ROW(P13))&amp;":"&amp;$H$5&amp;SUM(ROW(P13))))/
(SUMPRODUCT(INDIRECT("'"&amp;$H$6&amp;"'!$C"&amp;SUM(ROW(P13))&amp;":"&amp;$H$5&amp;SUM(ROW(P13))),
INDIRECT("'"&amp;$H$7&amp;"'!$C"&amp;SUM(ROW(P13))&amp;":"&amp;$H$5&amp;SUM(ROW(P13))))),"")</f>
        <v>172158.97772246436</v>
      </c>
      <c r="R13" s="54">
        <f ca="1">IF(Q13=0,"",IFERROR(Q13/Q12-1,""))</f>
        <v>3.330048006165387E-2</v>
      </c>
      <c r="S13" s="66">
        <f t="shared" ref="S13:S67" ca="1" si="11">IFERROR(O13*Q13,0)</f>
        <v>148065740.7855899</v>
      </c>
      <c r="T13" s="68">
        <f t="shared" si="4"/>
        <v>0</v>
      </c>
      <c r="U13" s="55"/>
    </row>
    <row r="14" spans="1:21" s="51" customFormat="1">
      <c r="B14" s="15">
        <f t="shared" ref="B14:B67" si="12">B13+1</f>
        <v>2007</v>
      </c>
      <c r="C14" s="61">
        <f t="shared" ca="1" si="0"/>
        <v>1762.5880949877123</v>
      </c>
      <c r="D14" s="79">
        <f t="shared" ca="1" si="1"/>
        <v>72.492109883593159</v>
      </c>
      <c r="E14" s="85">
        <f t="shared" ca="1" si="5"/>
        <v>0.63233213762820784</v>
      </c>
      <c r="F14" s="61">
        <f t="shared" ca="1" si="2"/>
        <v>1114.5410978616108</v>
      </c>
      <c r="G14" s="181">
        <f ca="1">OFFSET('Other Inputs'!$B82,,$D$2)</f>
        <v>0.2</v>
      </c>
      <c r="H14" s="61">
        <f t="shared" ca="1" si="6"/>
        <v>891.63287828928867</v>
      </c>
      <c r="I14" s="79">
        <f t="shared" ca="1" si="3"/>
        <v>71.166114505769386</v>
      </c>
      <c r="J14" s="63">
        <f ca="1">OFFSET('Other Inputs'!$B13,,$D$2)</f>
        <v>2.1823878269121399</v>
      </c>
      <c r="K14" s="86">
        <f t="shared" ca="1" si="7"/>
        <v>1945.8887396531773</v>
      </c>
      <c r="L14" s="82">
        <f ca="1">OFFSET('Other Inputs'!$B151,,$D$2)</f>
        <v>2.3809523809523808E-2</v>
      </c>
      <c r="M14" s="52">
        <f ca="1">OFFSET('Other Inputs'!$B220,,$D$2)</f>
        <v>1.9920643568347652E-2</v>
      </c>
      <c r="N14" s="61">
        <f t="shared" ca="1" si="8"/>
        <v>2031.9057169846947</v>
      </c>
      <c r="O14" s="61">
        <f t="shared" ca="1" si="9"/>
        <v>931.04703569559297</v>
      </c>
      <c r="P14" s="53"/>
      <c r="Q14" s="61">
        <f t="shared" ca="1" si="10"/>
        <v>184554.93748261742</v>
      </c>
      <c r="R14" s="54">
        <f t="shared" ref="R14:R67" ca="1" si="13">IF(Q14=0,"",IFERROR(Q14/Q13-1,""))</f>
        <v>7.2002981919051967E-2</v>
      </c>
      <c r="S14" s="66">
        <f t="shared" ca="1" si="11"/>
        <v>171829327.46617642</v>
      </c>
      <c r="T14" s="68">
        <f t="shared" si="4"/>
        <v>0</v>
      </c>
      <c r="U14" s="56"/>
    </row>
    <row r="15" spans="1:21" s="51" customFormat="1">
      <c r="B15" s="15">
        <f t="shared" si="12"/>
        <v>2008</v>
      </c>
      <c r="C15" s="61">
        <f t="shared" ca="1" si="0"/>
        <v>1801.0891276398256</v>
      </c>
      <c r="D15" s="79">
        <f t="shared" ca="1" si="1"/>
        <v>72.965777435291329</v>
      </c>
      <c r="E15" s="85">
        <f t="shared" ca="1" si="5"/>
        <v>0.68900506175710796</v>
      </c>
      <c r="F15" s="61">
        <f t="shared" ca="1" si="2"/>
        <v>1240.9595256195337</v>
      </c>
      <c r="G15" s="181">
        <f ca="1">OFFSET('Other Inputs'!$B83,,$D$2)</f>
        <v>0.16</v>
      </c>
      <c r="H15" s="61">
        <f t="shared" ca="1" si="6"/>
        <v>1042.4060015204082</v>
      </c>
      <c r="I15" s="79">
        <f t="shared" ca="1" si="3"/>
        <v>72.132945605667345</v>
      </c>
      <c r="J15" s="63">
        <f ca="1">OFFSET('Other Inputs'!$B14,,$D$2)</f>
        <v>2.0892165783074432</v>
      </c>
      <c r="K15" s="86">
        <f t="shared" ca="1" si="7"/>
        <v>2177.8118997036104</v>
      </c>
      <c r="L15" s="82">
        <f ca="1">OFFSET('Other Inputs'!$B152,,$D$2)</f>
        <v>3.1818181818181815E-2</v>
      </c>
      <c r="M15" s="52">
        <f ca="1">OFFSET('Other Inputs'!$B221,,$D$2)</f>
        <v>2.1641338831832495E-2</v>
      </c>
      <c r="N15" s="61">
        <f t="shared" ca="1" si="8"/>
        <v>2295.736295185091</v>
      </c>
      <c r="O15" s="61">
        <f t="shared" ca="1" si="9"/>
        <v>1098.8503150041809</v>
      </c>
      <c r="P15" s="53"/>
      <c r="Q15" s="61">
        <f t="shared" ca="1" si="10"/>
        <v>187821.81723516842</v>
      </c>
      <c r="R15" s="54">
        <f t="shared" ca="1" si="13"/>
        <v>1.7701394485090338E-2</v>
      </c>
      <c r="S15" s="66">
        <f t="shared" ca="1" si="11"/>
        <v>206388063.03352252</v>
      </c>
      <c r="T15" s="68">
        <f t="shared" si="4"/>
        <v>0</v>
      </c>
      <c r="U15" s="56"/>
    </row>
    <row r="16" spans="1:21" s="51" customFormat="1">
      <c r="B16" s="15">
        <f t="shared" si="12"/>
        <v>2009</v>
      </c>
      <c r="C16" s="61">
        <f t="shared" ca="1" si="0"/>
        <v>1832.5673150853106</v>
      </c>
      <c r="D16" s="79">
        <f t="shared" ca="1" si="1"/>
        <v>73.409091185300866</v>
      </c>
      <c r="E16" s="85">
        <f t="shared" ca="1" si="5"/>
        <v>0.68918195062624199</v>
      </c>
      <c r="F16" s="61">
        <f t="shared" ca="1" si="2"/>
        <v>1262.9723168643893</v>
      </c>
      <c r="G16" s="181">
        <f ca="1">OFFSET('Other Inputs'!$B84,,$D$2)</f>
        <v>0.2</v>
      </c>
      <c r="H16" s="61">
        <f t="shared" ca="1" si="6"/>
        <v>1010.3778534915115</v>
      </c>
      <c r="I16" s="79">
        <f t="shared" ca="1" si="3"/>
        <v>72.60013887186993</v>
      </c>
      <c r="J16" s="63">
        <f ca="1">OFFSET('Other Inputs'!$B15,,$D$2)</f>
        <v>2</v>
      </c>
      <c r="K16" s="86">
        <f t="shared" ca="1" si="7"/>
        <v>2020.7557069830229</v>
      </c>
      <c r="L16" s="82">
        <f ca="1">OFFSET('Other Inputs'!$B153,,$D$2)</f>
        <v>0.05</v>
      </c>
      <c r="M16" s="52">
        <f ca="1">OFFSET('Other Inputs'!$B222,,$D$2)</f>
        <v>2.3E-2</v>
      </c>
      <c r="N16" s="61">
        <f t="shared" ca="1" si="8"/>
        <v>2170.5947426558141</v>
      </c>
      <c r="O16" s="61">
        <f t="shared" ca="1" si="9"/>
        <v>1085.2973713279071</v>
      </c>
      <c r="P16" s="53"/>
      <c r="Q16" s="61">
        <f t="shared" ca="1" si="10"/>
        <v>193309.27193383125</v>
      </c>
      <c r="R16" s="54">
        <f t="shared" ca="1" si="13"/>
        <v>2.9216279447408899E-2</v>
      </c>
      <c r="S16" s="66">
        <f t="shared" ca="1" si="11"/>
        <v>209798044.68309861</v>
      </c>
      <c r="T16" s="68">
        <f t="shared" si="4"/>
        <v>0</v>
      </c>
    </row>
    <row r="17" spans="2:20" s="51" customFormat="1">
      <c r="B17" s="15">
        <f t="shared" si="12"/>
        <v>2010</v>
      </c>
      <c r="C17" s="61">
        <f t="shared" ca="1" si="0"/>
        <v>1856.058246012695</v>
      </c>
      <c r="D17" s="79">
        <f t="shared" ca="1" si="1"/>
        <v>73.81652932985466</v>
      </c>
      <c r="E17" s="85">
        <f t="shared" ca="1" si="5"/>
        <v>0.69422224344207728</v>
      </c>
      <c r="F17" s="61">
        <f t="shared" ca="1" si="2"/>
        <v>1288.5169195061001</v>
      </c>
      <c r="G17" s="181">
        <f ca="1">OFFSET('Other Inputs'!$B85,,$D$2)</f>
        <v>0.2</v>
      </c>
      <c r="H17" s="61">
        <f t="shared" ca="1" si="6"/>
        <v>1030.8135356048801</v>
      </c>
      <c r="I17" s="79">
        <f t="shared" ca="1" si="3"/>
        <v>73.072393391376949</v>
      </c>
      <c r="J17" s="63">
        <f ca="1">OFFSET('Other Inputs'!$B16,,$D$2)</f>
        <v>2</v>
      </c>
      <c r="K17" s="86">
        <f t="shared" ca="1" si="7"/>
        <v>2061.6270712097603</v>
      </c>
      <c r="L17" s="82">
        <f ca="1">OFFSET('Other Inputs'!$B154,,$D$2)</f>
        <v>0.05</v>
      </c>
      <c r="M17" s="52">
        <f ca="1">OFFSET('Other Inputs'!$B223,,$D$2)</f>
        <v>2.3E-2</v>
      </c>
      <c r="N17" s="61">
        <f t="shared" ca="1" si="8"/>
        <v>2214.4967185399637</v>
      </c>
      <c r="O17" s="61">
        <f t="shared" ca="1" si="9"/>
        <v>1107.2483592699818</v>
      </c>
      <c r="P17" s="53"/>
      <c r="Q17" s="61">
        <f t="shared" ca="1" si="10"/>
        <v>198885.94491428218</v>
      </c>
      <c r="R17" s="54">
        <f t="shared" ca="1" si="13"/>
        <v>2.8848450592477537E-2</v>
      </c>
      <c r="S17" s="66">
        <f t="shared" ca="1" si="11"/>
        <v>220216136.18819892</v>
      </c>
      <c r="T17" s="68">
        <f t="shared" si="4"/>
        <v>0</v>
      </c>
    </row>
    <row r="18" spans="2:20" s="51" customFormat="1">
      <c r="B18" s="15">
        <f t="shared" si="12"/>
        <v>2011</v>
      </c>
      <c r="C18" s="61">
        <f t="shared" ca="1" si="0"/>
        <v>1874.9952743190818</v>
      </c>
      <c r="D18" s="79">
        <f t="shared" ca="1" si="1"/>
        <v>74.22003977495126</v>
      </c>
      <c r="E18" s="85">
        <f t="shared" ca="1" si="5"/>
        <v>0.69892172824626808</v>
      </c>
      <c r="F18" s="61">
        <f t="shared" ca="1" si="2"/>
        <v>1310.4749375806782</v>
      </c>
      <c r="G18" s="181">
        <f ca="1">OFFSET('Other Inputs'!$B86,,$D$2)</f>
        <v>0.2</v>
      </c>
      <c r="H18" s="61">
        <f t="shared" ca="1" si="6"/>
        <v>1048.3799500645425</v>
      </c>
      <c r="I18" s="79">
        <f t="shared" ca="1" si="3"/>
        <v>73.536503150632683</v>
      </c>
      <c r="J18" s="63">
        <f ca="1">OFFSET('Other Inputs'!$B17,,$D$2)</f>
        <v>2</v>
      </c>
      <c r="K18" s="86">
        <f t="shared" ca="1" si="7"/>
        <v>2096.7599001290851</v>
      </c>
      <c r="L18" s="82">
        <f ca="1">OFFSET('Other Inputs'!$B155,,$D$2)</f>
        <v>0.05</v>
      </c>
      <c r="M18" s="52">
        <f ca="1">OFFSET('Other Inputs'!$B224,,$D$2)</f>
        <v>2.3E-2</v>
      </c>
      <c r="N18" s="61">
        <f t="shared" ca="1" si="8"/>
        <v>2252.2346467236566</v>
      </c>
      <c r="O18" s="61">
        <f t="shared" ca="1" si="9"/>
        <v>1126.1173233618283</v>
      </c>
      <c r="P18" s="53"/>
      <c r="Q18" s="61">
        <f t="shared" ca="1" si="10"/>
        <v>204649.5573474954</v>
      </c>
      <c r="R18" s="54">
        <f t="shared" ca="1" si="13"/>
        <v>2.8979485884220058E-2</v>
      </c>
      <c r="S18" s="66">
        <f t="shared" ca="1" si="11"/>
        <v>230459411.74734449</v>
      </c>
      <c r="T18" s="68">
        <f t="shared" si="4"/>
        <v>0</v>
      </c>
    </row>
    <row r="19" spans="2:20" s="51" customFormat="1">
      <c r="B19" s="15">
        <f t="shared" si="12"/>
        <v>2012</v>
      </c>
      <c r="C19" s="61">
        <f t="shared" ca="1" si="0"/>
        <v>1890.7902528687946</v>
      </c>
      <c r="D19" s="79">
        <f t="shared" ca="1" si="1"/>
        <v>74.632828107937328</v>
      </c>
      <c r="E19" s="85">
        <f t="shared" ca="1" si="5"/>
        <v>0.70330429969352704</v>
      </c>
      <c r="F19" s="61">
        <f t="shared" ca="1" si="2"/>
        <v>1329.8009146612344</v>
      </c>
      <c r="G19" s="181">
        <f ca="1">OFFSET('Other Inputs'!$B87,,$D$2)</f>
        <v>0.2</v>
      </c>
      <c r="H19" s="61">
        <f t="shared" ca="1" si="6"/>
        <v>1063.8407317289875</v>
      </c>
      <c r="I19" s="79">
        <f t="shared" ca="1" si="3"/>
        <v>74.005072279088523</v>
      </c>
      <c r="J19" s="63">
        <f ca="1">OFFSET('Other Inputs'!$B18,,$D$2)</f>
        <v>2</v>
      </c>
      <c r="K19" s="86">
        <f t="shared" ca="1" si="7"/>
        <v>2127.681463457975</v>
      </c>
      <c r="L19" s="82">
        <f ca="1">OFFSET('Other Inputs'!$B156,,$D$2)</f>
        <v>0.05</v>
      </c>
      <c r="M19" s="52">
        <f ca="1">OFFSET('Other Inputs'!$B225,,$D$2)</f>
        <v>2.3E-2</v>
      </c>
      <c r="N19" s="61">
        <f t="shared" ca="1" si="8"/>
        <v>2285.4490439733836</v>
      </c>
      <c r="O19" s="61">
        <f t="shared" ca="1" si="9"/>
        <v>1142.7245219866918</v>
      </c>
      <c r="P19" s="53"/>
      <c r="Q19" s="61">
        <f t="shared" ca="1" si="10"/>
        <v>210557.52901552652</v>
      </c>
      <c r="R19" s="54">
        <f t="shared" ca="1" si="13"/>
        <v>2.8868724392104861E-2</v>
      </c>
      <c r="S19" s="66">
        <f t="shared" ca="1" si="11"/>
        <v>240609251.69496652</v>
      </c>
      <c r="T19" s="68">
        <f t="shared" si="4"/>
        <v>0</v>
      </c>
    </row>
    <row r="20" spans="2:20" s="51" customFormat="1">
      <c r="B20" s="15">
        <f t="shared" si="12"/>
        <v>2013</v>
      </c>
      <c r="C20" s="61">
        <f t="shared" ca="1" si="0"/>
        <v>1903.0038852555112</v>
      </c>
      <c r="D20" s="79">
        <f t="shared" ca="1" si="1"/>
        <v>75.052533310806567</v>
      </c>
      <c r="E20" s="85">
        <f t="shared" ca="1" si="5"/>
        <v>0.70745486524254941</v>
      </c>
      <c r="F20" s="61">
        <f t="shared" ca="1" si="2"/>
        <v>1346.2893571994857</v>
      </c>
      <c r="G20" s="181">
        <f ca="1">OFFSET('Other Inputs'!$B88,,$D$2)</f>
        <v>0.2</v>
      </c>
      <c r="H20" s="61">
        <f t="shared" ca="1" si="6"/>
        <v>1077.0314857595886</v>
      </c>
      <c r="I20" s="79">
        <f t="shared" ca="1" si="3"/>
        <v>74.476909402267168</v>
      </c>
      <c r="J20" s="63">
        <f ca="1">OFFSET('Other Inputs'!$B19,,$D$2)</f>
        <v>2</v>
      </c>
      <c r="K20" s="86">
        <f t="shared" ca="1" si="7"/>
        <v>2154.0629715191772</v>
      </c>
      <c r="L20" s="82">
        <f ca="1">OFFSET('Other Inputs'!$B157,,$D$2)</f>
        <v>0.05</v>
      </c>
      <c r="M20" s="52">
        <f ca="1">OFFSET('Other Inputs'!$B226,,$D$2)</f>
        <v>2.3E-2</v>
      </c>
      <c r="N20" s="61">
        <f t="shared" ca="1" si="8"/>
        <v>2313.7867408573238</v>
      </c>
      <c r="O20" s="61">
        <f t="shared" ca="1" si="9"/>
        <v>1156.8933704286619</v>
      </c>
      <c r="P20" s="53"/>
      <c r="Q20" s="61">
        <f t="shared" ca="1" si="10"/>
        <v>216621.02237116746</v>
      </c>
      <c r="R20" s="54">
        <f t="shared" ca="1" si="13"/>
        <v>2.8797323866741609E-2</v>
      </c>
      <c r="S20" s="66">
        <f t="shared" ca="1" si="11"/>
        <v>250607424.6766825</v>
      </c>
      <c r="T20" s="68">
        <f t="shared" si="4"/>
        <v>0</v>
      </c>
    </row>
    <row r="21" spans="2:20" s="51" customFormat="1">
      <c r="B21" s="15">
        <f t="shared" si="12"/>
        <v>2014</v>
      </c>
      <c r="C21" s="61">
        <f t="shared" ca="1" si="0"/>
        <v>1910.2132412152448</v>
      </c>
      <c r="D21" s="79">
        <f t="shared" ca="1" si="1"/>
        <v>75.468949282882718</v>
      </c>
      <c r="E21" s="85">
        <f t="shared" ca="1" si="5"/>
        <v>0.71139463060658037</v>
      </c>
      <c r="F21" s="61">
        <f t="shared" ca="1" si="2"/>
        <v>1358.9154431141176</v>
      </c>
      <c r="G21" s="181">
        <f ca="1">OFFSET('Other Inputs'!$B89,,$D$2)</f>
        <v>0.2</v>
      </c>
      <c r="H21" s="61">
        <f t="shared" ca="1" si="6"/>
        <v>1087.1323544912941</v>
      </c>
      <c r="I21" s="79">
        <f t="shared" ca="1" si="3"/>
        <v>74.942062543522468</v>
      </c>
      <c r="J21" s="63">
        <f ca="1">OFFSET('Other Inputs'!$B20,,$D$2)</f>
        <v>2</v>
      </c>
      <c r="K21" s="86">
        <f t="shared" ca="1" si="7"/>
        <v>2174.2647089825882</v>
      </c>
      <c r="L21" s="82">
        <f ca="1">OFFSET('Other Inputs'!$B158,,$D$2)</f>
        <v>0.05</v>
      </c>
      <c r="M21" s="52">
        <f ca="1">OFFSET('Other Inputs'!$B227,,$D$2)</f>
        <v>2.3E-2</v>
      </c>
      <c r="N21" s="61">
        <f t="shared" ca="1" si="8"/>
        <v>2335.4864371536469</v>
      </c>
      <c r="O21" s="61">
        <f t="shared" ca="1" si="9"/>
        <v>1167.7432185768234</v>
      </c>
      <c r="P21" s="53"/>
      <c r="Q21" s="61">
        <f t="shared" ca="1" si="10"/>
        <v>222889.90293228015</v>
      </c>
      <c r="R21" s="54">
        <f t="shared" ca="1" si="13"/>
        <v>2.8939391442679652E-2</v>
      </c>
      <c r="S21" s="66">
        <f t="shared" ca="1" si="11"/>
        <v>260278172.63841659</v>
      </c>
      <c r="T21" s="68">
        <f t="shared" si="4"/>
        <v>0</v>
      </c>
    </row>
    <row r="22" spans="2:20" s="51" customFormat="1">
      <c r="B22" s="15">
        <f t="shared" si="12"/>
        <v>2015</v>
      </c>
      <c r="C22" s="61">
        <f t="shared" ca="1" si="0"/>
        <v>1911.9163765847049</v>
      </c>
      <c r="D22" s="79">
        <f t="shared" ca="1" si="1"/>
        <v>75.87972242575546</v>
      </c>
      <c r="E22" s="85">
        <f t="shared" ca="1" si="5"/>
        <v>0.71504466162243285</v>
      </c>
      <c r="F22" s="61">
        <f t="shared" ca="1" si="2"/>
        <v>1367.1055985453982</v>
      </c>
      <c r="G22" s="181">
        <f ca="1">OFFSET('Other Inputs'!$B90,,$D$2)</f>
        <v>0.2</v>
      </c>
      <c r="H22" s="61">
        <f t="shared" ca="1" si="6"/>
        <v>1093.6844788363185</v>
      </c>
      <c r="I22" s="79">
        <f t="shared" ca="1" si="3"/>
        <v>75.397594013370153</v>
      </c>
      <c r="J22" s="63">
        <f ca="1">OFFSET('Other Inputs'!$B21,,$D$2)</f>
        <v>2</v>
      </c>
      <c r="K22" s="86">
        <f t="shared" ca="1" si="7"/>
        <v>2187.368957672637</v>
      </c>
      <c r="L22" s="82">
        <f ca="1">OFFSET('Other Inputs'!$B159,,$D$2)</f>
        <v>0.05</v>
      </c>
      <c r="M22" s="52">
        <f ca="1">OFFSET('Other Inputs'!$B228,,$D$2)</f>
        <v>2.3E-2</v>
      </c>
      <c r="N22" s="61">
        <f t="shared" ca="1" si="8"/>
        <v>2349.5623658840632</v>
      </c>
      <c r="O22" s="61">
        <f t="shared" ca="1" si="9"/>
        <v>1174.7811829420316</v>
      </c>
      <c r="P22" s="53"/>
      <c r="Q22" s="61">
        <f t="shared" ca="1" si="10"/>
        <v>229389.91239825403</v>
      </c>
      <c r="R22" s="54">
        <f t="shared" ca="1" si="13"/>
        <v>2.9162422256286513E-2</v>
      </c>
      <c r="S22" s="66">
        <f t="shared" ca="1" si="11"/>
        <v>269482952.64218986</v>
      </c>
      <c r="T22" s="68">
        <f t="shared" si="4"/>
        <v>0</v>
      </c>
    </row>
    <row r="23" spans="2:20" s="51" customFormat="1">
      <c r="B23" s="15">
        <f t="shared" si="12"/>
        <v>2016</v>
      </c>
      <c r="C23" s="61">
        <f t="shared" ca="1" si="0"/>
        <v>1907.7891812100977</v>
      </c>
      <c r="D23" s="79">
        <f t="shared" ca="1" si="1"/>
        <v>76.283541065947887</v>
      </c>
      <c r="E23" s="85">
        <f t="shared" ca="1" si="5"/>
        <v>0.71853511077387011</v>
      </c>
      <c r="F23" s="61">
        <f t="shared" ca="1" si="2"/>
        <v>1370.8135106539885</v>
      </c>
      <c r="G23" s="181">
        <f ca="1">OFFSET('Other Inputs'!$B91,,$D$2)</f>
        <v>0.2</v>
      </c>
      <c r="H23" s="61">
        <f t="shared" ca="1" si="6"/>
        <v>1096.6508085231908</v>
      </c>
      <c r="I23" s="79">
        <f t="shared" ca="1" si="3"/>
        <v>75.842725651657716</v>
      </c>
      <c r="J23" s="63">
        <f ca="1">OFFSET('Other Inputs'!$B22,,$D$2)</f>
        <v>2</v>
      </c>
      <c r="K23" s="86">
        <f t="shared" ca="1" si="7"/>
        <v>2193.3016170463816</v>
      </c>
      <c r="L23" s="82">
        <f ca="1">OFFSET('Other Inputs'!$B160,,$D$2)</f>
        <v>0.05</v>
      </c>
      <c r="M23" s="52">
        <f ca="1">OFFSET('Other Inputs'!$B229,,$D$2)</f>
        <v>2.3E-2</v>
      </c>
      <c r="N23" s="61">
        <f t="shared" ca="1" si="8"/>
        <v>2355.9349319503704</v>
      </c>
      <c r="O23" s="61">
        <f t="shared" ca="1" si="9"/>
        <v>1177.9674659751852</v>
      </c>
      <c r="P23" s="53"/>
      <c r="Q23" s="61">
        <f t="shared" ca="1" si="10"/>
        <v>236136.93769027179</v>
      </c>
      <c r="R23" s="54">
        <f t="shared" ca="1" si="13"/>
        <v>2.9412911934435737E-2</v>
      </c>
      <c r="S23" s="66">
        <f t="shared" ca="1" si="11"/>
        <v>278161630.11414963</v>
      </c>
      <c r="T23" s="68">
        <f t="shared" si="4"/>
        <v>0</v>
      </c>
    </row>
    <row r="24" spans="2:20" s="51" customFormat="1">
      <c r="B24" s="15">
        <f t="shared" si="12"/>
        <v>2017</v>
      </c>
      <c r="C24" s="61">
        <f t="shared" ca="1" si="0"/>
        <v>1898.2078842055193</v>
      </c>
      <c r="D24" s="79">
        <f t="shared" ca="1" si="1"/>
        <v>76.683893459644011</v>
      </c>
      <c r="E24" s="85">
        <f t="shared" ca="1" si="5"/>
        <v>0.72177251865289971</v>
      </c>
      <c r="F24" s="61">
        <f t="shared" ca="1" si="2"/>
        <v>1370.0742855098094</v>
      </c>
      <c r="G24" s="181">
        <f ca="1">OFFSET('Other Inputs'!$B92,,$D$2)</f>
        <v>0.2</v>
      </c>
      <c r="H24" s="61">
        <f t="shared" ca="1" si="6"/>
        <v>1096.0594284078477</v>
      </c>
      <c r="I24" s="79">
        <f t="shared" ca="1" si="3"/>
        <v>76.281346881490578</v>
      </c>
      <c r="J24" s="63">
        <f ca="1">OFFSET('Other Inputs'!$B23,,$D$2)</f>
        <v>2</v>
      </c>
      <c r="K24" s="86">
        <f t="shared" ca="1" si="7"/>
        <v>2192.1188568156954</v>
      </c>
      <c r="L24" s="82">
        <f ca="1">OFFSET('Other Inputs'!$B161,,$D$2)</f>
        <v>0.05</v>
      </c>
      <c r="M24" s="52">
        <f ca="1">OFFSET('Other Inputs'!$B230,,$D$2)</f>
        <v>2.3E-2</v>
      </c>
      <c r="N24" s="61">
        <f t="shared" ca="1" si="8"/>
        <v>2354.664470048579</v>
      </c>
      <c r="O24" s="61">
        <f t="shared" ca="1" si="9"/>
        <v>1177.3322350242895</v>
      </c>
      <c r="P24" s="53"/>
      <c r="Q24" s="61">
        <f t="shared" ca="1" si="10"/>
        <v>243128.22913869811</v>
      </c>
      <c r="R24" s="54">
        <f t="shared" ca="1" si="13"/>
        <v>2.960693704597972E-2</v>
      </c>
      <c r="S24" s="66">
        <f t="shared" ca="1" si="11"/>
        <v>286242701.409361</v>
      </c>
      <c r="T24" s="68">
        <f t="shared" si="4"/>
        <v>0</v>
      </c>
    </row>
    <row r="25" spans="2:20" s="51" customFormat="1">
      <c r="B25" s="15">
        <f t="shared" si="12"/>
        <v>2018</v>
      </c>
      <c r="C25" s="61">
        <f t="shared" ca="1" si="0"/>
        <v>1883.3355717914346</v>
      </c>
      <c r="D25" s="79">
        <f t="shared" ca="1" si="1"/>
        <v>77.082870175068905</v>
      </c>
      <c r="E25" s="85">
        <f t="shared" ca="1" si="5"/>
        <v>0.72474473181553489</v>
      </c>
      <c r="F25" s="61">
        <f t="shared" ca="1" si="2"/>
        <v>1364.9375338966404</v>
      </c>
      <c r="G25" s="181">
        <f ca="1">OFFSET('Other Inputs'!$B93,,$D$2)</f>
        <v>0.2</v>
      </c>
      <c r="H25" s="61">
        <f t="shared" ca="1" si="6"/>
        <v>1091.9500271173124</v>
      </c>
      <c r="I25" s="79">
        <f t="shared" ca="1" si="3"/>
        <v>76.715732469219631</v>
      </c>
      <c r="J25" s="63">
        <f ca="1">OFFSET('Other Inputs'!$B24,,$D$2)</f>
        <v>2</v>
      </c>
      <c r="K25" s="86">
        <f t="shared" ca="1" si="7"/>
        <v>2183.9000542346248</v>
      </c>
      <c r="L25" s="82">
        <f ca="1">OFFSET('Other Inputs'!$B162,,$D$2)</f>
        <v>0.05</v>
      </c>
      <c r="M25" s="52">
        <f ca="1">OFFSET('Other Inputs'!$B231,,$D$2)</f>
        <v>2.3E-2</v>
      </c>
      <c r="N25" s="61">
        <f t="shared" ca="1" si="8"/>
        <v>2345.8362432561221</v>
      </c>
      <c r="O25" s="61">
        <f t="shared" ca="1" si="9"/>
        <v>1172.918121628061</v>
      </c>
      <c r="P25" s="53"/>
      <c r="Q25" s="61">
        <f t="shared" ca="1" si="10"/>
        <v>250367.25230557649</v>
      </c>
      <c r="R25" s="54">
        <f t="shared" ca="1" si="13"/>
        <v>2.9774507026696151E-2</v>
      </c>
      <c r="S25" s="66">
        <f t="shared" ca="1" si="11"/>
        <v>293660287.2914356</v>
      </c>
      <c r="T25" s="68">
        <f t="shared" si="4"/>
        <v>0</v>
      </c>
    </row>
    <row r="26" spans="2:20" s="51" customFormat="1">
      <c r="B26" s="15">
        <f t="shared" si="12"/>
        <v>2019</v>
      </c>
      <c r="C26" s="61">
        <f t="shared" ca="1" si="0"/>
        <v>1861.1720751479252</v>
      </c>
      <c r="D26" s="79">
        <f t="shared" ca="1" si="1"/>
        <v>77.467759948890233</v>
      </c>
      <c r="E26" s="85">
        <f t="shared" ca="1" si="5"/>
        <v>0.72763372864788134</v>
      </c>
      <c r="F26" s="61">
        <f t="shared" ca="1" si="2"/>
        <v>1354.2515766951997</v>
      </c>
      <c r="G26" s="181">
        <f ca="1">OFFSET('Other Inputs'!$B94,,$D$2)</f>
        <v>0.2</v>
      </c>
      <c r="H26" s="61">
        <f t="shared" ca="1" si="6"/>
        <v>1083.4012613561597</v>
      </c>
      <c r="I26" s="79">
        <f t="shared" ca="1" si="3"/>
        <v>77.133781847170823</v>
      </c>
      <c r="J26" s="63">
        <f ca="1">OFFSET('Other Inputs'!$B25,,$D$2)</f>
        <v>2</v>
      </c>
      <c r="K26" s="86">
        <f t="shared" ca="1" si="7"/>
        <v>2166.8025227123194</v>
      </c>
      <c r="L26" s="82">
        <f ca="1">OFFSET('Other Inputs'!$B163,,$D$2)</f>
        <v>0.05</v>
      </c>
      <c r="M26" s="52">
        <f ca="1">OFFSET('Other Inputs'!$B232,,$D$2)</f>
        <v>2.3E-2</v>
      </c>
      <c r="N26" s="61">
        <f t="shared" ca="1" si="8"/>
        <v>2327.470929771438</v>
      </c>
      <c r="O26" s="61">
        <f t="shared" ca="1" si="9"/>
        <v>1163.735464885719</v>
      </c>
      <c r="P26" s="53"/>
      <c r="Q26" s="61">
        <f t="shared" ca="1" si="10"/>
        <v>257929.77639560783</v>
      </c>
      <c r="R26" s="54">
        <f t="shared" ca="1" si="13"/>
        <v>3.0205723873189205E-2</v>
      </c>
      <c r="S26" s="66">
        <f t="shared" ca="1" si="11"/>
        <v>300162028.24161226</v>
      </c>
      <c r="T26" s="68">
        <f t="shared" si="4"/>
        <v>0</v>
      </c>
    </row>
    <row r="27" spans="2:20" s="51" customFormat="1">
      <c r="B27" s="15">
        <f t="shared" si="12"/>
        <v>2020</v>
      </c>
      <c r="C27" s="61">
        <f t="shared" ca="1" si="0"/>
        <v>1831.180512955842</v>
      </c>
      <c r="D27" s="79">
        <f t="shared" ca="1" si="1"/>
        <v>77.835709880551249</v>
      </c>
      <c r="E27" s="85">
        <f t="shared" ca="1" si="5"/>
        <v>0.73045873795438099</v>
      </c>
      <c r="F27" s="61">
        <f t="shared" ca="1" si="2"/>
        <v>1337.6018064603804</v>
      </c>
      <c r="G27" s="181">
        <f ca="1">OFFSET('Other Inputs'!$B95,,$D$2)</f>
        <v>0.2</v>
      </c>
      <c r="H27" s="61">
        <f t="shared" ca="1" si="6"/>
        <v>1070.0814451683043</v>
      </c>
      <c r="I27" s="79">
        <f t="shared" ca="1" si="3"/>
        <v>77.532119999852426</v>
      </c>
      <c r="J27" s="63">
        <f ca="1">OFFSET('Other Inputs'!$B26,,$D$2)</f>
        <v>2</v>
      </c>
      <c r="K27" s="86">
        <f t="shared" ca="1" si="7"/>
        <v>2140.1628903366086</v>
      </c>
      <c r="L27" s="82">
        <f ca="1">OFFSET('Other Inputs'!$B164,,$D$2)</f>
        <v>0.05</v>
      </c>
      <c r="M27" s="52">
        <f ca="1">OFFSET('Other Inputs'!$B233,,$D$2)</f>
        <v>2.3E-2</v>
      </c>
      <c r="N27" s="61">
        <f t="shared" ca="1" si="8"/>
        <v>2298.8559686550684</v>
      </c>
      <c r="O27" s="61">
        <f t="shared" ca="1" si="9"/>
        <v>1149.4279843275342</v>
      </c>
      <c r="P27" s="53"/>
      <c r="Q27" s="61">
        <f t="shared" ca="1" si="10"/>
        <v>265854.376382394</v>
      </c>
      <c r="R27" s="54">
        <f t="shared" ca="1" si="13"/>
        <v>3.0723866385366616E-2</v>
      </c>
      <c r="S27" s="66">
        <f t="shared" ca="1" si="11"/>
        <v>305580459.96986872</v>
      </c>
      <c r="T27" s="68">
        <f t="shared" si="4"/>
        <v>0.5</v>
      </c>
    </row>
    <row r="28" spans="2:20" s="51" customFormat="1">
      <c r="B28" s="15">
        <f t="shared" si="12"/>
        <v>2021</v>
      </c>
      <c r="C28" s="61">
        <f t="shared" ca="1" si="0"/>
        <v>1793.2403590021534</v>
      </c>
      <c r="D28" s="79">
        <f t="shared" ca="1" si="1"/>
        <v>78.185802854331484</v>
      </c>
      <c r="E28" s="85">
        <f t="shared" ca="1" si="5"/>
        <v>0.73331462136398373</v>
      </c>
      <c r="F28" s="61">
        <f t="shared" ca="1" si="2"/>
        <v>1315.0093748762783</v>
      </c>
      <c r="G28" s="181">
        <f ca="1">OFFSET('Other Inputs'!$B96,,$D$2)</f>
        <v>0.2</v>
      </c>
      <c r="H28" s="61">
        <f t="shared" ca="1" si="6"/>
        <v>1052.0074999010228</v>
      </c>
      <c r="I28" s="79">
        <f t="shared" ca="1" si="3"/>
        <v>77.910292168371143</v>
      </c>
      <c r="J28" s="63">
        <f ca="1">OFFSET('Other Inputs'!$B27,,$D$2)</f>
        <v>2</v>
      </c>
      <c r="K28" s="86">
        <f t="shared" ca="1" si="7"/>
        <v>2104.0149998020456</v>
      </c>
      <c r="L28" s="82">
        <f ca="1">OFFSET('Other Inputs'!$B165,,$D$2)</f>
        <v>0.05</v>
      </c>
      <c r="M28" s="52">
        <f ca="1">OFFSET('Other Inputs'!$B234,,$D$2)</f>
        <v>2.3E-2</v>
      </c>
      <c r="N28" s="61">
        <f t="shared" ca="1" si="8"/>
        <v>2260.0277120373671</v>
      </c>
      <c r="O28" s="61">
        <f t="shared" ca="1" si="9"/>
        <v>1130.0138560186836</v>
      </c>
      <c r="P28" s="53"/>
      <c r="Q28" s="61">
        <f t="shared" ca="1" si="10"/>
        <v>274165.64853941771</v>
      </c>
      <c r="R28" s="54">
        <f t="shared" ca="1" si="13"/>
        <v>3.126249892937305E-2</v>
      </c>
      <c r="S28" s="66">
        <f t="shared" ca="1" si="11"/>
        <v>309810981.69389057</v>
      </c>
      <c r="T28" s="68">
        <f t="shared" si="4"/>
        <v>1.5</v>
      </c>
    </row>
    <row r="29" spans="2:20" s="51" customFormat="1">
      <c r="B29" s="15">
        <f t="shared" si="12"/>
        <v>2022</v>
      </c>
      <c r="C29" s="61">
        <f t="shared" ca="1" si="0"/>
        <v>1748.4562324409089</v>
      </c>
      <c r="D29" s="79">
        <f t="shared" ca="1" si="1"/>
        <v>78.523951597116266</v>
      </c>
      <c r="E29" s="85">
        <f t="shared" ca="1" si="5"/>
        <v>0.7358321875468693</v>
      </c>
      <c r="F29" s="61">
        <f t="shared" ca="1" si="2"/>
        <v>1286.5703743469514</v>
      </c>
      <c r="G29" s="181">
        <f ca="1">OFFSET('Other Inputs'!$B97,,$D$2)</f>
        <v>0.2</v>
      </c>
      <c r="H29" s="61">
        <f t="shared" ca="1" si="6"/>
        <v>1029.2562994775612</v>
      </c>
      <c r="I29" s="79">
        <f t="shared" ca="1" si="3"/>
        <v>78.274193725049543</v>
      </c>
      <c r="J29" s="63">
        <f ca="1">OFFSET('Other Inputs'!$B28,,$D$2)</f>
        <v>2</v>
      </c>
      <c r="K29" s="86">
        <f t="shared" ca="1" si="7"/>
        <v>2058.5125989551225</v>
      </c>
      <c r="L29" s="82">
        <f ca="1">OFFSET('Other Inputs'!$B166,,$D$2)</f>
        <v>0.05</v>
      </c>
      <c r="M29" s="52">
        <f ca="1">OFFSET('Other Inputs'!$B235,,$D$2)</f>
        <v>2.3E-2</v>
      </c>
      <c r="N29" s="61">
        <f t="shared" ca="1" si="8"/>
        <v>2211.1513081676444</v>
      </c>
      <c r="O29" s="61">
        <f t="shared" ca="1" si="9"/>
        <v>1105.5756540838222</v>
      </c>
      <c r="P29" s="53"/>
      <c r="Q29" s="61">
        <f t="shared" ca="1" si="10"/>
        <v>282856.78564938618</v>
      </c>
      <c r="R29" s="54">
        <f t="shared" ca="1" si="13"/>
        <v>3.170031386597616E-2</v>
      </c>
      <c r="S29" s="66">
        <f t="shared" ca="1" si="11"/>
        <v>312719575.80636764</v>
      </c>
      <c r="T29" s="68">
        <f t="shared" si="4"/>
        <v>2.5</v>
      </c>
    </row>
    <row r="30" spans="2:20" s="51" customFormat="1">
      <c r="B30" s="15">
        <f t="shared" si="12"/>
        <v>2023</v>
      </c>
      <c r="C30" s="61">
        <f t="shared" ca="1" si="0"/>
        <v>1697.3858112831733</v>
      </c>
      <c r="D30" s="79">
        <f t="shared" ca="1" si="1"/>
        <v>78.851688772976701</v>
      </c>
      <c r="E30" s="85">
        <f t="shared" ca="1" si="5"/>
        <v>0.73818348277365708</v>
      </c>
      <c r="F30" s="61">
        <f t="shared" ca="1" si="2"/>
        <v>1252.9821697836023</v>
      </c>
      <c r="G30" s="181">
        <f ca="1">OFFSET('Other Inputs'!$B98,,$D$2)</f>
        <v>0.2</v>
      </c>
      <c r="H30" s="61">
        <f t="shared" ca="1" si="6"/>
        <v>1002.385735826882</v>
      </c>
      <c r="I30" s="79">
        <f t="shared" ca="1" si="3"/>
        <v>78.624299262599479</v>
      </c>
      <c r="J30" s="63">
        <f ca="1">OFFSET('Other Inputs'!$B29,,$D$2)</f>
        <v>2</v>
      </c>
      <c r="K30" s="86">
        <f t="shared" ca="1" si="7"/>
        <v>2004.7714716537639</v>
      </c>
      <c r="L30" s="82">
        <f ca="1">OFFSET('Other Inputs'!$B167,,$D$2)</f>
        <v>0.05</v>
      </c>
      <c r="M30" s="52">
        <f ca="1">OFFSET('Other Inputs'!$B236,,$D$2)</f>
        <v>2.3E-2</v>
      </c>
      <c r="N30" s="61">
        <f t="shared" ca="1" si="8"/>
        <v>2153.4252762768906</v>
      </c>
      <c r="O30" s="61">
        <f t="shared" ca="1" si="9"/>
        <v>1076.7126381384453</v>
      </c>
      <c r="P30" s="53"/>
      <c r="Q30" s="61">
        <f t="shared" ca="1" si="10"/>
        <v>291950.42876648204</v>
      </c>
      <c r="R30" s="54">
        <f t="shared" ca="1" si="13"/>
        <v>3.2149283943174956E-2</v>
      </c>
      <c r="S30" s="66">
        <f t="shared" ca="1" si="11"/>
        <v>314346716.36280912</v>
      </c>
      <c r="T30" s="68">
        <f t="shared" si="4"/>
        <v>3.5</v>
      </c>
    </row>
    <row r="31" spans="2:20" s="51" customFormat="1">
      <c r="B31" s="15">
        <f t="shared" si="12"/>
        <v>2024</v>
      </c>
      <c r="C31" s="61">
        <f t="shared" ca="1" si="0"/>
        <v>1639.8111945858057</v>
      </c>
      <c r="D31" s="79">
        <f t="shared" ca="1" si="1"/>
        <v>79.164684813466053</v>
      </c>
      <c r="E31" s="85">
        <f t="shared" ca="1" si="5"/>
        <v>0.74052359904849363</v>
      </c>
      <c r="F31" s="61">
        <f t="shared" ca="1" si="2"/>
        <v>1214.3188875746905</v>
      </c>
      <c r="G31" s="181">
        <f ca="1">OFFSET('Other Inputs'!$B99,,$D$2)</f>
        <v>0.2</v>
      </c>
      <c r="H31" s="61">
        <f t="shared" ca="1" si="6"/>
        <v>971.45511005975243</v>
      </c>
      <c r="I31" s="79">
        <f t="shared" ca="1" si="3"/>
        <v>78.956995705906294</v>
      </c>
      <c r="J31" s="63">
        <f ca="1">OFFSET('Other Inputs'!$B30,,$D$2)</f>
        <v>2</v>
      </c>
      <c r="K31" s="86">
        <f t="shared" ca="1" si="7"/>
        <v>1942.9102201195049</v>
      </c>
      <c r="L31" s="82">
        <f ca="1">OFFSET('Other Inputs'!$B168,,$D$2)</f>
        <v>0.05</v>
      </c>
      <c r="M31" s="52">
        <f ca="1">OFFSET('Other Inputs'!$B237,,$D$2)</f>
        <v>2.3E-2</v>
      </c>
      <c r="N31" s="61">
        <f t="shared" ca="1" si="8"/>
        <v>2086.977012941366</v>
      </c>
      <c r="O31" s="61">
        <f t="shared" ca="1" si="9"/>
        <v>1043.488506470683</v>
      </c>
      <c r="P31" s="53"/>
      <c r="Q31" s="61">
        <f t="shared" ca="1" si="10"/>
        <v>301492.19341296551</v>
      </c>
      <c r="R31" s="54">
        <f t="shared" ca="1" si="13"/>
        <v>3.26828245699049E-2</v>
      </c>
      <c r="S31" s="66">
        <f t="shared" ca="1" si="11"/>
        <v>314603638.61706567</v>
      </c>
      <c r="T31" s="68">
        <f t="shared" si="4"/>
        <v>4.5</v>
      </c>
    </row>
    <row r="32" spans="2:20" s="51" customFormat="1">
      <c r="B32" s="15">
        <f t="shared" si="12"/>
        <v>2025</v>
      </c>
      <c r="C32" s="61">
        <f t="shared" ca="1" si="0"/>
        <v>1573.7648847253897</v>
      </c>
      <c r="D32" s="79">
        <f t="shared" ca="1" si="1"/>
        <v>79.444107902628502</v>
      </c>
      <c r="E32" s="85">
        <f t="shared" ca="1" si="5"/>
        <v>0.74292739095435811</v>
      </c>
      <c r="F32" s="61">
        <f t="shared" ca="1" si="2"/>
        <v>1169.1930397846199</v>
      </c>
      <c r="G32" s="181">
        <f ca="1">OFFSET('Other Inputs'!$B100,,$D$2)</f>
        <v>0.2</v>
      </c>
      <c r="H32" s="61">
        <f t="shared" ca="1" si="6"/>
        <v>935.35443182769598</v>
      </c>
      <c r="I32" s="79">
        <f t="shared" ca="1" si="3"/>
        <v>79.254363901691676</v>
      </c>
      <c r="J32" s="63">
        <f ca="1">OFFSET('Other Inputs'!$B31,,$D$2)</f>
        <v>2</v>
      </c>
      <c r="K32" s="86">
        <f t="shared" ca="1" si="7"/>
        <v>1870.708863655392</v>
      </c>
      <c r="L32" s="82">
        <f ca="1">OFFSET('Other Inputs'!$B169,,$D$2)</f>
        <v>0.05</v>
      </c>
      <c r="M32" s="52">
        <f ca="1">OFFSET('Other Inputs'!$B238,,$D$2)</f>
        <v>2.3E-2</v>
      </c>
      <c r="N32" s="61">
        <f t="shared" ca="1" si="8"/>
        <v>2009.4219258954392</v>
      </c>
      <c r="O32" s="61">
        <f t="shared" ca="1" si="9"/>
        <v>1004.7109629477196</v>
      </c>
      <c r="P32" s="53"/>
      <c r="Q32" s="61">
        <f t="shared" ca="1" si="10"/>
        <v>311617.66204285691</v>
      </c>
      <c r="R32" s="54">
        <f t="shared" ca="1" si="13"/>
        <v>3.3584513467060706E-2</v>
      </c>
      <c r="S32" s="66">
        <f t="shared" ca="1" si="11"/>
        <v>313085681.30259585</v>
      </c>
      <c r="T32" s="68">
        <f t="shared" si="4"/>
        <v>5.5</v>
      </c>
    </row>
    <row r="33" spans="2:20" s="51" customFormat="1">
      <c r="B33" s="15">
        <f t="shared" si="12"/>
        <v>2026</v>
      </c>
      <c r="C33" s="61">
        <f t="shared" ca="1" si="0"/>
        <v>1501.3036309302763</v>
      </c>
      <c r="D33" s="79">
        <f t="shared" ca="1" si="1"/>
        <v>79.694072705206921</v>
      </c>
      <c r="E33" s="85">
        <f t="shared" ca="1" si="5"/>
        <v>0.74537426361037329</v>
      </c>
      <c r="F33" s="61">
        <f t="shared" ca="1" si="2"/>
        <v>1119.0330883602344</v>
      </c>
      <c r="G33" s="181">
        <f ca="1">OFFSET('Other Inputs'!$B101,,$D$2)</f>
        <v>0.2</v>
      </c>
      <c r="H33" s="61">
        <f t="shared" ca="1" si="6"/>
        <v>895.22647068818753</v>
      </c>
      <c r="I33" s="79">
        <f t="shared" ca="1" si="3"/>
        <v>79.520812294884877</v>
      </c>
      <c r="J33" s="63">
        <f ca="1">OFFSET('Other Inputs'!$B32,,$D$2)</f>
        <v>2</v>
      </c>
      <c r="K33" s="86">
        <f t="shared" ca="1" si="7"/>
        <v>1790.4529413763751</v>
      </c>
      <c r="L33" s="82">
        <f ca="1">OFFSET('Other Inputs'!$B170,,$D$2)</f>
        <v>0.05</v>
      </c>
      <c r="M33" s="52">
        <f ca="1">OFFSET('Other Inputs'!$B239,,$D$2)</f>
        <v>2.3E-2</v>
      </c>
      <c r="N33" s="61">
        <f t="shared" ca="1" si="8"/>
        <v>1923.2150269794331</v>
      </c>
      <c r="O33" s="61">
        <f t="shared" ca="1" si="9"/>
        <v>961.60751348971655</v>
      </c>
      <c r="P33" s="53"/>
      <c r="Q33" s="61">
        <f t="shared" ca="1" si="10"/>
        <v>322338.6506966239</v>
      </c>
      <c r="R33" s="54">
        <f t="shared" ca="1" si="13"/>
        <v>3.4404303605527042E-2</v>
      </c>
      <c r="S33" s="66">
        <f t="shared" ca="1" si="11"/>
        <v>309963268.39801079</v>
      </c>
      <c r="T33" s="68">
        <f t="shared" si="4"/>
        <v>6.5</v>
      </c>
    </row>
    <row r="34" spans="2:20" s="51" customFormat="1">
      <c r="B34" s="15">
        <f t="shared" si="12"/>
        <v>2027</v>
      </c>
      <c r="C34" s="61">
        <f t="shared" ca="1" si="0"/>
        <v>1423.7185262429143</v>
      </c>
      <c r="D34" s="79">
        <f t="shared" ca="1" si="1"/>
        <v>79.912921757857148</v>
      </c>
      <c r="E34" s="85">
        <f t="shared" ca="1" si="5"/>
        <v>0.7474712701213948</v>
      </c>
      <c r="F34" s="61">
        <f t="shared" ca="1" si="2"/>
        <v>1064.1886951061515</v>
      </c>
      <c r="G34" s="181">
        <f ca="1">OFFSET('Other Inputs'!$B102,,$D$2)</f>
        <v>0.2</v>
      </c>
      <c r="H34" s="61">
        <f t="shared" ca="1" si="6"/>
        <v>851.35095608492122</v>
      </c>
      <c r="I34" s="79">
        <f t="shared" ca="1" si="3"/>
        <v>79.754085828381747</v>
      </c>
      <c r="J34" s="63">
        <f ca="1">OFFSET('Other Inputs'!$B33,,$D$2)</f>
        <v>2</v>
      </c>
      <c r="K34" s="86">
        <f t="shared" ca="1" si="7"/>
        <v>1702.7019121698424</v>
      </c>
      <c r="L34" s="82">
        <f ca="1">OFFSET('Other Inputs'!$B171,,$D$2)</f>
        <v>0.05</v>
      </c>
      <c r="M34" s="52">
        <f ca="1">OFFSET('Other Inputs'!$B240,,$D$2)</f>
        <v>2.3E-2</v>
      </c>
      <c r="N34" s="61">
        <f t="shared" ca="1" si="8"/>
        <v>1828.9572589572363</v>
      </c>
      <c r="O34" s="61">
        <f t="shared" ca="1" si="9"/>
        <v>914.47862947861813</v>
      </c>
      <c r="P34" s="53"/>
      <c r="Q34" s="61">
        <f t="shared" ca="1" si="10"/>
        <v>333715.6840018066</v>
      </c>
      <c r="R34" s="54">
        <f t="shared" ca="1" si="13"/>
        <v>3.5295281160342196E-2</v>
      </c>
      <c r="S34" s="66">
        <f t="shared" ca="1" si="11"/>
        <v>305175861.3414917</v>
      </c>
      <c r="T34" s="68">
        <f t="shared" si="4"/>
        <v>7.5</v>
      </c>
    </row>
    <row r="35" spans="2:20" s="51" customFormat="1">
      <c r="B35" s="15">
        <f t="shared" si="12"/>
        <v>2028</v>
      </c>
      <c r="C35" s="61">
        <f t="shared" ca="1" si="0"/>
        <v>1342.2124097647147</v>
      </c>
      <c r="D35" s="79">
        <f t="shared" ca="1" si="1"/>
        <v>80.098261429812041</v>
      </c>
      <c r="E35" s="85">
        <f t="shared" ca="1" si="5"/>
        <v>0.74957863689264426</v>
      </c>
      <c r="F35" s="61">
        <f t="shared" ca="1" si="2"/>
        <v>1006.0937485318261</v>
      </c>
      <c r="G35" s="181">
        <f ca="1">OFFSET('Other Inputs'!$B103,,$D$2)</f>
        <v>0.2</v>
      </c>
      <c r="H35" s="61">
        <f t="shared" ca="1" si="6"/>
        <v>804.87499882546092</v>
      </c>
      <c r="I35" s="79">
        <f t="shared" ca="1" si="3"/>
        <v>79.951648549098707</v>
      </c>
      <c r="J35" s="63">
        <f ca="1">OFFSET('Other Inputs'!$B34,,$D$2)</f>
        <v>2</v>
      </c>
      <c r="K35" s="86">
        <f t="shared" ca="1" si="7"/>
        <v>1609.7499976509218</v>
      </c>
      <c r="L35" s="82">
        <f ca="1">OFFSET('Other Inputs'!$B172,,$D$2)</f>
        <v>0.05</v>
      </c>
      <c r="M35" s="52">
        <f ca="1">OFFSET('Other Inputs'!$B241,,$D$2)</f>
        <v>2.3E-2</v>
      </c>
      <c r="N35" s="61">
        <f t="shared" ca="1" si="8"/>
        <v>1729.1129599767378</v>
      </c>
      <c r="O35" s="61">
        <f t="shared" ca="1" si="9"/>
        <v>864.55647998836889</v>
      </c>
      <c r="P35" s="53"/>
      <c r="Q35" s="61">
        <f t="shared" ca="1" si="10"/>
        <v>345808.11910016596</v>
      </c>
      <c r="R35" s="54">
        <f t="shared" ca="1" si="13"/>
        <v>3.6235741015678169E-2</v>
      </c>
      <c r="S35" s="66">
        <f t="shared" ca="1" si="11"/>
        <v>298970650.20063812</v>
      </c>
      <c r="T35" s="68">
        <f t="shared" si="4"/>
        <v>8.5</v>
      </c>
    </row>
    <row r="36" spans="2:20" s="51" customFormat="1">
      <c r="B36" s="15">
        <f t="shared" si="12"/>
        <v>2029</v>
      </c>
      <c r="C36" s="61">
        <f t="shared" ca="1" si="0"/>
        <v>1259.1216647938438</v>
      </c>
      <c r="D36" s="79">
        <f t="shared" ca="1" si="1"/>
        <v>80.255528228975408</v>
      </c>
      <c r="E36" s="85">
        <f t="shared" ca="1" si="5"/>
        <v>0.7517199572687161</v>
      </c>
      <c r="F36" s="61">
        <f t="shared" ca="1" si="2"/>
        <v>946.50688405494293</v>
      </c>
      <c r="G36" s="181">
        <f ca="1">OFFSET('Other Inputs'!$B104,,$D$2)</f>
        <v>0.2</v>
      </c>
      <c r="H36" s="61">
        <f t="shared" ca="1" si="6"/>
        <v>757.20550724395434</v>
      </c>
      <c r="I36" s="79">
        <f t="shared" ca="1" si="3"/>
        <v>80.119442523428503</v>
      </c>
      <c r="J36" s="63">
        <f ca="1">OFFSET('Other Inputs'!$B35,,$D$2)</f>
        <v>2</v>
      </c>
      <c r="K36" s="86">
        <f t="shared" ca="1" si="7"/>
        <v>1514.4110144879087</v>
      </c>
      <c r="L36" s="82">
        <f ca="1">OFFSET('Other Inputs'!$B173,,$D$2)</f>
        <v>0.05</v>
      </c>
      <c r="M36" s="52">
        <f ca="1">OFFSET('Other Inputs'!$B242,,$D$2)</f>
        <v>2.3E-2</v>
      </c>
      <c r="N36" s="61">
        <f t="shared" ca="1" si="8"/>
        <v>1626.7045912121871</v>
      </c>
      <c r="O36" s="61">
        <f t="shared" ca="1" si="9"/>
        <v>813.35229560609355</v>
      </c>
      <c r="P36" s="53"/>
      <c r="Q36" s="61">
        <f t="shared" ca="1" si="10"/>
        <v>358621.47369348741</v>
      </c>
      <c r="R36" s="54">
        <f t="shared" ca="1" si="13"/>
        <v>3.7053365394263515E-2</v>
      </c>
      <c r="S36" s="66">
        <f t="shared" ca="1" si="11"/>
        <v>291685598.88223827</v>
      </c>
      <c r="T36" s="68">
        <f t="shared" si="4"/>
        <v>9.5</v>
      </c>
    </row>
    <row r="37" spans="2:20" s="51" customFormat="1">
      <c r="B37" s="15">
        <f t="shared" si="12"/>
        <v>2030</v>
      </c>
      <c r="C37" s="61">
        <f t="shared" ca="1" si="0"/>
        <v>1176.6933823689519</v>
      </c>
      <c r="D37" s="79">
        <f t="shared" ca="1" si="1"/>
        <v>80.391587467020656</v>
      </c>
      <c r="E37" s="85">
        <f t="shared" ca="1" si="5"/>
        <v>0.7538420542808798</v>
      </c>
      <c r="F37" s="61">
        <f t="shared" ca="1" si="2"/>
        <v>887.04095662372754</v>
      </c>
      <c r="G37" s="181">
        <f ca="1">OFFSET('Other Inputs'!$B105,,$D$2)</f>
        <v>0.2</v>
      </c>
      <c r="H37" s="61">
        <f t="shared" ca="1" si="6"/>
        <v>709.63276529898212</v>
      </c>
      <c r="I37" s="79">
        <f t="shared" ca="1" si="3"/>
        <v>80.264642867757473</v>
      </c>
      <c r="J37" s="63">
        <f ca="1">OFFSET('Other Inputs'!$B36,,$D$2)</f>
        <v>2</v>
      </c>
      <c r="K37" s="86">
        <f t="shared" ca="1" si="7"/>
        <v>1419.2655305979642</v>
      </c>
      <c r="L37" s="82">
        <f ca="1">OFFSET('Other Inputs'!$B174,,$D$2)</f>
        <v>0.05</v>
      </c>
      <c r="M37" s="52">
        <f ca="1">OFFSET('Other Inputs'!$B243,,$D$2)</f>
        <v>2.3E-2</v>
      </c>
      <c r="N37" s="61">
        <f t="shared" ca="1" si="8"/>
        <v>1524.5040696918031</v>
      </c>
      <c r="O37" s="61">
        <f t="shared" ca="1" si="9"/>
        <v>762.25203484590156</v>
      </c>
      <c r="P37" s="53"/>
      <c r="Q37" s="61">
        <f t="shared" ca="1" si="10"/>
        <v>372151.62802708091</v>
      </c>
      <c r="R37" s="54">
        <f t="shared" ca="1" si="13"/>
        <v>3.7728232484922852E-2</v>
      </c>
      <c r="S37" s="66">
        <f t="shared" ca="1" si="11"/>
        <v>283673335.7348575</v>
      </c>
      <c r="T37" s="68">
        <f t="shared" si="4"/>
        <v>10.5</v>
      </c>
    </row>
    <row r="38" spans="2:20" s="51" customFormat="1">
      <c r="B38" s="15">
        <f t="shared" si="12"/>
        <v>2031</v>
      </c>
      <c r="C38" s="61">
        <f t="shared" ca="1" si="0"/>
        <v>1098.697465150434</v>
      </c>
      <c r="D38" s="79">
        <f t="shared" ca="1" si="1"/>
        <v>80.529749951051684</v>
      </c>
      <c r="E38" s="85">
        <f t="shared" ca="1" si="5"/>
        <v>0.7558739532484946</v>
      </c>
      <c r="F38" s="61">
        <f t="shared" ca="1" si="2"/>
        <v>830.47679640735873</v>
      </c>
      <c r="G38" s="181">
        <f ca="1">OFFSET('Other Inputs'!$B106,,$D$2)</f>
        <v>0.2</v>
      </c>
      <c r="H38" s="61">
        <f t="shared" ca="1" si="6"/>
        <v>664.38143712588703</v>
      </c>
      <c r="I38" s="79">
        <f t="shared" ca="1" si="3"/>
        <v>80.410637921453514</v>
      </c>
      <c r="J38" s="63">
        <f ca="1">OFFSET('Other Inputs'!$B37,,$D$2)</f>
        <v>2</v>
      </c>
      <c r="K38" s="86">
        <f t="shared" ca="1" si="7"/>
        <v>1328.7628742517741</v>
      </c>
      <c r="L38" s="82">
        <f ca="1">OFFSET('Other Inputs'!$B175,,$D$2)</f>
        <v>0.05</v>
      </c>
      <c r="M38" s="52">
        <f ca="1">OFFSET('Other Inputs'!$B244,,$D$2)</f>
        <v>2.3E-2</v>
      </c>
      <c r="N38" s="61">
        <f t="shared" ca="1" si="8"/>
        <v>1427.2906413775429</v>
      </c>
      <c r="O38" s="61">
        <f t="shared" ca="1" si="9"/>
        <v>713.64532068877145</v>
      </c>
      <c r="P38" s="53"/>
      <c r="Q38" s="61">
        <f t="shared" ca="1" si="10"/>
        <v>386275.20047947054</v>
      </c>
      <c r="R38" s="54">
        <f t="shared" ca="1" si="13"/>
        <v>3.7951123651572161E-2</v>
      </c>
      <c r="S38" s="66">
        <f t="shared" ca="1" si="11"/>
        <v>275663489.32029122</v>
      </c>
      <c r="T38" s="68">
        <f t="shared" si="4"/>
        <v>11.5</v>
      </c>
    </row>
    <row r="39" spans="2:20" s="51" customFormat="1">
      <c r="B39" s="15">
        <f t="shared" si="12"/>
        <v>2032</v>
      </c>
      <c r="C39" s="61">
        <f t="shared" ca="1" si="0"/>
        <v>1019.295876491703</v>
      </c>
      <c r="D39" s="79">
        <f t="shared" ca="1" si="1"/>
        <v>80.6149244117791</v>
      </c>
      <c r="E39" s="85">
        <f t="shared" ca="1" si="5"/>
        <v>0.75772577941781061</v>
      </c>
      <c r="F39" s="61">
        <f t="shared" ca="1" si="2"/>
        <v>772.34676247203606</v>
      </c>
      <c r="G39" s="181">
        <f ca="1">OFFSET('Other Inputs'!$B107,,$D$2)</f>
        <v>0.2</v>
      </c>
      <c r="H39" s="61">
        <f t="shared" ca="1" si="6"/>
        <v>617.87740997762887</v>
      </c>
      <c r="I39" s="79">
        <f t="shared" ca="1" si="3"/>
        <v>80.50197592425711</v>
      </c>
      <c r="J39" s="63">
        <f ca="1">OFFSET('Other Inputs'!$B38,,$D$2)</f>
        <v>2</v>
      </c>
      <c r="K39" s="86">
        <f t="shared" ca="1" si="7"/>
        <v>1235.7548199552577</v>
      </c>
      <c r="L39" s="82">
        <f ca="1">OFFSET('Other Inputs'!$B176,,$D$2)</f>
        <v>0.05</v>
      </c>
      <c r="M39" s="52">
        <f ca="1">OFFSET('Other Inputs'!$B245,,$D$2)</f>
        <v>2.3E-2</v>
      </c>
      <c r="N39" s="61">
        <f t="shared" ca="1" si="8"/>
        <v>1327.38603985494</v>
      </c>
      <c r="O39" s="61">
        <f t="shared" ca="1" si="9"/>
        <v>663.69301992747</v>
      </c>
      <c r="P39" s="53"/>
      <c r="Q39" s="61">
        <f t="shared" ca="1" si="10"/>
        <v>401469.04965852358</v>
      </c>
      <c r="R39" s="54">
        <f t="shared" ca="1" si="13"/>
        <v>3.9334260030655432E-2</v>
      </c>
      <c r="S39" s="66">
        <f t="shared" ca="1" si="11"/>
        <v>266452205.97527695</v>
      </c>
      <c r="T39" s="68">
        <f t="shared" si="4"/>
        <v>12.5</v>
      </c>
    </row>
    <row r="40" spans="2:20" s="51" customFormat="1">
      <c r="B40" s="15">
        <f t="shared" si="12"/>
        <v>2033</v>
      </c>
      <c r="C40" s="61">
        <f t="shared" ca="1" si="0"/>
        <v>937.35160116552015</v>
      </c>
      <c r="D40" s="79">
        <f t="shared" ca="1" si="1"/>
        <v>80.616905365667378</v>
      </c>
      <c r="E40" s="85">
        <f t="shared" ca="1" si="5"/>
        <v>0.75962871143192223</v>
      </c>
      <c r="F40" s="61">
        <f t="shared" ca="1" si="2"/>
        <v>712.03918895201321</v>
      </c>
      <c r="G40" s="181">
        <f ca="1">OFFSET('Other Inputs'!$B108,,$D$2)</f>
        <v>0.2</v>
      </c>
      <c r="H40" s="61">
        <f t="shared" ca="1" si="6"/>
        <v>569.63135116161061</v>
      </c>
      <c r="I40" s="79">
        <f t="shared" ca="1" si="3"/>
        <v>80.509829460942598</v>
      </c>
      <c r="J40" s="63">
        <f ca="1">OFFSET('Other Inputs'!$B39,,$D$2)</f>
        <v>2</v>
      </c>
      <c r="K40" s="86">
        <f t="shared" ca="1" si="7"/>
        <v>1139.2627023232212</v>
      </c>
      <c r="L40" s="82">
        <f ca="1">OFFSET('Other Inputs'!$B177,,$D$2)</f>
        <v>0.05</v>
      </c>
      <c r="M40" s="52">
        <f ca="1">OFFSET('Other Inputs'!$B246,,$D$2)</f>
        <v>2.3E-2</v>
      </c>
      <c r="N40" s="61">
        <f t="shared" ca="1" si="8"/>
        <v>1223.7390317004879</v>
      </c>
      <c r="O40" s="61">
        <f t="shared" ca="1" si="9"/>
        <v>611.86951585024394</v>
      </c>
      <c r="P40" s="53"/>
      <c r="Q40" s="61">
        <f t="shared" ca="1" si="10"/>
        <v>418044.34952535713</v>
      </c>
      <c r="R40" s="54">
        <f t="shared" ca="1" si="13"/>
        <v>4.1286619431639693E-2</v>
      </c>
      <c r="S40" s="66">
        <f t="shared" ca="1" si="11"/>
        <v>255788593.74801043</v>
      </c>
      <c r="T40" s="68">
        <f t="shared" si="4"/>
        <v>13.5</v>
      </c>
    </row>
    <row r="41" spans="2:20" s="51" customFormat="1">
      <c r="B41" s="15">
        <f t="shared" si="12"/>
        <v>2034</v>
      </c>
      <c r="C41" s="61">
        <f t="shared" ca="1" si="0"/>
        <v>858.42757188886947</v>
      </c>
      <c r="D41" s="79">
        <f t="shared" ca="1" si="1"/>
        <v>80.566580897138635</v>
      </c>
      <c r="E41" s="85">
        <f t="shared" ca="1" si="5"/>
        <v>0.76151625670631051</v>
      </c>
      <c r="F41" s="61">
        <f t="shared" ca="1" si="2"/>
        <v>653.70655119829917</v>
      </c>
      <c r="G41" s="181">
        <f ca="1">OFFSET('Other Inputs'!$B109,,$D$2)</f>
        <v>0.2</v>
      </c>
      <c r="H41" s="61">
        <f t="shared" ca="1" si="6"/>
        <v>522.96524095863936</v>
      </c>
      <c r="I41" s="79">
        <f t="shared" ca="1" si="3"/>
        <v>80.465079328393983</v>
      </c>
      <c r="J41" s="63">
        <f ca="1">OFFSET('Other Inputs'!$B40,,$D$2)</f>
        <v>2</v>
      </c>
      <c r="K41" s="86">
        <f t="shared" ca="1" si="7"/>
        <v>1045.9304819172787</v>
      </c>
      <c r="L41" s="82">
        <f ca="1">OFFSET('Other Inputs'!$B178,,$D$2)</f>
        <v>0.05</v>
      </c>
      <c r="M41" s="52">
        <f ca="1">OFFSET('Other Inputs'!$B247,,$D$2)</f>
        <v>2.3E-2</v>
      </c>
      <c r="N41" s="61">
        <f t="shared" ca="1" si="8"/>
        <v>1123.4862271514448</v>
      </c>
      <c r="O41" s="61">
        <f t="shared" ca="1" si="9"/>
        <v>561.74311357572242</v>
      </c>
      <c r="P41" s="53"/>
      <c r="Q41" s="61">
        <f t="shared" ca="1" si="10"/>
        <v>435835.22349059623</v>
      </c>
      <c r="R41" s="54">
        <f t="shared" ca="1" si="13"/>
        <v>4.2557384127877018E-2</v>
      </c>
      <c r="S41" s="66">
        <f t="shared" ca="1" si="11"/>
        <v>244827435.44957834</v>
      </c>
      <c r="T41" s="68">
        <f t="shared" si="4"/>
        <v>14.5</v>
      </c>
    </row>
    <row r="42" spans="2:20" s="51" customFormat="1">
      <c r="B42" s="15">
        <f t="shared" si="12"/>
        <v>2035</v>
      </c>
      <c r="C42" s="61">
        <f t="shared" ca="1" si="0"/>
        <v>785.06977685079801</v>
      </c>
      <c r="D42" s="79">
        <f t="shared" ca="1" si="1"/>
        <v>80.480471451061447</v>
      </c>
      <c r="E42" s="85">
        <f t="shared" ca="1" si="5"/>
        <v>0.76333526857512379</v>
      </c>
      <c r="F42" s="61">
        <f t="shared" ca="1" si="2"/>
        <v>599.27144896261643</v>
      </c>
      <c r="G42" s="181">
        <f ca="1">OFFSET('Other Inputs'!$B110,,$D$2)</f>
        <v>0.2</v>
      </c>
      <c r="H42" s="61">
        <f t="shared" ca="1" si="6"/>
        <v>479.41715917009316</v>
      </c>
      <c r="I42" s="79">
        <f t="shared" ca="1" si="3"/>
        <v>80.384217720188119</v>
      </c>
      <c r="J42" s="63">
        <f ca="1">OFFSET('Other Inputs'!$B41,,$D$2)</f>
        <v>2</v>
      </c>
      <c r="K42" s="86">
        <f t="shared" ca="1" si="7"/>
        <v>958.83431834018631</v>
      </c>
      <c r="L42" s="82">
        <f ca="1">OFFSET('Other Inputs'!$B179,,$D$2)</f>
        <v>0.05</v>
      </c>
      <c r="M42" s="52">
        <f ca="1">OFFSET('Other Inputs'!$B248,,$D$2)</f>
        <v>2.3E-2</v>
      </c>
      <c r="N42" s="61">
        <f t="shared" ca="1" si="8"/>
        <v>1029.9318830451111</v>
      </c>
      <c r="O42" s="61">
        <f t="shared" ca="1" si="9"/>
        <v>514.96594152255557</v>
      </c>
      <c r="P42" s="53"/>
      <c r="Q42" s="61">
        <f t="shared" ca="1" si="10"/>
        <v>454781.70898252865</v>
      </c>
      <c r="R42" s="54">
        <f t="shared" ca="1" si="13"/>
        <v>4.3471671105860477E-2</v>
      </c>
      <c r="S42" s="66">
        <f t="shared" ca="1" si="11"/>
        <v>234197090.95342472</v>
      </c>
      <c r="T42" s="68">
        <f t="shared" si="4"/>
        <v>15.5</v>
      </c>
    </row>
    <row r="43" spans="2:20" s="51" customFormat="1">
      <c r="B43" s="15">
        <f t="shared" si="12"/>
        <v>2036</v>
      </c>
      <c r="C43" s="61">
        <f t="shared" ca="1" si="0"/>
        <v>717.17390209957705</v>
      </c>
      <c r="D43" s="79">
        <f t="shared" ca="1" si="1"/>
        <v>80.353412288428316</v>
      </c>
      <c r="E43" s="85">
        <f t="shared" ca="1" si="5"/>
        <v>0.76506272033276446</v>
      </c>
      <c r="F43" s="61">
        <f t="shared" ca="1" si="2"/>
        <v>548.6830164919661</v>
      </c>
      <c r="G43" s="181">
        <f ca="1">OFFSET('Other Inputs'!$B111,,$D$2)</f>
        <v>0.2</v>
      </c>
      <c r="H43" s="61">
        <f t="shared" ca="1" si="6"/>
        <v>438.94641319357288</v>
      </c>
      <c r="I43" s="79">
        <f t="shared" ca="1" si="3"/>
        <v>80.262240822603303</v>
      </c>
      <c r="J43" s="63">
        <f ca="1">OFFSET('Other Inputs'!$B42,,$D$2)</f>
        <v>2</v>
      </c>
      <c r="K43" s="86">
        <f t="shared" ca="1" si="7"/>
        <v>877.89282638714576</v>
      </c>
      <c r="L43" s="82">
        <f ca="1">OFFSET('Other Inputs'!$B180,,$D$2)</f>
        <v>0.05</v>
      </c>
      <c r="M43" s="52">
        <f ca="1">OFFSET('Other Inputs'!$B249,,$D$2)</f>
        <v>2.3E-2</v>
      </c>
      <c r="N43" s="61">
        <f t="shared" ca="1" si="8"/>
        <v>942.98857946375256</v>
      </c>
      <c r="O43" s="61">
        <f t="shared" ca="1" si="9"/>
        <v>471.49428973187628</v>
      </c>
      <c r="P43" s="53"/>
      <c r="Q43" s="61">
        <f t="shared" ca="1" si="10"/>
        <v>475012.2507365502</v>
      </c>
      <c r="R43" s="54">
        <f t="shared" ca="1" si="13"/>
        <v>4.4484070828800126E-2</v>
      </c>
      <c r="S43" s="66">
        <f t="shared" ca="1" si="11"/>
        <v>223965563.77496967</v>
      </c>
      <c r="T43" s="68">
        <f t="shared" si="4"/>
        <v>16.5</v>
      </c>
    </row>
    <row r="44" spans="2:20" s="51" customFormat="1">
      <c r="B44" s="15">
        <f t="shared" si="12"/>
        <v>2037</v>
      </c>
      <c r="C44" s="61">
        <f t="shared" ref="C44:C67" ca="1" si="14">SUM(INDIRECT("'"&amp;$H$6&amp;"'!C"&amp;SUM(ROW(A44))&amp;":"&amp;$H$5&amp;ROW(B44)))</f>
        <v>643.81604539639807</v>
      </c>
      <c r="D44" s="79">
        <f t="shared" ref="D44:D67" ca="1" si="15">SUMPRODUCT(INDIRECT("'"&amp;$H$6&amp;"'!C"&amp;SUM(ROW(A44))&amp;":"&amp;$H$5&amp;SUM(ROW(B44))),INDIRECT("'"&amp;$H$6&amp;"'!C11:"&amp;$H$5&amp;"11"))/C44</f>
        <v>80.016749630972441</v>
      </c>
      <c r="E44" s="85">
        <f t="shared" ca="1" si="5"/>
        <v>0.76682858965776379</v>
      </c>
      <c r="F44" s="61">
        <f t="shared" ref="F44:F67" ca="1" si="16">SUMPRODUCT(INDIRECT("'"&amp;$H$6&amp;"'!$C"&amp;SUM(ROW(A44))&amp;":"&amp;$H$5&amp;SUM(ROW(A44))),
INDIRECT("'"&amp;$H$7&amp;"'!$C"&amp;SUM(ROW(A44))&amp;":"&amp;$H$5&amp;SUM(ROW(A44))))</f>
        <v>493.69655009035876</v>
      </c>
      <c r="G44" s="181">
        <f ca="1">OFFSET('Other Inputs'!$B112,,$D$2)</f>
        <v>0.2</v>
      </c>
      <c r="H44" s="61">
        <f t="shared" ca="1" si="6"/>
        <v>394.95724007228705</v>
      </c>
      <c r="I44" s="79">
        <f t="shared" ref="I44:I67" ca="1" si="17">IFERROR(SUMPRODUCT(INDIRECT("'"&amp;$H$6&amp;"'!$C"&amp;SUM(ROW(P44))&amp;":"&amp;$H$5&amp;SUM(ROW(P44))),
INDIRECT("'"&amp;$H$7&amp;"'!$C"&amp;SUM(ROW(P44))&amp;":"&amp;$H$5&amp;SUM(ROW(P44))),
INDIRECT("'"&amp;$H$7&amp;"'!$C10:"&amp;$H$5&amp;10))/
(SUMPRODUCT(INDIRECT("'"&amp;$H$6&amp;"'!$C"&amp;SUM(ROW(P44))&amp;":"&amp;$H$5&amp;SUM(ROW(P44))),
INDIRECT("'"&amp;$H$7&amp;"'!$C"&amp;SUM(ROW(P44))&amp;":"&amp;$H$5&amp;SUM(ROW(P44))))),"")</f>
        <v>79.930979125360537</v>
      </c>
      <c r="J44" s="63">
        <f ca="1">OFFSET('Other Inputs'!$B43,,$D$2)</f>
        <v>2</v>
      </c>
      <c r="K44" s="86">
        <f t="shared" ca="1" si="7"/>
        <v>789.9144801445741</v>
      </c>
      <c r="L44" s="82">
        <f ca="1">OFFSET('Other Inputs'!$B181,,$D$2)</f>
        <v>0.05</v>
      </c>
      <c r="M44" s="52">
        <f ca="1">OFFSET('Other Inputs'!$B250,,$D$2)</f>
        <v>2.3E-2</v>
      </c>
      <c r="N44" s="61">
        <f t="shared" ca="1" si="8"/>
        <v>848.48663884729422</v>
      </c>
      <c r="O44" s="61">
        <f t="shared" ca="1" si="9"/>
        <v>424.24331942364711</v>
      </c>
      <c r="P44" s="53"/>
      <c r="Q44" s="61">
        <f t="shared" ref="Q44:Q67" ca="1" si="18">IFERROR(SUMPRODUCT(INDIRECT("'"&amp;$H$6&amp;"'!$C"&amp;SUM(ROW(P44))&amp;":"&amp;$H$5&amp;SUM(ROW(P44))),
INDIRECT("'"&amp;$H$7&amp;"'!$C"&amp;SUM(ROW(P44))&amp;":"&amp;$H$5&amp;SUM(ROW(P44))),
INDIRECT("'"&amp;$H$8&amp;"'!$C"&amp;SUM(ROW(P44))&amp;":"&amp;$H$5&amp;SUM(ROW(P44))))/
(SUMPRODUCT(INDIRECT("'"&amp;$H$6&amp;"'!$C"&amp;SUM(ROW(P44))&amp;":"&amp;$H$5&amp;SUM(ROW(P44))),
INDIRECT("'"&amp;$H$7&amp;"'!$C"&amp;SUM(ROW(P44))&amp;":"&amp;$H$5&amp;SUM(ROW(P44))))),"")</f>
        <v>498269.57990376127</v>
      </c>
      <c r="R44" s="54">
        <f t="shared" ca="1" si="13"/>
        <v>4.8961535478608154E-2</v>
      </c>
      <c r="S44" s="66">
        <f t="shared" ca="1" si="11"/>
        <v>211387540.54619786</v>
      </c>
      <c r="T44" s="68">
        <f t="shared" ref="T44:T67" si="19">IF(B44&gt;Endyear,0,IF(B44&gt;=Startyear,IF(B44=Startyear,0.5,T43+1),0))</f>
        <v>17.5</v>
      </c>
    </row>
    <row r="45" spans="2:20" s="51" customFormat="1">
      <c r="B45" s="15">
        <f t="shared" si="12"/>
        <v>2038</v>
      </c>
      <c r="C45" s="61">
        <f t="shared" ca="1" si="14"/>
        <v>582.44190320098176</v>
      </c>
      <c r="D45" s="79">
        <f t="shared" ca="1" si="15"/>
        <v>79.686362646596066</v>
      </c>
      <c r="E45" s="85">
        <f t="shared" ca="1" si="5"/>
        <v>0.76840608960805734</v>
      </c>
      <c r="F45" s="61">
        <f t="shared" ca="1" si="16"/>
        <v>447.55190526254103</v>
      </c>
      <c r="G45" s="181">
        <f ca="1">OFFSET('Other Inputs'!$B113,,$D$2)</f>
        <v>0.2</v>
      </c>
      <c r="H45" s="61">
        <f t="shared" ca="1" si="6"/>
        <v>358.04152421003283</v>
      </c>
      <c r="I45" s="79">
        <f t="shared" ca="1" si="17"/>
        <v>79.605973773898981</v>
      </c>
      <c r="J45" s="63">
        <f ca="1">OFFSET('Other Inputs'!$B44,,$D$2)</f>
        <v>2</v>
      </c>
      <c r="K45" s="86">
        <f t="shared" ca="1" si="7"/>
        <v>716.08304842006567</v>
      </c>
      <c r="L45" s="82">
        <f ca="1">OFFSET('Other Inputs'!$B182,,$D$2)</f>
        <v>0.05</v>
      </c>
      <c r="M45" s="52">
        <f ca="1">OFFSET('Other Inputs'!$B251,,$D$2)</f>
        <v>2.3E-2</v>
      </c>
      <c r="N45" s="61">
        <f t="shared" ca="1" si="8"/>
        <v>769.18060646041351</v>
      </c>
      <c r="O45" s="61">
        <f t="shared" ca="1" si="9"/>
        <v>384.59030323020676</v>
      </c>
      <c r="P45" s="53"/>
      <c r="Q45" s="61">
        <f t="shared" ca="1" si="18"/>
        <v>522564.46905038832</v>
      </c>
      <c r="R45" s="54">
        <f t="shared" ca="1" si="13"/>
        <v>4.8758523751980754E-2</v>
      </c>
      <c r="S45" s="66">
        <f t="shared" ca="1" si="11"/>
        <v>200973227.60942084</v>
      </c>
      <c r="T45" s="68">
        <f t="shared" si="19"/>
        <v>18.5</v>
      </c>
    </row>
    <row r="46" spans="2:20" s="51" customFormat="1">
      <c r="B46" s="15">
        <f t="shared" si="12"/>
        <v>2039</v>
      </c>
      <c r="C46" s="61">
        <f t="shared" ca="1" si="14"/>
        <v>532.16472293793788</v>
      </c>
      <c r="D46" s="79">
        <f t="shared" ca="1" si="15"/>
        <v>79.391755913517827</v>
      </c>
      <c r="E46" s="85">
        <f t="shared" ca="1" si="5"/>
        <v>0.76980368400847454</v>
      </c>
      <c r="F46" s="61">
        <f t="shared" ca="1" si="16"/>
        <v>409.66236421697374</v>
      </c>
      <c r="G46" s="181">
        <f ca="1">OFFSET('Other Inputs'!$B114,,$D$2)</f>
        <v>0.2</v>
      </c>
      <c r="H46" s="61">
        <f t="shared" ca="1" si="6"/>
        <v>327.72989137357899</v>
      </c>
      <c r="I46" s="79">
        <f t="shared" ca="1" si="17"/>
        <v>79.316591168775403</v>
      </c>
      <c r="J46" s="63">
        <f ca="1">OFFSET('Other Inputs'!$B45,,$D$2)</f>
        <v>2</v>
      </c>
      <c r="K46" s="86">
        <f t="shared" ca="1" si="7"/>
        <v>655.45978274715799</v>
      </c>
      <c r="L46" s="82">
        <f ca="1">OFFSET('Other Inputs'!$B183,,$D$2)</f>
        <v>0.05</v>
      </c>
      <c r="M46" s="52">
        <f ca="1">OFFSET('Other Inputs'!$B252,,$D$2)</f>
        <v>2.3E-2</v>
      </c>
      <c r="N46" s="61">
        <f t="shared" ca="1" si="8"/>
        <v>704.06212563785971</v>
      </c>
      <c r="O46" s="61">
        <f t="shared" ca="1" si="9"/>
        <v>352.03106281892985</v>
      </c>
      <c r="P46" s="53"/>
      <c r="Q46" s="61">
        <f t="shared" ca="1" si="18"/>
        <v>547614.90291740769</v>
      </c>
      <c r="R46" s="54">
        <f t="shared" ca="1" si="13"/>
        <v>4.7937499295620745E-2</v>
      </c>
      <c r="S46" s="66">
        <f t="shared" ca="1" si="11"/>
        <v>192777456.28950012</v>
      </c>
      <c r="T46" s="68">
        <f t="shared" si="19"/>
        <v>19.5</v>
      </c>
    </row>
    <row r="47" spans="2:20" s="51" customFormat="1">
      <c r="B47" s="15">
        <f t="shared" si="12"/>
        <v>2040</v>
      </c>
      <c r="C47" s="61">
        <f t="shared" ca="1" si="14"/>
        <v>489.78565089353759</v>
      </c>
      <c r="D47" s="79">
        <f t="shared" ca="1" si="15"/>
        <v>79.116654178069567</v>
      </c>
      <c r="E47" s="85">
        <f t="shared" ca="1" si="5"/>
        <v>0.77106132856653409</v>
      </c>
      <c r="F47" s="61">
        <f t="shared" ca="1" si="16"/>
        <v>377.65477469079576</v>
      </c>
      <c r="G47" s="181">
        <f ca="1">OFFSET('Other Inputs'!$B115,,$D$2)</f>
        <v>0.2</v>
      </c>
      <c r="H47" s="61">
        <f t="shared" ca="1" si="6"/>
        <v>302.12381975263662</v>
      </c>
      <c r="I47" s="79">
        <f t="shared" ca="1" si="17"/>
        <v>79.046585782556036</v>
      </c>
      <c r="J47" s="63">
        <f ca="1">OFFSET('Other Inputs'!$B46,,$D$2)</f>
        <v>2</v>
      </c>
      <c r="K47" s="86">
        <f t="shared" ca="1" si="7"/>
        <v>604.24763950527324</v>
      </c>
      <c r="L47" s="82">
        <f ca="1">OFFSET('Other Inputs'!$B184,,$D$2)</f>
        <v>0.05</v>
      </c>
      <c r="M47" s="52">
        <f ca="1">OFFSET('Other Inputs'!$B253,,$D$2)</f>
        <v>2.3E-2</v>
      </c>
      <c r="N47" s="61">
        <f t="shared" ca="1" si="8"/>
        <v>649.05260197458927</v>
      </c>
      <c r="O47" s="61">
        <f t="shared" ca="1" si="9"/>
        <v>324.52630098729463</v>
      </c>
      <c r="P47" s="53"/>
      <c r="Q47" s="61">
        <f t="shared" ca="1" si="18"/>
        <v>573612.37170959904</v>
      </c>
      <c r="R47" s="54">
        <f t="shared" ca="1" si="13"/>
        <v>4.7473997975019167E-2</v>
      </c>
      <c r="S47" s="66">
        <f t="shared" ca="1" si="11"/>
        <v>186152301.19146526</v>
      </c>
      <c r="T47" s="68">
        <f t="shared" si="19"/>
        <v>20.5</v>
      </c>
    </row>
    <row r="48" spans="2:20" s="51" customFormat="1">
      <c r="B48" s="15">
        <f t="shared" si="12"/>
        <v>2041</v>
      </c>
      <c r="C48" s="61">
        <f t="shared" ca="1" si="14"/>
        <v>453.92959625976215</v>
      </c>
      <c r="D48" s="79">
        <f t="shared" ca="1" si="15"/>
        <v>78.86506325797545</v>
      </c>
      <c r="E48" s="85">
        <f t="shared" ca="1" si="5"/>
        <v>0.77217871901162927</v>
      </c>
      <c r="F48" s="61">
        <f t="shared" ca="1" si="16"/>
        <v>350.51477416132917</v>
      </c>
      <c r="G48" s="181">
        <f ca="1">OFFSET('Other Inputs'!$B116,,$D$2)</f>
        <v>0.2</v>
      </c>
      <c r="H48" s="61">
        <f t="shared" ca="1" si="6"/>
        <v>280.41181932906335</v>
      </c>
      <c r="I48" s="79">
        <f t="shared" ca="1" si="17"/>
        <v>78.799843750774755</v>
      </c>
      <c r="J48" s="63">
        <f ca="1">OFFSET('Other Inputs'!$B47,,$D$2)</f>
        <v>2</v>
      </c>
      <c r="K48" s="86">
        <f t="shared" ca="1" si="7"/>
        <v>560.8236386581267</v>
      </c>
      <c r="L48" s="82">
        <f ca="1">OFFSET('Other Inputs'!$B185,,$D$2)</f>
        <v>0.05</v>
      </c>
      <c r="M48" s="52">
        <f ca="1">OFFSET('Other Inputs'!$B254,,$D$2)</f>
        <v>2.3E-2</v>
      </c>
      <c r="N48" s="61">
        <f t="shared" ca="1" si="8"/>
        <v>602.40871146462678</v>
      </c>
      <c r="O48" s="61">
        <f t="shared" ca="1" si="9"/>
        <v>301.20435573231339</v>
      </c>
      <c r="P48" s="53"/>
      <c r="Q48" s="61">
        <f t="shared" ca="1" si="18"/>
        <v>600538.41761173564</v>
      </c>
      <c r="R48" s="54">
        <f t="shared" ca="1" si="13"/>
        <v>4.6941187516381433E-2</v>
      </c>
      <c r="S48" s="66">
        <f t="shared" ca="1" si="11"/>
        <v>180884787.16924581</v>
      </c>
      <c r="T48" s="68">
        <f t="shared" si="19"/>
        <v>21.5</v>
      </c>
    </row>
    <row r="49" spans="2:20" s="51" customFormat="1">
      <c r="B49" s="15">
        <f t="shared" si="12"/>
        <v>2042</v>
      </c>
      <c r="C49" s="61">
        <f t="shared" ca="1" si="14"/>
        <v>423.09250286760351</v>
      </c>
      <c r="D49" s="79">
        <f t="shared" ca="1" si="15"/>
        <v>78.629983394339007</v>
      </c>
      <c r="E49" s="85">
        <f t="shared" ca="1" si="5"/>
        <v>0.77317632762771005</v>
      </c>
      <c r="F49" s="61">
        <f t="shared" ca="1" si="16"/>
        <v>327.12510761399005</v>
      </c>
      <c r="G49" s="181">
        <f ca="1">OFFSET('Other Inputs'!$B117,,$D$2)</f>
        <v>0.2</v>
      </c>
      <c r="H49" s="61">
        <f t="shared" ca="1" si="6"/>
        <v>261.70008609119208</v>
      </c>
      <c r="I49" s="79">
        <f t="shared" ca="1" si="17"/>
        <v>78.56934303163635</v>
      </c>
      <c r="J49" s="63">
        <f ca="1">OFFSET('Other Inputs'!$B48,,$D$2)</f>
        <v>2</v>
      </c>
      <c r="K49" s="86">
        <f t="shared" ca="1" si="7"/>
        <v>523.40017218238415</v>
      </c>
      <c r="L49" s="82">
        <f ca="1">OFFSET('Other Inputs'!$B186,,$D$2)</f>
        <v>0.05</v>
      </c>
      <c r="M49" s="52">
        <f ca="1">OFFSET('Other Inputs'!$B255,,$D$2)</f>
        <v>2.3E-2</v>
      </c>
      <c r="N49" s="61">
        <f t="shared" ca="1" si="8"/>
        <v>562.21029494970787</v>
      </c>
      <c r="O49" s="61">
        <f t="shared" ca="1" si="9"/>
        <v>281.10514747485394</v>
      </c>
      <c r="P49" s="53"/>
      <c r="Q49" s="61">
        <f t="shared" ca="1" si="18"/>
        <v>628503.00193367398</v>
      </c>
      <c r="R49" s="54">
        <f t="shared" ca="1" si="13"/>
        <v>4.656585407666336E-2</v>
      </c>
      <c r="S49" s="66">
        <f t="shared" ca="1" si="11"/>
        <v>176675429.04695383</v>
      </c>
      <c r="T49" s="68">
        <f t="shared" si="19"/>
        <v>22.5</v>
      </c>
    </row>
    <row r="50" spans="2:20" s="51" customFormat="1">
      <c r="B50" s="15">
        <f t="shared" si="12"/>
        <v>2043</v>
      </c>
      <c r="C50" s="61">
        <f t="shared" ca="1" si="14"/>
        <v>396.2683024429586</v>
      </c>
      <c r="D50" s="79">
        <f t="shared" ca="1" si="15"/>
        <v>78.407582901420341</v>
      </c>
      <c r="E50" s="85">
        <f t="shared" ca="1" si="5"/>
        <v>0.77407005483263647</v>
      </c>
      <c r="F50" s="61">
        <f t="shared" ca="1" si="16"/>
        <v>306.73942660045674</v>
      </c>
      <c r="G50" s="181">
        <f ca="1">OFFSET('Other Inputs'!$B118,,$D$2)</f>
        <v>0.2</v>
      </c>
      <c r="H50" s="61">
        <f t="shared" ca="1" si="6"/>
        <v>245.3915412803654</v>
      </c>
      <c r="I50" s="79">
        <f t="shared" ca="1" si="17"/>
        <v>78.351223302379012</v>
      </c>
      <c r="J50" s="63">
        <f ca="1">OFFSET('Other Inputs'!$B49,,$D$2)</f>
        <v>2</v>
      </c>
      <c r="K50" s="86">
        <f t="shared" ca="1" si="7"/>
        <v>490.7830825607308</v>
      </c>
      <c r="L50" s="82">
        <f ca="1">OFFSET('Other Inputs'!$B187,,$D$2)</f>
        <v>0.05</v>
      </c>
      <c r="M50" s="52">
        <f ca="1">OFFSET('Other Inputs'!$B256,,$D$2)</f>
        <v>2.3E-2</v>
      </c>
      <c r="N50" s="61">
        <f t="shared" ca="1" si="8"/>
        <v>527.17464813260892</v>
      </c>
      <c r="O50" s="61">
        <f t="shared" ca="1" si="9"/>
        <v>263.58732406630446</v>
      </c>
      <c r="P50" s="53"/>
      <c r="Q50" s="61">
        <f t="shared" ca="1" si="18"/>
        <v>657587.12246528524</v>
      </c>
      <c r="R50" s="54">
        <f t="shared" ca="1" si="13"/>
        <v>4.627522930221506E-2</v>
      </c>
      <c r="S50" s="66">
        <f t="shared" ca="1" si="11"/>
        <v>173331629.95108578</v>
      </c>
      <c r="T50" s="68">
        <f t="shared" si="19"/>
        <v>23.5</v>
      </c>
    </row>
    <row r="51" spans="2:20" s="51" customFormat="1">
      <c r="B51" s="15">
        <f t="shared" si="12"/>
        <v>2044</v>
      </c>
      <c r="C51" s="61">
        <f t="shared" ca="1" si="14"/>
        <v>372.91922470825398</v>
      </c>
      <c r="D51" s="79">
        <f t="shared" ca="1" si="15"/>
        <v>78.201420209599945</v>
      </c>
      <c r="E51" s="85">
        <f t="shared" ca="1" si="5"/>
        <v>0.77487293285820447</v>
      </c>
      <c r="F51" s="61">
        <f t="shared" ca="1" si="16"/>
        <v>288.96501336889253</v>
      </c>
      <c r="G51" s="181">
        <f ca="1">OFFSET('Other Inputs'!$B119,,$D$2)</f>
        <v>0.2</v>
      </c>
      <c r="H51" s="61">
        <f t="shared" ca="1" si="6"/>
        <v>231.17201069511404</v>
      </c>
      <c r="I51" s="79">
        <f t="shared" ca="1" si="17"/>
        <v>78.149078049848015</v>
      </c>
      <c r="J51" s="63">
        <f ca="1">OFFSET('Other Inputs'!$B50,,$D$2)</f>
        <v>2</v>
      </c>
      <c r="K51" s="86">
        <f t="shared" ca="1" si="7"/>
        <v>462.34402139022808</v>
      </c>
      <c r="L51" s="82">
        <f ca="1">OFFSET('Other Inputs'!$B188,,$D$2)</f>
        <v>0.05</v>
      </c>
      <c r="M51" s="52">
        <f ca="1">OFFSET('Other Inputs'!$B257,,$D$2)</f>
        <v>2.3E-2</v>
      </c>
      <c r="N51" s="61">
        <f t="shared" ca="1" si="8"/>
        <v>496.62683057631352</v>
      </c>
      <c r="O51" s="61">
        <f t="shared" ca="1" si="9"/>
        <v>248.31341528815676</v>
      </c>
      <c r="P51" s="53"/>
      <c r="Q51" s="61">
        <f t="shared" ca="1" si="18"/>
        <v>687779.81166590832</v>
      </c>
      <c r="R51" s="54">
        <f t="shared" ca="1" si="13"/>
        <v>4.5914355937249907E-2</v>
      </c>
      <c r="S51" s="66">
        <f t="shared" ca="1" si="11"/>
        <v>170784954.00100693</v>
      </c>
      <c r="T51" s="68">
        <f t="shared" si="19"/>
        <v>24.5</v>
      </c>
    </row>
    <row r="52" spans="2:20" s="51" customFormat="1">
      <c r="B52" s="15">
        <f t="shared" si="12"/>
        <v>2045</v>
      </c>
      <c r="C52" s="61">
        <f t="shared" ca="1" si="14"/>
        <v>352.93478179419492</v>
      </c>
      <c r="D52" s="79">
        <f t="shared" ca="1" si="15"/>
        <v>78.026467492185276</v>
      </c>
      <c r="E52" s="85">
        <f t="shared" ca="1" si="5"/>
        <v>0.77558925407020296</v>
      </c>
      <c r="F52" s="61">
        <f t="shared" ca="1" si="16"/>
        <v>273.73242414718948</v>
      </c>
      <c r="G52" s="181">
        <f ca="1">OFFSET('Other Inputs'!$B120,,$D$2)</f>
        <v>0.2</v>
      </c>
      <c r="H52" s="61">
        <f t="shared" ca="1" si="6"/>
        <v>218.98593931775159</v>
      </c>
      <c r="I52" s="79">
        <f t="shared" ca="1" si="17"/>
        <v>77.977826639565876</v>
      </c>
      <c r="J52" s="63">
        <f ca="1">OFFSET('Other Inputs'!$B51,,$D$2)</f>
        <v>2</v>
      </c>
      <c r="K52" s="86">
        <f t="shared" ca="1" si="7"/>
        <v>437.97187863550317</v>
      </c>
      <c r="L52" s="82">
        <f ca="1">OFFSET('Other Inputs'!$B189,,$D$2)</f>
        <v>0.05</v>
      </c>
      <c r="M52" s="52">
        <f ca="1">OFFSET('Other Inputs'!$B258,,$D$2)</f>
        <v>2.3E-2</v>
      </c>
      <c r="N52" s="61">
        <f t="shared" ca="1" si="8"/>
        <v>470.44749343632571</v>
      </c>
      <c r="O52" s="61">
        <f t="shared" ca="1" si="9"/>
        <v>235.22374671816286</v>
      </c>
      <c r="P52" s="53"/>
      <c r="Q52" s="61">
        <f t="shared" ca="1" si="18"/>
        <v>718909.21494752192</v>
      </c>
      <c r="R52" s="54">
        <f t="shared" ca="1" si="13"/>
        <v>4.5260710991521291E-2</v>
      </c>
      <c r="S52" s="66">
        <f t="shared" ca="1" si="11"/>
        <v>169104519.09016919</v>
      </c>
      <c r="T52" s="68">
        <f t="shared" si="19"/>
        <v>25.5</v>
      </c>
    </row>
    <row r="53" spans="2:20" s="51" customFormat="1">
      <c r="B53" s="15">
        <f t="shared" si="12"/>
        <v>2046</v>
      </c>
      <c r="C53" s="61">
        <f t="shared" ca="1" si="14"/>
        <v>335.21031592239018</v>
      </c>
      <c r="D53" s="79">
        <f t="shared" ca="1" si="15"/>
        <v>77.863504187055412</v>
      </c>
      <c r="E53" s="85">
        <f t="shared" ca="1" si="5"/>
        <v>0.77623451687766132</v>
      </c>
      <c r="F53" s="61">
        <f t="shared" ca="1" si="16"/>
        <v>260.20181763242476</v>
      </c>
      <c r="G53" s="181">
        <f ca="1">OFFSET('Other Inputs'!$B121,,$D$2)</f>
        <v>0.2</v>
      </c>
      <c r="H53" s="61">
        <f t="shared" ca="1" si="6"/>
        <v>208.16145410593981</v>
      </c>
      <c r="I53" s="79">
        <f t="shared" ca="1" si="17"/>
        <v>77.818285577974677</v>
      </c>
      <c r="J53" s="63">
        <f ca="1">OFFSET('Other Inputs'!$B52,,$D$2)</f>
        <v>2</v>
      </c>
      <c r="K53" s="86">
        <f t="shared" ca="1" si="7"/>
        <v>416.32290821187962</v>
      </c>
      <c r="L53" s="82">
        <f ca="1">OFFSET('Other Inputs'!$B190,,$D$2)</f>
        <v>0.05</v>
      </c>
      <c r="M53" s="52">
        <f ca="1">OFFSET('Other Inputs'!$B259,,$D$2)</f>
        <v>2.3E-2</v>
      </c>
      <c r="N53" s="61">
        <f t="shared" ca="1" si="8"/>
        <v>447.19325185579049</v>
      </c>
      <c r="O53" s="61">
        <f t="shared" ca="1" si="9"/>
        <v>223.59662592789525</v>
      </c>
      <c r="P53" s="53"/>
      <c r="Q53" s="61">
        <f t="shared" ca="1" si="18"/>
        <v>751272.24309508898</v>
      </c>
      <c r="R53" s="54">
        <f t="shared" ca="1" si="13"/>
        <v>4.5016849797828051E-2</v>
      </c>
      <c r="S53" s="66">
        <f t="shared" ca="1" si="11"/>
        <v>167981938.7093434</v>
      </c>
      <c r="T53" s="68">
        <f t="shared" si="19"/>
        <v>26.5</v>
      </c>
    </row>
    <row r="54" spans="2:20" s="51" customFormat="1">
      <c r="B54" s="15">
        <f t="shared" si="12"/>
        <v>2047</v>
      </c>
      <c r="C54" s="61">
        <f t="shared" ca="1" si="14"/>
        <v>319.22187464486495</v>
      </c>
      <c r="D54" s="79">
        <f t="shared" ca="1" si="15"/>
        <v>77.704441396237527</v>
      </c>
      <c r="E54" s="85">
        <f t="shared" ca="1" si="5"/>
        <v>0.77682027994902314</v>
      </c>
      <c r="F54" s="61">
        <f t="shared" ca="1" si="16"/>
        <v>247.97802602747595</v>
      </c>
      <c r="G54" s="181">
        <f ca="1">OFFSET('Other Inputs'!$B122,,$D$2)</f>
        <v>0.2</v>
      </c>
      <c r="H54" s="61">
        <f t="shared" ca="1" si="6"/>
        <v>198.38242082198076</v>
      </c>
      <c r="I54" s="79">
        <f t="shared" ca="1" si="17"/>
        <v>77.662402397878026</v>
      </c>
      <c r="J54" s="63">
        <f ca="1">OFFSET('Other Inputs'!$B53,,$D$2)</f>
        <v>2</v>
      </c>
      <c r="K54" s="86">
        <f t="shared" ca="1" si="7"/>
        <v>396.76484164396152</v>
      </c>
      <c r="L54" s="82">
        <f ca="1">OFFSET('Other Inputs'!$B191,,$D$2)</f>
        <v>0.05</v>
      </c>
      <c r="M54" s="52">
        <f ca="1">OFFSET('Other Inputs'!$B260,,$D$2)</f>
        <v>2.3E-2</v>
      </c>
      <c r="N54" s="61">
        <f t="shared" ca="1" si="8"/>
        <v>426.18495465186129</v>
      </c>
      <c r="O54" s="61">
        <f t="shared" ca="1" si="9"/>
        <v>213.09247732593064</v>
      </c>
      <c r="P54" s="53"/>
      <c r="Q54" s="61">
        <f t="shared" ca="1" si="18"/>
        <v>785035.33282845421</v>
      </c>
      <c r="R54" s="54">
        <f t="shared" ca="1" si="13"/>
        <v>4.4941218105261305E-2</v>
      </c>
      <c r="S54" s="66">
        <f t="shared" ca="1" si="11"/>
        <v>167285123.86080179</v>
      </c>
      <c r="T54" s="68">
        <f t="shared" si="19"/>
        <v>27.5</v>
      </c>
    </row>
    <row r="55" spans="2:20" s="51" customFormat="1">
      <c r="B55" s="15">
        <f t="shared" si="12"/>
        <v>2048</v>
      </c>
      <c r="C55" s="61">
        <f t="shared" ca="1" si="14"/>
        <v>304.64175745157701</v>
      </c>
      <c r="D55" s="79">
        <f t="shared" ca="1" si="15"/>
        <v>77.544378792727102</v>
      </c>
      <c r="E55" s="85">
        <f t="shared" ca="1" si="5"/>
        <v>0.7773587869184766</v>
      </c>
      <c r="F55" s="61">
        <f t="shared" ca="1" si="16"/>
        <v>236.81594701727067</v>
      </c>
      <c r="G55" s="181">
        <f ca="1">OFFSET('Other Inputs'!$B123,,$D$2)</f>
        <v>0.2</v>
      </c>
      <c r="H55" s="61">
        <f t="shared" ca="1" si="6"/>
        <v>189.45275761381654</v>
      </c>
      <c r="I55" s="79">
        <f t="shared" ca="1" si="17"/>
        <v>77.505309609530912</v>
      </c>
      <c r="J55" s="63">
        <f ca="1">OFFSET('Other Inputs'!$B54,,$D$2)</f>
        <v>2</v>
      </c>
      <c r="K55" s="86">
        <f t="shared" ca="1" si="7"/>
        <v>378.90551522763309</v>
      </c>
      <c r="L55" s="82">
        <f ca="1">OFFSET('Other Inputs'!$B192,,$D$2)</f>
        <v>0.05</v>
      </c>
      <c r="M55" s="52">
        <f ca="1">OFFSET('Other Inputs'!$B261,,$D$2)</f>
        <v>2.3E-2</v>
      </c>
      <c r="N55" s="61">
        <f t="shared" ca="1" si="8"/>
        <v>407.00135918176204</v>
      </c>
      <c r="O55" s="61">
        <f t="shared" ca="1" si="9"/>
        <v>203.50067959088102</v>
      </c>
      <c r="P55" s="53"/>
      <c r="Q55" s="61">
        <f t="shared" ca="1" si="18"/>
        <v>820331.22101047705</v>
      </c>
      <c r="R55" s="54">
        <f t="shared" ca="1" si="13"/>
        <v>4.4960891193079222E-2</v>
      </c>
      <c r="S55" s="66">
        <f t="shared" ca="1" si="11"/>
        <v>166937960.9652493</v>
      </c>
      <c r="T55" s="68">
        <f t="shared" si="19"/>
        <v>28.5</v>
      </c>
    </row>
    <row r="56" spans="2:20" s="51" customFormat="1">
      <c r="B56" s="15">
        <f t="shared" si="12"/>
        <v>2049</v>
      </c>
      <c r="C56" s="61">
        <f t="shared" ca="1" si="14"/>
        <v>291.72558988948322</v>
      </c>
      <c r="D56" s="79">
        <f t="shared" ca="1" si="15"/>
        <v>77.400341475213068</v>
      </c>
      <c r="E56" s="85">
        <f t="shared" ca="1" si="5"/>
        <v>0.77784589967101481</v>
      </c>
      <c r="F56" s="61">
        <f t="shared" ca="1" si="16"/>
        <v>226.91755392464256</v>
      </c>
      <c r="G56" s="181">
        <f ca="1">OFFSET('Other Inputs'!$B124,,$D$2)</f>
        <v>0.2</v>
      </c>
      <c r="H56" s="61">
        <f t="shared" ca="1" si="6"/>
        <v>181.53404313971407</v>
      </c>
      <c r="I56" s="79">
        <f t="shared" ca="1" si="17"/>
        <v>77.363996878924382</v>
      </c>
      <c r="J56" s="63">
        <f ca="1">OFFSET('Other Inputs'!$B55,,$D$2)</f>
        <v>2</v>
      </c>
      <c r="K56" s="86">
        <f t="shared" ca="1" si="7"/>
        <v>363.06808627942814</v>
      </c>
      <c r="L56" s="82">
        <f ca="1">OFFSET('Other Inputs'!$B193,,$D$2)</f>
        <v>0.05</v>
      </c>
      <c r="M56" s="52">
        <f ca="1">OFFSET('Other Inputs'!$B262,,$D$2)</f>
        <v>2.3E-2</v>
      </c>
      <c r="N56" s="61">
        <f t="shared" ca="1" si="8"/>
        <v>389.98958487704772</v>
      </c>
      <c r="O56" s="61">
        <f t="shared" ca="1" si="9"/>
        <v>194.99479243852386</v>
      </c>
      <c r="P56" s="53"/>
      <c r="Q56" s="61">
        <f t="shared" ca="1" si="18"/>
        <v>856945.64103420789</v>
      </c>
      <c r="R56" s="54">
        <f t="shared" ca="1" si="13"/>
        <v>4.4633702931152097E-2</v>
      </c>
      <c r="S56" s="66">
        <f t="shared" ca="1" si="11"/>
        <v>167099937.40456313</v>
      </c>
      <c r="T56" s="68">
        <f t="shared" si="19"/>
        <v>29.5</v>
      </c>
    </row>
    <row r="57" spans="2:20" s="51" customFormat="1">
      <c r="B57" s="15">
        <f t="shared" si="12"/>
        <v>2050</v>
      </c>
      <c r="C57" s="61">
        <f t="shared" ca="1" si="14"/>
        <v>280.16346808559223</v>
      </c>
      <c r="D57" s="79">
        <f t="shared" ca="1" si="15"/>
        <v>77.268334734438881</v>
      </c>
      <c r="E57" s="85">
        <f t="shared" ca="1" si="5"/>
        <v>0.77828914419287087</v>
      </c>
      <c r="F57" s="61">
        <f t="shared" ca="1" si="16"/>
        <v>218.04818581044228</v>
      </c>
      <c r="G57" s="181">
        <f ca="1">OFFSET('Other Inputs'!$B125,,$D$2)</f>
        <v>0.2</v>
      </c>
      <c r="H57" s="61">
        <f t="shared" ca="1" si="6"/>
        <v>174.43854864835384</v>
      </c>
      <c r="I57" s="79">
        <f t="shared" ca="1" si="17"/>
        <v>77.234512361253906</v>
      </c>
      <c r="J57" s="63">
        <f ca="1">OFFSET('Other Inputs'!$B56,,$D$2)</f>
        <v>2</v>
      </c>
      <c r="K57" s="86">
        <f t="shared" ca="1" si="7"/>
        <v>348.87709729670769</v>
      </c>
      <c r="L57" s="82">
        <f ca="1">OFFSET('Other Inputs'!$B194,,$D$2)</f>
        <v>0.05</v>
      </c>
      <c r="M57" s="52">
        <f ca="1">OFFSET('Other Inputs'!$B263,,$D$2)</f>
        <v>2.3E-2</v>
      </c>
      <c r="N57" s="61">
        <f t="shared" ca="1" si="8"/>
        <v>374.74633406125849</v>
      </c>
      <c r="O57" s="61">
        <f t="shared" ca="1" si="9"/>
        <v>187.37316703062925</v>
      </c>
      <c r="P57" s="53"/>
      <c r="Q57" s="61">
        <f t="shared" ca="1" si="18"/>
        <v>894987.85586661205</v>
      </c>
      <c r="R57" s="54">
        <f t="shared" ca="1" si="13"/>
        <v>4.4392798108515708E-2</v>
      </c>
      <c r="S57" s="66">
        <f t="shared" ca="1" si="11"/>
        <v>167696709.00767943</v>
      </c>
      <c r="T57" s="68">
        <f t="shared" si="19"/>
        <v>30.5</v>
      </c>
    </row>
    <row r="58" spans="2:20" s="51" customFormat="1">
      <c r="B58" s="15">
        <f t="shared" si="12"/>
        <v>2051</v>
      </c>
      <c r="C58" s="61">
        <f t="shared" ca="1" si="14"/>
        <v>0</v>
      </c>
      <c r="D58" s="79" t="e">
        <f t="shared" ca="1" si="15"/>
        <v>#DIV/0!</v>
      </c>
      <c r="E58" s="85" t="str">
        <f t="shared" ca="1" si="5"/>
        <v/>
      </c>
      <c r="F58" s="61">
        <f t="shared" ca="1" si="16"/>
        <v>0</v>
      </c>
      <c r="G58" s="181">
        <f ca="1">OFFSET('Other Inputs'!$B126,,$D$2)</f>
        <v>0.2</v>
      </c>
      <c r="H58" s="61">
        <f t="shared" ca="1" si="6"/>
        <v>0</v>
      </c>
      <c r="I58" s="79" t="str">
        <f t="shared" ca="1" si="17"/>
        <v/>
      </c>
      <c r="J58" s="63">
        <f ca="1">OFFSET('Other Inputs'!$B57,,$D$2)</f>
        <v>2</v>
      </c>
      <c r="K58" s="86">
        <f t="shared" ca="1" si="7"/>
        <v>0</v>
      </c>
      <c r="L58" s="82">
        <f ca="1">OFFSET('Other Inputs'!$B195,,$D$2)</f>
        <v>0.05</v>
      </c>
      <c r="M58" s="52">
        <f ca="1">OFFSET('Other Inputs'!$B264,,$D$2)</f>
        <v>2.3E-2</v>
      </c>
      <c r="N58" s="61">
        <f t="shared" ca="1" si="8"/>
        <v>0</v>
      </c>
      <c r="O58" s="61">
        <f t="shared" ca="1" si="9"/>
        <v>0</v>
      </c>
      <c r="P58" s="53"/>
      <c r="Q58" s="61" t="str">
        <f t="shared" ca="1" si="18"/>
        <v/>
      </c>
      <c r="R58" s="54" t="str">
        <f t="shared" ca="1" si="13"/>
        <v/>
      </c>
      <c r="S58" s="66">
        <f t="shared" ca="1" si="11"/>
        <v>0</v>
      </c>
      <c r="T58" s="68">
        <f t="shared" si="19"/>
        <v>31.5</v>
      </c>
    </row>
    <row r="59" spans="2:20" s="51" customFormat="1">
      <c r="B59" s="15">
        <f t="shared" si="12"/>
        <v>2052</v>
      </c>
      <c r="C59" s="61">
        <f t="shared" ca="1" si="14"/>
        <v>0</v>
      </c>
      <c r="D59" s="79" t="e">
        <f t="shared" ca="1" si="15"/>
        <v>#DIV/0!</v>
      </c>
      <c r="E59" s="85" t="str">
        <f t="shared" ca="1" si="5"/>
        <v/>
      </c>
      <c r="F59" s="61">
        <f t="shared" ca="1" si="16"/>
        <v>0</v>
      </c>
      <c r="G59" s="181">
        <f ca="1">OFFSET('Other Inputs'!$B127,,$D$2)</f>
        <v>0.2</v>
      </c>
      <c r="H59" s="61">
        <f t="shared" ca="1" si="6"/>
        <v>0</v>
      </c>
      <c r="I59" s="79" t="str">
        <f t="shared" ca="1" si="17"/>
        <v/>
      </c>
      <c r="J59" s="63">
        <f ca="1">OFFSET('Other Inputs'!$B58,,$D$2)</f>
        <v>2</v>
      </c>
      <c r="K59" s="86">
        <f t="shared" ca="1" si="7"/>
        <v>0</v>
      </c>
      <c r="L59" s="82">
        <f ca="1">OFFSET('Other Inputs'!$B196,,$D$2)</f>
        <v>0.05</v>
      </c>
      <c r="M59" s="52">
        <f ca="1">OFFSET('Other Inputs'!$B265,,$D$2)</f>
        <v>2.3E-2</v>
      </c>
      <c r="N59" s="61">
        <f t="shared" ca="1" si="8"/>
        <v>0</v>
      </c>
      <c r="O59" s="61">
        <f t="shared" ca="1" si="9"/>
        <v>0</v>
      </c>
      <c r="P59" s="53"/>
      <c r="Q59" s="61" t="str">
        <f t="shared" ca="1" si="18"/>
        <v/>
      </c>
      <c r="R59" s="54" t="str">
        <f t="shared" ca="1" si="13"/>
        <v/>
      </c>
      <c r="S59" s="66">
        <f t="shared" ca="1" si="11"/>
        <v>0</v>
      </c>
      <c r="T59" s="68">
        <f t="shared" si="19"/>
        <v>32.5</v>
      </c>
    </row>
    <row r="60" spans="2:20" s="51" customFormat="1">
      <c r="B60" s="15">
        <f t="shared" si="12"/>
        <v>2053</v>
      </c>
      <c r="C60" s="61">
        <f t="shared" ca="1" si="14"/>
        <v>0</v>
      </c>
      <c r="D60" s="79" t="e">
        <f t="shared" ca="1" si="15"/>
        <v>#DIV/0!</v>
      </c>
      <c r="E60" s="85" t="str">
        <f t="shared" ca="1" si="5"/>
        <v/>
      </c>
      <c r="F60" s="61">
        <f t="shared" ca="1" si="16"/>
        <v>0</v>
      </c>
      <c r="G60" s="181">
        <f ca="1">OFFSET('Other Inputs'!$B128,,$D$2)</f>
        <v>0.2</v>
      </c>
      <c r="H60" s="61">
        <f t="shared" ca="1" si="6"/>
        <v>0</v>
      </c>
      <c r="I60" s="79" t="str">
        <f t="shared" ca="1" si="17"/>
        <v/>
      </c>
      <c r="J60" s="63">
        <f ca="1">OFFSET('Other Inputs'!$B59,,$D$2)</f>
        <v>2</v>
      </c>
      <c r="K60" s="86">
        <f t="shared" ca="1" si="7"/>
        <v>0</v>
      </c>
      <c r="L60" s="82">
        <f ca="1">OFFSET('Other Inputs'!$B197,,$D$2)</f>
        <v>0.05</v>
      </c>
      <c r="M60" s="52">
        <f ca="1">OFFSET('Other Inputs'!$B266,,$D$2)</f>
        <v>2.3E-2</v>
      </c>
      <c r="N60" s="61">
        <f t="shared" ca="1" si="8"/>
        <v>0</v>
      </c>
      <c r="O60" s="61">
        <f t="shared" ca="1" si="9"/>
        <v>0</v>
      </c>
      <c r="P60" s="53"/>
      <c r="Q60" s="61" t="str">
        <f t="shared" ca="1" si="18"/>
        <v/>
      </c>
      <c r="R60" s="54" t="str">
        <f t="shared" ca="1" si="13"/>
        <v/>
      </c>
      <c r="S60" s="66">
        <f t="shared" ca="1" si="11"/>
        <v>0</v>
      </c>
      <c r="T60" s="68">
        <f t="shared" si="19"/>
        <v>33.5</v>
      </c>
    </row>
    <row r="61" spans="2:20" s="51" customFormat="1">
      <c r="B61" s="15">
        <f t="shared" si="12"/>
        <v>2054</v>
      </c>
      <c r="C61" s="61">
        <f t="shared" ca="1" si="14"/>
        <v>0</v>
      </c>
      <c r="D61" s="79" t="e">
        <f t="shared" ca="1" si="15"/>
        <v>#DIV/0!</v>
      </c>
      <c r="E61" s="85" t="str">
        <f t="shared" ca="1" si="5"/>
        <v/>
      </c>
      <c r="F61" s="61">
        <f t="shared" ca="1" si="16"/>
        <v>0</v>
      </c>
      <c r="G61" s="181">
        <f ca="1">OFFSET('Other Inputs'!$B129,,$D$2)</f>
        <v>0.2</v>
      </c>
      <c r="H61" s="61">
        <f t="shared" ca="1" si="6"/>
        <v>0</v>
      </c>
      <c r="I61" s="79" t="str">
        <f t="shared" ca="1" si="17"/>
        <v/>
      </c>
      <c r="J61" s="63">
        <f ca="1">OFFSET('Other Inputs'!$B60,,$D$2)</f>
        <v>2</v>
      </c>
      <c r="K61" s="86">
        <f t="shared" ca="1" si="7"/>
        <v>0</v>
      </c>
      <c r="L61" s="82">
        <f ca="1">OFFSET('Other Inputs'!$B198,,$D$2)</f>
        <v>0.05</v>
      </c>
      <c r="M61" s="52">
        <f ca="1">OFFSET('Other Inputs'!$B267,,$D$2)</f>
        <v>2.3E-2</v>
      </c>
      <c r="N61" s="61">
        <f t="shared" ca="1" si="8"/>
        <v>0</v>
      </c>
      <c r="O61" s="61">
        <f t="shared" ca="1" si="9"/>
        <v>0</v>
      </c>
      <c r="P61" s="53"/>
      <c r="Q61" s="61" t="str">
        <f t="shared" ca="1" si="18"/>
        <v/>
      </c>
      <c r="R61" s="54" t="str">
        <f t="shared" ca="1" si="13"/>
        <v/>
      </c>
      <c r="S61" s="66">
        <f t="shared" ca="1" si="11"/>
        <v>0</v>
      </c>
      <c r="T61" s="68">
        <f t="shared" si="19"/>
        <v>34.5</v>
      </c>
    </row>
    <row r="62" spans="2:20" s="51" customFormat="1">
      <c r="B62" s="15">
        <f t="shared" si="12"/>
        <v>2055</v>
      </c>
      <c r="C62" s="61">
        <f t="shared" ca="1" si="14"/>
        <v>0</v>
      </c>
      <c r="D62" s="79" t="e">
        <f t="shared" ca="1" si="15"/>
        <v>#DIV/0!</v>
      </c>
      <c r="E62" s="85" t="str">
        <f t="shared" ca="1" si="5"/>
        <v/>
      </c>
      <c r="F62" s="61">
        <f t="shared" ca="1" si="16"/>
        <v>0</v>
      </c>
      <c r="G62" s="181">
        <f ca="1">OFFSET('Other Inputs'!$B130,,$D$2)</f>
        <v>0.2</v>
      </c>
      <c r="H62" s="61">
        <f t="shared" ca="1" si="6"/>
        <v>0</v>
      </c>
      <c r="I62" s="79" t="str">
        <f t="shared" ca="1" si="17"/>
        <v/>
      </c>
      <c r="J62" s="63">
        <f ca="1">OFFSET('Other Inputs'!$B61,,$D$2)</f>
        <v>2</v>
      </c>
      <c r="K62" s="86">
        <f t="shared" ca="1" si="7"/>
        <v>0</v>
      </c>
      <c r="L62" s="82">
        <f ca="1">OFFSET('Other Inputs'!$B199,,$D$2)</f>
        <v>0.05</v>
      </c>
      <c r="M62" s="52">
        <f ca="1">OFFSET('Other Inputs'!$B268,,$D$2)</f>
        <v>2.3E-2</v>
      </c>
      <c r="N62" s="61">
        <f t="shared" ca="1" si="8"/>
        <v>0</v>
      </c>
      <c r="O62" s="61">
        <f t="shared" ca="1" si="9"/>
        <v>0</v>
      </c>
      <c r="P62" s="53"/>
      <c r="Q62" s="61" t="str">
        <f t="shared" ca="1" si="18"/>
        <v/>
      </c>
      <c r="R62" s="54" t="str">
        <f t="shared" ca="1" si="13"/>
        <v/>
      </c>
      <c r="S62" s="66">
        <f t="shared" ca="1" si="11"/>
        <v>0</v>
      </c>
      <c r="T62" s="68">
        <f t="shared" si="19"/>
        <v>35.5</v>
      </c>
    </row>
    <row r="63" spans="2:20" s="51" customFormat="1">
      <c r="B63" s="15">
        <f t="shared" si="12"/>
        <v>2056</v>
      </c>
      <c r="C63" s="61">
        <f t="shared" ca="1" si="14"/>
        <v>0</v>
      </c>
      <c r="D63" s="79" t="e">
        <f t="shared" ca="1" si="15"/>
        <v>#DIV/0!</v>
      </c>
      <c r="E63" s="85" t="str">
        <f t="shared" ca="1" si="5"/>
        <v/>
      </c>
      <c r="F63" s="61">
        <f t="shared" ca="1" si="16"/>
        <v>0</v>
      </c>
      <c r="G63" s="181">
        <f ca="1">OFFSET('Other Inputs'!$B131,,$D$2)</f>
        <v>0.2</v>
      </c>
      <c r="H63" s="61">
        <f t="shared" ca="1" si="6"/>
        <v>0</v>
      </c>
      <c r="I63" s="79" t="str">
        <f t="shared" ca="1" si="17"/>
        <v/>
      </c>
      <c r="J63" s="63">
        <f ca="1">OFFSET('Other Inputs'!$B62,,$D$2)</f>
        <v>2</v>
      </c>
      <c r="K63" s="86">
        <f t="shared" ca="1" si="7"/>
        <v>0</v>
      </c>
      <c r="L63" s="82">
        <f ca="1">OFFSET('Other Inputs'!$B200,,$D$2)</f>
        <v>0.05</v>
      </c>
      <c r="M63" s="52">
        <f ca="1">OFFSET('Other Inputs'!$B269,,$D$2)</f>
        <v>2.3E-2</v>
      </c>
      <c r="N63" s="61">
        <f t="shared" ca="1" si="8"/>
        <v>0</v>
      </c>
      <c r="O63" s="61">
        <f t="shared" ca="1" si="9"/>
        <v>0</v>
      </c>
      <c r="P63" s="53"/>
      <c r="Q63" s="61" t="str">
        <f t="shared" ca="1" si="18"/>
        <v/>
      </c>
      <c r="R63" s="54" t="str">
        <f t="shared" ca="1" si="13"/>
        <v/>
      </c>
      <c r="S63" s="66">
        <f t="shared" ca="1" si="11"/>
        <v>0</v>
      </c>
      <c r="T63" s="68">
        <f t="shared" si="19"/>
        <v>36.5</v>
      </c>
    </row>
    <row r="64" spans="2:20" s="51" customFormat="1">
      <c r="B64" s="15">
        <f t="shared" si="12"/>
        <v>2057</v>
      </c>
      <c r="C64" s="61">
        <f t="shared" ca="1" si="14"/>
        <v>0</v>
      </c>
      <c r="D64" s="79" t="e">
        <f t="shared" ca="1" si="15"/>
        <v>#DIV/0!</v>
      </c>
      <c r="E64" s="85" t="str">
        <f t="shared" ca="1" si="5"/>
        <v/>
      </c>
      <c r="F64" s="61">
        <f t="shared" ca="1" si="16"/>
        <v>0</v>
      </c>
      <c r="G64" s="181">
        <f ca="1">OFFSET('Other Inputs'!$B132,,$D$2)</f>
        <v>0.2</v>
      </c>
      <c r="H64" s="61">
        <f t="shared" ca="1" si="6"/>
        <v>0</v>
      </c>
      <c r="I64" s="79" t="str">
        <f t="shared" ca="1" si="17"/>
        <v/>
      </c>
      <c r="J64" s="63">
        <f ca="1">OFFSET('Other Inputs'!$B63,,$D$2)</f>
        <v>2</v>
      </c>
      <c r="K64" s="86">
        <f t="shared" ca="1" si="7"/>
        <v>0</v>
      </c>
      <c r="L64" s="82">
        <f ca="1">OFFSET('Other Inputs'!$B201,,$D$2)</f>
        <v>0.05</v>
      </c>
      <c r="M64" s="52">
        <f ca="1">OFFSET('Other Inputs'!$B270,,$D$2)</f>
        <v>2.3E-2</v>
      </c>
      <c r="N64" s="61">
        <f t="shared" ca="1" si="8"/>
        <v>0</v>
      </c>
      <c r="O64" s="61">
        <f t="shared" ca="1" si="9"/>
        <v>0</v>
      </c>
      <c r="P64" s="53"/>
      <c r="Q64" s="61" t="str">
        <f t="shared" ca="1" si="18"/>
        <v/>
      </c>
      <c r="R64" s="54" t="str">
        <f t="shared" ca="1" si="13"/>
        <v/>
      </c>
      <c r="S64" s="66">
        <f t="shared" ca="1" si="11"/>
        <v>0</v>
      </c>
      <c r="T64" s="68">
        <f t="shared" si="19"/>
        <v>37.5</v>
      </c>
    </row>
    <row r="65" spans="2:20" s="51" customFormat="1">
      <c r="B65" s="15">
        <f t="shared" si="12"/>
        <v>2058</v>
      </c>
      <c r="C65" s="61">
        <f t="shared" ca="1" si="14"/>
        <v>0</v>
      </c>
      <c r="D65" s="79" t="e">
        <f t="shared" ca="1" si="15"/>
        <v>#DIV/0!</v>
      </c>
      <c r="E65" s="85" t="str">
        <f t="shared" ca="1" si="5"/>
        <v/>
      </c>
      <c r="F65" s="61">
        <f t="shared" ca="1" si="16"/>
        <v>0</v>
      </c>
      <c r="G65" s="181">
        <f ca="1">OFFSET('Other Inputs'!$B133,,$D$2)</f>
        <v>0.2</v>
      </c>
      <c r="H65" s="61">
        <f t="shared" ca="1" si="6"/>
        <v>0</v>
      </c>
      <c r="I65" s="79" t="str">
        <f t="shared" ca="1" si="17"/>
        <v/>
      </c>
      <c r="J65" s="63">
        <f ca="1">OFFSET('Other Inputs'!$B64,,$D$2)</f>
        <v>2</v>
      </c>
      <c r="K65" s="86">
        <f t="shared" ca="1" si="7"/>
        <v>0</v>
      </c>
      <c r="L65" s="82">
        <f ca="1">OFFSET('Other Inputs'!$B202,,$D$2)</f>
        <v>0.05</v>
      </c>
      <c r="M65" s="52">
        <f ca="1">OFFSET('Other Inputs'!$B271,,$D$2)</f>
        <v>2.3E-2</v>
      </c>
      <c r="N65" s="61">
        <f t="shared" ca="1" si="8"/>
        <v>0</v>
      </c>
      <c r="O65" s="61">
        <f t="shared" ca="1" si="9"/>
        <v>0</v>
      </c>
      <c r="P65" s="53"/>
      <c r="Q65" s="61" t="str">
        <f t="shared" ca="1" si="18"/>
        <v/>
      </c>
      <c r="R65" s="54" t="str">
        <f t="shared" ca="1" si="13"/>
        <v/>
      </c>
      <c r="S65" s="66">
        <f t="shared" ca="1" si="11"/>
        <v>0</v>
      </c>
      <c r="T65" s="68">
        <f t="shared" si="19"/>
        <v>38.5</v>
      </c>
    </row>
    <row r="66" spans="2:20" s="51" customFormat="1">
      <c r="B66" s="15">
        <f t="shared" si="12"/>
        <v>2059</v>
      </c>
      <c r="C66" s="61">
        <f t="shared" ca="1" si="14"/>
        <v>0</v>
      </c>
      <c r="D66" s="79" t="e">
        <f t="shared" ca="1" si="15"/>
        <v>#DIV/0!</v>
      </c>
      <c r="E66" s="85" t="str">
        <f t="shared" ca="1" si="5"/>
        <v/>
      </c>
      <c r="F66" s="61">
        <f t="shared" ca="1" si="16"/>
        <v>0</v>
      </c>
      <c r="G66" s="181">
        <f ca="1">OFFSET('Other Inputs'!$B134,,$D$2)</f>
        <v>0.2</v>
      </c>
      <c r="H66" s="61">
        <f t="shared" ca="1" si="6"/>
        <v>0</v>
      </c>
      <c r="I66" s="79" t="str">
        <f t="shared" ca="1" si="17"/>
        <v/>
      </c>
      <c r="J66" s="63">
        <f ca="1">OFFSET('Other Inputs'!$B65,,$D$2)</f>
        <v>2</v>
      </c>
      <c r="K66" s="86">
        <f t="shared" ca="1" si="7"/>
        <v>0</v>
      </c>
      <c r="L66" s="82">
        <f ca="1">OFFSET('Other Inputs'!$B203,,$D$2)</f>
        <v>0.05</v>
      </c>
      <c r="M66" s="52">
        <f ca="1">OFFSET('Other Inputs'!$B272,,$D$2)</f>
        <v>2.3E-2</v>
      </c>
      <c r="N66" s="61">
        <f t="shared" ca="1" si="8"/>
        <v>0</v>
      </c>
      <c r="O66" s="61">
        <f t="shared" ca="1" si="9"/>
        <v>0</v>
      </c>
      <c r="P66" s="53"/>
      <c r="Q66" s="61" t="str">
        <f t="shared" ca="1" si="18"/>
        <v/>
      </c>
      <c r="R66" s="54" t="str">
        <f t="shared" ca="1" si="13"/>
        <v/>
      </c>
      <c r="S66" s="66">
        <f t="shared" ca="1" si="11"/>
        <v>0</v>
      </c>
      <c r="T66" s="68">
        <f t="shared" si="19"/>
        <v>39.5</v>
      </c>
    </row>
    <row r="67" spans="2:20" s="51" customFormat="1" ht="14" thickBot="1">
      <c r="B67" s="15">
        <f t="shared" si="12"/>
        <v>2060</v>
      </c>
      <c r="C67" s="61">
        <f t="shared" ca="1" si="14"/>
        <v>0</v>
      </c>
      <c r="D67" s="79" t="e">
        <f t="shared" ca="1" si="15"/>
        <v>#DIV/0!</v>
      </c>
      <c r="E67" s="85" t="str">
        <f t="shared" ca="1" si="5"/>
        <v/>
      </c>
      <c r="F67" s="61">
        <f t="shared" ca="1" si="16"/>
        <v>0</v>
      </c>
      <c r="G67" s="181">
        <f ca="1">OFFSET('Other Inputs'!$B135,,$D$2)</f>
        <v>0.2</v>
      </c>
      <c r="H67" s="61">
        <f t="shared" ca="1" si="6"/>
        <v>0</v>
      </c>
      <c r="I67" s="79" t="str">
        <f t="shared" ca="1" si="17"/>
        <v/>
      </c>
      <c r="J67" s="63">
        <f ca="1">OFFSET('Other Inputs'!$B66,,$D$2)</f>
        <v>2</v>
      </c>
      <c r="K67" s="86">
        <f t="shared" ca="1" si="7"/>
        <v>0</v>
      </c>
      <c r="L67" s="82">
        <f ca="1">OFFSET('Other Inputs'!$B204,,$D$2)</f>
        <v>0.05</v>
      </c>
      <c r="M67" s="52">
        <f ca="1">OFFSET('Other Inputs'!$B273,,$D$2)</f>
        <v>2.3E-2</v>
      </c>
      <c r="N67" s="61">
        <f t="shared" ca="1" si="8"/>
        <v>0</v>
      </c>
      <c r="O67" s="61">
        <f t="shared" ca="1" si="9"/>
        <v>0</v>
      </c>
      <c r="P67" s="53"/>
      <c r="Q67" s="61" t="str">
        <f t="shared" ca="1" si="18"/>
        <v/>
      </c>
      <c r="R67" s="54" t="str">
        <f t="shared" ca="1" si="13"/>
        <v/>
      </c>
      <c r="S67" s="66">
        <f t="shared" ca="1" si="11"/>
        <v>0</v>
      </c>
      <c r="T67" s="68">
        <f t="shared" si="19"/>
        <v>40.5</v>
      </c>
    </row>
    <row r="68" spans="2:20" s="51" customFormat="1" ht="14" thickBot="1">
      <c r="B68" s="16" t="str">
        <f>Startyear&amp;" to "&amp;2050</f>
        <v>2020 to 2050</v>
      </c>
      <c r="C68" s="62">
        <f ca="1">SUMIFS(C$12:C$67, $B$12:$B$67,"&gt;="&amp;Startyear,$B$12:$B$67,"&lt;="&amp;2050)</f>
        <v>28181.220539236409</v>
      </c>
      <c r="D68" s="80"/>
      <c r="E68" s="87">
        <f ca="1">F68/C68</f>
        <v>0.75158798147379247</v>
      </c>
      <c r="F68" s="62">
        <f ca="1">SUMIFS(F$12:F$67, $B$12:$B$67,"&gt;="&amp;Startyear,$B$12:$B$67,"&lt;="&amp;Endyear)</f>
        <v>21180.666660552473</v>
      </c>
      <c r="G68" s="58">
        <f ca="1">1-H68/F68</f>
        <v>0.19999999999999962</v>
      </c>
      <c r="H68" s="62">
        <f ca="1">SUMIFS(H$12:H$67, $B$12:$B$67,"&gt;="&amp;Startyear,$B$12:$B$67,"&lt;="&amp;2050)</f>
        <v>16944.533328441987</v>
      </c>
      <c r="I68" s="57"/>
      <c r="J68" s="64">
        <f ca="1">K68/H68</f>
        <v>2</v>
      </c>
      <c r="K68" s="88">
        <f ca="1">SUMIFS(K$12:K$67, $B$12:$B$67,"&gt;="&amp;Startyear,$B$12:$B$67,"&lt;="&amp;2050)</f>
        <v>33889.066656883973</v>
      </c>
      <c r="L68" s="83"/>
      <c r="M68" s="59"/>
      <c r="N68" s="62">
        <f ca="1">SUMIFS(N$12:N$67, $B$12:$B$67,"&gt;="&amp;Startyear,$B$12:$B$67,"&lt;="&amp;2050)</f>
        <v>36401.940949491916</v>
      </c>
      <c r="O68" s="62">
        <f ca="1">SUMIFS(O$12:O$67, $B$12:$B$67,"&gt;="&amp;Startyear,$B$12:$B$67,"&lt;="&amp;2050)</f>
        <v>18200.970474745958</v>
      </c>
      <c r="P68" s="60"/>
      <c r="Q68" s="62">
        <f ca="1">S68/O68</f>
        <v>404351.16757018917</v>
      </c>
      <c r="R68" s="58">
        <f ca="1">(VLOOKUP(2050,$B$12:$Q$67,COLUMN(P1),0)/VLOOKUP(Startyear,$B$12:$Q$67,COLUMN(P1),0))^(1/(2050-Startyear))-1</f>
        <v>4.1291790112303328E-2</v>
      </c>
      <c r="S68" s="67">
        <f ca="1">SUMIFS(S$12:S$67, $B$12:$B$67,"&gt;="&amp;Startyear,$B$12:$B$67,"&lt;="&amp;2050)</f>
        <v>7359583662.3740683</v>
      </c>
      <c r="T68" s="69"/>
    </row>
    <row r="69" spans="2:20" s="51" customFormat="1" ht="14" thickBot="1">
      <c r="B69" s="16" t="s">
        <v>31</v>
      </c>
      <c r="C69" s="70">
        <f ca="1">SUMPRODUCT(C$12:C$57,$T$12:$T$57)/C68</f>
        <v>10.406801929205596</v>
      </c>
      <c r="D69" s="73"/>
      <c r="E69" s="74"/>
      <c r="F69" s="70">
        <f ca="1">SUMPRODUCT(F$12:F$67,$T$12:$T$67)/F68</f>
        <v>10.55263150212498</v>
      </c>
      <c r="G69" s="140"/>
      <c r="H69" s="70">
        <f ca="1">SUMPRODUCT(H$12:H$57,$T$12:$T$57)/H68</f>
        <v>10.552631502124976</v>
      </c>
      <c r="I69" s="70"/>
      <c r="J69" s="70"/>
      <c r="K69" s="70">
        <f ca="1">SUMPRODUCT(K$12:K$57,$T$12:$T$57)/K68</f>
        <v>10.552631502124976</v>
      </c>
      <c r="L69" s="84"/>
      <c r="M69" s="70"/>
      <c r="N69" s="70">
        <f ca="1">SUMPRODUCT(N$12:N$57,$T$12:$T$57)/N68</f>
        <v>10.55263150212498</v>
      </c>
      <c r="O69" s="70">
        <f ca="1">SUMPRODUCT(O$12:O$57,$T$12:$T$57)/O68</f>
        <v>10.55263150212498</v>
      </c>
      <c r="P69" s="70"/>
      <c r="Q69" s="71"/>
      <c r="R69" s="72"/>
      <c r="S69" s="70">
        <f ca="1">SUMPRODUCT(S$12:S$57,$T$12:$T$57)/S68</f>
        <v>13.362346248463966</v>
      </c>
      <c r="T69" s="75"/>
    </row>
    <row r="70" spans="2:20" s="51" customFormat="1" ht="14" thickBot="1">
      <c r="B70" s="16" t="str">
        <f>Startyear&amp;" to "&amp;Endyear</f>
        <v>2020 to 2060</v>
      </c>
      <c r="C70" s="62" t="str">
        <f ca="1">IF(C58=0,"N/A",SUMIFS(C$12:C$67, $B$12:$B$67,"&gt;="&amp;Startyear))</f>
        <v>N/A</v>
      </c>
      <c r="D70" s="80"/>
      <c r="E70" s="87" t="str">
        <f ca="1">IF(C58=0,"N/A",F70/C70)</f>
        <v>N/A</v>
      </c>
      <c r="F70" s="62">
        <f ca="1">SUMIFS(F$12:F$67, $B$12:$B$67,"&gt;="&amp;Startyear)</f>
        <v>21180.666660552473</v>
      </c>
      <c r="G70" s="58" t="e">
        <f ca="1">1-H70/F70</f>
        <v>#VALUE!</v>
      </c>
      <c r="H70" s="62" t="str">
        <f ca="1">IF(C58=0,"N/A",SUMIFS(H$12:H$67, $B$12:$B$67,"&gt;="&amp;Startyear))</f>
        <v>N/A</v>
      </c>
      <c r="I70" s="57"/>
      <c r="J70" s="64" t="str">
        <f ca="1">IF(C58=0,"N/A",K70/H70)</f>
        <v>N/A</v>
      </c>
      <c r="K70" s="88" t="str">
        <f ca="1">IF(C58=0,"N/A",SUMIFS(K$12:K$67, $B$12:$B$67,"&gt;="&amp;Startyear))</f>
        <v>N/A</v>
      </c>
      <c r="L70" s="83"/>
      <c r="M70" s="59"/>
      <c r="N70" s="62" t="str">
        <f ca="1">IF(C58=0,"N/A",SUMIFS(N$12:N$67, $B$12:$B$67,"&gt;="&amp;Startyear))</f>
        <v>N/A</v>
      </c>
      <c r="O70" s="62" t="str">
        <f ca="1">IF(C58=0,"N/A",SUMIFS(O$12:O$67, $B$12:$B$67,"&gt;="&amp;Startyear))</f>
        <v>N/A</v>
      </c>
      <c r="P70" s="60"/>
      <c r="Q70" s="62" t="str">
        <f ca="1">IF(OR(Q58="",Q58=0),"N/A",S70/O70)</f>
        <v>N/A</v>
      </c>
      <c r="R70" s="58" t="str">
        <f ca="1">IF(OR(Q58="",Q58=0),"N/A",(VLOOKUP($B$67,$B$12:$Q$67,COLUMN(P3),0)/VLOOKUP(Startyear,$B$12:$Q$67,COLUMN(P3),0))^(1/($B$67-Startyear))-1)</f>
        <v>N/A</v>
      </c>
      <c r="S70" s="67" t="str">
        <f ca="1">IF(OR(Q58="",Q58=0),"N/A",SUMIFS(S$12:S$67, $B$12:$B$67,"&gt;="&amp;Startyear))</f>
        <v>N/A</v>
      </c>
      <c r="T70" s="69"/>
    </row>
    <row r="71" spans="2:20" ht="14" thickBot="1">
      <c r="B71" s="16" t="s">
        <v>31</v>
      </c>
      <c r="C71" s="70" t="str">
        <f ca="1">IF(C58=0,"N/A",SUMPRODUCT(C$12:C$67,$T$12:$T$67)/C70)</f>
        <v>N/A</v>
      </c>
      <c r="D71" s="73"/>
      <c r="E71" s="74"/>
      <c r="F71" s="70">
        <f ca="1">SUMPRODUCT(F$12:F$67,$T$12:$T$67)/F70</f>
        <v>10.55263150212498</v>
      </c>
      <c r="G71" s="140"/>
      <c r="H71" s="70" t="str">
        <f ca="1">IF(C58=0,"N/A",SUMPRODUCT(H$12:H$67,$T$12:$T$67)/H70)</f>
        <v>N/A</v>
      </c>
      <c r="I71" s="70"/>
      <c r="J71" s="70"/>
      <c r="K71" s="75" t="str">
        <f ca="1">IF(C58=0,"N/A",SUMPRODUCT(K$12:K$67,$T$12:$T$67)/K70)</f>
        <v>N/A</v>
      </c>
      <c r="L71" s="84"/>
      <c r="M71" s="70"/>
      <c r="N71" s="70" t="str">
        <f ca="1">IF(C58=0,"N/A",SUMPRODUCT(N$12:N$67,$T$12:$T$67)/N70)</f>
        <v>N/A</v>
      </c>
      <c r="O71" s="70" t="str">
        <f ca="1">IF(C58=0,"N/A",SUMPRODUCT(O$12:O$67,$T$12:$T$67)/O70)</f>
        <v>N/A</v>
      </c>
      <c r="P71" s="70"/>
      <c r="Q71" s="71"/>
      <c r="R71" s="72"/>
      <c r="S71" s="73" t="str">
        <f ca="1">IF(OR(Q58="",Q58=0),"N/A",SUMPRODUCT(S$12:S$67,$T$12:$T$67)/S70)</f>
        <v>N/A</v>
      </c>
      <c r="T71" s="75"/>
    </row>
    <row r="72" spans="2:20" hidden="1">
      <c r="F72" s="30"/>
      <c r="H72" s="30"/>
      <c r="I72" s="30"/>
      <c r="J72" s="30"/>
      <c r="S72" s="18"/>
    </row>
    <row r="73" spans="2:20" hidden="1">
      <c r="S73" s="30"/>
    </row>
    <row r="74" spans="2:20" hidden="1">
      <c r="S74" s="19"/>
    </row>
    <row r="75" spans="2:20" hidden="1"/>
    <row r="76" spans="2:20" hidden="1">
      <c r="S76" s="18"/>
    </row>
    <row r="77" spans="2:20" hidden="1"/>
    <row r="78" spans="2:20" hidden="1">
      <c r="S78" s="17"/>
    </row>
    <row r="79" spans="2:20" hidden="1"/>
    <row r="80" spans="2:20"/>
    <row r="81"/>
    <row r="82"/>
    <row r="83"/>
    <row r="84"/>
    <row r="85"/>
    <row r="86"/>
    <row r="87"/>
    <row r="88"/>
    <row r="89"/>
  </sheetData>
  <pageMargins left="0.75" right="0.75" top="1" bottom="1" header="0.5" footer="0.5"/>
  <pageSetup paperSize="9" scale="4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5">
    <tabColor rgb="FF002060"/>
    <pageSetUpPr fitToPage="1"/>
  </sheetPr>
  <dimension ref="A1:P70"/>
  <sheetViews>
    <sheetView showGridLines="0" showRowColHeaders="0" zoomScaleNormal="100" workbookViewId="0"/>
  </sheetViews>
  <sheetFormatPr baseColWidth="10" defaultColWidth="8.83203125" defaultRowHeight="13"/>
  <cols>
    <col min="1" max="1" width="24.6640625" style="334" customWidth="1"/>
    <col min="2" max="2" width="9.5" style="334" bestFit="1" customWidth="1"/>
    <col min="3" max="3" width="11.1640625" style="334" bestFit="1" customWidth="1"/>
    <col min="4" max="4" width="14.5" style="334" customWidth="1"/>
    <col min="5" max="5" width="13" style="334" customWidth="1"/>
    <col min="6" max="6" width="14.33203125" style="334" customWidth="1"/>
    <col min="7" max="7" width="14.83203125" style="334" customWidth="1"/>
    <col min="8" max="8" width="12.5" style="334" customWidth="1"/>
    <col min="9" max="9" width="8.6640625" style="334" customWidth="1"/>
    <col min="10" max="10" width="2.83203125" style="334" customWidth="1"/>
    <col min="11" max="11" width="12" style="334" customWidth="1"/>
    <col min="12" max="12" width="8.1640625" style="334" customWidth="1"/>
    <col min="13" max="13" width="15.1640625" style="334" hidden="1" customWidth="1"/>
    <col min="14" max="15" width="15.1640625" style="334" customWidth="1"/>
    <col min="16" max="16" width="9.83203125" style="334" bestFit="1" customWidth="1"/>
    <col min="17" max="254" width="9" style="334"/>
    <col min="255" max="255" width="24.6640625" style="334" customWidth="1"/>
    <col min="256" max="256" width="9.5" style="334" bestFit="1" customWidth="1"/>
    <col min="257" max="257" width="11.1640625" style="334" bestFit="1" customWidth="1"/>
    <col min="258" max="258" width="14.5" style="334" customWidth="1"/>
    <col min="259" max="259" width="13" style="334" customWidth="1"/>
    <col min="260" max="260" width="14.33203125" style="334" customWidth="1"/>
    <col min="261" max="261" width="14.83203125" style="334" customWidth="1"/>
    <col min="262" max="262" width="12.5" style="334" customWidth="1"/>
    <col min="263" max="263" width="8.6640625" style="334" customWidth="1"/>
    <col min="264" max="264" width="2.83203125" style="334" customWidth="1"/>
    <col min="265" max="265" width="12" style="334" customWidth="1"/>
    <col min="266" max="266" width="8.1640625" style="334" customWidth="1"/>
    <col min="267" max="267" width="0" style="334" hidden="1" customWidth="1"/>
    <col min="268" max="269" width="15.1640625" style="334" customWidth="1"/>
    <col min="270" max="270" width="9" style="334" bestFit="1" customWidth="1"/>
    <col min="271" max="271" width="10.83203125" style="334" bestFit="1" customWidth="1"/>
    <col min="272" max="272" width="9.83203125" style="334" bestFit="1" customWidth="1"/>
    <col min="273" max="510" width="9" style="334"/>
    <col min="511" max="511" width="24.6640625" style="334" customWidth="1"/>
    <col min="512" max="512" width="9.5" style="334" bestFit="1" customWidth="1"/>
    <col min="513" max="513" width="11.1640625" style="334" bestFit="1" customWidth="1"/>
    <col min="514" max="514" width="14.5" style="334" customWidth="1"/>
    <col min="515" max="515" width="13" style="334" customWidth="1"/>
    <col min="516" max="516" width="14.33203125" style="334" customWidth="1"/>
    <col min="517" max="517" width="14.83203125" style="334" customWidth="1"/>
    <col min="518" max="518" width="12.5" style="334" customWidth="1"/>
    <col min="519" max="519" width="8.6640625" style="334" customWidth="1"/>
    <col min="520" max="520" width="2.83203125" style="334" customWidth="1"/>
    <col min="521" max="521" width="12" style="334" customWidth="1"/>
    <col min="522" max="522" width="8.1640625" style="334" customWidth="1"/>
    <col min="523" max="523" width="0" style="334" hidden="1" customWidth="1"/>
    <col min="524" max="525" width="15.1640625" style="334" customWidth="1"/>
    <col min="526" max="526" width="9" style="334" bestFit="1" customWidth="1"/>
    <col min="527" max="527" width="10.83203125" style="334" bestFit="1" customWidth="1"/>
    <col min="528" max="528" width="9.83203125" style="334" bestFit="1" customWidth="1"/>
    <col min="529" max="766" width="9" style="334"/>
    <col min="767" max="767" width="24.6640625" style="334" customWidth="1"/>
    <col min="768" max="768" width="9.5" style="334" bestFit="1" customWidth="1"/>
    <col min="769" max="769" width="11.1640625" style="334" bestFit="1" customWidth="1"/>
    <col min="770" max="770" width="14.5" style="334" customWidth="1"/>
    <col min="771" max="771" width="13" style="334" customWidth="1"/>
    <col min="772" max="772" width="14.33203125" style="334" customWidth="1"/>
    <col min="773" max="773" width="14.83203125" style="334" customWidth="1"/>
    <col min="774" max="774" width="12.5" style="334" customWidth="1"/>
    <col min="775" max="775" width="8.6640625" style="334" customWidth="1"/>
    <col min="776" max="776" width="2.83203125" style="334" customWidth="1"/>
    <col min="777" max="777" width="12" style="334" customWidth="1"/>
    <col min="778" max="778" width="8.1640625" style="334" customWidth="1"/>
    <col min="779" max="779" width="0" style="334" hidden="1" customWidth="1"/>
    <col min="780" max="781" width="15.1640625" style="334" customWidth="1"/>
    <col min="782" max="782" width="9" style="334" bestFit="1" customWidth="1"/>
    <col min="783" max="783" width="10.83203125" style="334" bestFit="1" customWidth="1"/>
    <col min="784" max="784" width="9.83203125" style="334" bestFit="1" customWidth="1"/>
    <col min="785" max="1022" width="9" style="334"/>
    <col min="1023" max="1023" width="24.6640625" style="334" customWidth="1"/>
    <col min="1024" max="1024" width="9.5" style="334" bestFit="1" customWidth="1"/>
    <col min="1025" max="1025" width="11.1640625" style="334" bestFit="1" customWidth="1"/>
    <col min="1026" max="1026" width="14.5" style="334" customWidth="1"/>
    <col min="1027" max="1027" width="13" style="334" customWidth="1"/>
    <col min="1028" max="1028" width="14.33203125" style="334" customWidth="1"/>
    <col min="1029" max="1029" width="14.83203125" style="334" customWidth="1"/>
    <col min="1030" max="1030" width="12.5" style="334" customWidth="1"/>
    <col min="1031" max="1031" width="8.6640625" style="334" customWidth="1"/>
    <col min="1032" max="1032" width="2.83203125" style="334" customWidth="1"/>
    <col min="1033" max="1033" width="12" style="334" customWidth="1"/>
    <col min="1034" max="1034" width="8.1640625" style="334" customWidth="1"/>
    <col min="1035" max="1035" width="0" style="334" hidden="1" customWidth="1"/>
    <col min="1036" max="1037" width="15.1640625" style="334" customWidth="1"/>
    <col min="1038" max="1038" width="9" style="334" bestFit="1" customWidth="1"/>
    <col min="1039" max="1039" width="10.83203125" style="334" bestFit="1" customWidth="1"/>
    <col min="1040" max="1040" width="9.83203125" style="334" bestFit="1" customWidth="1"/>
    <col min="1041" max="1278" width="9" style="334"/>
    <col min="1279" max="1279" width="24.6640625" style="334" customWidth="1"/>
    <col min="1280" max="1280" width="9.5" style="334" bestFit="1" customWidth="1"/>
    <col min="1281" max="1281" width="11.1640625" style="334" bestFit="1" customWidth="1"/>
    <col min="1282" max="1282" width="14.5" style="334" customWidth="1"/>
    <col min="1283" max="1283" width="13" style="334" customWidth="1"/>
    <col min="1284" max="1284" width="14.33203125" style="334" customWidth="1"/>
    <col min="1285" max="1285" width="14.83203125" style="334" customWidth="1"/>
    <col min="1286" max="1286" width="12.5" style="334" customWidth="1"/>
    <col min="1287" max="1287" width="8.6640625" style="334" customWidth="1"/>
    <col min="1288" max="1288" width="2.83203125" style="334" customWidth="1"/>
    <col min="1289" max="1289" width="12" style="334" customWidth="1"/>
    <col min="1290" max="1290" width="8.1640625" style="334" customWidth="1"/>
    <col min="1291" max="1291" width="0" style="334" hidden="1" customWidth="1"/>
    <col min="1292" max="1293" width="15.1640625" style="334" customWidth="1"/>
    <col min="1294" max="1294" width="9" style="334" bestFit="1" customWidth="1"/>
    <col min="1295" max="1295" width="10.83203125" style="334" bestFit="1" customWidth="1"/>
    <col min="1296" max="1296" width="9.83203125" style="334" bestFit="1" customWidth="1"/>
    <col min="1297" max="1534" width="9" style="334"/>
    <col min="1535" max="1535" width="24.6640625" style="334" customWidth="1"/>
    <col min="1536" max="1536" width="9.5" style="334" bestFit="1" customWidth="1"/>
    <col min="1537" max="1537" width="11.1640625" style="334" bestFit="1" customWidth="1"/>
    <col min="1538" max="1538" width="14.5" style="334" customWidth="1"/>
    <col min="1539" max="1539" width="13" style="334" customWidth="1"/>
    <col min="1540" max="1540" width="14.33203125" style="334" customWidth="1"/>
    <col min="1541" max="1541" width="14.83203125" style="334" customWidth="1"/>
    <col min="1542" max="1542" width="12.5" style="334" customWidth="1"/>
    <col min="1543" max="1543" width="8.6640625" style="334" customWidth="1"/>
    <col min="1544" max="1544" width="2.83203125" style="334" customWidth="1"/>
    <col min="1545" max="1545" width="12" style="334" customWidth="1"/>
    <col min="1546" max="1546" width="8.1640625" style="334" customWidth="1"/>
    <col min="1547" max="1547" width="0" style="334" hidden="1" customWidth="1"/>
    <col min="1548" max="1549" width="15.1640625" style="334" customWidth="1"/>
    <col min="1550" max="1550" width="9" style="334" bestFit="1" customWidth="1"/>
    <col min="1551" max="1551" width="10.83203125" style="334" bestFit="1" customWidth="1"/>
    <col min="1552" max="1552" width="9.83203125" style="334" bestFit="1" customWidth="1"/>
    <col min="1553" max="1790" width="9" style="334"/>
    <col min="1791" max="1791" width="24.6640625" style="334" customWidth="1"/>
    <col min="1792" max="1792" width="9.5" style="334" bestFit="1" customWidth="1"/>
    <col min="1793" max="1793" width="11.1640625" style="334" bestFit="1" customWidth="1"/>
    <col min="1794" max="1794" width="14.5" style="334" customWidth="1"/>
    <col min="1795" max="1795" width="13" style="334" customWidth="1"/>
    <col min="1796" max="1796" width="14.33203125" style="334" customWidth="1"/>
    <col min="1797" max="1797" width="14.83203125" style="334" customWidth="1"/>
    <col min="1798" max="1798" width="12.5" style="334" customWidth="1"/>
    <col min="1799" max="1799" width="8.6640625" style="334" customWidth="1"/>
    <col min="1800" max="1800" width="2.83203125" style="334" customWidth="1"/>
    <col min="1801" max="1801" width="12" style="334" customWidth="1"/>
    <col min="1802" max="1802" width="8.1640625" style="334" customWidth="1"/>
    <col min="1803" max="1803" width="0" style="334" hidden="1" customWidth="1"/>
    <col min="1804" max="1805" width="15.1640625" style="334" customWidth="1"/>
    <col min="1806" max="1806" width="9" style="334" bestFit="1" customWidth="1"/>
    <col min="1807" max="1807" width="10.83203125" style="334" bestFit="1" customWidth="1"/>
    <col min="1808" max="1808" width="9.83203125" style="334" bestFit="1" customWidth="1"/>
    <col min="1809" max="2046" width="9" style="334"/>
    <col min="2047" max="2047" width="24.6640625" style="334" customWidth="1"/>
    <col min="2048" max="2048" width="9.5" style="334" bestFit="1" customWidth="1"/>
    <col min="2049" max="2049" width="11.1640625" style="334" bestFit="1" customWidth="1"/>
    <col min="2050" max="2050" width="14.5" style="334" customWidth="1"/>
    <col min="2051" max="2051" width="13" style="334" customWidth="1"/>
    <col min="2052" max="2052" width="14.33203125" style="334" customWidth="1"/>
    <col min="2053" max="2053" width="14.83203125" style="334" customWidth="1"/>
    <col min="2054" max="2054" width="12.5" style="334" customWidth="1"/>
    <col min="2055" max="2055" width="8.6640625" style="334" customWidth="1"/>
    <col min="2056" max="2056" width="2.83203125" style="334" customWidth="1"/>
    <col min="2057" max="2057" width="12" style="334" customWidth="1"/>
    <col min="2058" max="2058" width="8.1640625" style="334" customWidth="1"/>
    <col min="2059" max="2059" width="0" style="334" hidden="1" customWidth="1"/>
    <col min="2060" max="2061" width="15.1640625" style="334" customWidth="1"/>
    <col min="2062" max="2062" width="9" style="334" bestFit="1" customWidth="1"/>
    <col min="2063" max="2063" width="10.83203125" style="334" bestFit="1" customWidth="1"/>
    <col min="2064" max="2064" width="9.83203125" style="334" bestFit="1" customWidth="1"/>
    <col min="2065" max="2302" width="9" style="334"/>
    <col min="2303" max="2303" width="24.6640625" style="334" customWidth="1"/>
    <col min="2304" max="2304" width="9.5" style="334" bestFit="1" customWidth="1"/>
    <col min="2305" max="2305" width="11.1640625" style="334" bestFit="1" customWidth="1"/>
    <col min="2306" max="2306" width="14.5" style="334" customWidth="1"/>
    <col min="2307" max="2307" width="13" style="334" customWidth="1"/>
    <col min="2308" max="2308" width="14.33203125" style="334" customWidth="1"/>
    <col min="2309" max="2309" width="14.83203125" style="334" customWidth="1"/>
    <col min="2310" max="2310" width="12.5" style="334" customWidth="1"/>
    <col min="2311" max="2311" width="8.6640625" style="334" customWidth="1"/>
    <col min="2312" max="2312" width="2.83203125" style="334" customWidth="1"/>
    <col min="2313" max="2313" width="12" style="334" customWidth="1"/>
    <col min="2314" max="2314" width="8.1640625" style="334" customWidth="1"/>
    <col min="2315" max="2315" width="0" style="334" hidden="1" customWidth="1"/>
    <col min="2316" max="2317" width="15.1640625" style="334" customWidth="1"/>
    <col min="2318" max="2318" width="9" style="334" bestFit="1" customWidth="1"/>
    <col min="2319" max="2319" width="10.83203125" style="334" bestFit="1" customWidth="1"/>
    <col min="2320" max="2320" width="9.83203125" style="334" bestFit="1" customWidth="1"/>
    <col min="2321" max="2558" width="9" style="334"/>
    <col min="2559" max="2559" width="24.6640625" style="334" customWidth="1"/>
    <col min="2560" max="2560" width="9.5" style="334" bestFit="1" customWidth="1"/>
    <col min="2561" max="2561" width="11.1640625" style="334" bestFit="1" customWidth="1"/>
    <col min="2562" max="2562" width="14.5" style="334" customWidth="1"/>
    <col min="2563" max="2563" width="13" style="334" customWidth="1"/>
    <col min="2564" max="2564" width="14.33203125" style="334" customWidth="1"/>
    <col min="2565" max="2565" width="14.83203125" style="334" customWidth="1"/>
    <col min="2566" max="2566" width="12.5" style="334" customWidth="1"/>
    <col min="2567" max="2567" width="8.6640625" style="334" customWidth="1"/>
    <col min="2568" max="2568" width="2.83203125" style="334" customWidth="1"/>
    <col min="2569" max="2569" width="12" style="334" customWidth="1"/>
    <col min="2570" max="2570" width="8.1640625" style="334" customWidth="1"/>
    <col min="2571" max="2571" width="0" style="334" hidden="1" customWidth="1"/>
    <col min="2572" max="2573" width="15.1640625" style="334" customWidth="1"/>
    <col min="2574" max="2574" width="9" style="334" bestFit="1" customWidth="1"/>
    <col min="2575" max="2575" width="10.83203125" style="334" bestFit="1" customWidth="1"/>
    <col min="2576" max="2576" width="9.83203125" style="334" bestFit="1" customWidth="1"/>
    <col min="2577" max="2814" width="9" style="334"/>
    <col min="2815" max="2815" width="24.6640625" style="334" customWidth="1"/>
    <col min="2816" max="2816" width="9.5" style="334" bestFit="1" customWidth="1"/>
    <col min="2817" max="2817" width="11.1640625" style="334" bestFit="1" customWidth="1"/>
    <col min="2818" max="2818" width="14.5" style="334" customWidth="1"/>
    <col min="2819" max="2819" width="13" style="334" customWidth="1"/>
    <col min="2820" max="2820" width="14.33203125" style="334" customWidth="1"/>
    <col min="2821" max="2821" width="14.83203125" style="334" customWidth="1"/>
    <col min="2822" max="2822" width="12.5" style="334" customWidth="1"/>
    <col min="2823" max="2823" width="8.6640625" style="334" customWidth="1"/>
    <col min="2824" max="2824" width="2.83203125" style="334" customWidth="1"/>
    <col min="2825" max="2825" width="12" style="334" customWidth="1"/>
    <col min="2826" max="2826" width="8.1640625" style="334" customWidth="1"/>
    <col min="2827" max="2827" width="0" style="334" hidden="1" customWidth="1"/>
    <col min="2828" max="2829" width="15.1640625" style="334" customWidth="1"/>
    <col min="2830" max="2830" width="9" style="334" bestFit="1" customWidth="1"/>
    <col min="2831" max="2831" width="10.83203125" style="334" bestFit="1" customWidth="1"/>
    <col min="2832" max="2832" width="9.83203125" style="334" bestFit="1" customWidth="1"/>
    <col min="2833" max="3070" width="9" style="334"/>
    <col min="3071" max="3071" width="24.6640625" style="334" customWidth="1"/>
    <col min="3072" max="3072" width="9.5" style="334" bestFit="1" customWidth="1"/>
    <col min="3073" max="3073" width="11.1640625" style="334" bestFit="1" customWidth="1"/>
    <col min="3074" max="3074" width="14.5" style="334" customWidth="1"/>
    <col min="3075" max="3075" width="13" style="334" customWidth="1"/>
    <col min="3076" max="3076" width="14.33203125" style="334" customWidth="1"/>
    <col min="3077" max="3077" width="14.83203125" style="334" customWidth="1"/>
    <col min="3078" max="3078" width="12.5" style="334" customWidth="1"/>
    <col min="3079" max="3079" width="8.6640625" style="334" customWidth="1"/>
    <col min="3080" max="3080" width="2.83203125" style="334" customWidth="1"/>
    <col min="3081" max="3081" width="12" style="334" customWidth="1"/>
    <col min="3082" max="3082" width="8.1640625" style="334" customWidth="1"/>
    <col min="3083" max="3083" width="0" style="334" hidden="1" customWidth="1"/>
    <col min="3084" max="3085" width="15.1640625" style="334" customWidth="1"/>
    <col min="3086" max="3086" width="9" style="334" bestFit="1" customWidth="1"/>
    <col min="3087" max="3087" width="10.83203125" style="334" bestFit="1" customWidth="1"/>
    <col min="3088" max="3088" width="9.83203125" style="334" bestFit="1" customWidth="1"/>
    <col min="3089" max="3326" width="9" style="334"/>
    <col min="3327" max="3327" width="24.6640625" style="334" customWidth="1"/>
    <col min="3328" max="3328" width="9.5" style="334" bestFit="1" customWidth="1"/>
    <col min="3329" max="3329" width="11.1640625" style="334" bestFit="1" customWidth="1"/>
    <col min="3330" max="3330" width="14.5" style="334" customWidth="1"/>
    <col min="3331" max="3331" width="13" style="334" customWidth="1"/>
    <col min="3332" max="3332" width="14.33203125" style="334" customWidth="1"/>
    <col min="3333" max="3333" width="14.83203125" style="334" customWidth="1"/>
    <col min="3334" max="3334" width="12.5" style="334" customWidth="1"/>
    <col min="3335" max="3335" width="8.6640625" style="334" customWidth="1"/>
    <col min="3336" max="3336" width="2.83203125" style="334" customWidth="1"/>
    <col min="3337" max="3337" width="12" style="334" customWidth="1"/>
    <col min="3338" max="3338" width="8.1640625" style="334" customWidth="1"/>
    <col min="3339" max="3339" width="0" style="334" hidden="1" customWidth="1"/>
    <col min="3340" max="3341" width="15.1640625" style="334" customWidth="1"/>
    <col min="3342" max="3342" width="9" style="334" bestFit="1" customWidth="1"/>
    <col min="3343" max="3343" width="10.83203125" style="334" bestFit="1" customWidth="1"/>
    <col min="3344" max="3344" width="9.83203125" style="334" bestFit="1" customWidth="1"/>
    <col min="3345" max="3582" width="9" style="334"/>
    <col min="3583" max="3583" width="24.6640625" style="334" customWidth="1"/>
    <col min="3584" max="3584" width="9.5" style="334" bestFit="1" customWidth="1"/>
    <col min="3585" max="3585" width="11.1640625" style="334" bestFit="1" customWidth="1"/>
    <col min="3586" max="3586" width="14.5" style="334" customWidth="1"/>
    <col min="3587" max="3587" width="13" style="334" customWidth="1"/>
    <col min="3588" max="3588" width="14.33203125" style="334" customWidth="1"/>
    <col min="3589" max="3589" width="14.83203125" style="334" customWidth="1"/>
    <col min="3590" max="3590" width="12.5" style="334" customWidth="1"/>
    <col min="3591" max="3591" width="8.6640625" style="334" customWidth="1"/>
    <col min="3592" max="3592" width="2.83203125" style="334" customWidth="1"/>
    <col min="3593" max="3593" width="12" style="334" customWidth="1"/>
    <col min="3594" max="3594" width="8.1640625" style="334" customWidth="1"/>
    <col min="3595" max="3595" width="0" style="334" hidden="1" customWidth="1"/>
    <col min="3596" max="3597" width="15.1640625" style="334" customWidth="1"/>
    <col min="3598" max="3598" width="9" style="334" bestFit="1" customWidth="1"/>
    <col min="3599" max="3599" width="10.83203125" style="334" bestFit="1" customWidth="1"/>
    <col min="3600" max="3600" width="9.83203125" style="334" bestFit="1" customWidth="1"/>
    <col min="3601" max="3838" width="9" style="334"/>
    <col min="3839" max="3839" width="24.6640625" style="334" customWidth="1"/>
    <col min="3840" max="3840" width="9.5" style="334" bestFit="1" customWidth="1"/>
    <col min="3841" max="3841" width="11.1640625" style="334" bestFit="1" customWidth="1"/>
    <col min="3842" max="3842" width="14.5" style="334" customWidth="1"/>
    <col min="3843" max="3843" width="13" style="334" customWidth="1"/>
    <col min="3844" max="3844" width="14.33203125" style="334" customWidth="1"/>
    <col min="3845" max="3845" width="14.83203125" style="334" customWidth="1"/>
    <col min="3846" max="3846" width="12.5" style="334" customWidth="1"/>
    <col min="3847" max="3847" width="8.6640625" style="334" customWidth="1"/>
    <col min="3848" max="3848" width="2.83203125" style="334" customWidth="1"/>
    <col min="3849" max="3849" width="12" style="334" customWidth="1"/>
    <col min="3850" max="3850" width="8.1640625" style="334" customWidth="1"/>
    <col min="3851" max="3851" width="0" style="334" hidden="1" customWidth="1"/>
    <col min="3852" max="3853" width="15.1640625" style="334" customWidth="1"/>
    <col min="3854" max="3854" width="9" style="334" bestFit="1" customWidth="1"/>
    <col min="3855" max="3855" width="10.83203125" style="334" bestFit="1" customWidth="1"/>
    <col min="3856" max="3856" width="9.83203125" style="334" bestFit="1" customWidth="1"/>
    <col min="3857" max="4094" width="9" style="334"/>
    <col min="4095" max="4095" width="24.6640625" style="334" customWidth="1"/>
    <col min="4096" max="4096" width="9.5" style="334" bestFit="1" customWidth="1"/>
    <col min="4097" max="4097" width="11.1640625" style="334" bestFit="1" customWidth="1"/>
    <col min="4098" max="4098" width="14.5" style="334" customWidth="1"/>
    <col min="4099" max="4099" width="13" style="334" customWidth="1"/>
    <col min="4100" max="4100" width="14.33203125" style="334" customWidth="1"/>
    <col min="4101" max="4101" width="14.83203125" style="334" customWidth="1"/>
    <col min="4102" max="4102" width="12.5" style="334" customWidth="1"/>
    <col min="4103" max="4103" width="8.6640625" style="334" customWidth="1"/>
    <col min="4104" max="4104" width="2.83203125" style="334" customWidth="1"/>
    <col min="4105" max="4105" width="12" style="334" customWidth="1"/>
    <col min="4106" max="4106" width="8.1640625" style="334" customWidth="1"/>
    <col min="4107" max="4107" width="0" style="334" hidden="1" customWidth="1"/>
    <col min="4108" max="4109" width="15.1640625" style="334" customWidth="1"/>
    <col min="4110" max="4110" width="9" style="334" bestFit="1" customWidth="1"/>
    <col min="4111" max="4111" width="10.83203125" style="334" bestFit="1" customWidth="1"/>
    <col min="4112" max="4112" width="9.83203125" style="334" bestFit="1" customWidth="1"/>
    <col min="4113" max="4350" width="9" style="334"/>
    <col min="4351" max="4351" width="24.6640625" style="334" customWidth="1"/>
    <col min="4352" max="4352" width="9.5" style="334" bestFit="1" customWidth="1"/>
    <col min="4353" max="4353" width="11.1640625" style="334" bestFit="1" customWidth="1"/>
    <col min="4354" max="4354" width="14.5" style="334" customWidth="1"/>
    <col min="4355" max="4355" width="13" style="334" customWidth="1"/>
    <col min="4356" max="4356" width="14.33203125" style="334" customWidth="1"/>
    <col min="4357" max="4357" width="14.83203125" style="334" customWidth="1"/>
    <col min="4358" max="4358" width="12.5" style="334" customWidth="1"/>
    <col min="4359" max="4359" width="8.6640625" style="334" customWidth="1"/>
    <col min="4360" max="4360" width="2.83203125" style="334" customWidth="1"/>
    <col min="4361" max="4361" width="12" style="334" customWidth="1"/>
    <col min="4362" max="4362" width="8.1640625" style="334" customWidth="1"/>
    <col min="4363" max="4363" width="0" style="334" hidden="1" customWidth="1"/>
    <col min="4364" max="4365" width="15.1640625" style="334" customWidth="1"/>
    <col min="4366" max="4366" width="9" style="334" bestFit="1" customWidth="1"/>
    <col min="4367" max="4367" width="10.83203125" style="334" bestFit="1" customWidth="1"/>
    <col min="4368" max="4368" width="9.83203125" style="334" bestFit="1" customWidth="1"/>
    <col min="4369" max="4606" width="9" style="334"/>
    <col min="4607" max="4607" width="24.6640625" style="334" customWidth="1"/>
    <col min="4608" max="4608" width="9.5" style="334" bestFit="1" customWidth="1"/>
    <col min="4609" max="4609" width="11.1640625" style="334" bestFit="1" customWidth="1"/>
    <col min="4610" max="4610" width="14.5" style="334" customWidth="1"/>
    <col min="4611" max="4611" width="13" style="334" customWidth="1"/>
    <col min="4612" max="4612" width="14.33203125" style="334" customWidth="1"/>
    <col min="4613" max="4613" width="14.83203125" style="334" customWidth="1"/>
    <col min="4614" max="4614" width="12.5" style="334" customWidth="1"/>
    <col min="4615" max="4615" width="8.6640625" style="334" customWidth="1"/>
    <col min="4616" max="4616" width="2.83203125" style="334" customWidth="1"/>
    <col min="4617" max="4617" width="12" style="334" customWidth="1"/>
    <col min="4618" max="4618" width="8.1640625" style="334" customWidth="1"/>
    <col min="4619" max="4619" width="0" style="334" hidden="1" customWidth="1"/>
    <col min="4620" max="4621" width="15.1640625" style="334" customWidth="1"/>
    <col min="4622" max="4622" width="9" style="334" bestFit="1" customWidth="1"/>
    <col min="4623" max="4623" width="10.83203125" style="334" bestFit="1" customWidth="1"/>
    <col min="4624" max="4624" width="9.83203125" style="334" bestFit="1" customWidth="1"/>
    <col min="4625" max="4862" width="9" style="334"/>
    <col min="4863" max="4863" width="24.6640625" style="334" customWidth="1"/>
    <col min="4864" max="4864" width="9.5" style="334" bestFit="1" customWidth="1"/>
    <col min="4865" max="4865" width="11.1640625" style="334" bestFit="1" customWidth="1"/>
    <col min="4866" max="4866" width="14.5" style="334" customWidth="1"/>
    <col min="4867" max="4867" width="13" style="334" customWidth="1"/>
    <col min="4868" max="4868" width="14.33203125" style="334" customWidth="1"/>
    <col min="4869" max="4869" width="14.83203125" style="334" customWidth="1"/>
    <col min="4870" max="4870" width="12.5" style="334" customWidth="1"/>
    <col min="4871" max="4871" width="8.6640625" style="334" customWidth="1"/>
    <col min="4872" max="4872" width="2.83203125" style="334" customWidth="1"/>
    <col min="4873" max="4873" width="12" style="334" customWidth="1"/>
    <col min="4874" max="4874" width="8.1640625" style="334" customWidth="1"/>
    <col min="4875" max="4875" width="0" style="334" hidden="1" customWidth="1"/>
    <col min="4876" max="4877" width="15.1640625" style="334" customWidth="1"/>
    <col min="4878" max="4878" width="9" style="334" bestFit="1" customWidth="1"/>
    <col min="4879" max="4879" width="10.83203125" style="334" bestFit="1" customWidth="1"/>
    <col min="4880" max="4880" width="9.83203125" style="334" bestFit="1" customWidth="1"/>
    <col min="4881" max="5118" width="9" style="334"/>
    <col min="5119" max="5119" width="24.6640625" style="334" customWidth="1"/>
    <col min="5120" max="5120" width="9.5" style="334" bestFit="1" customWidth="1"/>
    <col min="5121" max="5121" width="11.1640625" style="334" bestFit="1" customWidth="1"/>
    <col min="5122" max="5122" width="14.5" style="334" customWidth="1"/>
    <col min="5123" max="5123" width="13" style="334" customWidth="1"/>
    <col min="5124" max="5124" width="14.33203125" style="334" customWidth="1"/>
    <col min="5125" max="5125" width="14.83203125" style="334" customWidth="1"/>
    <col min="5126" max="5126" width="12.5" style="334" customWidth="1"/>
    <col min="5127" max="5127" width="8.6640625" style="334" customWidth="1"/>
    <col min="5128" max="5128" width="2.83203125" style="334" customWidth="1"/>
    <col min="5129" max="5129" width="12" style="334" customWidth="1"/>
    <col min="5130" max="5130" width="8.1640625" style="334" customWidth="1"/>
    <col min="5131" max="5131" width="0" style="334" hidden="1" customWidth="1"/>
    <col min="5132" max="5133" width="15.1640625" style="334" customWidth="1"/>
    <col min="5134" max="5134" width="9" style="334" bestFit="1" customWidth="1"/>
    <col min="5135" max="5135" width="10.83203125" style="334" bestFit="1" customWidth="1"/>
    <col min="5136" max="5136" width="9.83203125" style="334" bestFit="1" customWidth="1"/>
    <col min="5137" max="5374" width="9" style="334"/>
    <col min="5375" max="5375" width="24.6640625" style="334" customWidth="1"/>
    <col min="5376" max="5376" width="9.5" style="334" bestFit="1" customWidth="1"/>
    <col min="5377" max="5377" width="11.1640625" style="334" bestFit="1" customWidth="1"/>
    <col min="5378" max="5378" width="14.5" style="334" customWidth="1"/>
    <col min="5379" max="5379" width="13" style="334" customWidth="1"/>
    <col min="5380" max="5380" width="14.33203125" style="334" customWidth="1"/>
    <col min="5381" max="5381" width="14.83203125" style="334" customWidth="1"/>
    <col min="5382" max="5382" width="12.5" style="334" customWidth="1"/>
    <col min="5383" max="5383" width="8.6640625" style="334" customWidth="1"/>
    <col min="5384" max="5384" width="2.83203125" style="334" customWidth="1"/>
    <col min="5385" max="5385" width="12" style="334" customWidth="1"/>
    <col min="5386" max="5386" width="8.1640625" style="334" customWidth="1"/>
    <col min="5387" max="5387" width="0" style="334" hidden="1" customWidth="1"/>
    <col min="5388" max="5389" width="15.1640625" style="334" customWidth="1"/>
    <col min="5390" max="5390" width="9" style="334" bestFit="1" customWidth="1"/>
    <col min="5391" max="5391" width="10.83203125" style="334" bestFit="1" customWidth="1"/>
    <col min="5392" max="5392" width="9.83203125" style="334" bestFit="1" customWidth="1"/>
    <col min="5393" max="5630" width="9" style="334"/>
    <col min="5631" max="5631" width="24.6640625" style="334" customWidth="1"/>
    <col min="5632" max="5632" width="9.5" style="334" bestFit="1" customWidth="1"/>
    <col min="5633" max="5633" width="11.1640625" style="334" bestFit="1" customWidth="1"/>
    <col min="5634" max="5634" width="14.5" style="334" customWidth="1"/>
    <col min="5635" max="5635" width="13" style="334" customWidth="1"/>
    <col min="5636" max="5636" width="14.33203125" style="334" customWidth="1"/>
    <col min="5637" max="5637" width="14.83203125" style="334" customWidth="1"/>
    <col min="5638" max="5638" width="12.5" style="334" customWidth="1"/>
    <col min="5639" max="5639" width="8.6640625" style="334" customWidth="1"/>
    <col min="5640" max="5640" width="2.83203125" style="334" customWidth="1"/>
    <col min="5641" max="5641" width="12" style="334" customWidth="1"/>
    <col min="5642" max="5642" width="8.1640625" style="334" customWidth="1"/>
    <col min="5643" max="5643" width="0" style="334" hidden="1" customWidth="1"/>
    <col min="5644" max="5645" width="15.1640625" style="334" customWidth="1"/>
    <col min="5646" max="5646" width="9" style="334" bestFit="1" customWidth="1"/>
    <col min="5647" max="5647" width="10.83203125" style="334" bestFit="1" customWidth="1"/>
    <col min="5648" max="5648" width="9.83203125" style="334" bestFit="1" customWidth="1"/>
    <col min="5649" max="5886" width="9" style="334"/>
    <col min="5887" max="5887" width="24.6640625" style="334" customWidth="1"/>
    <col min="5888" max="5888" width="9.5" style="334" bestFit="1" customWidth="1"/>
    <col min="5889" max="5889" width="11.1640625" style="334" bestFit="1" customWidth="1"/>
    <col min="5890" max="5890" width="14.5" style="334" customWidth="1"/>
    <col min="5891" max="5891" width="13" style="334" customWidth="1"/>
    <col min="5892" max="5892" width="14.33203125" style="334" customWidth="1"/>
    <col min="5893" max="5893" width="14.83203125" style="334" customWidth="1"/>
    <col min="5894" max="5894" width="12.5" style="334" customWidth="1"/>
    <col min="5895" max="5895" width="8.6640625" style="334" customWidth="1"/>
    <col min="5896" max="5896" width="2.83203125" style="334" customWidth="1"/>
    <col min="5897" max="5897" width="12" style="334" customWidth="1"/>
    <col min="5898" max="5898" width="8.1640625" style="334" customWidth="1"/>
    <col min="5899" max="5899" width="0" style="334" hidden="1" customWidth="1"/>
    <col min="5900" max="5901" width="15.1640625" style="334" customWidth="1"/>
    <col min="5902" max="5902" width="9" style="334" bestFit="1" customWidth="1"/>
    <col min="5903" max="5903" width="10.83203125" style="334" bestFit="1" customWidth="1"/>
    <col min="5904" max="5904" width="9.83203125" style="334" bestFit="1" customWidth="1"/>
    <col min="5905" max="6142" width="9" style="334"/>
    <col min="6143" max="6143" width="24.6640625" style="334" customWidth="1"/>
    <col min="6144" max="6144" width="9.5" style="334" bestFit="1" customWidth="1"/>
    <col min="6145" max="6145" width="11.1640625" style="334" bestFit="1" customWidth="1"/>
    <col min="6146" max="6146" width="14.5" style="334" customWidth="1"/>
    <col min="6147" max="6147" width="13" style="334" customWidth="1"/>
    <col min="6148" max="6148" width="14.33203125" style="334" customWidth="1"/>
    <col min="6149" max="6149" width="14.83203125" style="334" customWidth="1"/>
    <col min="6150" max="6150" width="12.5" style="334" customWidth="1"/>
    <col min="6151" max="6151" width="8.6640625" style="334" customWidth="1"/>
    <col min="6152" max="6152" width="2.83203125" style="334" customWidth="1"/>
    <col min="6153" max="6153" width="12" style="334" customWidth="1"/>
    <col min="6154" max="6154" width="8.1640625" style="334" customWidth="1"/>
    <col min="6155" max="6155" width="0" style="334" hidden="1" customWidth="1"/>
    <col min="6156" max="6157" width="15.1640625" style="334" customWidth="1"/>
    <col min="6158" max="6158" width="9" style="334" bestFit="1" customWidth="1"/>
    <col min="6159" max="6159" width="10.83203125" style="334" bestFit="1" customWidth="1"/>
    <col min="6160" max="6160" width="9.83203125" style="334" bestFit="1" customWidth="1"/>
    <col min="6161" max="6398" width="9" style="334"/>
    <col min="6399" max="6399" width="24.6640625" style="334" customWidth="1"/>
    <col min="6400" max="6400" width="9.5" style="334" bestFit="1" customWidth="1"/>
    <col min="6401" max="6401" width="11.1640625" style="334" bestFit="1" customWidth="1"/>
    <col min="6402" max="6402" width="14.5" style="334" customWidth="1"/>
    <col min="6403" max="6403" width="13" style="334" customWidth="1"/>
    <col min="6404" max="6404" width="14.33203125" style="334" customWidth="1"/>
    <col min="6405" max="6405" width="14.83203125" style="334" customWidth="1"/>
    <col min="6406" max="6406" width="12.5" style="334" customWidth="1"/>
    <col min="6407" max="6407" width="8.6640625" style="334" customWidth="1"/>
    <col min="6408" max="6408" width="2.83203125" style="334" customWidth="1"/>
    <col min="6409" max="6409" width="12" style="334" customWidth="1"/>
    <col min="6410" max="6410" width="8.1640625" style="334" customWidth="1"/>
    <col min="6411" max="6411" width="0" style="334" hidden="1" customWidth="1"/>
    <col min="6412" max="6413" width="15.1640625" style="334" customWidth="1"/>
    <col min="6414" max="6414" width="9" style="334" bestFit="1" customWidth="1"/>
    <col min="6415" max="6415" width="10.83203125" style="334" bestFit="1" customWidth="1"/>
    <col min="6416" max="6416" width="9.83203125" style="334" bestFit="1" customWidth="1"/>
    <col min="6417" max="6654" width="9" style="334"/>
    <col min="6655" max="6655" width="24.6640625" style="334" customWidth="1"/>
    <col min="6656" max="6656" width="9.5" style="334" bestFit="1" customWidth="1"/>
    <col min="6657" max="6657" width="11.1640625" style="334" bestFit="1" customWidth="1"/>
    <col min="6658" max="6658" width="14.5" style="334" customWidth="1"/>
    <col min="6659" max="6659" width="13" style="334" customWidth="1"/>
    <col min="6660" max="6660" width="14.33203125" style="334" customWidth="1"/>
    <col min="6661" max="6661" width="14.83203125" style="334" customWidth="1"/>
    <col min="6662" max="6662" width="12.5" style="334" customWidth="1"/>
    <col min="6663" max="6663" width="8.6640625" style="334" customWidth="1"/>
    <col min="6664" max="6664" width="2.83203125" style="334" customWidth="1"/>
    <col min="6665" max="6665" width="12" style="334" customWidth="1"/>
    <col min="6666" max="6666" width="8.1640625" style="334" customWidth="1"/>
    <col min="6667" max="6667" width="0" style="334" hidden="1" customWidth="1"/>
    <col min="6668" max="6669" width="15.1640625" style="334" customWidth="1"/>
    <col min="6670" max="6670" width="9" style="334" bestFit="1" customWidth="1"/>
    <col min="6671" max="6671" width="10.83203125" style="334" bestFit="1" customWidth="1"/>
    <col min="6672" max="6672" width="9.83203125" style="334" bestFit="1" customWidth="1"/>
    <col min="6673" max="6910" width="9" style="334"/>
    <col min="6911" max="6911" width="24.6640625" style="334" customWidth="1"/>
    <col min="6912" max="6912" width="9.5" style="334" bestFit="1" customWidth="1"/>
    <col min="6913" max="6913" width="11.1640625" style="334" bestFit="1" customWidth="1"/>
    <col min="6914" max="6914" width="14.5" style="334" customWidth="1"/>
    <col min="6915" max="6915" width="13" style="334" customWidth="1"/>
    <col min="6916" max="6916" width="14.33203125" style="334" customWidth="1"/>
    <col min="6917" max="6917" width="14.83203125" style="334" customWidth="1"/>
    <col min="6918" max="6918" width="12.5" style="334" customWidth="1"/>
    <col min="6919" max="6919" width="8.6640625" style="334" customWidth="1"/>
    <col min="6920" max="6920" width="2.83203125" style="334" customWidth="1"/>
    <col min="6921" max="6921" width="12" style="334" customWidth="1"/>
    <col min="6922" max="6922" width="8.1640625" style="334" customWidth="1"/>
    <col min="6923" max="6923" width="0" style="334" hidden="1" customWidth="1"/>
    <col min="6924" max="6925" width="15.1640625" style="334" customWidth="1"/>
    <col min="6926" max="6926" width="9" style="334" bestFit="1" customWidth="1"/>
    <col min="6927" max="6927" width="10.83203125" style="334" bestFit="1" customWidth="1"/>
    <col min="6928" max="6928" width="9.83203125" style="334" bestFit="1" customWidth="1"/>
    <col min="6929" max="7166" width="9" style="334"/>
    <col min="7167" max="7167" width="24.6640625" style="334" customWidth="1"/>
    <col min="7168" max="7168" width="9.5" style="334" bestFit="1" customWidth="1"/>
    <col min="7169" max="7169" width="11.1640625" style="334" bestFit="1" customWidth="1"/>
    <col min="7170" max="7170" width="14.5" style="334" customWidth="1"/>
    <col min="7171" max="7171" width="13" style="334" customWidth="1"/>
    <col min="7172" max="7172" width="14.33203125" style="334" customWidth="1"/>
    <col min="7173" max="7173" width="14.83203125" style="334" customWidth="1"/>
    <col min="7174" max="7174" width="12.5" style="334" customWidth="1"/>
    <col min="7175" max="7175" width="8.6640625" style="334" customWidth="1"/>
    <col min="7176" max="7176" width="2.83203125" style="334" customWidth="1"/>
    <col min="7177" max="7177" width="12" style="334" customWidth="1"/>
    <col min="7178" max="7178" width="8.1640625" style="334" customWidth="1"/>
    <col min="7179" max="7179" width="0" style="334" hidden="1" customWidth="1"/>
    <col min="7180" max="7181" width="15.1640625" style="334" customWidth="1"/>
    <col min="7182" max="7182" width="9" style="334" bestFit="1" customWidth="1"/>
    <col min="7183" max="7183" width="10.83203125" style="334" bestFit="1" customWidth="1"/>
    <col min="7184" max="7184" width="9.83203125" style="334" bestFit="1" customWidth="1"/>
    <col min="7185" max="7422" width="9" style="334"/>
    <col min="7423" max="7423" width="24.6640625" style="334" customWidth="1"/>
    <col min="7424" max="7424" width="9.5" style="334" bestFit="1" customWidth="1"/>
    <col min="7425" max="7425" width="11.1640625" style="334" bestFit="1" customWidth="1"/>
    <col min="7426" max="7426" width="14.5" style="334" customWidth="1"/>
    <col min="7427" max="7427" width="13" style="334" customWidth="1"/>
    <col min="7428" max="7428" width="14.33203125" style="334" customWidth="1"/>
    <col min="7429" max="7429" width="14.83203125" style="334" customWidth="1"/>
    <col min="7430" max="7430" width="12.5" style="334" customWidth="1"/>
    <col min="7431" max="7431" width="8.6640625" style="334" customWidth="1"/>
    <col min="7432" max="7432" width="2.83203125" style="334" customWidth="1"/>
    <col min="7433" max="7433" width="12" style="334" customWidth="1"/>
    <col min="7434" max="7434" width="8.1640625" style="334" customWidth="1"/>
    <col min="7435" max="7435" width="0" style="334" hidden="1" customWidth="1"/>
    <col min="7436" max="7437" width="15.1640625" style="334" customWidth="1"/>
    <col min="7438" max="7438" width="9" style="334" bestFit="1" customWidth="1"/>
    <col min="7439" max="7439" width="10.83203125" style="334" bestFit="1" customWidth="1"/>
    <col min="7440" max="7440" width="9.83203125" style="334" bestFit="1" customWidth="1"/>
    <col min="7441" max="7678" width="9" style="334"/>
    <col min="7679" max="7679" width="24.6640625" style="334" customWidth="1"/>
    <col min="7680" max="7680" width="9.5" style="334" bestFit="1" customWidth="1"/>
    <col min="7681" max="7681" width="11.1640625" style="334" bestFit="1" customWidth="1"/>
    <col min="7682" max="7682" width="14.5" style="334" customWidth="1"/>
    <col min="7683" max="7683" width="13" style="334" customWidth="1"/>
    <col min="7684" max="7684" width="14.33203125" style="334" customWidth="1"/>
    <col min="7685" max="7685" width="14.83203125" style="334" customWidth="1"/>
    <col min="7686" max="7686" width="12.5" style="334" customWidth="1"/>
    <col min="7687" max="7687" width="8.6640625" style="334" customWidth="1"/>
    <col min="7688" max="7688" width="2.83203125" style="334" customWidth="1"/>
    <col min="7689" max="7689" width="12" style="334" customWidth="1"/>
    <col min="7690" max="7690" width="8.1640625" style="334" customWidth="1"/>
    <col min="7691" max="7691" width="0" style="334" hidden="1" customWidth="1"/>
    <col min="7692" max="7693" width="15.1640625" style="334" customWidth="1"/>
    <col min="7694" max="7694" width="9" style="334" bestFit="1" customWidth="1"/>
    <col min="7695" max="7695" width="10.83203125" style="334" bestFit="1" customWidth="1"/>
    <col min="7696" max="7696" width="9.83203125" style="334" bestFit="1" customWidth="1"/>
    <col min="7697" max="7934" width="9" style="334"/>
    <col min="7935" max="7935" width="24.6640625" style="334" customWidth="1"/>
    <col min="7936" max="7936" width="9.5" style="334" bestFit="1" customWidth="1"/>
    <col min="7937" max="7937" width="11.1640625" style="334" bestFit="1" customWidth="1"/>
    <col min="7938" max="7938" width="14.5" style="334" customWidth="1"/>
    <col min="7939" max="7939" width="13" style="334" customWidth="1"/>
    <col min="7940" max="7940" width="14.33203125" style="334" customWidth="1"/>
    <col min="7941" max="7941" width="14.83203125" style="334" customWidth="1"/>
    <col min="7942" max="7942" width="12.5" style="334" customWidth="1"/>
    <col min="7943" max="7943" width="8.6640625" style="334" customWidth="1"/>
    <col min="7944" max="7944" width="2.83203125" style="334" customWidth="1"/>
    <col min="7945" max="7945" width="12" style="334" customWidth="1"/>
    <col min="7946" max="7946" width="8.1640625" style="334" customWidth="1"/>
    <col min="7947" max="7947" width="0" style="334" hidden="1" customWidth="1"/>
    <col min="7948" max="7949" width="15.1640625" style="334" customWidth="1"/>
    <col min="7950" max="7950" width="9" style="334" bestFit="1" customWidth="1"/>
    <col min="7951" max="7951" width="10.83203125" style="334" bestFit="1" customWidth="1"/>
    <col min="7952" max="7952" width="9.83203125" style="334" bestFit="1" customWidth="1"/>
    <col min="7953" max="8190" width="9" style="334"/>
    <col min="8191" max="8191" width="24.6640625" style="334" customWidth="1"/>
    <col min="8192" max="8192" width="9.5" style="334" bestFit="1" customWidth="1"/>
    <col min="8193" max="8193" width="11.1640625" style="334" bestFit="1" customWidth="1"/>
    <col min="8194" max="8194" width="14.5" style="334" customWidth="1"/>
    <col min="8195" max="8195" width="13" style="334" customWidth="1"/>
    <col min="8196" max="8196" width="14.33203125" style="334" customWidth="1"/>
    <col min="8197" max="8197" width="14.83203125" style="334" customWidth="1"/>
    <col min="8198" max="8198" width="12.5" style="334" customWidth="1"/>
    <col min="8199" max="8199" width="8.6640625" style="334" customWidth="1"/>
    <col min="8200" max="8200" width="2.83203125" style="334" customWidth="1"/>
    <col min="8201" max="8201" width="12" style="334" customWidth="1"/>
    <col min="8202" max="8202" width="8.1640625" style="334" customWidth="1"/>
    <col min="8203" max="8203" width="0" style="334" hidden="1" customWidth="1"/>
    <col min="8204" max="8205" width="15.1640625" style="334" customWidth="1"/>
    <col min="8206" max="8206" width="9" style="334" bestFit="1" customWidth="1"/>
    <col min="8207" max="8207" width="10.83203125" style="334" bestFit="1" customWidth="1"/>
    <col min="8208" max="8208" width="9.83203125" style="334" bestFit="1" customWidth="1"/>
    <col min="8209" max="8446" width="9" style="334"/>
    <col min="8447" max="8447" width="24.6640625" style="334" customWidth="1"/>
    <col min="8448" max="8448" width="9.5" style="334" bestFit="1" customWidth="1"/>
    <col min="8449" max="8449" width="11.1640625" style="334" bestFit="1" customWidth="1"/>
    <col min="8450" max="8450" width="14.5" style="334" customWidth="1"/>
    <col min="8451" max="8451" width="13" style="334" customWidth="1"/>
    <col min="8452" max="8452" width="14.33203125" style="334" customWidth="1"/>
    <col min="8453" max="8453" width="14.83203125" style="334" customWidth="1"/>
    <col min="8454" max="8454" width="12.5" style="334" customWidth="1"/>
    <col min="8455" max="8455" width="8.6640625" style="334" customWidth="1"/>
    <col min="8456" max="8456" width="2.83203125" style="334" customWidth="1"/>
    <col min="8457" max="8457" width="12" style="334" customWidth="1"/>
    <col min="8458" max="8458" width="8.1640625" style="334" customWidth="1"/>
    <col min="8459" max="8459" width="0" style="334" hidden="1" customWidth="1"/>
    <col min="8460" max="8461" width="15.1640625" style="334" customWidth="1"/>
    <col min="8462" max="8462" width="9" style="334" bestFit="1" customWidth="1"/>
    <col min="8463" max="8463" width="10.83203125" style="334" bestFit="1" customWidth="1"/>
    <col min="8464" max="8464" width="9.83203125" style="334" bestFit="1" customWidth="1"/>
    <col min="8465" max="8702" width="9" style="334"/>
    <col min="8703" max="8703" width="24.6640625" style="334" customWidth="1"/>
    <col min="8704" max="8704" width="9.5" style="334" bestFit="1" customWidth="1"/>
    <col min="8705" max="8705" width="11.1640625" style="334" bestFit="1" customWidth="1"/>
    <col min="8706" max="8706" width="14.5" style="334" customWidth="1"/>
    <col min="8707" max="8707" width="13" style="334" customWidth="1"/>
    <col min="8708" max="8708" width="14.33203125" style="334" customWidth="1"/>
    <col min="8709" max="8709" width="14.83203125" style="334" customWidth="1"/>
    <col min="8710" max="8710" width="12.5" style="334" customWidth="1"/>
    <col min="8711" max="8711" width="8.6640625" style="334" customWidth="1"/>
    <col min="8712" max="8712" width="2.83203125" style="334" customWidth="1"/>
    <col min="8713" max="8713" width="12" style="334" customWidth="1"/>
    <col min="8714" max="8714" width="8.1640625" style="334" customWidth="1"/>
    <col min="8715" max="8715" width="0" style="334" hidden="1" customWidth="1"/>
    <col min="8716" max="8717" width="15.1640625" style="334" customWidth="1"/>
    <col min="8718" max="8718" width="9" style="334" bestFit="1" customWidth="1"/>
    <col min="8719" max="8719" width="10.83203125" style="334" bestFit="1" customWidth="1"/>
    <col min="8720" max="8720" width="9.83203125" style="334" bestFit="1" customWidth="1"/>
    <col min="8721" max="8958" width="9" style="334"/>
    <col min="8959" max="8959" width="24.6640625" style="334" customWidth="1"/>
    <col min="8960" max="8960" width="9.5" style="334" bestFit="1" customWidth="1"/>
    <col min="8961" max="8961" width="11.1640625" style="334" bestFit="1" customWidth="1"/>
    <col min="8962" max="8962" width="14.5" style="334" customWidth="1"/>
    <col min="8963" max="8963" width="13" style="334" customWidth="1"/>
    <col min="8964" max="8964" width="14.33203125" style="334" customWidth="1"/>
    <col min="8965" max="8965" width="14.83203125" style="334" customWidth="1"/>
    <col min="8966" max="8966" width="12.5" style="334" customWidth="1"/>
    <col min="8967" max="8967" width="8.6640625" style="334" customWidth="1"/>
    <col min="8968" max="8968" width="2.83203125" style="334" customWidth="1"/>
    <col min="8969" max="8969" width="12" style="334" customWidth="1"/>
    <col min="8970" max="8970" width="8.1640625" style="334" customWidth="1"/>
    <col min="8971" max="8971" width="0" style="334" hidden="1" customWidth="1"/>
    <col min="8972" max="8973" width="15.1640625" style="334" customWidth="1"/>
    <col min="8974" max="8974" width="9" style="334" bestFit="1" customWidth="1"/>
    <col min="8975" max="8975" width="10.83203125" style="334" bestFit="1" customWidth="1"/>
    <col min="8976" max="8976" width="9.83203125" style="334" bestFit="1" customWidth="1"/>
    <col min="8977" max="9214" width="9" style="334"/>
    <col min="9215" max="9215" width="24.6640625" style="334" customWidth="1"/>
    <col min="9216" max="9216" width="9.5" style="334" bestFit="1" customWidth="1"/>
    <col min="9217" max="9217" width="11.1640625" style="334" bestFit="1" customWidth="1"/>
    <col min="9218" max="9218" width="14.5" style="334" customWidth="1"/>
    <col min="9219" max="9219" width="13" style="334" customWidth="1"/>
    <col min="9220" max="9220" width="14.33203125" style="334" customWidth="1"/>
    <col min="9221" max="9221" width="14.83203125" style="334" customWidth="1"/>
    <col min="9222" max="9222" width="12.5" style="334" customWidth="1"/>
    <col min="9223" max="9223" width="8.6640625" style="334" customWidth="1"/>
    <col min="9224" max="9224" width="2.83203125" style="334" customWidth="1"/>
    <col min="9225" max="9225" width="12" style="334" customWidth="1"/>
    <col min="9226" max="9226" width="8.1640625" style="334" customWidth="1"/>
    <col min="9227" max="9227" width="0" style="334" hidden="1" customWidth="1"/>
    <col min="9228" max="9229" width="15.1640625" style="334" customWidth="1"/>
    <col min="9230" max="9230" width="9" style="334" bestFit="1" customWidth="1"/>
    <col min="9231" max="9231" width="10.83203125" style="334" bestFit="1" customWidth="1"/>
    <col min="9232" max="9232" width="9.83203125" style="334" bestFit="1" customWidth="1"/>
    <col min="9233" max="9470" width="9" style="334"/>
    <col min="9471" max="9471" width="24.6640625" style="334" customWidth="1"/>
    <col min="9472" max="9472" width="9.5" style="334" bestFit="1" customWidth="1"/>
    <col min="9473" max="9473" width="11.1640625" style="334" bestFit="1" customWidth="1"/>
    <col min="9474" max="9474" width="14.5" style="334" customWidth="1"/>
    <col min="9475" max="9475" width="13" style="334" customWidth="1"/>
    <col min="9476" max="9476" width="14.33203125" style="334" customWidth="1"/>
    <col min="9477" max="9477" width="14.83203125" style="334" customWidth="1"/>
    <col min="9478" max="9478" width="12.5" style="334" customWidth="1"/>
    <col min="9479" max="9479" width="8.6640625" style="334" customWidth="1"/>
    <col min="9480" max="9480" width="2.83203125" style="334" customWidth="1"/>
    <col min="9481" max="9481" width="12" style="334" customWidth="1"/>
    <col min="9482" max="9482" width="8.1640625" style="334" customWidth="1"/>
    <col min="9483" max="9483" width="0" style="334" hidden="1" customWidth="1"/>
    <col min="9484" max="9485" width="15.1640625" style="334" customWidth="1"/>
    <col min="9486" max="9486" width="9" style="334" bestFit="1" customWidth="1"/>
    <col min="9487" max="9487" width="10.83203125" style="334" bestFit="1" customWidth="1"/>
    <col min="9488" max="9488" width="9.83203125" style="334" bestFit="1" customWidth="1"/>
    <col min="9489" max="9726" width="9" style="334"/>
    <col min="9727" max="9727" width="24.6640625" style="334" customWidth="1"/>
    <col min="9728" max="9728" width="9.5" style="334" bestFit="1" customWidth="1"/>
    <col min="9729" max="9729" width="11.1640625" style="334" bestFit="1" customWidth="1"/>
    <col min="9730" max="9730" width="14.5" style="334" customWidth="1"/>
    <col min="9731" max="9731" width="13" style="334" customWidth="1"/>
    <col min="9732" max="9732" width="14.33203125" style="334" customWidth="1"/>
    <col min="9733" max="9733" width="14.83203125" style="334" customWidth="1"/>
    <col min="9734" max="9734" width="12.5" style="334" customWidth="1"/>
    <col min="9735" max="9735" width="8.6640625" style="334" customWidth="1"/>
    <col min="9736" max="9736" width="2.83203125" style="334" customWidth="1"/>
    <col min="9737" max="9737" width="12" style="334" customWidth="1"/>
    <col min="9738" max="9738" width="8.1640625" style="334" customWidth="1"/>
    <col min="9739" max="9739" width="0" style="334" hidden="1" customWidth="1"/>
    <col min="9740" max="9741" width="15.1640625" style="334" customWidth="1"/>
    <col min="9742" max="9742" width="9" style="334" bestFit="1" customWidth="1"/>
    <col min="9743" max="9743" width="10.83203125" style="334" bestFit="1" customWidth="1"/>
    <col min="9744" max="9744" width="9.83203125" style="334" bestFit="1" customWidth="1"/>
    <col min="9745" max="9982" width="9" style="334"/>
    <col min="9983" max="9983" width="24.6640625" style="334" customWidth="1"/>
    <col min="9984" max="9984" width="9.5" style="334" bestFit="1" customWidth="1"/>
    <col min="9985" max="9985" width="11.1640625" style="334" bestFit="1" customWidth="1"/>
    <col min="9986" max="9986" width="14.5" style="334" customWidth="1"/>
    <col min="9987" max="9987" width="13" style="334" customWidth="1"/>
    <col min="9988" max="9988" width="14.33203125" style="334" customWidth="1"/>
    <col min="9989" max="9989" width="14.83203125" style="334" customWidth="1"/>
    <col min="9990" max="9990" width="12.5" style="334" customWidth="1"/>
    <col min="9991" max="9991" width="8.6640625" style="334" customWidth="1"/>
    <col min="9992" max="9992" width="2.83203125" style="334" customWidth="1"/>
    <col min="9993" max="9993" width="12" style="334" customWidth="1"/>
    <col min="9994" max="9994" width="8.1640625" style="334" customWidth="1"/>
    <col min="9995" max="9995" width="0" style="334" hidden="1" customWidth="1"/>
    <col min="9996" max="9997" width="15.1640625" style="334" customWidth="1"/>
    <col min="9998" max="9998" width="9" style="334" bestFit="1" customWidth="1"/>
    <col min="9999" max="9999" width="10.83203125" style="334" bestFit="1" customWidth="1"/>
    <col min="10000" max="10000" width="9.83203125" style="334" bestFit="1" customWidth="1"/>
    <col min="10001" max="10238" width="9" style="334"/>
    <col min="10239" max="10239" width="24.6640625" style="334" customWidth="1"/>
    <col min="10240" max="10240" width="9.5" style="334" bestFit="1" customWidth="1"/>
    <col min="10241" max="10241" width="11.1640625" style="334" bestFit="1" customWidth="1"/>
    <col min="10242" max="10242" width="14.5" style="334" customWidth="1"/>
    <col min="10243" max="10243" width="13" style="334" customWidth="1"/>
    <col min="10244" max="10244" width="14.33203125" style="334" customWidth="1"/>
    <col min="10245" max="10245" width="14.83203125" style="334" customWidth="1"/>
    <col min="10246" max="10246" width="12.5" style="334" customWidth="1"/>
    <col min="10247" max="10247" width="8.6640625" style="334" customWidth="1"/>
    <col min="10248" max="10248" width="2.83203125" style="334" customWidth="1"/>
    <col min="10249" max="10249" width="12" style="334" customWidth="1"/>
    <col min="10250" max="10250" width="8.1640625" style="334" customWidth="1"/>
    <col min="10251" max="10251" width="0" style="334" hidden="1" customWidth="1"/>
    <col min="10252" max="10253" width="15.1640625" style="334" customWidth="1"/>
    <col min="10254" max="10254" width="9" style="334" bestFit="1" customWidth="1"/>
    <col min="10255" max="10255" width="10.83203125" style="334" bestFit="1" customWidth="1"/>
    <col min="10256" max="10256" width="9.83203125" style="334" bestFit="1" customWidth="1"/>
    <col min="10257" max="10494" width="9" style="334"/>
    <col min="10495" max="10495" width="24.6640625" style="334" customWidth="1"/>
    <col min="10496" max="10496" width="9.5" style="334" bestFit="1" customWidth="1"/>
    <col min="10497" max="10497" width="11.1640625" style="334" bestFit="1" customWidth="1"/>
    <col min="10498" max="10498" width="14.5" style="334" customWidth="1"/>
    <col min="10499" max="10499" width="13" style="334" customWidth="1"/>
    <col min="10500" max="10500" width="14.33203125" style="334" customWidth="1"/>
    <col min="10501" max="10501" width="14.83203125" style="334" customWidth="1"/>
    <col min="10502" max="10502" width="12.5" style="334" customWidth="1"/>
    <col min="10503" max="10503" width="8.6640625" style="334" customWidth="1"/>
    <col min="10504" max="10504" width="2.83203125" style="334" customWidth="1"/>
    <col min="10505" max="10505" width="12" style="334" customWidth="1"/>
    <col min="10506" max="10506" width="8.1640625" style="334" customWidth="1"/>
    <col min="10507" max="10507" width="0" style="334" hidden="1" customWidth="1"/>
    <col min="10508" max="10509" width="15.1640625" style="334" customWidth="1"/>
    <col min="10510" max="10510" width="9" style="334" bestFit="1" customWidth="1"/>
    <col min="10511" max="10511" width="10.83203125" style="334" bestFit="1" customWidth="1"/>
    <col min="10512" max="10512" width="9.83203125" style="334" bestFit="1" customWidth="1"/>
    <col min="10513" max="10750" width="9" style="334"/>
    <col min="10751" max="10751" width="24.6640625" style="334" customWidth="1"/>
    <col min="10752" max="10752" width="9.5" style="334" bestFit="1" customWidth="1"/>
    <col min="10753" max="10753" width="11.1640625" style="334" bestFit="1" customWidth="1"/>
    <col min="10754" max="10754" width="14.5" style="334" customWidth="1"/>
    <col min="10755" max="10755" width="13" style="334" customWidth="1"/>
    <col min="10756" max="10756" width="14.33203125" style="334" customWidth="1"/>
    <col min="10757" max="10757" width="14.83203125" style="334" customWidth="1"/>
    <col min="10758" max="10758" width="12.5" style="334" customWidth="1"/>
    <col min="10759" max="10759" width="8.6640625" style="334" customWidth="1"/>
    <col min="10760" max="10760" width="2.83203125" style="334" customWidth="1"/>
    <col min="10761" max="10761" width="12" style="334" customWidth="1"/>
    <col min="10762" max="10762" width="8.1640625" style="334" customWidth="1"/>
    <col min="10763" max="10763" width="0" style="334" hidden="1" customWidth="1"/>
    <col min="10764" max="10765" width="15.1640625" style="334" customWidth="1"/>
    <col min="10766" max="10766" width="9" style="334" bestFit="1" customWidth="1"/>
    <col min="10767" max="10767" width="10.83203125" style="334" bestFit="1" customWidth="1"/>
    <col min="10768" max="10768" width="9.83203125" style="334" bestFit="1" customWidth="1"/>
    <col min="10769" max="11006" width="9" style="334"/>
    <col min="11007" max="11007" width="24.6640625" style="334" customWidth="1"/>
    <col min="11008" max="11008" width="9.5" style="334" bestFit="1" customWidth="1"/>
    <col min="11009" max="11009" width="11.1640625" style="334" bestFit="1" customWidth="1"/>
    <col min="11010" max="11010" width="14.5" style="334" customWidth="1"/>
    <col min="11011" max="11011" width="13" style="334" customWidth="1"/>
    <col min="11012" max="11012" width="14.33203125" style="334" customWidth="1"/>
    <col min="11013" max="11013" width="14.83203125" style="334" customWidth="1"/>
    <col min="11014" max="11014" width="12.5" style="334" customWidth="1"/>
    <col min="11015" max="11015" width="8.6640625" style="334" customWidth="1"/>
    <col min="11016" max="11016" width="2.83203125" style="334" customWidth="1"/>
    <col min="11017" max="11017" width="12" style="334" customWidth="1"/>
    <col min="11018" max="11018" width="8.1640625" style="334" customWidth="1"/>
    <col min="11019" max="11019" width="0" style="334" hidden="1" customWidth="1"/>
    <col min="11020" max="11021" width="15.1640625" style="334" customWidth="1"/>
    <col min="11022" max="11022" width="9" style="334" bestFit="1" customWidth="1"/>
    <col min="11023" max="11023" width="10.83203125" style="334" bestFit="1" customWidth="1"/>
    <col min="11024" max="11024" width="9.83203125" style="334" bestFit="1" customWidth="1"/>
    <col min="11025" max="11262" width="9" style="334"/>
    <col min="11263" max="11263" width="24.6640625" style="334" customWidth="1"/>
    <col min="11264" max="11264" width="9.5" style="334" bestFit="1" customWidth="1"/>
    <col min="11265" max="11265" width="11.1640625" style="334" bestFit="1" customWidth="1"/>
    <col min="11266" max="11266" width="14.5" style="334" customWidth="1"/>
    <col min="11267" max="11267" width="13" style="334" customWidth="1"/>
    <col min="11268" max="11268" width="14.33203125" style="334" customWidth="1"/>
    <col min="11269" max="11269" width="14.83203125" style="334" customWidth="1"/>
    <col min="11270" max="11270" width="12.5" style="334" customWidth="1"/>
    <col min="11271" max="11271" width="8.6640625" style="334" customWidth="1"/>
    <col min="11272" max="11272" width="2.83203125" style="334" customWidth="1"/>
    <col min="11273" max="11273" width="12" style="334" customWidth="1"/>
    <col min="11274" max="11274" width="8.1640625" style="334" customWidth="1"/>
    <col min="11275" max="11275" width="0" style="334" hidden="1" customWidth="1"/>
    <col min="11276" max="11277" width="15.1640625" style="334" customWidth="1"/>
    <col min="11278" max="11278" width="9" style="334" bestFit="1" customWidth="1"/>
    <col min="11279" max="11279" width="10.83203125" style="334" bestFit="1" customWidth="1"/>
    <col min="11280" max="11280" width="9.83203125" style="334" bestFit="1" customWidth="1"/>
    <col min="11281" max="11518" width="9" style="334"/>
    <col min="11519" max="11519" width="24.6640625" style="334" customWidth="1"/>
    <col min="11520" max="11520" width="9.5" style="334" bestFit="1" customWidth="1"/>
    <col min="11521" max="11521" width="11.1640625" style="334" bestFit="1" customWidth="1"/>
    <col min="11522" max="11522" width="14.5" style="334" customWidth="1"/>
    <col min="11523" max="11523" width="13" style="334" customWidth="1"/>
    <col min="11524" max="11524" width="14.33203125" style="334" customWidth="1"/>
    <col min="11525" max="11525" width="14.83203125" style="334" customWidth="1"/>
    <col min="11526" max="11526" width="12.5" style="334" customWidth="1"/>
    <col min="11527" max="11527" width="8.6640625" style="334" customWidth="1"/>
    <col min="11528" max="11528" width="2.83203125" style="334" customWidth="1"/>
    <col min="11529" max="11529" width="12" style="334" customWidth="1"/>
    <col min="11530" max="11530" width="8.1640625" style="334" customWidth="1"/>
    <col min="11531" max="11531" width="0" style="334" hidden="1" customWidth="1"/>
    <col min="11532" max="11533" width="15.1640625" style="334" customWidth="1"/>
    <col min="11534" max="11534" width="9" style="334" bestFit="1" customWidth="1"/>
    <col min="11535" max="11535" width="10.83203125" style="334" bestFit="1" customWidth="1"/>
    <col min="11536" max="11536" width="9.83203125" style="334" bestFit="1" customWidth="1"/>
    <col min="11537" max="11774" width="9" style="334"/>
    <col min="11775" max="11775" width="24.6640625" style="334" customWidth="1"/>
    <col min="11776" max="11776" width="9.5" style="334" bestFit="1" customWidth="1"/>
    <col min="11777" max="11777" width="11.1640625" style="334" bestFit="1" customWidth="1"/>
    <col min="11778" max="11778" width="14.5" style="334" customWidth="1"/>
    <col min="11779" max="11779" width="13" style="334" customWidth="1"/>
    <col min="11780" max="11780" width="14.33203125" style="334" customWidth="1"/>
    <col min="11781" max="11781" width="14.83203125" style="334" customWidth="1"/>
    <col min="11782" max="11782" width="12.5" style="334" customWidth="1"/>
    <col min="11783" max="11783" width="8.6640625" style="334" customWidth="1"/>
    <col min="11784" max="11784" width="2.83203125" style="334" customWidth="1"/>
    <col min="11785" max="11785" width="12" style="334" customWidth="1"/>
    <col min="11786" max="11786" width="8.1640625" style="334" customWidth="1"/>
    <col min="11787" max="11787" width="0" style="334" hidden="1" customWidth="1"/>
    <col min="11788" max="11789" width="15.1640625" style="334" customWidth="1"/>
    <col min="11790" max="11790" width="9" style="334" bestFit="1" customWidth="1"/>
    <col min="11791" max="11791" width="10.83203125" style="334" bestFit="1" customWidth="1"/>
    <col min="11792" max="11792" width="9.83203125" style="334" bestFit="1" customWidth="1"/>
    <col min="11793" max="12030" width="9" style="334"/>
    <col min="12031" max="12031" width="24.6640625" style="334" customWidth="1"/>
    <col min="12032" max="12032" width="9.5" style="334" bestFit="1" customWidth="1"/>
    <col min="12033" max="12033" width="11.1640625" style="334" bestFit="1" customWidth="1"/>
    <col min="12034" max="12034" width="14.5" style="334" customWidth="1"/>
    <col min="12035" max="12035" width="13" style="334" customWidth="1"/>
    <col min="12036" max="12036" width="14.33203125" style="334" customWidth="1"/>
    <col min="12037" max="12037" width="14.83203125" style="334" customWidth="1"/>
    <col min="12038" max="12038" width="12.5" style="334" customWidth="1"/>
    <col min="12039" max="12039" width="8.6640625" style="334" customWidth="1"/>
    <col min="12040" max="12040" width="2.83203125" style="334" customWidth="1"/>
    <col min="12041" max="12041" width="12" style="334" customWidth="1"/>
    <col min="12042" max="12042" width="8.1640625" style="334" customWidth="1"/>
    <col min="12043" max="12043" width="0" style="334" hidden="1" customWidth="1"/>
    <col min="12044" max="12045" width="15.1640625" style="334" customWidth="1"/>
    <col min="12046" max="12046" width="9" style="334" bestFit="1" customWidth="1"/>
    <col min="12047" max="12047" width="10.83203125" style="334" bestFit="1" customWidth="1"/>
    <col min="12048" max="12048" width="9.83203125" style="334" bestFit="1" customWidth="1"/>
    <col min="12049" max="12286" width="9" style="334"/>
    <col min="12287" max="12287" width="24.6640625" style="334" customWidth="1"/>
    <col min="12288" max="12288" width="9.5" style="334" bestFit="1" customWidth="1"/>
    <col min="12289" max="12289" width="11.1640625" style="334" bestFit="1" customWidth="1"/>
    <col min="12290" max="12290" width="14.5" style="334" customWidth="1"/>
    <col min="12291" max="12291" width="13" style="334" customWidth="1"/>
    <col min="12292" max="12292" width="14.33203125" style="334" customWidth="1"/>
    <col min="12293" max="12293" width="14.83203125" style="334" customWidth="1"/>
    <col min="12294" max="12294" width="12.5" style="334" customWidth="1"/>
    <col min="12295" max="12295" width="8.6640625" style="334" customWidth="1"/>
    <col min="12296" max="12296" width="2.83203125" style="334" customWidth="1"/>
    <col min="12297" max="12297" width="12" style="334" customWidth="1"/>
    <col min="12298" max="12298" width="8.1640625" style="334" customWidth="1"/>
    <col min="12299" max="12299" width="0" style="334" hidden="1" customWidth="1"/>
    <col min="12300" max="12301" width="15.1640625" style="334" customWidth="1"/>
    <col min="12302" max="12302" width="9" style="334" bestFit="1" customWidth="1"/>
    <col min="12303" max="12303" width="10.83203125" style="334" bestFit="1" customWidth="1"/>
    <col min="12304" max="12304" width="9.83203125" style="334" bestFit="1" customWidth="1"/>
    <col min="12305" max="12542" width="9" style="334"/>
    <col min="12543" max="12543" width="24.6640625" style="334" customWidth="1"/>
    <col min="12544" max="12544" width="9.5" style="334" bestFit="1" customWidth="1"/>
    <col min="12545" max="12545" width="11.1640625" style="334" bestFit="1" customWidth="1"/>
    <col min="12546" max="12546" width="14.5" style="334" customWidth="1"/>
    <col min="12547" max="12547" width="13" style="334" customWidth="1"/>
    <col min="12548" max="12548" width="14.33203125" style="334" customWidth="1"/>
    <col min="12549" max="12549" width="14.83203125" style="334" customWidth="1"/>
    <col min="12550" max="12550" width="12.5" style="334" customWidth="1"/>
    <col min="12551" max="12551" width="8.6640625" style="334" customWidth="1"/>
    <col min="12552" max="12552" width="2.83203125" style="334" customWidth="1"/>
    <col min="12553" max="12553" width="12" style="334" customWidth="1"/>
    <col min="12554" max="12554" width="8.1640625" style="334" customWidth="1"/>
    <col min="12555" max="12555" width="0" style="334" hidden="1" customWidth="1"/>
    <col min="12556" max="12557" width="15.1640625" style="334" customWidth="1"/>
    <col min="12558" max="12558" width="9" style="334" bestFit="1" customWidth="1"/>
    <col min="12559" max="12559" width="10.83203125" style="334" bestFit="1" customWidth="1"/>
    <col min="12560" max="12560" width="9.83203125" style="334" bestFit="1" customWidth="1"/>
    <col min="12561" max="12798" width="9" style="334"/>
    <col min="12799" max="12799" width="24.6640625" style="334" customWidth="1"/>
    <col min="12800" max="12800" width="9.5" style="334" bestFit="1" customWidth="1"/>
    <col min="12801" max="12801" width="11.1640625" style="334" bestFit="1" customWidth="1"/>
    <col min="12802" max="12802" width="14.5" style="334" customWidth="1"/>
    <col min="12803" max="12803" width="13" style="334" customWidth="1"/>
    <col min="12804" max="12804" width="14.33203125" style="334" customWidth="1"/>
    <col min="12805" max="12805" width="14.83203125" style="334" customWidth="1"/>
    <col min="12806" max="12806" width="12.5" style="334" customWidth="1"/>
    <col min="12807" max="12807" width="8.6640625" style="334" customWidth="1"/>
    <col min="12808" max="12808" width="2.83203125" style="334" customWidth="1"/>
    <col min="12809" max="12809" width="12" style="334" customWidth="1"/>
    <col min="12810" max="12810" width="8.1640625" style="334" customWidth="1"/>
    <col min="12811" max="12811" width="0" style="334" hidden="1" customWidth="1"/>
    <col min="12812" max="12813" width="15.1640625" style="334" customWidth="1"/>
    <col min="12814" max="12814" width="9" style="334" bestFit="1" customWidth="1"/>
    <col min="12815" max="12815" width="10.83203125" style="334" bestFit="1" customWidth="1"/>
    <col min="12816" max="12816" width="9.83203125" style="334" bestFit="1" customWidth="1"/>
    <col min="12817" max="13054" width="9" style="334"/>
    <col min="13055" max="13055" width="24.6640625" style="334" customWidth="1"/>
    <col min="13056" max="13056" width="9.5" style="334" bestFit="1" customWidth="1"/>
    <col min="13057" max="13057" width="11.1640625" style="334" bestFit="1" customWidth="1"/>
    <col min="13058" max="13058" width="14.5" style="334" customWidth="1"/>
    <col min="13059" max="13059" width="13" style="334" customWidth="1"/>
    <col min="13060" max="13060" width="14.33203125" style="334" customWidth="1"/>
    <col min="13061" max="13061" width="14.83203125" style="334" customWidth="1"/>
    <col min="13062" max="13062" width="12.5" style="334" customWidth="1"/>
    <col min="13063" max="13063" width="8.6640625" style="334" customWidth="1"/>
    <col min="13064" max="13064" width="2.83203125" style="334" customWidth="1"/>
    <col min="13065" max="13065" width="12" style="334" customWidth="1"/>
    <col min="13066" max="13066" width="8.1640625" style="334" customWidth="1"/>
    <col min="13067" max="13067" width="0" style="334" hidden="1" customWidth="1"/>
    <col min="13068" max="13069" width="15.1640625" style="334" customWidth="1"/>
    <col min="13070" max="13070" width="9" style="334" bestFit="1" customWidth="1"/>
    <col min="13071" max="13071" width="10.83203125" style="334" bestFit="1" customWidth="1"/>
    <col min="13072" max="13072" width="9.83203125" style="334" bestFit="1" customWidth="1"/>
    <col min="13073" max="13310" width="9" style="334"/>
    <col min="13311" max="13311" width="24.6640625" style="334" customWidth="1"/>
    <col min="13312" max="13312" width="9.5" style="334" bestFit="1" customWidth="1"/>
    <col min="13313" max="13313" width="11.1640625" style="334" bestFit="1" customWidth="1"/>
    <col min="13314" max="13314" width="14.5" style="334" customWidth="1"/>
    <col min="13315" max="13315" width="13" style="334" customWidth="1"/>
    <col min="13316" max="13316" width="14.33203125" style="334" customWidth="1"/>
    <col min="13317" max="13317" width="14.83203125" style="334" customWidth="1"/>
    <col min="13318" max="13318" width="12.5" style="334" customWidth="1"/>
    <col min="13319" max="13319" width="8.6640625" style="334" customWidth="1"/>
    <col min="13320" max="13320" width="2.83203125" style="334" customWidth="1"/>
    <col min="13321" max="13321" width="12" style="334" customWidth="1"/>
    <col min="13322" max="13322" width="8.1640625" style="334" customWidth="1"/>
    <col min="13323" max="13323" width="0" style="334" hidden="1" customWidth="1"/>
    <col min="13324" max="13325" width="15.1640625" style="334" customWidth="1"/>
    <col min="13326" max="13326" width="9" style="334" bestFit="1" customWidth="1"/>
    <col min="13327" max="13327" width="10.83203125" style="334" bestFit="1" customWidth="1"/>
    <col min="13328" max="13328" width="9.83203125" style="334" bestFit="1" customWidth="1"/>
    <col min="13329" max="13566" width="9" style="334"/>
    <col min="13567" max="13567" width="24.6640625" style="334" customWidth="1"/>
    <col min="13568" max="13568" width="9.5" style="334" bestFit="1" customWidth="1"/>
    <col min="13569" max="13569" width="11.1640625" style="334" bestFit="1" customWidth="1"/>
    <col min="13570" max="13570" width="14.5" style="334" customWidth="1"/>
    <col min="13571" max="13571" width="13" style="334" customWidth="1"/>
    <col min="13572" max="13572" width="14.33203125" style="334" customWidth="1"/>
    <col min="13573" max="13573" width="14.83203125" style="334" customWidth="1"/>
    <col min="13574" max="13574" width="12.5" style="334" customWidth="1"/>
    <col min="13575" max="13575" width="8.6640625" style="334" customWidth="1"/>
    <col min="13576" max="13576" width="2.83203125" style="334" customWidth="1"/>
    <col min="13577" max="13577" width="12" style="334" customWidth="1"/>
    <col min="13578" max="13578" width="8.1640625" style="334" customWidth="1"/>
    <col min="13579" max="13579" width="0" style="334" hidden="1" customWidth="1"/>
    <col min="13580" max="13581" width="15.1640625" style="334" customWidth="1"/>
    <col min="13582" max="13582" width="9" style="334" bestFit="1" customWidth="1"/>
    <col min="13583" max="13583" width="10.83203125" style="334" bestFit="1" customWidth="1"/>
    <col min="13584" max="13584" width="9.83203125" style="334" bestFit="1" customWidth="1"/>
    <col min="13585" max="13822" width="9" style="334"/>
    <col min="13823" max="13823" width="24.6640625" style="334" customWidth="1"/>
    <col min="13824" max="13824" width="9.5" style="334" bestFit="1" customWidth="1"/>
    <col min="13825" max="13825" width="11.1640625" style="334" bestFit="1" customWidth="1"/>
    <col min="13826" max="13826" width="14.5" style="334" customWidth="1"/>
    <col min="13827" max="13827" width="13" style="334" customWidth="1"/>
    <col min="13828" max="13828" width="14.33203125" style="334" customWidth="1"/>
    <col min="13829" max="13829" width="14.83203125" style="334" customWidth="1"/>
    <col min="13830" max="13830" width="12.5" style="334" customWidth="1"/>
    <col min="13831" max="13831" width="8.6640625" style="334" customWidth="1"/>
    <col min="13832" max="13832" width="2.83203125" style="334" customWidth="1"/>
    <col min="13833" max="13833" width="12" style="334" customWidth="1"/>
    <col min="13834" max="13834" width="8.1640625" style="334" customWidth="1"/>
    <col min="13835" max="13835" width="0" style="334" hidden="1" customWidth="1"/>
    <col min="13836" max="13837" width="15.1640625" style="334" customWidth="1"/>
    <col min="13838" max="13838" width="9" style="334" bestFit="1" customWidth="1"/>
    <col min="13839" max="13839" width="10.83203125" style="334" bestFit="1" customWidth="1"/>
    <col min="13840" max="13840" width="9.83203125" style="334" bestFit="1" customWidth="1"/>
    <col min="13841" max="14078" width="9" style="334"/>
    <col min="14079" max="14079" width="24.6640625" style="334" customWidth="1"/>
    <col min="14080" max="14080" width="9.5" style="334" bestFit="1" customWidth="1"/>
    <col min="14081" max="14081" width="11.1640625" style="334" bestFit="1" customWidth="1"/>
    <col min="14082" max="14082" width="14.5" style="334" customWidth="1"/>
    <col min="14083" max="14083" width="13" style="334" customWidth="1"/>
    <col min="14084" max="14084" width="14.33203125" style="334" customWidth="1"/>
    <col min="14085" max="14085" width="14.83203125" style="334" customWidth="1"/>
    <col min="14086" max="14086" width="12.5" style="334" customWidth="1"/>
    <col min="14087" max="14087" width="8.6640625" style="334" customWidth="1"/>
    <col min="14088" max="14088" width="2.83203125" style="334" customWidth="1"/>
    <col min="14089" max="14089" width="12" style="334" customWidth="1"/>
    <col min="14090" max="14090" width="8.1640625" style="334" customWidth="1"/>
    <col min="14091" max="14091" width="0" style="334" hidden="1" customWidth="1"/>
    <col min="14092" max="14093" width="15.1640625" style="334" customWidth="1"/>
    <col min="14094" max="14094" width="9" style="334" bestFit="1" customWidth="1"/>
    <col min="14095" max="14095" width="10.83203125" style="334" bestFit="1" customWidth="1"/>
    <col min="14096" max="14096" width="9.83203125" style="334" bestFit="1" customWidth="1"/>
    <col min="14097" max="14334" width="9" style="334"/>
    <col min="14335" max="14335" width="24.6640625" style="334" customWidth="1"/>
    <col min="14336" max="14336" width="9.5" style="334" bestFit="1" customWidth="1"/>
    <col min="14337" max="14337" width="11.1640625" style="334" bestFit="1" customWidth="1"/>
    <col min="14338" max="14338" width="14.5" style="334" customWidth="1"/>
    <col min="14339" max="14339" width="13" style="334" customWidth="1"/>
    <col min="14340" max="14340" width="14.33203125" style="334" customWidth="1"/>
    <col min="14341" max="14341" width="14.83203125" style="334" customWidth="1"/>
    <col min="14342" max="14342" width="12.5" style="334" customWidth="1"/>
    <col min="14343" max="14343" width="8.6640625" style="334" customWidth="1"/>
    <col min="14344" max="14344" width="2.83203125" style="334" customWidth="1"/>
    <col min="14345" max="14345" width="12" style="334" customWidth="1"/>
    <col min="14346" max="14346" width="8.1640625" style="334" customWidth="1"/>
    <col min="14347" max="14347" width="0" style="334" hidden="1" customWidth="1"/>
    <col min="14348" max="14349" width="15.1640625" style="334" customWidth="1"/>
    <col min="14350" max="14350" width="9" style="334" bestFit="1" customWidth="1"/>
    <col min="14351" max="14351" width="10.83203125" style="334" bestFit="1" customWidth="1"/>
    <col min="14352" max="14352" width="9.83203125" style="334" bestFit="1" customWidth="1"/>
    <col min="14353" max="14590" width="9" style="334"/>
    <col min="14591" max="14591" width="24.6640625" style="334" customWidth="1"/>
    <col min="14592" max="14592" width="9.5" style="334" bestFit="1" customWidth="1"/>
    <col min="14593" max="14593" width="11.1640625" style="334" bestFit="1" customWidth="1"/>
    <col min="14594" max="14594" width="14.5" style="334" customWidth="1"/>
    <col min="14595" max="14595" width="13" style="334" customWidth="1"/>
    <col min="14596" max="14596" width="14.33203125" style="334" customWidth="1"/>
    <col min="14597" max="14597" width="14.83203125" style="334" customWidth="1"/>
    <col min="14598" max="14598" width="12.5" style="334" customWidth="1"/>
    <col min="14599" max="14599" width="8.6640625" style="334" customWidth="1"/>
    <col min="14600" max="14600" width="2.83203125" style="334" customWidth="1"/>
    <col min="14601" max="14601" width="12" style="334" customWidth="1"/>
    <col min="14602" max="14602" width="8.1640625" style="334" customWidth="1"/>
    <col min="14603" max="14603" width="0" style="334" hidden="1" customWidth="1"/>
    <col min="14604" max="14605" width="15.1640625" style="334" customWidth="1"/>
    <col min="14606" max="14606" width="9" style="334" bestFit="1" customWidth="1"/>
    <col min="14607" max="14607" width="10.83203125" style="334" bestFit="1" customWidth="1"/>
    <col min="14608" max="14608" width="9.83203125" style="334" bestFit="1" customWidth="1"/>
    <col min="14609" max="14846" width="9" style="334"/>
    <col min="14847" max="14847" width="24.6640625" style="334" customWidth="1"/>
    <col min="14848" max="14848" width="9.5" style="334" bestFit="1" customWidth="1"/>
    <col min="14849" max="14849" width="11.1640625" style="334" bestFit="1" customWidth="1"/>
    <col min="14850" max="14850" width="14.5" style="334" customWidth="1"/>
    <col min="14851" max="14851" width="13" style="334" customWidth="1"/>
    <col min="14852" max="14852" width="14.33203125" style="334" customWidth="1"/>
    <col min="14853" max="14853" width="14.83203125" style="334" customWidth="1"/>
    <col min="14854" max="14854" width="12.5" style="334" customWidth="1"/>
    <col min="14855" max="14855" width="8.6640625" style="334" customWidth="1"/>
    <col min="14856" max="14856" width="2.83203125" style="334" customWidth="1"/>
    <col min="14857" max="14857" width="12" style="334" customWidth="1"/>
    <col min="14858" max="14858" width="8.1640625" style="334" customWidth="1"/>
    <col min="14859" max="14859" width="0" style="334" hidden="1" customWidth="1"/>
    <col min="14860" max="14861" width="15.1640625" style="334" customWidth="1"/>
    <col min="14862" max="14862" width="9" style="334" bestFit="1" customWidth="1"/>
    <col min="14863" max="14863" width="10.83203125" style="334" bestFit="1" customWidth="1"/>
    <col min="14864" max="14864" width="9.83203125" style="334" bestFit="1" customWidth="1"/>
    <col min="14865" max="15102" width="9" style="334"/>
    <col min="15103" max="15103" width="24.6640625" style="334" customWidth="1"/>
    <col min="15104" max="15104" width="9.5" style="334" bestFit="1" customWidth="1"/>
    <col min="15105" max="15105" width="11.1640625" style="334" bestFit="1" customWidth="1"/>
    <col min="15106" max="15106" width="14.5" style="334" customWidth="1"/>
    <col min="15107" max="15107" width="13" style="334" customWidth="1"/>
    <col min="15108" max="15108" width="14.33203125" style="334" customWidth="1"/>
    <col min="15109" max="15109" width="14.83203125" style="334" customWidth="1"/>
    <col min="15110" max="15110" width="12.5" style="334" customWidth="1"/>
    <col min="15111" max="15111" width="8.6640625" style="334" customWidth="1"/>
    <col min="15112" max="15112" width="2.83203125" style="334" customWidth="1"/>
    <col min="15113" max="15113" width="12" style="334" customWidth="1"/>
    <col min="15114" max="15114" width="8.1640625" style="334" customWidth="1"/>
    <col min="15115" max="15115" width="0" style="334" hidden="1" customWidth="1"/>
    <col min="15116" max="15117" width="15.1640625" style="334" customWidth="1"/>
    <col min="15118" max="15118" width="9" style="334" bestFit="1" customWidth="1"/>
    <col min="15119" max="15119" width="10.83203125" style="334" bestFit="1" customWidth="1"/>
    <col min="15120" max="15120" width="9.83203125" style="334" bestFit="1" customWidth="1"/>
    <col min="15121" max="15358" width="9" style="334"/>
    <col min="15359" max="15359" width="24.6640625" style="334" customWidth="1"/>
    <col min="15360" max="15360" width="9.5" style="334" bestFit="1" customWidth="1"/>
    <col min="15361" max="15361" width="11.1640625" style="334" bestFit="1" customWidth="1"/>
    <col min="15362" max="15362" width="14.5" style="334" customWidth="1"/>
    <col min="15363" max="15363" width="13" style="334" customWidth="1"/>
    <col min="15364" max="15364" width="14.33203125" style="334" customWidth="1"/>
    <col min="15365" max="15365" width="14.83203125" style="334" customWidth="1"/>
    <col min="15366" max="15366" width="12.5" style="334" customWidth="1"/>
    <col min="15367" max="15367" width="8.6640625" style="334" customWidth="1"/>
    <col min="15368" max="15368" width="2.83203125" style="334" customWidth="1"/>
    <col min="15369" max="15369" width="12" style="334" customWidth="1"/>
    <col min="15370" max="15370" width="8.1640625" style="334" customWidth="1"/>
    <col min="15371" max="15371" width="0" style="334" hidden="1" customWidth="1"/>
    <col min="15372" max="15373" width="15.1640625" style="334" customWidth="1"/>
    <col min="15374" max="15374" width="9" style="334" bestFit="1" customWidth="1"/>
    <col min="15375" max="15375" width="10.83203125" style="334" bestFit="1" customWidth="1"/>
    <col min="15376" max="15376" width="9.83203125" style="334" bestFit="1" customWidth="1"/>
    <col min="15377" max="15614" width="9" style="334"/>
    <col min="15615" max="15615" width="24.6640625" style="334" customWidth="1"/>
    <col min="15616" max="15616" width="9.5" style="334" bestFit="1" customWidth="1"/>
    <col min="15617" max="15617" width="11.1640625" style="334" bestFit="1" customWidth="1"/>
    <col min="15618" max="15618" width="14.5" style="334" customWidth="1"/>
    <col min="15619" max="15619" width="13" style="334" customWidth="1"/>
    <col min="15620" max="15620" width="14.33203125" style="334" customWidth="1"/>
    <col min="15621" max="15621" width="14.83203125" style="334" customWidth="1"/>
    <col min="15622" max="15622" width="12.5" style="334" customWidth="1"/>
    <col min="15623" max="15623" width="8.6640625" style="334" customWidth="1"/>
    <col min="15624" max="15624" width="2.83203125" style="334" customWidth="1"/>
    <col min="15625" max="15625" width="12" style="334" customWidth="1"/>
    <col min="15626" max="15626" width="8.1640625" style="334" customWidth="1"/>
    <col min="15627" max="15627" width="0" style="334" hidden="1" customWidth="1"/>
    <col min="15628" max="15629" width="15.1640625" style="334" customWidth="1"/>
    <col min="15630" max="15630" width="9" style="334" bestFit="1" customWidth="1"/>
    <col min="15631" max="15631" width="10.83203125" style="334" bestFit="1" customWidth="1"/>
    <col min="15632" max="15632" width="9.83203125" style="334" bestFit="1" customWidth="1"/>
    <col min="15633" max="15870" width="9" style="334"/>
    <col min="15871" max="15871" width="24.6640625" style="334" customWidth="1"/>
    <col min="15872" max="15872" width="9.5" style="334" bestFit="1" customWidth="1"/>
    <col min="15873" max="15873" width="11.1640625" style="334" bestFit="1" customWidth="1"/>
    <col min="15874" max="15874" width="14.5" style="334" customWidth="1"/>
    <col min="15875" max="15875" width="13" style="334" customWidth="1"/>
    <col min="15876" max="15876" width="14.33203125" style="334" customWidth="1"/>
    <col min="15877" max="15877" width="14.83203125" style="334" customWidth="1"/>
    <col min="15878" max="15878" width="12.5" style="334" customWidth="1"/>
    <col min="15879" max="15879" width="8.6640625" style="334" customWidth="1"/>
    <col min="15880" max="15880" width="2.83203125" style="334" customWidth="1"/>
    <col min="15881" max="15881" width="12" style="334" customWidth="1"/>
    <col min="15882" max="15882" width="8.1640625" style="334" customWidth="1"/>
    <col min="15883" max="15883" width="0" style="334" hidden="1" customWidth="1"/>
    <col min="15884" max="15885" width="15.1640625" style="334" customWidth="1"/>
    <col min="15886" max="15886" width="9" style="334" bestFit="1" customWidth="1"/>
    <col min="15887" max="15887" width="10.83203125" style="334" bestFit="1" customWidth="1"/>
    <col min="15888" max="15888" width="9.83203125" style="334" bestFit="1" customWidth="1"/>
    <col min="15889" max="16126" width="9" style="334"/>
    <col min="16127" max="16127" width="24.6640625" style="334" customWidth="1"/>
    <col min="16128" max="16128" width="9.5" style="334" bestFit="1" customWidth="1"/>
    <col min="16129" max="16129" width="11.1640625" style="334" bestFit="1" customWidth="1"/>
    <col min="16130" max="16130" width="14.5" style="334" customWidth="1"/>
    <col min="16131" max="16131" width="13" style="334" customWidth="1"/>
    <col min="16132" max="16132" width="14.33203125" style="334" customWidth="1"/>
    <col min="16133" max="16133" width="14.83203125" style="334" customWidth="1"/>
    <col min="16134" max="16134" width="12.5" style="334" customWidth="1"/>
    <col min="16135" max="16135" width="8.6640625" style="334" customWidth="1"/>
    <col min="16136" max="16136" width="2.83203125" style="334" customWidth="1"/>
    <col min="16137" max="16137" width="12" style="334" customWidth="1"/>
    <col min="16138" max="16138" width="8.1640625" style="334" customWidth="1"/>
    <col min="16139" max="16139" width="0" style="334" hidden="1" customWidth="1"/>
    <col min="16140" max="16141" width="15.1640625" style="334" customWidth="1"/>
    <col min="16142" max="16142" width="9" style="334" bestFit="1" customWidth="1"/>
    <col min="16143" max="16143" width="10.83203125" style="334" bestFit="1" customWidth="1"/>
    <col min="16144" max="16144" width="9.83203125" style="334" bestFit="1" customWidth="1"/>
    <col min="16145" max="16384" width="9" style="334"/>
  </cols>
  <sheetData>
    <row r="1" spans="1:16" ht="20">
      <c r="A1" s="333" t="s">
        <v>131</v>
      </c>
    </row>
    <row r="2" spans="1:16" ht="20">
      <c r="A2" s="333"/>
    </row>
    <row r="3" spans="1:16">
      <c r="A3" s="335" t="s">
        <v>4</v>
      </c>
    </row>
    <row r="4" spans="1:16">
      <c r="A4" s="336" t="s">
        <v>132</v>
      </c>
      <c r="B4" s="334" t="s">
        <v>133</v>
      </c>
    </row>
    <row r="5" spans="1:16">
      <c r="A5" s="336" t="s">
        <v>5</v>
      </c>
      <c r="B5" s="334" t="s">
        <v>49</v>
      </c>
    </row>
    <row r="6" spans="1:16">
      <c r="A6" s="336" t="s">
        <v>134</v>
      </c>
      <c r="B6" s="337">
        <v>2.5000000000000001E-2</v>
      </c>
    </row>
    <row r="8" spans="1:16" ht="14" thickBot="1"/>
    <row r="9" spans="1:16" ht="16">
      <c r="A9" s="338" t="s">
        <v>6</v>
      </c>
      <c r="B9" s="339"/>
      <c r="C9" s="339"/>
      <c r="D9" s="340"/>
      <c r="E9" s="340"/>
      <c r="F9" s="339"/>
      <c r="G9" s="339"/>
      <c r="H9" s="339"/>
      <c r="I9" s="339"/>
      <c r="J9" s="339"/>
      <c r="K9" s="339"/>
      <c r="L9" s="339"/>
      <c r="M9" s="339"/>
      <c r="N9" s="339"/>
      <c r="O9" s="341"/>
    </row>
    <row r="10" spans="1:16" ht="14" thickBot="1">
      <c r="A10" s="342"/>
      <c r="B10" s="343"/>
      <c r="C10" s="343"/>
      <c r="D10" s="343"/>
      <c r="E10" s="343"/>
      <c r="F10" s="343"/>
      <c r="G10" s="343"/>
      <c r="H10" s="343"/>
      <c r="I10" s="343"/>
      <c r="J10" s="343"/>
      <c r="K10" s="343"/>
      <c r="L10" s="343"/>
      <c r="M10" s="343"/>
      <c r="N10" s="343"/>
      <c r="O10" s="344"/>
    </row>
    <row r="11" spans="1:16" ht="64.5" customHeight="1" thickBot="1">
      <c r="A11" s="345" t="s">
        <v>7</v>
      </c>
      <c r="B11" s="346" t="s">
        <v>135</v>
      </c>
      <c r="C11" s="346" t="s">
        <v>136</v>
      </c>
      <c r="D11" s="346" t="s">
        <v>137</v>
      </c>
      <c r="E11" s="346" t="s">
        <v>138</v>
      </c>
      <c r="F11" s="346" t="s">
        <v>139</v>
      </c>
      <c r="G11" s="346" t="s">
        <v>140</v>
      </c>
      <c r="H11" s="346" t="s">
        <v>8</v>
      </c>
      <c r="I11" s="346" t="s">
        <v>141</v>
      </c>
      <c r="J11" s="346"/>
      <c r="K11" s="346" t="s">
        <v>9</v>
      </c>
      <c r="L11" s="346" t="s">
        <v>3</v>
      </c>
      <c r="M11" s="346" t="s">
        <v>142</v>
      </c>
      <c r="N11" s="346" t="s">
        <v>143</v>
      </c>
      <c r="O11" s="347" t="s">
        <v>144</v>
      </c>
    </row>
    <row r="12" spans="1:16" ht="12" customHeight="1">
      <c r="A12" s="348">
        <v>2003</v>
      </c>
      <c r="B12" s="349">
        <v>1589.7796141719336</v>
      </c>
      <c r="C12" s="350">
        <v>0.4311709939297656</v>
      </c>
      <c r="D12" s="349">
        <v>685.46685637179189</v>
      </c>
      <c r="E12" s="351">
        <v>2.7107409148224328</v>
      </c>
      <c r="F12" s="349">
        <v>1858.1230533217283</v>
      </c>
      <c r="G12" s="349">
        <v>1930.5047183666384</v>
      </c>
      <c r="H12" s="349">
        <v>1544.4037746933109</v>
      </c>
      <c r="I12" s="352">
        <v>0.35837352610903628</v>
      </c>
      <c r="J12" s="353"/>
      <c r="K12" s="354">
        <v>158821.11152935872</v>
      </c>
      <c r="L12" s="355"/>
      <c r="M12" s="356">
        <v>108866608.04550327</v>
      </c>
      <c r="N12" s="356">
        <v>113107417.79383416</v>
      </c>
      <c r="O12" s="357">
        <v>90485934.235067338</v>
      </c>
    </row>
    <row r="13" spans="1:16">
      <c r="A13" s="358">
        <v>2004</v>
      </c>
      <c r="B13" s="359">
        <v>1636.5474013943981</v>
      </c>
      <c r="C13" s="360">
        <v>0.4501129302388614</v>
      </c>
      <c r="D13" s="359">
        <v>736.63114631642657</v>
      </c>
      <c r="E13" s="361">
        <v>2.497462416221452</v>
      </c>
      <c r="F13" s="359">
        <v>1839.7086025434007</v>
      </c>
      <c r="G13" s="359">
        <v>1927.9836535718712</v>
      </c>
      <c r="H13" s="359">
        <v>1542.386922857497</v>
      </c>
      <c r="I13" s="352">
        <v>0.37736862047048592</v>
      </c>
      <c r="J13" s="362"/>
      <c r="K13" s="363">
        <v>161868.06563607597</v>
      </c>
      <c r="L13" s="360">
        <v>1.9184817921098718E-2</v>
      </c>
      <c r="M13" s="364">
        <v>119237058.74152522</v>
      </c>
      <c r="N13" s="364">
        <v>124958430.82748553</v>
      </c>
      <c r="O13" s="365">
        <v>99966744.661988437</v>
      </c>
    </row>
    <row r="14" spans="1:16">
      <c r="A14" s="358">
        <v>2005</v>
      </c>
      <c r="B14" s="359">
        <v>1681.0633771686744</v>
      </c>
      <c r="C14" s="360">
        <v>0.49297250775218132</v>
      </c>
      <c r="D14" s="359">
        <v>828.71802873319245</v>
      </c>
      <c r="E14" s="361">
        <v>2.4074239224083493</v>
      </c>
      <c r="F14" s="359">
        <v>1995.0756073033774</v>
      </c>
      <c r="G14" s="359">
        <v>2063.4333057834797</v>
      </c>
      <c r="H14" s="359">
        <v>1650.7466446267838</v>
      </c>
      <c r="I14" s="352">
        <v>0.40789066343460123</v>
      </c>
      <c r="J14" s="362"/>
      <c r="K14" s="363">
        <v>166488.03434941114</v>
      </c>
      <c r="L14" s="360">
        <v>2.8541569921037624E-2</v>
      </c>
      <c r="M14" s="364">
        <v>137971635.63370803</v>
      </c>
      <c r="N14" s="364">
        <v>142698987.03479275</v>
      </c>
      <c r="O14" s="365">
        <v>114159189.6278342</v>
      </c>
    </row>
    <row r="15" spans="1:16">
      <c r="A15" s="358">
        <v>2006</v>
      </c>
      <c r="B15" s="359">
        <v>1723.511444116763</v>
      </c>
      <c r="C15" s="360">
        <v>0.59718872674709278</v>
      </c>
      <c r="D15" s="359">
        <v>1029.2616048461327</v>
      </c>
      <c r="E15" s="361">
        <v>2.2330562529238676</v>
      </c>
      <c r="F15" s="359">
        <v>2298.3990625961114</v>
      </c>
      <c r="G15" s="359">
        <v>2400.6817178457422</v>
      </c>
      <c r="H15" s="359">
        <v>1920.545374276594</v>
      </c>
      <c r="I15" s="352">
        <v>0.49901171010258233</v>
      </c>
      <c r="J15" s="362"/>
      <c r="K15" s="363">
        <v>172040.09778232747</v>
      </c>
      <c r="L15" s="360">
        <v>3.3348122912329581E-2</v>
      </c>
      <c r="M15" s="364">
        <v>177074267.14132398</v>
      </c>
      <c r="N15" s="364">
        <v>184954372.260728</v>
      </c>
      <c r="O15" s="365">
        <v>147963497.8085824</v>
      </c>
      <c r="P15" s="366"/>
    </row>
    <row r="16" spans="1:16">
      <c r="A16" s="358">
        <v>2007</v>
      </c>
      <c r="B16" s="359">
        <v>1762.5880949877123</v>
      </c>
      <c r="C16" s="360">
        <v>0.63233213762820772</v>
      </c>
      <c r="D16" s="359">
        <v>1114.5410978616105</v>
      </c>
      <c r="E16" s="361">
        <v>2.1823878269121399</v>
      </c>
      <c r="F16" s="359">
        <v>2432.3609245664711</v>
      </c>
      <c r="G16" s="359">
        <v>2539.8821462308679</v>
      </c>
      <c r="H16" s="359">
        <v>2031.9057169846944</v>
      </c>
      <c r="I16" s="352">
        <v>0.52822723490713441</v>
      </c>
      <c r="J16" s="362"/>
      <c r="K16" s="359">
        <v>184342.51538277362</v>
      </c>
      <c r="L16" s="360">
        <v>7.1509013067475147E-2</v>
      </c>
      <c r="M16" s="364">
        <v>205457309.47728732</v>
      </c>
      <c r="N16" s="364">
        <v>214539440.6247507</v>
      </c>
      <c r="O16" s="365">
        <v>171631552.49980056</v>
      </c>
      <c r="P16" s="367"/>
    </row>
    <row r="17" spans="1:16">
      <c r="A17" s="358">
        <v>2008</v>
      </c>
      <c r="B17" s="359">
        <v>1801.0891276398256</v>
      </c>
      <c r="C17" s="360">
        <v>0.68900506175710774</v>
      </c>
      <c r="D17" s="359">
        <v>1240.9595256195335</v>
      </c>
      <c r="E17" s="361">
        <v>2.0892165783074432</v>
      </c>
      <c r="F17" s="359">
        <v>2592.6332139328697</v>
      </c>
      <c r="G17" s="359">
        <v>2733.0193990298708</v>
      </c>
      <c r="H17" s="359">
        <v>2295.7362951850914</v>
      </c>
      <c r="I17" s="352">
        <v>0.61010324150039774</v>
      </c>
      <c r="J17" s="362"/>
      <c r="K17" s="359">
        <v>187451.60643811416</v>
      </c>
      <c r="L17" s="360">
        <v>1.6865838295006208E-2</v>
      </c>
      <c r="M17" s="364">
        <v>232619856.60206163</v>
      </c>
      <c r="N17" s="364">
        <v>245215781.88400179</v>
      </c>
      <c r="O17" s="365">
        <v>205981256.78256151</v>
      </c>
      <c r="P17" s="367"/>
    </row>
    <row r="18" spans="1:16">
      <c r="A18" s="358">
        <v>2009</v>
      </c>
      <c r="B18" s="359">
        <v>1832.5673150853106</v>
      </c>
      <c r="C18" s="360">
        <v>0.68918195062624221</v>
      </c>
      <c r="D18" s="359">
        <v>1262.9723168643898</v>
      </c>
      <c r="E18" s="361">
        <v>2</v>
      </c>
      <c r="F18" s="359">
        <v>2525.9446337287795</v>
      </c>
      <c r="G18" s="359">
        <v>2713.2434283197686</v>
      </c>
      <c r="H18" s="359">
        <v>2170.594742655815</v>
      </c>
      <c r="I18" s="352">
        <v>0.5922278338121425</v>
      </c>
      <c r="J18" s="362"/>
      <c r="K18" s="359">
        <v>192885.86777809283</v>
      </c>
      <c r="L18" s="360">
        <v>2.8990209490537211E-2</v>
      </c>
      <c r="M18" s="364">
        <v>243609511.31809625</v>
      </c>
      <c r="N18" s="364">
        <v>261673156.58233306</v>
      </c>
      <c r="O18" s="365">
        <v>209338525.26586646</v>
      </c>
    </row>
    <row r="19" spans="1:16">
      <c r="A19" s="358">
        <v>2010</v>
      </c>
      <c r="B19" s="359">
        <v>1856.058246012695</v>
      </c>
      <c r="C19" s="360">
        <v>0.69422224344207717</v>
      </c>
      <c r="D19" s="359">
        <v>1288.5169195060998</v>
      </c>
      <c r="E19" s="361">
        <v>2</v>
      </c>
      <c r="F19" s="359">
        <v>2577.0338390121997</v>
      </c>
      <c r="G19" s="359">
        <v>2768.1208981749542</v>
      </c>
      <c r="H19" s="359">
        <v>2214.4967185399632</v>
      </c>
      <c r="I19" s="352">
        <v>0.59655905823464572</v>
      </c>
      <c r="J19" s="362"/>
      <c r="K19" s="359">
        <v>198415.39553307116</v>
      </c>
      <c r="L19" s="360">
        <v>2.8667355564586217E-2</v>
      </c>
      <c r="M19" s="364">
        <v>255661594.2348572</v>
      </c>
      <c r="N19" s="364">
        <v>274618901.44737184</v>
      </c>
      <c r="O19" s="365">
        <v>219695121.15789747</v>
      </c>
    </row>
    <row r="20" spans="1:16">
      <c r="A20" s="358">
        <v>2011</v>
      </c>
      <c r="B20" s="359">
        <v>1874.9952743190818</v>
      </c>
      <c r="C20" s="360">
        <v>0.69892172824626808</v>
      </c>
      <c r="D20" s="359">
        <v>1310.4749375806782</v>
      </c>
      <c r="E20" s="361">
        <v>2</v>
      </c>
      <c r="F20" s="359">
        <v>2620.9498751613564</v>
      </c>
      <c r="G20" s="359">
        <v>2815.2933084045708</v>
      </c>
      <c r="H20" s="359">
        <v>2252.2346467236566</v>
      </c>
      <c r="I20" s="352">
        <v>0.60059741951658308</v>
      </c>
      <c r="J20" s="362"/>
      <c r="K20" s="359">
        <v>204182.9286897055</v>
      </c>
      <c r="L20" s="360">
        <v>2.9067971974347184E-2</v>
      </c>
      <c r="M20" s="364">
        <v>267576610.72968188</v>
      </c>
      <c r="N20" s="364">
        <v>287417416.41528779</v>
      </c>
      <c r="O20" s="365">
        <v>229933933.13223025</v>
      </c>
    </row>
    <row r="21" spans="1:16">
      <c r="A21" s="358">
        <v>2012</v>
      </c>
      <c r="B21" s="359">
        <v>1890.7902528687946</v>
      </c>
      <c r="C21" s="360">
        <v>0.70330429969352704</v>
      </c>
      <c r="D21" s="359">
        <v>1329.8009146612344</v>
      </c>
      <c r="E21" s="361">
        <v>2</v>
      </c>
      <c r="F21" s="359">
        <v>2659.6018293224688</v>
      </c>
      <c r="G21" s="359">
        <v>2856.8113049667295</v>
      </c>
      <c r="H21" s="359">
        <v>2285.4490439733836</v>
      </c>
      <c r="I21" s="352">
        <v>0.60436345081264153</v>
      </c>
      <c r="J21" s="362"/>
      <c r="K21" s="359">
        <v>209932.70572572493</v>
      </c>
      <c r="L21" s="360">
        <v>2.8159930278780942E-2</v>
      </c>
      <c r="M21" s="364">
        <v>279168704.09137678</v>
      </c>
      <c r="N21" s="364">
        <v>299869063.49975234</v>
      </c>
      <c r="O21" s="365">
        <v>239895250.79980189</v>
      </c>
    </row>
    <row r="22" spans="1:16">
      <c r="A22" s="358">
        <v>2013</v>
      </c>
      <c r="B22" s="359">
        <v>1903.0038852555112</v>
      </c>
      <c r="C22" s="360">
        <v>0.70745486524254941</v>
      </c>
      <c r="D22" s="359">
        <v>1346.2893571994857</v>
      </c>
      <c r="E22" s="361">
        <v>2</v>
      </c>
      <c r="F22" s="359">
        <v>2692.5787143989714</v>
      </c>
      <c r="G22" s="359">
        <v>2892.2334260716552</v>
      </c>
      <c r="H22" s="359">
        <v>2313.7867408573243</v>
      </c>
      <c r="I22" s="352">
        <v>0.60793011480022763</v>
      </c>
      <c r="J22" s="362"/>
      <c r="K22" s="359">
        <v>215837.8107654562</v>
      </c>
      <c r="L22" s="360">
        <v>2.8128561575566202E-2</v>
      </c>
      <c r="M22" s="364">
        <v>290580147.51477027</v>
      </c>
      <c r="N22" s="364">
        <v>312126665.45299047</v>
      </c>
      <c r="O22" s="365">
        <v>249701332.3623924</v>
      </c>
    </row>
    <row r="23" spans="1:16">
      <c r="A23" s="358">
        <v>2014</v>
      </c>
      <c r="B23" s="359">
        <v>1910.2132412152448</v>
      </c>
      <c r="C23" s="360">
        <v>0.71139463060658037</v>
      </c>
      <c r="D23" s="359">
        <v>1358.9154431141176</v>
      </c>
      <c r="E23" s="361">
        <v>2</v>
      </c>
      <c r="F23" s="359">
        <v>2717.8308862282352</v>
      </c>
      <c r="G23" s="359">
        <v>2919.3580464420588</v>
      </c>
      <c r="H23" s="359">
        <v>2335.4864371536473</v>
      </c>
      <c r="I23" s="352">
        <v>0.61131563397284672</v>
      </c>
      <c r="J23" s="362"/>
      <c r="K23" s="359">
        <v>221999.59629818407</v>
      </c>
      <c r="L23" s="360">
        <v>2.8548221050220368E-2</v>
      </c>
      <c r="M23" s="364">
        <v>301678679.77470201</v>
      </c>
      <c r="N23" s="364">
        <v>324048153.87999612</v>
      </c>
      <c r="O23" s="365">
        <v>259238523.1039969</v>
      </c>
    </row>
    <row r="24" spans="1:16">
      <c r="A24" s="358">
        <v>2015</v>
      </c>
      <c r="B24" s="359">
        <v>1911.9163765847049</v>
      </c>
      <c r="C24" s="360">
        <v>0.71504466162243263</v>
      </c>
      <c r="D24" s="359">
        <v>1367.1055985453979</v>
      </c>
      <c r="E24" s="361">
        <v>2</v>
      </c>
      <c r="F24" s="359">
        <v>2734.2111970907958</v>
      </c>
      <c r="G24" s="359">
        <v>2936.9529573550781</v>
      </c>
      <c r="H24" s="359">
        <v>2349.5623658840627</v>
      </c>
      <c r="I24" s="352">
        <v>0.61445217862538881</v>
      </c>
      <c r="J24" s="362"/>
      <c r="K24" s="359">
        <v>228424.08291110836</v>
      </c>
      <c r="L24" s="360">
        <v>2.893918151227215E-2</v>
      </c>
      <c r="M24" s="364">
        <v>312279842.59037441</v>
      </c>
      <c r="N24" s="364">
        <v>335435392.91845065</v>
      </c>
      <c r="O24" s="365">
        <v>268348314.33476055</v>
      </c>
    </row>
    <row r="25" spans="1:16">
      <c r="A25" s="358">
        <v>2016</v>
      </c>
      <c r="B25" s="359">
        <v>1907.7891812100977</v>
      </c>
      <c r="C25" s="360">
        <v>0.71853511077387011</v>
      </c>
      <c r="D25" s="359">
        <v>1370.8135106539885</v>
      </c>
      <c r="E25" s="361">
        <v>2</v>
      </c>
      <c r="F25" s="359">
        <v>2741.627021307977</v>
      </c>
      <c r="G25" s="359">
        <v>2944.9186649379635</v>
      </c>
      <c r="H25" s="359">
        <v>2355.9349319503708</v>
      </c>
      <c r="I25" s="352">
        <v>0.61745159139020211</v>
      </c>
      <c r="J25" s="362"/>
      <c r="K25" s="359">
        <v>235174.90804752897</v>
      </c>
      <c r="L25" s="360">
        <v>2.9553911524502929E-2</v>
      </c>
      <c r="M25" s="364">
        <v>322380941.31836212</v>
      </c>
      <c r="N25" s="364">
        <v>346285488.11711866</v>
      </c>
      <c r="O25" s="365">
        <v>277028390.49369496</v>
      </c>
    </row>
    <row r="26" spans="1:16">
      <c r="A26" s="358">
        <v>2017</v>
      </c>
      <c r="B26" s="359">
        <v>1898.2078842055193</v>
      </c>
      <c r="C26" s="360">
        <v>0.7217725186528996</v>
      </c>
      <c r="D26" s="359">
        <v>1370.0742855098092</v>
      </c>
      <c r="E26" s="361">
        <v>2</v>
      </c>
      <c r="F26" s="359">
        <v>2740.1485710196184</v>
      </c>
      <c r="G26" s="359">
        <v>2943.330587560723</v>
      </c>
      <c r="H26" s="359">
        <v>2354.6644700485786</v>
      </c>
      <c r="I26" s="352">
        <v>0.62023356072880964</v>
      </c>
      <c r="J26" s="362"/>
      <c r="K26" s="359">
        <v>241919.3067716723</v>
      </c>
      <c r="L26" s="360">
        <v>2.8678224135970654E-2</v>
      </c>
      <c r="M26" s="364">
        <v>331447421.37622726</v>
      </c>
      <c r="N26" s="364">
        <v>356024247.67127448</v>
      </c>
      <c r="O26" s="365">
        <v>284819398.13701957</v>
      </c>
    </row>
    <row r="27" spans="1:16">
      <c r="A27" s="358">
        <v>2018</v>
      </c>
      <c r="B27" s="359">
        <v>1883.3355717914346</v>
      </c>
      <c r="C27" s="360">
        <v>0.724744731815535</v>
      </c>
      <c r="D27" s="359">
        <v>1364.9375338966406</v>
      </c>
      <c r="E27" s="361">
        <v>2</v>
      </c>
      <c r="F27" s="359">
        <v>2729.8750677932812</v>
      </c>
      <c r="G27" s="359">
        <v>2932.2953040701527</v>
      </c>
      <c r="H27" s="359">
        <v>2345.8362432561221</v>
      </c>
      <c r="I27" s="352">
        <v>0.62278764294372546</v>
      </c>
      <c r="J27" s="362"/>
      <c r="K27" s="359">
        <v>248901.23997067258</v>
      </c>
      <c r="L27" s="360">
        <v>2.8860586995604898E-2</v>
      </c>
      <c r="M27" s="364">
        <v>339734644.66938579</v>
      </c>
      <c r="N27" s="364">
        <v>364925968.5716207</v>
      </c>
      <c r="O27" s="365">
        <v>291940774.85729659</v>
      </c>
    </row>
    <row r="28" spans="1:16">
      <c r="A28" s="358">
        <v>2019</v>
      </c>
      <c r="B28" s="359">
        <v>1861.1720751479252</v>
      </c>
      <c r="C28" s="360">
        <v>0.72763372864788123</v>
      </c>
      <c r="D28" s="359">
        <v>1354.2515766951994</v>
      </c>
      <c r="E28" s="361">
        <v>2</v>
      </c>
      <c r="F28" s="359">
        <v>2708.5031533903989</v>
      </c>
      <c r="G28" s="359">
        <v>2909.3386622142966</v>
      </c>
      <c r="H28" s="359">
        <v>2327.4709297714376</v>
      </c>
      <c r="I28" s="352">
        <v>0.62527021570169727</v>
      </c>
      <c r="J28" s="362"/>
      <c r="K28" s="359">
        <v>256294.65023768487</v>
      </c>
      <c r="L28" s="360">
        <v>2.9704192184351719E-2</v>
      </c>
      <c r="M28" s="364">
        <v>347087434.1829294</v>
      </c>
      <c r="N28" s="364">
        <v>372823967.42759359</v>
      </c>
      <c r="O28" s="365">
        <v>298259173.94207489</v>
      </c>
    </row>
    <row r="29" spans="1:16">
      <c r="A29" s="358">
        <v>2020</v>
      </c>
      <c r="B29" s="359">
        <v>1831.180512955842</v>
      </c>
      <c r="C29" s="360">
        <v>0.73045873795438099</v>
      </c>
      <c r="D29" s="359">
        <v>1337.6018064603804</v>
      </c>
      <c r="E29" s="361">
        <v>2</v>
      </c>
      <c r="F29" s="359">
        <v>2675.2036129207609</v>
      </c>
      <c r="G29" s="359">
        <v>2873.5699608188352</v>
      </c>
      <c r="H29" s="359">
        <v>2298.8559686550684</v>
      </c>
      <c r="I29" s="352">
        <v>0.62769780269895881</v>
      </c>
      <c r="J29" s="362"/>
      <c r="K29" s="359">
        <v>264105.96431186987</v>
      </c>
      <c r="L29" s="360">
        <v>3.0477866264242648E-2</v>
      </c>
      <c r="M29" s="364">
        <v>353268614.96051788</v>
      </c>
      <c r="N29" s="364">
        <v>379463482.75984025</v>
      </c>
      <c r="O29" s="365">
        <v>303570786.20787221</v>
      </c>
    </row>
    <row r="30" spans="1:16">
      <c r="A30" s="358">
        <v>2021</v>
      </c>
      <c r="B30" s="359">
        <v>1793.2403590021534</v>
      </c>
      <c r="C30" s="360">
        <v>0.73331462136398373</v>
      </c>
      <c r="D30" s="359">
        <v>1315.0093748762783</v>
      </c>
      <c r="E30" s="361">
        <v>2</v>
      </c>
      <c r="F30" s="359">
        <v>2630.0187497525567</v>
      </c>
      <c r="G30" s="359">
        <v>2825.0346400467088</v>
      </c>
      <c r="H30" s="359">
        <v>2260.0277120373671</v>
      </c>
      <c r="I30" s="352">
        <v>0.6301519204304985</v>
      </c>
      <c r="J30" s="362"/>
      <c r="K30" s="359">
        <v>272413.85668869701</v>
      </c>
      <c r="L30" s="360">
        <v>3.14566632316442E-2</v>
      </c>
      <c r="M30" s="364">
        <v>358226775.39183956</v>
      </c>
      <c r="N30" s="364">
        <v>384789290.78714442</v>
      </c>
      <c r="O30" s="365">
        <v>307831432.62971556</v>
      </c>
    </row>
    <row r="31" spans="1:16">
      <c r="A31" s="358">
        <v>2022</v>
      </c>
      <c r="B31" s="359">
        <v>1748.4562324409089</v>
      </c>
      <c r="C31" s="360">
        <v>0.7358321875468693</v>
      </c>
      <c r="D31" s="359">
        <v>1286.5703743469514</v>
      </c>
      <c r="E31" s="361">
        <v>2</v>
      </c>
      <c r="F31" s="359">
        <v>2573.1407486939029</v>
      </c>
      <c r="G31" s="359">
        <v>2763.9391352095558</v>
      </c>
      <c r="H31" s="359">
        <v>2211.1513081676449</v>
      </c>
      <c r="I31" s="352">
        <v>0.63231531540277586</v>
      </c>
      <c r="J31" s="362"/>
      <c r="K31" s="359">
        <v>280731.65212435607</v>
      </c>
      <c r="L31" s="360">
        <v>3.0533672320363303E-2</v>
      </c>
      <c r="M31" s="364">
        <v>361181026.76467097</v>
      </c>
      <c r="N31" s="364">
        <v>387962599.89927131</v>
      </c>
      <c r="O31" s="365">
        <v>310370079.91941708</v>
      </c>
    </row>
    <row r="32" spans="1:16">
      <c r="A32" s="358">
        <v>2023</v>
      </c>
      <c r="B32" s="359">
        <v>1697.3858112831733</v>
      </c>
      <c r="C32" s="360">
        <v>0.73818348277365708</v>
      </c>
      <c r="D32" s="359">
        <v>1252.9821697836023</v>
      </c>
      <c r="E32" s="361">
        <v>2</v>
      </c>
      <c r="F32" s="359">
        <v>2505.9643395672047</v>
      </c>
      <c r="G32" s="359">
        <v>2691.7815953461127</v>
      </c>
      <c r="H32" s="359">
        <v>2153.4252762768901</v>
      </c>
      <c r="I32" s="352">
        <v>0.63433583041705899</v>
      </c>
      <c r="J32" s="362"/>
      <c r="K32" s="359">
        <v>289401.02617443935</v>
      </c>
      <c r="L32" s="360">
        <v>3.0881355858807913E-2</v>
      </c>
      <c r="M32" s="364">
        <v>362614325.71365011</v>
      </c>
      <c r="N32" s="364">
        <v>389502177.96531725</v>
      </c>
      <c r="O32" s="365">
        <v>311601742.37225384</v>
      </c>
    </row>
    <row r="33" spans="1:15">
      <c r="A33" s="358">
        <v>2024</v>
      </c>
      <c r="B33" s="359">
        <v>1639.8111945858057</v>
      </c>
      <c r="C33" s="360">
        <v>0.74052359904849352</v>
      </c>
      <c r="D33" s="359">
        <v>1214.3188875746903</v>
      </c>
      <c r="E33" s="361">
        <v>2</v>
      </c>
      <c r="F33" s="359">
        <v>2428.6377751493806</v>
      </c>
      <c r="G33" s="359">
        <v>2608.7212661767071</v>
      </c>
      <c r="H33" s="359">
        <v>2086.977012941366</v>
      </c>
      <c r="I33" s="352">
        <v>0.63634673913435147</v>
      </c>
      <c r="J33" s="362"/>
      <c r="K33" s="359">
        <v>298616.99057027604</v>
      </c>
      <c r="L33" s="360">
        <v>3.1844961013654638E-2</v>
      </c>
      <c r="M33" s="364">
        <v>362616251.80019939</v>
      </c>
      <c r="N33" s="364">
        <v>389504246.87118417</v>
      </c>
      <c r="O33" s="365">
        <v>311603397.49694735</v>
      </c>
    </row>
    <row r="34" spans="1:15">
      <c r="A34" s="358">
        <v>2025</v>
      </c>
      <c r="B34" s="359">
        <v>1573.7648847253897</v>
      </c>
      <c r="C34" s="360">
        <v>0.742927390954358</v>
      </c>
      <c r="D34" s="359">
        <v>1169.1930397846197</v>
      </c>
      <c r="E34" s="361">
        <v>2</v>
      </c>
      <c r="F34" s="359">
        <v>2338.3860795692394</v>
      </c>
      <c r="G34" s="359">
        <v>2511.7774073692985</v>
      </c>
      <c r="H34" s="359">
        <v>2009.421925895439</v>
      </c>
      <c r="I34" s="352">
        <v>0.638412365594899</v>
      </c>
      <c r="J34" s="362"/>
      <c r="K34" s="359">
        <v>308562.20836661384</v>
      </c>
      <c r="L34" s="360">
        <v>3.3304259671712577E-2</v>
      </c>
      <c r="M34" s="364">
        <v>360768786.36281645</v>
      </c>
      <c r="N34" s="364">
        <v>387519791.87161928</v>
      </c>
      <c r="O34" s="365">
        <v>310015833.49729544</v>
      </c>
    </row>
    <row r="35" spans="1:15">
      <c r="A35" s="358">
        <v>2026</v>
      </c>
      <c r="B35" s="359">
        <v>1501.3036309302763</v>
      </c>
      <c r="C35" s="360">
        <v>0.74537426361037351</v>
      </c>
      <c r="D35" s="359">
        <v>1119.0330883602346</v>
      </c>
      <c r="E35" s="361">
        <v>2</v>
      </c>
      <c r="F35" s="359">
        <v>2238.0661767204692</v>
      </c>
      <c r="G35" s="359">
        <v>2404.018783724292</v>
      </c>
      <c r="H35" s="359">
        <v>1923.2150269794338</v>
      </c>
      <c r="I35" s="352">
        <v>0.6405150122056662</v>
      </c>
      <c r="J35" s="362"/>
      <c r="K35" s="359">
        <v>319311.86546469392</v>
      </c>
      <c r="L35" s="360">
        <v>3.4837892673194926E-2</v>
      </c>
      <c r="M35" s="364">
        <v>357320542.96102417</v>
      </c>
      <c r="N35" s="364">
        <v>383815861.22158408</v>
      </c>
      <c r="O35" s="365">
        <v>307052688.97726727</v>
      </c>
    </row>
    <row r="36" spans="1:15">
      <c r="A36" s="358">
        <v>2027</v>
      </c>
      <c r="B36" s="359">
        <v>1423.7185262429143</v>
      </c>
      <c r="C36" s="360">
        <v>0.7474712701213948</v>
      </c>
      <c r="D36" s="359">
        <v>1064.1886951061515</v>
      </c>
      <c r="E36" s="361">
        <v>2</v>
      </c>
      <c r="F36" s="359">
        <v>2128.377390212303</v>
      </c>
      <c r="G36" s="359">
        <v>2286.1965736965453</v>
      </c>
      <c r="H36" s="359">
        <v>1828.9572589572363</v>
      </c>
      <c r="I36" s="352">
        <v>0.64231701184071699</v>
      </c>
      <c r="J36" s="362"/>
      <c r="K36" s="359">
        <v>330212.08336111729</v>
      </c>
      <c r="L36" s="360">
        <v>3.4136588944354784E-2</v>
      </c>
      <c r="M36" s="364">
        <v>351407966.1003511</v>
      </c>
      <c r="N36" s="364">
        <v>377464866.78669208</v>
      </c>
      <c r="O36" s="365">
        <v>301971893.42935365</v>
      </c>
    </row>
    <row r="37" spans="1:15">
      <c r="A37" s="358">
        <v>2028</v>
      </c>
      <c r="B37" s="359">
        <v>1342.2124097647147</v>
      </c>
      <c r="C37" s="360">
        <v>0.74957863689264426</v>
      </c>
      <c r="D37" s="359">
        <v>1006.0937485318261</v>
      </c>
      <c r="E37" s="361">
        <v>2</v>
      </c>
      <c r="F37" s="359">
        <v>2012.1874970636522</v>
      </c>
      <c r="G37" s="359">
        <v>2161.3911999709221</v>
      </c>
      <c r="H37" s="359">
        <v>1729.1129599767378</v>
      </c>
      <c r="I37" s="352">
        <v>0.64412791425458715</v>
      </c>
      <c r="J37" s="362"/>
      <c r="K37" s="359">
        <v>341746.57148204476</v>
      </c>
      <c r="L37" s="360">
        <v>3.4930545252983558E-2</v>
      </c>
      <c r="M37" s="364">
        <v>343829089.1502701</v>
      </c>
      <c r="N37" s="364">
        <v>369324016.1107626</v>
      </c>
      <c r="O37" s="365">
        <v>295459212.88861006</v>
      </c>
    </row>
    <row r="38" spans="1:15">
      <c r="A38" s="358">
        <v>2029</v>
      </c>
      <c r="B38" s="359">
        <v>1259.1216647938438</v>
      </c>
      <c r="C38" s="360">
        <v>0.7517199572687161</v>
      </c>
      <c r="D38" s="359">
        <v>946.50688405494293</v>
      </c>
      <c r="E38" s="361">
        <v>2</v>
      </c>
      <c r="F38" s="359">
        <v>1893.0137681098859</v>
      </c>
      <c r="G38" s="359">
        <v>2033.3807390152338</v>
      </c>
      <c r="H38" s="359">
        <v>1626.7045912121871</v>
      </c>
      <c r="I38" s="352">
        <v>0.64596799368015312</v>
      </c>
      <c r="J38" s="362"/>
      <c r="K38" s="359">
        <v>354127.48382925452</v>
      </c>
      <c r="L38" s="360">
        <v>3.6228343984601619E-2</v>
      </c>
      <c r="M38" s="364">
        <v>335184101.2774449</v>
      </c>
      <c r="N38" s="364">
        <v>360038002.38716739</v>
      </c>
      <c r="O38" s="365">
        <v>288030401.90973395</v>
      </c>
    </row>
    <row r="39" spans="1:15">
      <c r="A39" s="358">
        <v>2030</v>
      </c>
      <c r="B39" s="359">
        <v>1176.6933823689519</v>
      </c>
      <c r="C39" s="360">
        <v>0.7538420542808798</v>
      </c>
      <c r="D39" s="359">
        <v>887.04095662372754</v>
      </c>
      <c r="E39" s="361">
        <v>2</v>
      </c>
      <c r="F39" s="359">
        <v>1774.0819132474551</v>
      </c>
      <c r="G39" s="359">
        <v>1905.6300871147537</v>
      </c>
      <c r="H39" s="359">
        <v>1524.5040696918031</v>
      </c>
      <c r="I39" s="352">
        <v>0.64779155408464562</v>
      </c>
      <c r="J39" s="362"/>
      <c r="K39" s="359">
        <v>367393.60473475046</v>
      </c>
      <c r="L39" s="360">
        <v>3.7461427060240027E-2</v>
      </c>
      <c r="M39" s="364">
        <v>325893174.60135269</v>
      </c>
      <c r="N39" s="364">
        <v>350058153.498043</v>
      </c>
      <c r="O39" s="365">
        <v>280046522.79843444</v>
      </c>
    </row>
    <row r="40" spans="1:15">
      <c r="A40" s="358">
        <v>2031</v>
      </c>
      <c r="B40" s="359">
        <v>1098.697465150434</v>
      </c>
      <c r="C40" s="360">
        <v>0.75587395324849471</v>
      </c>
      <c r="D40" s="359">
        <v>830.47679640735885</v>
      </c>
      <c r="E40" s="361">
        <v>2</v>
      </c>
      <c r="F40" s="359">
        <v>1660.9535928147177</v>
      </c>
      <c r="G40" s="359">
        <v>1784.113301721929</v>
      </c>
      <c r="H40" s="359">
        <v>1427.2906413775434</v>
      </c>
      <c r="I40" s="352">
        <v>0.64953760550549655</v>
      </c>
      <c r="J40" s="362"/>
      <c r="K40" s="359">
        <v>381353.21706865024</v>
      </c>
      <c r="L40" s="360">
        <v>3.7996340039664789E-2</v>
      </c>
      <c r="M40" s="364">
        <v>316704998.01081276</v>
      </c>
      <c r="N40" s="364">
        <v>340188673.61331451</v>
      </c>
      <c r="O40" s="365">
        <v>272150938.89065164</v>
      </c>
    </row>
    <row r="41" spans="1:15">
      <c r="A41" s="358">
        <v>2032</v>
      </c>
      <c r="B41" s="359">
        <v>1019.295876491703</v>
      </c>
      <c r="C41" s="360">
        <v>0.75772577941781061</v>
      </c>
      <c r="D41" s="359">
        <v>772.34676247203606</v>
      </c>
      <c r="E41" s="361">
        <v>2</v>
      </c>
      <c r="F41" s="359">
        <v>1544.6935249440721</v>
      </c>
      <c r="G41" s="359">
        <v>1659.2325498186749</v>
      </c>
      <c r="H41" s="359">
        <v>1327.38603985494</v>
      </c>
      <c r="I41" s="352">
        <v>0.65112891676931295</v>
      </c>
      <c r="J41" s="362"/>
      <c r="K41" s="359">
        <v>395616.18065596401</v>
      </c>
      <c r="L41" s="360">
        <v>3.7400926356276676E-2</v>
      </c>
      <c r="M41" s="364">
        <v>305552876.31118596</v>
      </c>
      <c r="N41" s="364">
        <v>328209622.08966035</v>
      </c>
      <c r="O41" s="365">
        <v>262567697.67172828</v>
      </c>
    </row>
    <row r="42" spans="1:15">
      <c r="A42" s="358">
        <v>2033</v>
      </c>
      <c r="B42" s="359">
        <v>937.35160116552015</v>
      </c>
      <c r="C42" s="360">
        <v>0.75962871143192223</v>
      </c>
      <c r="D42" s="359">
        <v>712.03918895201321</v>
      </c>
      <c r="E42" s="361">
        <v>2</v>
      </c>
      <c r="F42" s="359">
        <v>1424.0783779040264</v>
      </c>
      <c r="G42" s="359">
        <v>1529.67378962561</v>
      </c>
      <c r="H42" s="359">
        <v>1223.7390317004881</v>
      </c>
      <c r="I42" s="352">
        <v>0.65276414430767948</v>
      </c>
      <c r="J42" s="362"/>
      <c r="K42" s="359">
        <v>411509.04886120214</v>
      </c>
      <c r="L42" s="360">
        <v>4.0172442337637504E-2</v>
      </c>
      <c r="M42" s="364">
        <v>293010569.39754474</v>
      </c>
      <c r="N42" s="364">
        <v>314737303.11837268</v>
      </c>
      <c r="O42" s="365">
        <v>251789842.49469817</v>
      </c>
    </row>
    <row r="43" spans="1:15">
      <c r="A43" s="358">
        <v>2034</v>
      </c>
      <c r="B43" s="359">
        <v>858.42757188886947</v>
      </c>
      <c r="C43" s="360">
        <v>0.76151625670631051</v>
      </c>
      <c r="D43" s="359">
        <v>653.70655119829917</v>
      </c>
      <c r="E43" s="361">
        <v>2</v>
      </c>
      <c r="F43" s="359">
        <v>1307.4131023965983</v>
      </c>
      <c r="G43" s="359">
        <v>1404.357783939306</v>
      </c>
      <c r="H43" s="359">
        <v>1123.4862271514448</v>
      </c>
      <c r="I43" s="352">
        <v>0.65438614971286679</v>
      </c>
      <c r="J43" s="362"/>
      <c r="K43" s="359">
        <v>428954.457688539</v>
      </c>
      <c r="L43" s="360">
        <v>4.2393742921607025E-2</v>
      </c>
      <c r="M43" s="364">
        <v>280410339.15671158</v>
      </c>
      <c r="N43" s="364">
        <v>301202765.80518174</v>
      </c>
      <c r="O43" s="365">
        <v>240962212.6441454</v>
      </c>
    </row>
    <row r="44" spans="1:15">
      <c r="A44" s="358">
        <v>2035</v>
      </c>
      <c r="B44" s="359">
        <v>785.06977685079801</v>
      </c>
      <c r="C44" s="360">
        <v>0.76333526857512379</v>
      </c>
      <c r="D44" s="359">
        <v>599.27144896261643</v>
      </c>
      <c r="E44" s="361">
        <v>2</v>
      </c>
      <c r="F44" s="359">
        <v>1198.5428979252329</v>
      </c>
      <c r="G44" s="359">
        <v>1287.4148538063889</v>
      </c>
      <c r="H44" s="359">
        <v>1029.9318830451111</v>
      </c>
      <c r="I44" s="352">
        <v>0.65594926299197542</v>
      </c>
      <c r="J44" s="362"/>
      <c r="K44" s="359">
        <v>447795.2745606926</v>
      </c>
      <c r="L44" s="360">
        <v>4.3922650841954347E-2</v>
      </c>
      <c r="M44" s="364">
        <v>268350923.02459893</v>
      </c>
      <c r="N44" s="364">
        <v>288249143.96687293</v>
      </c>
      <c r="O44" s="365">
        <v>230599315.17349836</v>
      </c>
    </row>
    <row r="45" spans="1:15">
      <c r="A45" s="358">
        <v>2036</v>
      </c>
      <c r="B45" s="359">
        <v>717.17390209957705</v>
      </c>
      <c r="C45" s="360">
        <v>0.76506272033276446</v>
      </c>
      <c r="D45" s="359">
        <v>548.6830164919661</v>
      </c>
      <c r="E45" s="361">
        <v>2</v>
      </c>
      <c r="F45" s="359">
        <v>1097.3660329839322</v>
      </c>
      <c r="G45" s="359">
        <v>1178.7357243296908</v>
      </c>
      <c r="H45" s="359">
        <v>942.98857946375267</v>
      </c>
      <c r="I45" s="352">
        <v>0.65743369683635122</v>
      </c>
      <c r="J45" s="362"/>
      <c r="K45" s="359">
        <v>468047.98071654391</v>
      </c>
      <c r="L45" s="360">
        <v>4.5227601331256029E-2</v>
      </c>
      <c r="M45" s="364">
        <v>256809977.9225269</v>
      </c>
      <c r="N45" s="364">
        <v>275852437.78548223</v>
      </c>
      <c r="O45" s="365">
        <v>220681950.22838581</v>
      </c>
    </row>
    <row r="46" spans="1:15">
      <c r="A46" s="358">
        <v>2037</v>
      </c>
      <c r="B46" s="359">
        <v>643.81604539639807</v>
      </c>
      <c r="C46" s="360">
        <v>0.76682858965776379</v>
      </c>
      <c r="D46" s="359">
        <v>493.69655009035876</v>
      </c>
      <c r="E46" s="361">
        <v>2</v>
      </c>
      <c r="F46" s="359">
        <v>987.39310018071751</v>
      </c>
      <c r="G46" s="359">
        <v>1060.6082985591177</v>
      </c>
      <c r="H46" s="359">
        <v>848.48663884729422</v>
      </c>
      <c r="I46" s="352">
        <v>0.65895114366470964</v>
      </c>
      <c r="J46" s="362"/>
      <c r="K46" s="359">
        <v>491262.77185300383</v>
      </c>
      <c r="L46" s="360">
        <v>4.9599169514458641E-2</v>
      </c>
      <c r="M46" s="364">
        <v>242534735.65165499</v>
      </c>
      <c r="N46" s="364">
        <v>260518686.3002252</v>
      </c>
      <c r="O46" s="365">
        <v>208414949.04018018</v>
      </c>
    </row>
    <row r="47" spans="1:15">
      <c r="A47" s="358">
        <v>2038</v>
      </c>
      <c r="B47" s="359">
        <v>582.44190320098176</v>
      </c>
      <c r="C47" s="360">
        <v>0.76840608960805723</v>
      </c>
      <c r="D47" s="359">
        <v>447.55190526254097</v>
      </c>
      <c r="E47" s="361">
        <v>2</v>
      </c>
      <c r="F47" s="359">
        <v>895.10381052508194</v>
      </c>
      <c r="G47" s="359">
        <v>961.47575807551675</v>
      </c>
      <c r="H47" s="359">
        <v>769.1806064604134</v>
      </c>
      <c r="I47" s="352">
        <v>0.66030672092199572</v>
      </c>
      <c r="J47" s="362"/>
      <c r="K47" s="359">
        <v>515444.07387359685</v>
      </c>
      <c r="L47" s="360">
        <v>4.9222744742865698E-2</v>
      </c>
      <c r="M47" s="364">
        <v>230687977.31841418</v>
      </c>
      <c r="N47" s="364">
        <v>247793490.83657458</v>
      </c>
      <c r="O47" s="365">
        <v>198234792.66925967</v>
      </c>
    </row>
    <row r="48" spans="1:15">
      <c r="A48" s="358">
        <v>2039</v>
      </c>
      <c r="B48" s="359">
        <v>532.16472293793788</v>
      </c>
      <c r="C48" s="360">
        <v>0.76980368400847443</v>
      </c>
      <c r="D48" s="359">
        <v>409.66236421697369</v>
      </c>
      <c r="E48" s="361">
        <v>2</v>
      </c>
      <c r="F48" s="359">
        <v>819.32472843394737</v>
      </c>
      <c r="G48" s="359">
        <v>880.07765704732446</v>
      </c>
      <c r="H48" s="359">
        <v>704.06212563785959</v>
      </c>
      <c r="I48" s="352">
        <v>0.66150770174216222</v>
      </c>
      <c r="J48" s="362"/>
      <c r="K48" s="359">
        <v>540376.38014907343</v>
      </c>
      <c r="L48" s="360">
        <v>4.8370536279733756E-2</v>
      </c>
      <c r="M48" s="364">
        <v>221371865.45887953</v>
      </c>
      <c r="N48" s="364">
        <v>237786589.28265545</v>
      </c>
      <c r="O48" s="365">
        <v>190229271.42612436</v>
      </c>
    </row>
    <row r="49" spans="1:15">
      <c r="A49" s="358">
        <v>2040</v>
      </c>
      <c r="B49" s="359">
        <v>489.78565089353759</v>
      </c>
      <c r="C49" s="360">
        <v>0.77106132856653409</v>
      </c>
      <c r="D49" s="359">
        <v>377.65477469079576</v>
      </c>
      <c r="E49" s="361">
        <v>2</v>
      </c>
      <c r="F49" s="359">
        <v>755.30954938159152</v>
      </c>
      <c r="G49" s="359">
        <v>811.3157524682365</v>
      </c>
      <c r="H49" s="359">
        <v>649.05260197458927</v>
      </c>
      <c r="I49" s="352">
        <v>0.6625884208637941</v>
      </c>
      <c r="J49" s="362"/>
      <c r="K49" s="359">
        <v>566342.66598695831</v>
      </c>
      <c r="L49" s="360">
        <v>4.8052222102530795E-2</v>
      </c>
      <c r="M49" s="364">
        <v>213882011.92108935</v>
      </c>
      <c r="N49" s="364">
        <v>229741363.10503811</v>
      </c>
      <c r="O49" s="365">
        <v>183793090.48403049</v>
      </c>
    </row>
    <row r="50" spans="1:15">
      <c r="A50" s="358">
        <v>2041</v>
      </c>
      <c r="B50" s="359">
        <v>453.92959625976215</v>
      </c>
      <c r="C50" s="360">
        <v>0.77217871901162904</v>
      </c>
      <c r="D50" s="359">
        <v>350.51477416132911</v>
      </c>
      <c r="E50" s="361">
        <v>2</v>
      </c>
      <c r="F50" s="359">
        <v>701.02954832265823</v>
      </c>
      <c r="G50" s="359">
        <v>753.01088933078324</v>
      </c>
      <c r="H50" s="359">
        <v>602.40871146462666</v>
      </c>
      <c r="I50" s="352">
        <v>0.66354861682107313</v>
      </c>
      <c r="J50" s="362"/>
      <c r="K50" s="359">
        <v>593176.86523679201</v>
      </c>
      <c r="L50" s="360">
        <v>4.7381560425206581E-2</v>
      </c>
      <c r="M50" s="364">
        <v>207917254.95619929</v>
      </c>
      <c r="N50" s="364">
        <v>223334319.41120145</v>
      </c>
      <c r="O50" s="365">
        <v>178667455.52896118</v>
      </c>
    </row>
    <row r="51" spans="1:15">
      <c r="A51" s="358">
        <v>2042</v>
      </c>
      <c r="B51" s="359">
        <v>423.09250286760351</v>
      </c>
      <c r="C51" s="360">
        <v>0.77317632762771016</v>
      </c>
      <c r="D51" s="359">
        <v>327.12510761399011</v>
      </c>
      <c r="E51" s="361">
        <v>2</v>
      </c>
      <c r="F51" s="359">
        <v>654.25021522798022</v>
      </c>
      <c r="G51" s="359">
        <v>702.76286868713487</v>
      </c>
      <c r="H51" s="359">
        <v>562.21029494970787</v>
      </c>
      <c r="I51" s="352">
        <v>0.66440588185704375</v>
      </c>
      <c r="J51" s="362"/>
      <c r="K51" s="359">
        <v>620991.15540926775</v>
      </c>
      <c r="L51" s="360">
        <v>4.6890382620320858E-2</v>
      </c>
      <c r="M51" s="364">
        <v>203141798.54059276</v>
      </c>
      <c r="N51" s="364">
        <v>218204762.90237769</v>
      </c>
      <c r="O51" s="365">
        <v>174563810.32190216</v>
      </c>
    </row>
    <row r="52" spans="1:15">
      <c r="A52" s="358">
        <v>2043</v>
      </c>
      <c r="B52" s="359">
        <v>396.2683024429586</v>
      </c>
      <c r="C52" s="360">
        <v>0.77407005483263658</v>
      </c>
      <c r="D52" s="359">
        <v>306.7394266004568</v>
      </c>
      <c r="E52" s="361">
        <v>2</v>
      </c>
      <c r="F52" s="359">
        <v>613.47885320091359</v>
      </c>
      <c r="G52" s="359">
        <v>658.9683101657613</v>
      </c>
      <c r="H52" s="359">
        <v>527.17464813260904</v>
      </c>
      <c r="I52" s="352">
        <v>0.66517387951878126</v>
      </c>
      <c r="J52" s="362"/>
      <c r="K52" s="359">
        <v>649871.28335656552</v>
      </c>
      <c r="L52" s="360">
        <v>4.6506504473907029E-2</v>
      </c>
      <c r="M52" s="364">
        <v>199341144.82089588</v>
      </c>
      <c r="N52" s="364">
        <v>214122290.70936531</v>
      </c>
      <c r="O52" s="365">
        <v>171297832.56749225</v>
      </c>
    </row>
    <row r="53" spans="1:15">
      <c r="A53" s="358">
        <v>2044</v>
      </c>
      <c r="B53" s="359">
        <v>372.91922470825398</v>
      </c>
      <c r="C53" s="360">
        <v>0.77487293285820424</v>
      </c>
      <c r="D53" s="359">
        <v>288.96501336889247</v>
      </c>
      <c r="E53" s="361">
        <v>2</v>
      </c>
      <c r="F53" s="359">
        <v>577.93002673778494</v>
      </c>
      <c r="G53" s="359">
        <v>620.78353822039162</v>
      </c>
      <c r="H53" s="359">
        <v>496.6268305763133</v>
      </c>
      <c r="I53" s="352">
        <v>0.66586380866371198</v>
      </c>
      <c r="J53" s="362"/>
      <c r="K53" s="359">
        <v>679872.98709228344</v>
      </c>
      <c r="L53" s="360">
        <v>4.6165609258436602E-2</v>
      </c>
      <c r="M53" s="364">
        <v>196459506.80427054</v>
      </c>
      <c r="N53" s="364">
        <v>211026979.23380718</v>
      </c>
      <c r="O53" s="365">
        <v>168821583.38704574</v>
      </c>
    </row>
    <row r="54" spans="1:15">
      <c r="A54" s="358">
        <v>2045</v>
      </c>
      <c r="B54" s="359">
        <v>352.93478179419492</v>
      </c>
      <c r="C54" s="360">
        <v>0.77558925407020263</v>
      </c>
      <c r="D54" s="359">
        <v>273.73242414718936</v>
      </c>
      <c r="E54" s="361">
        <v>2</v>
      </c>
      <c r="F54" s="359">
        <v>547.46484829437873</v>
      </c>
      <c r="G54" s="359">
        <v>588.05936679540685</v>
      </c>
      <c r="H54" s="359">
        <v>470.44749343632549</v>
      </c>
      <c r="I54" s="352">
        <v>0.66647935780760648</v>
      </c>
      <c r="J54" s="362"/>
      <c r="K54" s="359">
        <v>710805.20521735307</v>
      </c>
      <c r="L54" s="360">
        <v>4.5497054173842422E-2</v>
      </c>
      <c r="M54" s="364">
        <v>194570431.92058647</v>
      </c>
      <c r="N54" s="364">
        <v>208997829.44749793</v>
      </c>
      <c r="O54" s="365">
        <v>167198263.55799836</v>
      </c>
    </row>
    <row r="55" spans="1:15">
      <c r="A55" s="358">
        <v>2046</v>
      </c>
      <c r="B55" s="359">
        <v>335.21031592239018</v>
      </c>
      <c r="C55" s="360">
        <v>0.7762345168776611</v>
      </c>
      <c r="D55" s="359">
        <v>260.20181763242471</v>
      </c>
      <c r="E55" s="361">
        <v>2</v>
      </c>
      <c r="F55" s="359">
        <v>520.40363526484941</v>
      </c>
      <c r="G55" s="359">
        <v>558.99156481973796</v>
      </c>
      <c r="H55" s="359">
        <v>447.19325185579038</v>
      </c>
      <c r="I55" s="352">
        <v>0.66703384504331176</v>
      </c>
      <c r="J55" s="362"/>
      <c r="K55" s="359">
        <v>742873.4478697353</v>
      </c>
      <c r="L55" s="360">
        <v>4.5115373968844574E-2</v>
      </c>
      <c r="M55" s="364">
        <v>193297021.40657142</v>
      </c>
      <c r="N55" s="364">
        <v>207629995.54386869</v>
      </c>
      <c r="O55" s="365">
        <v>166103996.43509495</v>
      </c>
    </row>
    <row r="56" spans="1:15">
      <c r="A56" s="358">
        <v>2047</v>
      </c>
      <c r="B56" s="359">
        <v>319.22187464486495</v>
      </c>
      <c r="C56" s="360">
        <v>0.77682027994902314</v>
      </c>
      <c r="D56" s="359">
        <v>247.97802602747598</v>
      </c>
      <c r="E56" s="361">
        <v>2</v>
      </c>
      <c r="F56" s="359">
        <v>495.95605205495195</v>
      </c>
      <c r="G56" s="359">
        <v>532.73119331482656</v>
      </c>
      <c r="H56" s="359">
        <v>426.18495465186129</v>
      </c>
      <c r="I56" s="352">
        <v>0.66753720296579455</v>
      </c>
      <c r="J56" s="362"/>
      <c r="K56" s="359">
        <v>776354.83928072371</v>
      </c>
      <c r="L56" s="360">
        <v>4.5070114576042153E-2</v>
      </c>
      <c r="M56" s="364">
        <v>192518940.54171222</v>
      </c>
      <c r="N56" s="364">
        <v>206794219.98288018</v>
      </c>
      <c r="O56" s="365">
        <v>165435375.98630416</v>
      </c>
    </row>
    <row r="57" spans="1:15">
      <c r="A57" s="358">
        <v>2048</v>
      </c>
      <c r="B57" s="359">
        <v>304.64175745157701</v>
      </c>
      <c r="C57" s="360">
        <v>0.77735878691847649</v>
      </c>
      <c r="D57" s="359">
        <v>236.81594701727064</v>
      </c>
      <c r="E57" s="361">
        <v>2</v>
      </c>
      <c r="F57" s="359">
        <v>473.63189403454129</v>
      </c>
      <c r="G57" s="359">
        <v>508.75169897720252</v>
      </c>
      <c r="H57" s="359">
        <v>407.00135918176204</v>
      </c>
      <c r="I57" s="352">
        <v>0.66799995277478519</v>
      </c>
      <c r="J57" s="362"/>
      <c r="K57" s="359">
        <v>811401.87183799455</v>
      </c>
      <c r="L57" s="360">
        <v>4.5143059312596323E-2</v>
      </c>
      <c r="M57" s="364">
        <v>192152902.69090074</v>
      </c>
      <c r="N57" s="364">
        <v>206401040.42543101</v>
      </c>
      <c r="O57" s="365">
        <v>165120832.34034482</v>
      </c>
    </row>
    <row r="58" spans="1:15">
      <c r="A58" s="358">
        <v>2049</v>
      </c>
      <c r="B58" s="359">
        <v>291.72558988948322</v>
      </c>
      <c r="C58" s="360">
        <v>0.77784589967101481</v>
      </c>
      <c r="D58" s="359">
        <v>226.91755392464256</v>
      </c>
      <c r="E58" s="361">
        <v>2</v>
      </c>
      <c r="F58" s="359">
        <v>453.83510784928512</v>
      </c>
      <c r="G58" s="359">
        <v>487.48698109630959</v>
      </c>
      <c r="H58" s="359">
        <v>389.98958487704772</v>
      </c>
      <c r="I58" s="352">
        <v>0.66841853850529642</v>
      </c>
      <c r="J58" s="362"/>
      <c r="K58" s="359">
        <v>847684.56022180698</v>
      </c>
      <c r="L58" s="360">
        <v>4.4716052110681748E-2</v>
      </c>
      <c r="M58" s="364">
        <v>192354506.90521881</v>
      </c>
      <c r="N58" s="364">
        <v>206617593.59224078</v>
      </c>
      <c r="O58" s="365">
        <v>165294074.87379265</v>
      </c>
    </row>
    <row r="59" spans="1:15" ht="14" thickBot="1">
      <c r="A59" s="368">
        <v>2050</v>
      </c>
      <c r="B59" s="369">
        <v>280.16346808559223</v>
      </c>
      <c r="C59" s="370">
        <v>0.77828914419287087</v>
      </c>
      <c r="D59" s="369">
        <v>218.04818581044228</v>
      </c>
      <c r="E59" s="371">
        <v>2</v>
      </c>
      <c r="F59" s="369">
        <v>436.09637162088455</v>
      </c>
      <c r="G59" s="369">
        <v>468.43291757657312</v>
      </c>
      <c r="H59" s="369">
        <v>374.74633406125849</v>
      </c>
      <c r="I59" s="372">
        <v>0.66879942738781784</v>
      </c>
      <c r="J59" s="373"/>
      <c r="K59" s="369">
        <v>885282.18702077121</v>
      </c>
      <c r="L59" s="423">
        <v>4.4353322642949111E-2</v>
      </c>
      <c r="M59" s="374">
        <v>193034174.81017983</v>
      </c>
      <c r="N59" s="374">
        <v>207347658.87235466</v>
      </c>
      <c r="O59" s="375">
        <v>165878127.09788373</v>
      </c>
    </row>
    <row r="60" spans="1:15" ht="14" thickBot="1">
      <c r="A60" s="376" t="s">
        <v>145</v>
      </c>
      <c r="B60" s="377">
        <v>48911.269842932743</v>
      </c>
      <c r="C60" s="378">
        <v>0.7340806969452961</v>
      </c>
      <c r="D60" s="377">
        <v>35904.819054779509</v>
      </c>
      <c r="E60" s="379">
        <v>2</v>
      </c>
      <c r="F60" s="377">
        <v>71809.638109559019</v>
      </c>
      <c r="G60" s="377">
        <v>77134.322775382811</v>
      </c>
      <c r="H60" s="377">
        <v>61707.458220306275</v>
      </c>
      <c r="I60" s="380">
        <v>0.63081022449903201</v>
      </c>
      <c r="J60" s="381"/>
      <c r="K60" s="377">
        <v>327466.35281790455</v>
      </c>
      <c r="L60" s="378">
        <f>(K59/K18)^(1/(A59-A18))-1</f>
        <v>3.7865337597117632E-2</v>
      </c>
      <c r="M60" s="382">
        <v>11757620144.455448</v>
      </c>
      <c r="N60" s="382">
        <v>12629447678.166817</v>
      </c>
      <c r="O60" s="383">
        <v>10103558142.533451</v>
      </c>
    </row>
    <row r="62" spans="1:15">
      <c r="D62" s="384"/>
      <c r="E62" s="384"/>
      <c r="K62" s="335"/>
      <c r="N62" s="385" t="s">
        <v>146</v>
      </c>
      <c r="O62" s="386">
        <v>9154879031.8174</v>
      </c>
    </row>
    <row r="64" spans="1:15">
      <c r="D64" s="367"/>
      <c r="E64" s="367"/>
      <c r="M64" s="18"/>
      <c r="N64" s="18"/>
      <c r="O64" s="18"/>
    </row>
    <row r="65" spans="13:15">
      <c r="M65" s="367"/>
      <c r="N65" s="367"/>
      <c r="O65" s="367"/>
    </row>
    <row r="66" spans="13:15">
      <c r="M66" s="19"/>
      <c r="N66" s="19"/>
      <c r="O66" s="19"/>
    </row>
    <row r="68" spans="13:15">
      <c r="M68" s="18"/>
      <c r="N68" s="18"/>
      <c r="O68" s="18"/>
    </row>
    <row r="70" spans="13:15">
      <c r="M70" s="386"/>
      <c r="N70" s="386"/>
      <c r="O70" s="386"/>
    </row>
  </sheetData>
  <pageMargins left="0.75" right="0.75" top="1" bottom="1" header="0.5" footer="0.5"/>
  <pageSetup paperSize="9" scale="4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sheetPr>
  <dimension ref="A1:AW97"/>
  <sheetViews>
    <sheetView showGridLines="0" showRowColHeaders="0" zoomScale="80" zoomScaleNormal="80" workbookViewId="0"/>
  </sheetViews>
  <sheetFormatPr baseColWidth="10" defaultColWidth="9" defaultRowHeight="14" zeroHeight="1"/>
  <cols>
    <col min="1" max="1" width="3.1640625" style="27" customWidth="1"/>
    <col min="2" max="9" width="9.33203125" style="27" customWidth="1"/>
    <col min="10" max="30" width="9.33203125" customWidth="1"/>
    <col min="31" max="31" width="9" customWidth="1"/>
    <col min="32" max="32" width="5.1640625" bestFit="1" customWidth="1"/>
    <col min="33" max="33" width="9.5" style="27" customWidth="1"/>
    <col min="34" max="34" width="11.33203125" style="126" customWidth="1"/>
    <col min="35" max="35" width="14.1640625" style="27" customWidth="1"/>
    <col min="36" max="36" width="11.1640625" style="126" customWidth="1"/>
    <col min="37" max="38" width="14.1640625" style="126" customWidth="1"/>
    <col min="39" max="39" width="11.1640625" style="27" customWidth="1"/>
    <col min="40" max="40" width="14.1640625" style="27" customWidth="1"/>
    <col min="41" max="41" width="9.1640625" style="27" bestFit="1" customWidth="1"/>
    <col min="42" max="44" width="11.33203125" style="27" customWidth="1"/>
    <col min="45" max="45" width="12.5" style="27" customWidth="1"/>
    <col min="46" max="46" width="10.1640625" style="27" customWidth="1"/>
    <col min="47" max="48" width="9" style="27" customWidth="1"/>
    <col min="49" max="49" width="11.6640625" style="27" customWidth="1"/>
    <col min="50" max="52" width="9" style="27" customWidth="1"/>
    <col min="53" max="53" width="9.1640625" style="27" customWidth="1"/>
    <col min="54" max="16384" width="9" style="27"/>
  </cols>
  <sheetData>
    <row r="1" spans="1:49" ht="21" thickBot="1">
      <c r="A1" s="282" t="s">
        <v>121</v>
      </c>
      <c r="J1" s="27"/>
      <c r="K1" s="27"/>
      <c r="L1" s="27"/>
      <c r="M1" s="27"/>
      <c r="N1" s="27"/>
      <c r="O1" s="27"/>
      <c r="P1" s="27"/>
      <c r="Q1" s="27"/>
      <c r="R1" s="27"/>
      <c r="S1" s="27"/>
      <c r="T1" s="27"/>
      <c r="U1" s="27"/>
      <c r="V1" s="27"/>
      <c r="W1" s="27"/>
      <c r="X1" s="27"/>
      <c r="Y1" s="27"/>
      <c r="Z1" s="27"/>
      <c r="AA1" s="27"/>
      <c r="AB1" s="27"/>
      <c r="AC1" s="27"/>
      <c r="AD1" s="27"/>
      <c r="AE1" s="27"/>
      <c r="AF1" s="27"/>
    </row>
    <row r="2" spans="1:49" ht="21" thickBot="1">
      <c r="A2" s="1"/>
      <c r="B2" s="283" t="s">
        <v>20</v>
      </c>
      <c r="C2" s="284">
        <v>1</v>
      </c>
      <c r="J2" s="27"/>
      <c r="K2" s="27"/>
      <c r="L2" s="27"/>
      <c r="M2" s="27"/>
      <c r="N2" s="27"/>
      <c r="O2" s="27"/>
      <c r="P2" s="27"/>
      <c r="Q2" s="27"/>
      <c r="R2" s="27"/>
      <c r="S2" s="27"/>
      <c r="T2" s="27"/>
      <c r="U2" s="27"/>
      <c r="V2" s="27"/>
      <c r="W2" s="27"/>
      <c r="X2" s="27"/>
      <c r="Y2" s="27"/>
      <c r="Z2" s="27"/>
      <c r="AA2" s="27"/>
      <c r="AB2" s="27"/>
      <c r="AC2" s="27"/>
      <c r="AD2" s="27"/>
      <c r="AE2" s="27"/>
      <c r="AF2" s="27"/>
    </row>
    <row r="3" spans="1:49" ht="15" thickBot="1">
      <c r="N3" s="27"/>
      <c r="O3" s="27"/>
      <c r="P3" s="435" t="str">
        <f>"Scenario results for "&amp;Startyear&amp;" to "&amp;Endyear</f>
        <v>Scenario results for 2020 to 2060</v>
      </c>
      <c r="Q3" s="436"/>
      <c r="R3" s="436"/>
      <c r="S3" s="436"/>
      <c r="T3" s="436"/>
      <c r="U3" s="436"/>
      <c r="V3" s="436"/>
      <c r="W3" s="436"/>
      <c r="X3" s="437"/>
      <c r="Y3" s="27"/>
      <c r="Z3" s="27"/>
      <c r="AA3" s="27"/>
      <c r="AB3" s="27"/>
      <c r="AC3" s="27"/>
      <c r="AD3" s="27"/>
      <c r="AE3" s="27"/>
      <c r="AF3" s="27"/>
      <c r="AH3" s="27"/>
      <c r="AK3" s="27"/>
      <c r="AM3" s="126"/>
      <c r="AN3" s="126"/>
    </row>
    <row r="4" spans="1:49" ht="14.5" customHeight="1">
      <c r="B4" s="279" t="s">
        <v>53</v>
      </c>
      <c r="C4" s="127"/>
      <c r="D4" s="127"/>
      <c r="E4" s="127"/>
      <c r="F4" s="127"/>
      <c r="G4" s="276" t="str">
        <f>VLOOKUP($C$2,Results!$B:$E,2,0)</f>
        <v>Deaths - AWP2 (2020)</v>
      </c>
      <c r="H4" s="127"/>
      <c r="I4" s="128"/>
      <c r="J4" s="128"/>
      <c r="K4" s="128"/>
      <c r="L4" s="128"/>
      <c r="M4" s="129"/>
      <c r="N4" s="27"/>
      <c r="O4" s="27"/>
      <c r="P4" s="442" t="str">
        <f>Results!G5</f>
        <v>Male GB Deaths</v>
      </c>
      <c r="Q4" s="438" t="str">
        <f>Results!H5</f>
        <v>Male and Female GB &amp; NI Insurance Claims</v>
      </c>
      <c r="R4" s="438" t="str">
        <f>Results!I5</f>
        <v>Male and Female GB &amp; NI Claimants</v>
      </c>
      <c r="S4" s="438" t="str">
        <f>Results!J5</f>
        <v>GB Male: % Insurance Claimants to Deaths Ratio</v>
      </c>
      <c r="T4" s="438" t="str">
        <f>Results!K5</f>
        <v>Inflation</v>
      </c>
      <c r="U4" s="438" t="str">
        <f>Results!L5</f>
        <v>Average cost per claimant</v>
      </c>
      <c r="V4" s="438" t="str">
        <f>Results!M5</f>
        <v>Undiscounted Total GB &amp; NI Insurance Cost</v>
      </c>
      <c r="W4" s="438" t="str">
        <f>Results!N5</f>
        <v>Insurance claims per claimant</v>
      </c>
      <c r="X4" s="440" t="str">
        <f>Results!O5</f>
        <v>Undiscounted mean term</v>
      </c>
      <c r="Y4" s="27"/>
      <c r="Z4" s="27"/>
      <c r="AA4" s="27"/>
      <c r="AB4" s="27"/>
      <c r="AC4" s="27"/>
      <c r="AD4" s="27"/>
      <c r="AE4" s="27"/>
      <c r="AF4" s="27"/>
      <c r="AH4" s="27"/>
      <c r="AI4" s="126"/>
      <c r="AJ4" s="27"/>
      <c r="AM4" s="126"/>
    </row>
    <row r="5" spans="1:49">
      <c r="B5" s="280" t="s">
        <v>111</v>
      </c>
      <c r="G5" s="285" t="str">
        <f>"Ages up to "&amp;VLOOKUP($C$2,Results!$B:$F,5,0)&amp;" years old"</f>
        <v>Ages up to 95+ years old</v>
      </c>
      <c r="M5" s="132"/>
      <c r="N5" s="27"/>
      <c r="O5" s="27"/>
      <c r="P5" s="443"/>
      <c r="Q5" s="439"/>
      <c r="R5" s="439"/>
      <c r="S5" s="439"/>
      <c r="T5" s="439"/>
      <c r="U5" s="439"/>
      <c r="V5" s="439"/>
      <c r="W5" s="438"/>
      <c r="X5" s="441"/>
      <c r="Y5" s="27"/>
      <c r="Z5" s="27"/>
      <c r="AA5" s="27"/>
      <c r="AB5" s="27"/>
      <c r="AC5" s="27"/>
      <c r="AD5" s="27"/>
      <c r="AE5" s="27"/>
      <c r="AF5" s="27"/>
      <c r="AH5" s="27"/>
      <c r="AI5" s="126"/>
      <c r="AJ5" s="27"/>
      <c r="AM5" s="126"/>
    </row>
    <row r="6" spans="1:49" ht="14" customHeight="1">
      <c r="B6" s="280" t="s">
        <v>54</v>
      </c>
      <c r="C6" s="130"/>
      <c r="D6" s="130"/>
      <c r="E6" s="130"/>
      <c r="F6" s="130"/>
      <c r="G6" s="277" t="str">
        <f>VLOOKUP($C$2,Results!$B:$E,3,0)</f>
        <v>PTC - 2020 Central</v>
      </c>
      <c r="H6" s="130"/>
      <c r="I6" s="131"/>
      <c r="J6" s="131"/>
      <c r="K6" s="131"/>
      <c r="L6" s="131"/>
      <c r="M6" s="132"/>
      <c r="N6" s="27"/>
      <c r="O6" s="27"/>
      <c r="P6" s="443"/>
      <c r="Q6" s="439"/>
      <c r="R6" s="439"/>
      <c r="S6" s="439"/>
      <c r="T6" s="439"/>
      <c r="U6" s="439"/>
      <c r="V6" s="439"/>
      <c r="W6" s="438"/>
      <c r="X6" s="441"/>
      <c r="Y6" s="27"/>
      <c r="Z6" s="27"/>
      <c r="AA6" s="27"/>
      <c r="AB6" s="27"/>
      <c r="AC6" s="27"/>
      <c r="AD6" s="27"/>
      <c r="AE6" s="27"/>
      <c r="AF6" s="27"/>
      <c r="AH6" s="27"/>
      <c r="AI6" s="126"/>
      <c r="AJ6" s="27"/>
      <c r="AM6" s="126"/>
    </row>
    <row r="7" spans="1:49" thickBot="1">
      <c r="B7" s="281" t="s">
        <v>55</v>
      </c>
      <c r="C7" s="135"/>
      <c r="D7" s="135"/>
      <c r="E7" s="135"/>
      <c r="F7" s="135"/>
      <c r="G7" s="278" t="str">
        <f>VLOOKUP($C$2,Results!$B:$E,4,0)</f>
        <v>ACPC - 2020 Central</v>
      </c>
      <c r="H7" s="135"/>
      <c r="I7" s="133"/>
      <c r="J7" s="133"/>
      <c r="K7" s="133"/>
      <c r="L7" s="133"/>
      <c r="M7" s="134"/>
      <c r="N7" s="27"/>
      <c r="O7" s="27"/>
      <c r="P7" s="275">
        <f ca="1">OFFSET(Results!G$5,$C$2,)</f>
        <v>27470.494617138109</v>
      </c>
      <c r="Q7" s="269">
        <f ca="1">OFFSET(Results!H$5,$C$2,)</f>
        <v>29145.641106074574</v>
      </c>
      <c r="R7" s="269">
        <f ca="1">OFFSET(Results!I$5,$C$2,)</f>
        <v>14572.820553037287</v>
      </c>
      <c r="S7" s="270">
        <f ca="1">OFFSET(Results!J$5,$C$2,)</f>
        <v>0.50502031733302477</v>
      </c>
      <c r="T7" s="270">
        <f ca="1">OFFSET(Results!K$5,$C$2,)</f>
        <v>2.4057617224279237E-2</v>
      </c>
      <c r="U7" s="271">
        <f ca="1">OFFSET(Results!L$5,$C$2,)</f>
        <v>288317.82769451215</v>
      </c>
      <c r="V7" s="272">
        <f ca="1">OFFSET(Results!M$5,$C$2,)</f>
        <v>4201.6039652336494</v>
      </c>
      <c r="W7" s="273">
        <f ca="1">OFFSET(Results!N$5,$C$2,)</f>
        <v>2</v>
      </c>
      <c r="X7" s="274">
        <f ca="1">OFFSET(Results!O$5,$C$2,)</f>
        <v>10.506530328632229</v>
      </c>
      <c r="Y7" s="27"/>
      <c r="Z7" s="27"/>
      <c r="AA7" s="27"/>
      <c r="AB7" s="27"/>
      <c r="AC7" s="27"/>
      <c r="AD7" s="27"/>
      <c r="AE7" s="27"/>
      <c r="AF7" s="27"/>
      <c r="AH7" s="27"/>
      <c r="AI7" s="126"/>
      <c r="AJ7" s="27"/>
      <c r="AM7" s="126"/>
    </row>
    <row r="8" spans="1:49" ht="3" customHeight="1">
      <c r="J8" s="27"/>
      <c r="K8" s="27"/>
      <c r="L8" s="27"/>
      <c r="M8" s="27"/>
      <c r="N8" s="27"/>
      <c r="O8" s="27"/>
      <c r="P8" s="27"/>
      <c r="Q8" s="27"/>
      <c r="R8" s="27"/>
      <c r="S8" s="27"/>
      <c r="T8" s="27"/>
      <c r="U8" s="27"/>
      <c r="V8" s="27"/>
      <c r="W8" s="27"/>
      <c r="X8" s="27"/>
      <c r="Y8" s="27"/>
      <c r="Z8" s="27"/>
      <c r="AA8" s="27"/>
      <c r="AB8" s="27"/>
      <c r="AC8" s="27"/>
      <c r="AD8" s="27"/>
      <c r="AE8" s="27"/>
      <c r="AF8" s="27"/>
    </row>
    <row r="9" spans="1:49" ht="3" customHeight="1">
      <c r="J9" s="27"/>
      <c r="K9" s="27"/>
      <c r="L9" s="27"/>
      <c r="M9" s="27"/>
      <c r="N9" s="27"/>
      <c r="O9" s="27"/>
      <c r="P9" s="27"/>
      <c r="Q9" s="27"/>
      <c r="R9" s="27"/>
      <c r="S9" s="27"/>
      <c r="T9" s="27"/>
      <c r="U9" s="27"/>
      <c r="V9" s="27"/>
      <c r="W9" s="27"/>
      <c r="X9" s="27"/>
      <c r="Y9" s="27"/>
      <c r="Z9" s="27"/>
      <c r="AA9" s="27"/>
      <c r="AB9" s="27"/>
      <c r="AC9" s="27"/>
      <c r="AD9" s="27"/>
      <c r="AE9" s="27"/>
      <c r="AF9" s="27"/>
      <c r="AO9" s="126"/>
    </row>
    <row r="10" spans="1:49" ht="19" thickBot="1">
      <c r="B10" s="268" t="s">
        <v>60</v>
      </c>
      <c r="J10" s="27"/>
      <c r="K10" s="27"/>
      <c r="L10" s="27"/>
      <c r="M10" s="27"/>
      <c r="N10" s="27"/>
      <c r="O10" s="27"/>
      <c r="P10" s="27"/>
      <c r="Q10" s="27"/>
      <c r="R10" s="27"/>
      <c r="S10" s="27"/>
      <c r="T10" s="27"/>
      <c r="U10" s="27"/>
      <c r="V10" s="27"/>
      <c r="W10" s="27"/>
      <c r="X10" s="27"/>
      <c r="Y10" s="27"/>
      <c r="Z10" s="27"/>
      <c r="AA10" s="27"/>
      <c r="AB10" s="27"/>
      <c r="AC10" s="27"/>
      <c r="AD10" s="27"/>
      <c r="AE10" s="27"/>
      <c r="AF10" s="27"/>
      <c r="AG10" s="39" t="str">
        <f>SUBSTITUTE(ADDRESS(1,MATCH(AG11,'1'!11:11,0),4),"1","")</f>
        <v>C</v>
      </c>
      <c r="AH10" s="267" t="str">
        <f>SUBSTITUTE(ADDRESS(1,MATCH(AH11,'1'!11:11,0),4),"1","")</f>
        <v>D</v>
      </c>
      <c r="AI10" s="39" t="str">
        <f>SUBSTITUTE(ADDRESS(1,MATCH(AI11,'1'!11:11,0),4),"1","")</f>
        <v>N</v>
      </c>
      <c r="AJ10" s="267" t="str">
        <f>SUBSTITUTE(ADDRESS(1,MATCH(AJ11,'1'!11:11,0),4),"1","")</f>
        <v>I</v>
      </c>
      <c r="AK10" s="267" t="str">
        <f>SUBSTITUTE(ADDRESS(1,MATCH(AK11,'1'!11:11,0),4),"1","")</f>
        <v>E</v>
      </c>
      <c r="AL10" s="267" t="str">
        <f>SUBSTITUTE(ADDRESS(1,MATCH(AL11,'1'!11:11,0),4),"1","")</f>
        <v>J</v>
      </c>
      <c r="AM10" s="39" t="str">
        <f>SUBSTITUTE(ADDRESS(1,MATCH(AM11,'1'!11:11,0),4),"1","")</f>
        <v>Q</v>
      </c>
      <c r="AN10" s="39" t="str">
        <f>SUBSTITUTE(ADDRESS(1,MATCH(AN11,'1'!11:11,0),4),"1","")</f>
        <v>S</v>
      </c>
      <c r="AO10" s="267" t="str">
        <f>SUBSTITUTE(ADDRESS(1,MATCH(AO11,'1'!11:11,0),4),"1","")</f>
        <v>R</v>
      </c>
    </row>
    <row r="11" spans="1:49" ht="52.5" customHeight="1" thickBot="1">
      <c r="J11" s="27"/>
      <c r="K11" s="27"/>
      <c r="L11" s="27"/>
      <c r="M11" s="27"/>
      <c r="N11" s="27"/>
      <c r="O11" s="27"/>
      <c r="P11" s="27"/>
      <c r="Q11" s="27"/>
      <c r="R11" s="27"/>
      <c r="S11" s="27"/>
      <c r="T11" s="27"/>
      <c r="U11" s="27"/>
      <c r="V11" s="27"/>
      <c r="W11" s="27"/>
      <c r="X11" s="27"/>
      <c r="Y11" s="27"/>
      <c r="Z11" s="27"/>
      <c r="AA11" s="27"/>
      <c r="AB11" s="27"/>
      <c r="AC11" s="27"/>
      <c r="AD11" s="27"/>
      <c r="AE11" s="27"/>
      <c r="AF11" s="307"/>
      <c r="AG11" s="308" t="s">
        <v>12</v>
      </c>
      <c r="AH11" s="309" t="s">
        <v>13</v>
      </c>
      <c r="AI11" s="308" t="s">
        <v>8</v>
      </c>
      <c r="AJ11" s="310" t="s">
        <v>14</v>
      </c>
      <c r="AK11" s="308" t="str">
        <f>Results!S5</f>
        <v>GB Male: % Insurance Claimants to Deaths Ratio</v>
      </c>
      <c r="AL11" s="308" t="s">
        <v>82</v>
      </c>
      <c r="AM11" s="308" t="s">
        <v>9</v>
      </c>
      <c r="AN11" s="308" t="s">
        <v>33</v>
      </c>
      <c r="AO11" s="308" t="s">
        <v>3</v>
      </c>
      <c r="AP11" s="308" t="s">
        <v>64</v>
      </c>
      <c r="AQ11" s="311" t="s">
        <v>65</v>
      </c>
      <c r="AR11" s="311" t="s">
        <v>81</v>
      </c>
      <c r="AS11" s="308" t="s">
        <v>13</v>
      </c>
      <c r="AT11" s="312" t="s">
        <v>14</v>
      </c>
    </row>
    <row r="12" spans="1:49" ht="13">
      <c r="J12" s="27"/>
      <c r="K12" s="27"/>
      <c r="L12" s="27"/>
      <c r="M12" s="27"/>
      <c r="N12" s="27"/>
      <c r="O12" s="27"/>
      <c r="P12" s="27"/>
      <c r="Q12" s="27"/>
      <c r="R12" s="27"/>
      <c r="S12" s="27"/>
      <c r="T12" s="27"/>
      <c r="U12" s="27"/>
      <c r="V12" s="27"/>
      <c r="W12" s="27"/>
      <c r="X12" s="27"/>
      <c r="Y12" s="27"/>
      <c r="Z12" s="27"/>
      <c r="AA12" s="27"/>
      <c r="AB12" s="27"/>
      <c r="AC12" s="27"/>
      <c r="AD12" s="27"/>
      <c r="AE12" s="27"/>
      <c r="AF12" s="313">
        <f>Actual!B12</f>
        <v>2005</v>
      </c>
      <c r="AG12" s="314">
        <f t="shared" ref="AG12:AG43" ca="1" si="0">INDIRECT(""&amp;$C$2&amp;"!"&amp;AG$10&amp;ROW(A12))</f>
        <v>1703.5514465912763</v>
      </c>
      <c r="AH12" s="315">
        <f ca="1">INDIRECT(""&amp;$C$2&amp;"!"&amp;AH$10&amp;ROW(Actual!B12))</f>
        <v>71.176627199695147</v>
      </c>
      <c r="AI12" s="314">
        <f ca="1">INDIRECT(""&amp;$C$2&amp;"!"&amp;AI$10&amp;ROW(Actual!C12))</f>
        <v>1540.8341425331125</v>
      </c>
      <c r="AJ12" s="315">
        <f ca="1">INDIRECT(""&amp;$C$2&amp;"!"&amp;AJ$10&amp;ROW(Actual!D12))</f>
        <v>67.397829008742818</v>
      </c>
      <c r="AK12" s="316">
        <f ca="1">INDIRECT(""&amp;$C$2&amp;"!"&amp;AK$10&amp;ROW(Actual!E12))</f>
        <v>0.42045711175857736</v>
      </c>
      <c r="AL12" s="315">
        <f ca="1">INDIRECT(""&amp;$C$2&amp;"!"&amp;AL$10&amp;ROW(Actual!K12))</f>
        <v>2</v>
      </c>
      <c r="AM12" s="314">
        <f ca="1">INDIRECT(""&amp;$C$2&amp;"!"&amp;AM$10&amp;ROW(Actual!E12))/AL12</f>
        <v>82322.776339133445</v>
      </c>
      <c r="AN12" s="317">
        <f ca="1">INDIRECT(""&amp;$C$2&amp;"!"&amp;AN$10&amp;ROW(Actual!K12))/10^6</f>
        <v>126.84574449145389</v>
      </c>
      <c r="AO12" s="318"/>
      <c r="AP12" s="317">
        <f>IF(Actual!K12*Actual!$J12/10^6=0,NA(),Actual!K12*Actual!$J12/10^6)</f>
        <v>80.985920117824875</v>
      </c>
      <c r="AQ12" s="319">
        <f>IF(Actual!L12*Actual!$J12/10^6=0,NA(),Actual!L12*Actual!$J12/10^6)</f>
        <v>111.15896813444765</v>
      </c>
      <c r="AR12" s="320">
        <f ca="1">AH12-AJ12</f>
        <v>3.7787981909523296</v>
      </c>
      <c r="AS12" s="320">
        <f ca="1">IF(Actual!D12=0,NA(),Actual!D12-Review!AH12)</f>
        <v>-0.34916841629548401</v>
      </c>
      <c r="AT12" s="321">
        <f ca="1">IF(Actual!N12=0,NA(),Actual!N12-Review!AJ12)</f>
        <v>2.5220777515992552</v>
      </c>
      <c r="AU12" s="126"/>
      <c r="AV12" s="126"/>
      <c r="AW12" s="126"/>
    </row>
    <row r="13" spans="1:49" ht="13">
      <c r="J13" s="27"/>
      <c r="K13" s="27"/>
      <c r="L13" s="27"/>
      <c r="M13" s="27"/>
      <c r="N13" s="27"/>
      <c r="O13" s="27"/>
      <c r="P13" s="27"/>
      <c r="Q13" s="27"/>
      <c r="R13" s="27"/>
      <c r="S13" s="27"/>
      <c r="T13" s="27"/>
      <c r="U13" s="27"/>
      <c r="V13" s="27"/>
      <c r="W13" s="27"/>
      <c r="X13" s="27"/>
      <c r="Y13" s="27"/>
      <c r="Z13" s="27"/>
      <c r="AA13" s="27"/>
      <c r="AB13" s="27"/>
      <c r="AC13" s="27"/>
      <c r="AD13" s="27"/>
      <c r="AE13" s="27"/>
      <c r="AF13" s="264">
        <f>Actual!B13</f>
        <v>2006</v>
      </c>
      <c r="AG13" s="250">
        <f t="shared" ca="1" si="0"/>
        <v>1760.2227555920622</v>
      </c>
      <c r="AH13" s="249">
        <f ca="1">INDIRECT(""&amp;$C$2&amp;"!"&amp;AH$10&amp;ROW(Actual!B13))</f>
        <v>71.680802665544263</v>
      </c>
      <c r="AI13" s="250">
        <f ca="1">INDIRECT(""&amp;$C$2&amp;"!"&amp;AI$10&amp;ROW(Actual!C13))</f>
        <v>1799.8572913274568</v>
      </c>
      <c r="AJ13" s="249">
        <f ca="1">INDIRECT(""&amp;$C$2&amp;"!"&amp;AJ$10&amp;ROW(Actual!D13))</f>
        <v>68.630822905760553</v>
      </c>
      <c r="AK13" s="262">
        <f ca="1">INDIRECT(""&amp;$C$2&amp;"!"&amp;AK$10&amp;ROW(Actual!E13))</f>
        <v>0.4731215722504562</v>
      </c>
      <c r="AL13" s="249">
        <f ca="1">INDIRECT(""&amp;$C$2&amp;"!"&amp;AL$10&amp;ROW(Actual!K13))</f>
        <v>2</v>
      </c>
      <c r="AM13" s="250">
        <f ca="1">INDIRECT(""&amp;$C$2&amp;"!"&amp;AM$10&amp;ROW(Actual!E13))/AL13</f>
        <v>83763.151546966823</v>
      </c>
      <c r="AN13" s="251">
        <f ca="1">INDIRECT(""&amp;$C$2&amp;"!"&amp;AN$10&amp;ROW(Actual!K13))/10^6</f>
        <v>150.76171905637497</v>
      </c>
      <c r="AO13" s="52">
        <f ca="1">INDIRECT(""&amp;$C$2&amp;"!"&amp;AO$10&amp;ROW(Actual!Q13))</f>
        <v>1.7496679192398279E-2</v>
      </c>
      <c r="AP13" s="251">
        <f>IF(Actual!K13*Actual!$J13/10^6=0,NA(),Actual!K13*Actual!$J13/10^6)</f>
        <v>130.64288105080783</v>
      </c>
      <c r="AQ13" s="260">
        <f>IF(Actual!L13*Actual!$J13/10^6=0,NA(),Actual!L13*Actual!$J13/10^6)</f>
        <v>154.48497481476576</v>
      </c>
      <c r="AR13" s="256">
        <f t="shared" ref="AR13:AR67" ca="1" si="1">AH13-AJ13</f>
        <v>3.0499797597837102</v>
      </c>
      <c r="AS13" s="256">
        <f ca="1">IF(Actual!D13=0,NA(),Actual!D13-Review!AH13)</f>
        <v>0.1411583436300532</v>
      </c>
      <c r="AT13" s="257">
        <f ca="1">IF(Actual!N13=0,NA(),Actual!N13-Review!AJ13)</f>
        <v>1.6473664476659451</v>
      </c>
      <c r="AU13" s="126"/>
      <c r="AV13" s="126"/>
      <c r="AW13" s="126"/>
    </row>
    <row r="14" spans="1:49" ht="13">
      <c r="J14" s="27"/>
      <c r="K14" s="27"/>
      <c r="L14" s="27"/>
      <c r="M14" s="27"/>
      <c r="N14" s="27"/>
      <c r="O14" s="27"/>
      <c r="P14" s="27"/>
      <c r="Q14" s="27"/>
      <c r="R14" s="27"/>
      <c r="S14" s="27"/>
      <c r="T14" s="27"/>
      <c r="U14" s="27"/>
      <c r="V14" s="27"/>
      <c r="W14" s="27"/>
      <c r="X14" s="27"/>
      <c r="Y14" s="27"/>
      <c r="Z14" s="27"/>
      <c r="AA14" s="27"/>
      <c r="AB14" s="27"/>
      <c r="AC14" s="27"/>
      <c r="AD14" s="27"/>
      <c r="AE14" s="27"/>
      <c r="AF14" s="264">
        <f>Actual!B14</f>
        <v>2007</v>
      </c>
      <c r="AG14" s="250">
        <f t="shared" ca="1" si="0"/>
        <v>1815.1028593554061</v>
      </c>
      <c r="AH14" s="249">
        <f ca="1">INDIRECT(""&amp;$C$2&amp;"!"&amp;AH$10&amp;ROW(Actual!B14))</f>
        <v>72.197084927177158</v>
      </c>
      <c r="AI14" s="250">
        <f ca="1">INDIRECT(""&amp;$C$2&amp;"!"&amp;AI$10&amp;ROW(Actual!C14))</f>
        <v>2049.0849367203077</v>
      </c>
      <c r="AJ14" s="249">
        <f ca="1">INDIRECT(""&amp;$C$2&amp;"!"&amp;AJ$10&amp;ROW(Actual!D14))</f>
        <v>69.703556982746093</v>
      </c>
      <c r="AK14" s="262">
        <f ca="1">INDIRECT(""&amp;$C$2&amp;"!"&amp;AK$10&amp;ROW(Actual!E14))</f>
        <v>0.52632019330832625</v>
      </c>
      <c r="AL14" s="249">
        <f ca="1">INDIRECT(""&amp;$C$2&amp;"!"&amp;AL$10&amp;ROW(Actual!K14))</f>
        <v>2</v>
      </c>
      <c r="AM14" s="250">
        <f ca="1">INDIRECT(""&amp;$C$2&amp;"!"&amp;AM$10&amp;ROW(Actual!E14))/AL14</f>
        <v>85641.668251885116</v>
      </c>
      <c r="AN14" s="251">
        <f ca="1">INDIRECT(""&amp;$C$2&amp;"!"&amp;AN$10&amp;ROW(Actual!K14))/10^6</f>
        <v>175.48705237053562</v>
      </c>
      <c r="AO14" s="52">
        <f ca="1">INDIRECT(""&amp;$C$2&amp;"!"&amp;AO$10&amp;ROW(Actual!Q14))</f>
        <v>2.2426528494035924E-2</v>
      </c>
      <c r="AP14" s="251">
        <f>IF(Actual!K14*Actual!$J14/10^6=0,NA(),Actual!K14*Actual!$J14/10^6)</f>
        <v>147.19705150825334</v>
      </c>
      <c r="AQ14" s="260">
        <f>IF(Actual!L14*Actual!$J14/10^6=0,NA(),Actual!L14*Actual!$J14/10^6)</f>
        <v>176.55413336245655</v>
      </c>
      <c r="AR14" s="256">
        <f t="shared" ca="1" si="1"/>
        <v>2.4935279444310652</v>
      </c>
      <c r="AS14" s="256">
        <f ca="1">IF(Actual!D14=0,NA(),Actual!D14-Review!AH14)</f>
        <v>0.15912064964076933</v>
      </c>
      <c r="AT14" s="257">
        <f ca="1">IF(Actual!N14=0,NA(),Actual!N14-Review!AJ14)</f>
        <v>1.0544728461673714</v>
      </c>
      <c r="AU14" s="126"/>
      <c r="AV14" s="126"/>
      <c r="AW14" s="126"/>
    </row>
    <row r="15" spans="1:49" ht="13">
      <c r="J15" s="27"/>
      <c r="K15" s="27"/>
      <c r="L15" s="27"/>
      <c r="M15" s="27"/>
      <c r="N15" s="27"/>
      <c r="O15" s="27"/>
      <c r="P15" s="27"/>
      <c r="Q15" s="27"/>
      <c r="R15" s="27"/>
      <c r="S15" s="27"/>
      <c r="T15" s="27"/>
      <c r="U15" s="27"/>
      <c r="V15" s="27"/>
      <c r="W15" s="27"/>
      <c r="X15" s="27"/>
      <c r="Y15" s="27"/>
      <c r="Z15" s="27"/>
      <c r="AA15" s="27"/>
      <c r="AB15" s="27"/>
      <c r="AC15" s="27"/>
      <c r="AD15" s="27"/>
      <c r="AE15" s="27"/>
      <c r="AF15" s="264">
        <f>Actual!B15</f>
        <v>2008</v>
      </c>
      <c r="AG15" s="250">
        <f t="shared" ca="1" si="0"/>
        <v>1870.3880005380945</v>
      </c>
      <c r="AH15" s="249">
        <f ca="1">INDIRECT(""&amp;$C$2&amp;"!"&amp;AH$10&amp;ROW(Actual!B15))</f>
        <v>72.715236038552646</v>
      </c>
      <c r="AI15" s="250">
        <f ca="1">INDIRECT(""&amp;$C$2&amp;"!"&amp;AI$10&amp;ROW(Actual!C15))</f>
        <v>2335.4102774944081</v>
      </c>
      <c r="AJ15" s="249">
        <f ca="1">INDIRECT(""&amp;$C$2&amp;"!"&amp;AJ$10&amp;ROW(Actual!D15))</f>
        <v>70.624239117152356</v>
      </c>
      <c r="AK15" s="262">
        <f ca="1">INDIRECT(""&amp;$C$2&amp;"!"&amp;AK$10&amp;ROW(Actual!E15))</f>
        <v>0.58149542311958247</v>
      </c>
      <c r="AL15" s="249">
        <f ca="1">INDIRECT(""&amp;$C$2&amp;"!"&amp;AL$10&amp;ROW(Actual!K15))</f>
        <v>2</v>
      </c>
      <c r="AM15" s="250">
        <f ca="1">INDIRECT(""&amp;$C$2&amp;"!"&amp;AM$10&amp;ROW(Actual!E15))/AL15</f>
        <v>87900.561757964519</v>
      </c>
      <c r="AN15" s="251">
        <f ca="1">INDIRECT(""&amp;$C$2&amp;"!"&amp;AN$10&amp;ROW(Actual!K15))/10^6</f>
        <v>205.28387532708228</v>
      </c>
      <c r="AO15" s="52">
        <f ca="1">INDIRECT(""&amp;$C$2&amp;"!"&amp;AO$10&amp;ROW(Actual!Q15))</f>
        <v>2.6376103504145432E-2</v>
      </c>
      <c r="AP15" s="251">
        <f>IF(Actual!K15*Actual!$J15/10^6=0,NA(),Actual!K15*Actual!$J15/10^6)</f>
        <v>180.87523505048682</v>
      </c>
      <c r="AQ15" s="260">
        <f>IF(Actual!L15*Actual!$J15/10^6=0,NA(),Actual!L15*Actual!$J15/10^6)</f>
        <v>210.74494009994473</v>
      </c>
      <c r="AR15" s="256">
        <f t="shared" ca="1" si="1"/>
        <v>2.0909969214002899</v>
      </c>
      <c r="AS15" s="256">
        <f ca="1">IF(Actual!D15=0,NA(),Actual!D15-Review!AH15)</f>
        <v>-3.0297241320070611E-2</v>
      </c>
      <c r="AT15" s="257">
        <f ca="1">IF(Actual!N15=0,NA(),Actual!N15-Review!AJ15)</f>
        <v>1.0330638474436284</v>
      </c>
      <c r="AU15" s="126"/>
      <c r="AV15" s="126"/>
      <c r="AW15" s="126"/>
    </row>
    <row r="16" spans="1:49" ht="13">
      <c r="J16" s="27"/>
      <c r="K16" s="27"/>
      <c r="L16" s="27"/>
      <c r="M16" s="27"/>
      <c r="N16" s="27"/>
      <c r="O16" s="27"/>
      <c r="P16" s="27"/>
      <c r="Q16" s="27"/>
      <c r="R16" s="27"/>
      <c r="S16" s="27"/>
      <c r="T16" s="27"/>
      <c r="U16" s="27"/>
      <c r="V16" s="27"/>
      <c r="W16" s="27"/>
      <c r="X16" s="27"/>
      <c r="Y16" s="27"/>
      <c r="Z16" s="27"/>
      <c r="AA16" s="27"/>
      <c r="AB16" s="27"/>
      <c r="AC16" s="27"/>
      <c r="AD16" s="27"/>
      <c r="AE16" s="27"/>
      <c r="AF16" s="264">
        <f>Actual!B16</f>
        <v>2009</v>
      </c>
      <c r="AG16" s="250">
        <f t="shared" ca="1" si="0"/>
        <v>1917.1605487448805</v>
      </c>
      <c r="AH16" s="249">
        <f ca="1">INDIRECT(""&amp;$C$2&amp;"!"&amp;AH$10&amp;ROW(Actual!B16))</f>
        <v>73.191244639298233</v>
      </c>
      <c r="AI16" s="250">
        <f ca="1">INDIRECT(""&amp;$C$2&amp;"!"&amp;AI$10&amp;ROW(Actual!C16))</f>
        <v>2497.7041154127428</v>
      </c>
      <c r="AJ16" s="249">
        <f ca="1">INDIRECT(""&amp;$C$2&amp;"!"&amp;AJ$10&amp;ROW(Actual!D16))</f>
        <v>71.267006930346255</v>
      </c>
      <c r="AK16" s="262">
        <f ca="1">INDIRECT(""&amp;$C$2&amp;"!"&amp;AK$10&amp;ROW(Actual!E16))</f>
        <v>0.60654222317791129</v>
      </c>
      <c r="AL16" s="249">
        <f ca="1">INDIRECT(""&amp;$C$2&amp;"!"&amp;AL$10&amp;ROW(Actual!K16))</f>
        <v>2</v>
      </c>
      <c r="AM16" s="250">
        <f ca="1">INDIRECT(""&amp;$C$2&amp;"!"&amp;AM$10&amp;ROW(Actual!E16))/AL16</f>
        <v>90963.339681066034</v>
      </c>
      <c r="AN16" s="251">
        <f ca="1">INDIRECT(""&amp;$C$2&amp;"!"&amp;AN$10&amp;ROW(Actual!K16))/10^6</f>
        <v>227.19950787308588</v>
      </c>
      <c r="AO16" s="52">
        <f ca="1">INDIRECT(""&amp;$C$2&amp;"!"&amp;AO$10&amp;ROW(Actual!Q16))</f>
        <v>3.4843667228599884E-2</v>
      </c>
      <c r="AP16" s="251">
        <f>IF(Actual!K16*Actual!$J16/10^6=0,NA(),Actual!K16*Actual!$J16/10^6)</f>
        <v>199.89739012823901</v>
      </c>
      <c r="AQ16" s="260">
        <f>IF(Actual!L16*Actual!$J16/10^6=0,NA(),Actual!L16*Actual!$J16/10^6)</f>
        <v>214.35369587075573</v>
      </c>
      <c r="AR16" s="256">
        <f t="shared" ca="1" si="1"/>
        <v>1.9242377089519778</v>
      </c>
      <c r="AS16" s="256">
        <f ca="1">IF(Actual!D16=0,NA(),Actual!D16-Review!AH16)</f>
        <v>0.16659597766835077</v>
      </c>
      <c r="AT16" s="257">
        <f ca="1">IF(Actual!N16=0,NA(),Actual!N16-Review!AJ16)</f>
        <v>1.03734223230596</v>
      </c>
      <c r="AU16" s="126"/>
      <c r="AV16" s="126"/>
      <c r="AW16" s="126"/>
    </row>
    <row r="17" spans="10:49" ht="13">
      <c r="J17" s="27"/>
      <c r="K17" s="27"/>
      <c r="L17" s="27"/>
      <c r="M17" s="27"/>
      <c r="N17" s="27"/>
      <c r="O17" s="27"/>
      <c r="P17" s="27"/>
      <c r="Q17" s="27"/>
      <c r="R17" s="27"/>
      <c r="S17" s="27"/>
      <c r="T17" s="27"/>
      <c r="U17" s="27"/>
      <c r="V17" s="27"/>
      <c r="W17" s="27"/>
      <c r="X17" s="27"/>
      <c r="Y17" s="27"/>
      <c r="Z17" s="27"/>
      <c r="AA17" s="27"/>
      <c r="AB17" s="27"/>
      <c r="AC17" s="27"/>
      <c r="AD17" s="27"/>
      <c r="AE17" s="27"/>
      <c r="AF17" s="264">
        <f>Actual!B17</f>
        <v>2010</v>
      </c>
      <c r="AG17" s="250">
        <f t="shared" ca="1" si="0"/>
        <v>1961.6075620932152</v>
      </c>
      <c r="AH17" s="249">
        <f ca="1">INDIRECT(""&amp;$C$2&amp;"!"&amp;AH$10&amp;ROW(Actual!B17))</f>
        <v>73.664604942357869</v>
      </c>
      <c r="AI17" s="250">
        <f ca="1">INDIRECT(""&amp;$C$2&amp;"!"&amp;AI$10&amp;ROW(Actual!C17))</f>
        <v>2587.1954275773442</v>
      </c>
      <c r="AJ17" s="249">
        <f ca="1">INDIRECT(""&amp;$C$2&amp;"!"&amp;AJ$10&amp;ROW(Actual!D17))</f>
        <v>71.817199409941125</v>
      </c>
      <c r="AK17" s="262">
        <f ca="1">INDIRECT(""&amp;$C$2&amp;"!"&amp;AK$10&amp;ROW(Actual!E17))</f>
        <v>0.61594387068681167</v>
      </c>
      <c r="AL17" s="249">
        <f ca="1">INDIRECT(""&amp;$C$2&amp;"!"&amp;AL$10&amp;ROW(Actual!K17))</f>
        <v>2</v>
      </c>
      <c r="AM17" s="250">
        <f ca="1">INDIRECT(""&amp;$C$2&amp;"!"&amp;AM$10&amp;ROW(Actual!E17))/AL17</f>
        <v>94468.941763280047</v>
      </c>
      <c r="AN17" s="251">
        <f ca="1">INDIRECT(""&amp;$C$2&amp;"!"&amp;AN$10&amp;ROW(Actual!K17))/10^6</f>
        <v>244.40961417802856</v>
      </c>
      <c r="AO17" s="52">
        <f ca="1">INDIRECT(""&amp;$C$2&amp;"!"&amp;AO$10&amp;ROW(Actual!Q17))</f>
        <v>3.853862550017717E-2</v>
      </c>
      <c r="AP17" s="251">
        <f>IF(Actual!K17*Actual!$J17/10^6=0,NA(),Actual!K17*Actual!$J17/10^6)</f>
        <v>212.54616172685547</v>
      </c>
      <c r="AQ17" s="260">
        <f>IF(Actual!L17*Actual!$J17/10^6=0,NA(),Actual!L17*Actual!$J17/10^6)</f>
        <v>231.5902080491623</v>
      </c>
      <c r="AR17" s="256">
        <f t="shared" ca="1" si="1"/>
        <v>1.8474055324167438</v>
      </c>
      <c r="AS17" s="256">
        <f ca="1">IF(Actual!D17=0,NA(),Actual!D17-Review!AH17)</f>
        <v>-0.20068477859123846</v>
      </c>
      <c r="AT17" s="257">
        <f ca="1">IF(Actual!N17=0,NA(),Actual!N17-Review!AJ17)</f>
        <v>0.95118436059736666</v>
      </c>
      <c r="AU17" s="126"/>
      <c r="AV17" s="126"/>
      <c r="AW17" s="126"/>
    </row>
    <row r="18" spans="10:49" ht="13">
      <c r="J18" s="27"/>
      <c r="K18" s="27"/>
      <c r="L18" s="27"/>
      <c r="M18" s="27"/>
      <c r="N18" s="27"/>
      <c r="O18" s="27"/>
      <c r="P18" s="27"/>
      <c r="Q18" s="27"/>
      <c r="R18" s="27"/>
      <c r="S18" s="27"/>
      <c r="T18" s="27"/>
      <c r="U18" s="27"/>
      <c r="V18" s="27"/>
      <c r="W18" s="27"/>
      <c r="X18" s="27"/>
      <c r="Y18" s="27"/>
      <c r="Z18" s="27"/>
      <c r="AA18" s="27"/>
      <c r="AB18" s="27"/>
      <c r="AC18" s="27"/>
      <c r="AD18" s="27"/>
      <c r="AE18" s="27"/>
      <c r="AF18" s="264">
        <f>Actual!B18</f>
        <v>2011</v>
      </c>
      <c r="AG18" s="250">
        <f t="shared" ca="1" si="0"/>
        <v>1999.280677811922</v>
      </c>
      <c r="AH18" s="249">
        <f ca="1">INDIRECT(""&amp;$C$2&amp;"!"&amp;AH$10&amp;ROW(Actual!B18))</f>
        <v>74.136969759469906</v>
      </c>
      <c r="AI18" s="250">
        <f ca="1">INDIRECT(""&amp;$C$2&amp;"!"&amp;AI$10&amp;ROW(Actual!C18))</f>
        <v>2698.1407158688753</v>
      </c>
      <c r="AJ18" s="249">
        <f ca="1">INDIRECT(""&amp;$C$2&amp;"!"&amp;AJ$10&amp;ROW(Actual!D18))</f>
        <v>72.360712640537869</v>
      </c>
      <c r="AK18" s="262">
        <f ca="1">INDIRECT(""&amp;$C$2&amp;"!"&amp;AK$10&amp;ROW(Actual!E18))</f>
        <v>0.6255308442460914</v>
      </c>
      <c r="AL18" s="249">
        <f ca="1">INDIRECT(""&amp;$C$2&amp;"!"&amp;AL$10&amp;ROW(Actual!K18))</f>
        <v>2</v>
      </c>
      <c r="AM18" s="250">
        <f ca="1">INDIRECT(""&amp;$C$2&amp;"!"&amp;AM$10&amp;ROW(Actual!E18))/AL18</f>
        <v>97495.746951810128</v>
      </c>
      <c r="AN18" s="251">
        <f ca="1">INDIRECT(""&amp;$C$2&amp;"!"&amp;AN$10&amp;ROW(Actual!K18))/10^6</f>
        <v>263.05724447472767</v>
      </c>
      <c r="AO18" s="52">
        <f ca="1">INDIRECT(""&amp;$C$2&amp;"!"&amp;AO$10&amp;ROW(Actual!Q18))</f>
        <v>3.2040214826526192E-2</v>
      </c>
      <c r="AP18" s="251">
        <f>IF(Actual!K18*Actual!$J18/10^6=0,NA(),Actual!K18*Actual!$J18/10^6)</f>
        <v>216.79047000573163</v>
      </c>
      <c r="AQ18" s="260">
        <f>IF(Actual!L18*Actual!$J18/10^6=0,NA(),Actual!L18*Actual!$J18/10^6)</f>
        <v>248.1648828854984</v>
      </c>
      <c r="AR18" s="256">
        <f t="shared" ca="1" si="1"/>
        <v>1.7762571189320369</v>
      </c>
      <c r="AS18" s="256">
        <f ca="1">IF(Actual!D18=0,NA(),Actual!D18-Review!AH18)</f>
        <v>-0.14108498580735329</v>
      </c>
      <c r="AT18" s="257">
        <f ca="1">IF(Actual!N18=0,NA(),Actual!N18-Review!AJ18)</f>
        <v>0.53007864803961979</v>
      </c>
      <c r="AU18" s="126"/>
      <c r="AV18" s="126"/>
      <c r="AW18" s="126"/>
    </row>
    <row r="19" spans="10:49" ht="13">
      <c r="J19" s="27"/>
      <c r="K19" s="27"/>
      <c r="L19" s="27"/>
      <c r="M19" s="27"/>
      <c r="N19" s="27"/>
      <c r="O19" s="27"/>
      <c r="P19" s="27"/>
      <c r="Q19" s="27"/>
      <c r="R19" s="27"/>
      <c r="S19" s="27"/>
      <c r="T19" s="27"/>
      <c r="U19" s="27"/>
      <c r="V19" s="27"/>
      <c r="W19" s="27"/>
      <c r="X19" s="27"/>
      <c r="Y19" s="27"/>
      <c r="Z19" s="27"/>
      <c r="AA19" s="27"/>
      <c r="AB19" s="27"/>
      <c r="AC19" s="27"/>
      <c r="AD19" s="27"/>
      <c r="AE19" s="27"/>
      <c r="AF19" s="264">
        <f>Actual!B19</f>
        <v>2012</v>
      </c>
      <c r="AG19" s="250">
        <f t="shared" ca="1" si="0"/>
        <v>2031.1636065806729</v>
      </c>
      <c r="AH19" s="249">
        <f ca="1">INDIRECT(""&amp;$C$2&amp;"!"&amp;AH$10&amp;ROW(Actual!B19))</f>
        <v>74.60333121207627</v>
      </c>
      <c r="AI19" s="250">
        <f ca="1">INDIRECT(""&amp;$C$2&amp;"!"&amp;AI$10&amp;ROW(Actual!C19))</f>
        <v>2659.9864537492663</v>
      </c>
      <c r="AJ19" s="249">
        <f ca="1">INDIRECT(""&amp;$C$2&amp;"!"&amp;AJ$10&amp;ROW(Actual!D19))</f>
        <v>72.806268801589681</v>
      </c>
      <c r="AK19" s="262">
        <f ca="1">INDIRECT(""&amp;$C$2&amp;"!"&amp;AK$10&amp;ROW(Actual!E19))</f>
        <v>0.60895156638296655</v>
      </c>
      <c r="AL19" s="249">
        <f ca="1">INDIRECT(""&amp;$C$2&amp;"!"&amp;AL$10&amp;ROW(Actual!K19))</f>
        <v>2</v>
      </c>
      <c r="AM19" s="250">
        <f ca="1">INDIRECT(""&amp;$C$2&amp;"!"&amp;AM$10&amp;ROW(Actual!E19))/AL19</f>
        <v>99649.55664272522</v>
      </c>
      <c r="AN19" s="251">
        <f ca="1">INDIRECT(""&amp;$C$2&amp;"!"&amp;AN$10&amp;ROW(Actual!K19))/10^6</f>
        <v>265.06647079176929</v>
      </c>
      <c r="AO19" s="52">
        <f ca="1">INDIRECT(""&amp;$C$2&amp;"!"&amp;AO$10&amp;ROW(Actual!Q19))</f>
        <v>2.2091319449859315E-2</v>
      </c>
      <c r="AP19" s="251">
        <f>IF(Actual!K19*Actual!$J19/10^6=0,NA(),Actual!K19*Actual!$J19/10^6)</f>
        <v>240.57756801991684</v>
      </c>
      <c r="AQ19" s="260">
        <f>IF(Actual!L19*Actual!$J19/10^6=0,NA(),Actual!L19*Actual!$J19/10^6)</f>
        <v>258.58815653235882</v>
      </c>
      <c r="AR19" s="256">
        <f t="shared" ca="1" si="1"/>
        <v>1.7970624104865891</v>
      </c>
      <c r="AS19" s="256">
        <f ca="1">IF(Actual!D19=0,NA(),Actual!D19-Review!AH19)</f>
        <v>-3.457536549068152E-2</v>
      </c>
      <c r="AT19" s="257">
        <f ca="1">IF(Actual!N19=0,NA(),Actual!N19-Review!AJ19)</f>
        <v>0.60065536624233573</v>
      </c>
      <c r="AU19" s="126"/>
      <c r="AV19" s="126"/>
      <c r="AW19" s="126"/>
    </row>
    <row r="20" spans="10:49" ht="13">
      <c r="J20" s="27"/>
      <c r="K20" s="27"/>
      <c r="L20" s="27"/>
      <c r="M20" s="27"/>
      <c r="N20" s="27"/>
      <c r="O20" s="27"/>
      <c r="P20" s="27"/>
      <c r="Q20" s="27"/>
      <c r="R20" s="27"/>
      <c r="S20" s="27"/>
      <c r="T20" s="27"/>
      <c r="U20" s="27"/>
      <c r="V20" s="27"/>
      <c r="W20" s="27"/>
      <c r="X20" s="27"/>
      <c r="Y20" s="27"/>
      <c r="Z20" s="27"/>
      <c r="AA20" s="27"/>
      <c r="AB20" s="27"/>
      <c r="AC20" s="27"/>
      <c r="AD20" s="27"/>
      <c r="AE20" s="27"/>
      <c r="AF20" s="264">
        <f>Actual!B20</f>
        <v>2013</v>
      </c>
      <c r="AG20" s="250">
        <f t="shared" ca="1" si="0"/>
        <v>2054.3089804027577</v>
      </c>
      <c r="AH20" s="249">
        <f ca="1">INDIRECT(""&amp;$C$2&amp;"!"&amp;AH$10&amp;ROW(Actual!B20))</f>
        <v>75.060648120043453</v>
      </c>
      <c r="AI20" s="250">
        <f ca="1">INDIRECT(""&amp;$C$2&amp;"!"&amp;AI$10&amp;ROW(Actual!C20))</f>
        <v>2610.185031251101</v>
      </c>
      <c r="AJ20" s="249">
        <f ca="1">INDIRECT(""&amp;$C$2&amp;"!"&amp;AJ$10&amp;ROW(Actual!D20))</f>
        <v>73.24275957765856</v>
      </c>
      <c r="AK20" s="262">
        <f ca="1">INDIRECT(""&amp;$C$2&amp;"!"&amp;AK$10&amp;ROW(Actual!E20))</f>
        <v>0.59245551682084885</v>
      </c>
      <c r="AL20" s="249">
        <f ca="1">INDIRECT(""&amp;$C$2&amp;"!"&amp;AL$10&amp;ROW(Actual!K20))</f>
        <v>2</v>
      </c>
      <c r="AM20" s="250">
        <f ca="1">INDIRECT(""&amp;$C$2&amp;"!"&amp;AM$10&amp;ROW(Actual!E20))/AL20</f>
        <v>101900.18269587608</v>
      </c>
      <c r="AN20" s="251">
        <f ca="1">INDIRECT(""&amp;$C$2&amp;"!"&amp;AN$10&amp;ROW(Actual!K20))/10^6</f>
        <v>265.97833155452821</v>
      </c>
      <c r="AO20" s="52">
        <f ca="1">INDIRECT(""&amp;$C$2&amp;"!"&amp;AO$10&amp;ROW(Actual!Q20))</f>
        <v>2.2585409599162221E-2</v>
      </c>
      <c r="AP20" s="251">
        <f>IF(Actual!K20*Actual!$J20/10^6=0,NA(),Actual!K20*Actual!$J20/10^6)</f>
        <v>244.38582734410272</v>
      </c>
      <c r="AQ20" s="260">
        <f>IF(Actual!L20*Actual!$J20/10^6=0,NA(),Actual!L20*Actual!$J20/10^6)</f>
        <v>264.27416093781108</v>
      </c>
      <c r="AR20" s="256">
        <f t="shared" ca="1" si="1"/>
        <v>1.8178885423848925</v>
      </c>
      <c r="AS20" s="256">
        <f ca="1">IF(Actual!D20=0,NA(),Actual!D20-Review!AH20)</f>
        <v>-0.33307802658551111</v>
      </c>
      <c r="AT20" s="257">
        <f ca="1">IF(Actual!N20=0,NA(),Actual!N20-Review!AJ20)</f>
        <v>0.35539309729882973</v>
      </c>
      <c r="AU20" s="126"/>
      <c r="AV20" s="126"/>
      <c r="AW20" s="126"/>
    </row>
    <row r="21" spans="10:49" ht="13">
      <c r="J21" s="27"/>
      <c r="K21" s="27"/>
      <c r="L21" s="27"/>
      <c r="M21" s="27"/>
      <c r="N21" s="27"/>
      <c r="O21" s="27"/>
      <c r="P21" s="27"/>
      <c r="Q21" s="27"/>
      <c r="R21" s="27"/>
      <c r="S21" s="27"/>
      <c r="T21" s="27"/>
      <c r="U21" s="27"/>
      <c r="V21" s="27"/>
      <c r="W21" s="27"/>
      <c r="X21" s="27"/>
      <c r="Y21" s="27"/>
      <c r="Z21" s="27"/>
      <c r="AA21" s="27"/>
      <c r="AB21" s="27"/>
      <c r="AC21" s="27"/>
      <c r="AD21" s="27"/>
      <c r="AE21" s="27"/>
      <c r="AF21" s="264">
        <f>Actual!B21</f>
        <v>2014</v>
      </c>
      <c r="AG21" s="250">
        <f t="shared" ca="1" si="0"/>
        <v>2073.8414595316267</v>
      </c>
      <c r="AH21" s="249">
        <f ca="1">INDIRECT(""&amp;$C$2&amp;"!"&amp;AH$10&amp;ROW(Actual!B21))</f>
        <v>75.524314087912899</v>
      </c>
      <c r="AI21" s="250">
        <f ca="1">INDIRECT(""&amp;$C$2&amp;"!"&amp;AI$10&amp;ROW(Actual!C21))</f>
        <v>2560.7181768392402</v>
      </c>
      <c r="AJ21" s="249">
        <f ca="1">INDIRECT(""&amp;$C$2&amp;"!"&amp;AJ$10&amp;ROW(Actual!D21))</f>
        <v>73.684821985358113</v>
      </c>
      <c r="AK21" s="262">
        <f ca="1">INDIRECT(""&amp;$C$2&amp;"!"&amp;AK$10&amp;ROW(Actual!E21))</f>
        <v>0.57582693895521941</v>
      </c>
      <c r="AL21" s="249">
        <f ca="1">INDIRECT(""&amp;$C$2&amp;"!"&amp;AL$10&amp;ROW(Actual!K21))</f>
        <v>2</v>
      </c>
      <c r="AM21" s="250">
        <f ca="1">INDIRECT(""&amp;$C$2&amp;"!"&amp;AM$10&amp;ROW(Actual!E21))/AL21</f>
        <v>104804.81697874122</v>
      </c>
      <c r="AN21" s="251">
        <f ca="1">INDIRECT(""&amp;$C$2&amp;"!"&amp;AN$10&amp;ROW(Actual!K21))/10^6</f>
        <v>268.37559985777244</v>
      </c>
      <c r="AO21" s="52">
        <f ca="1">INDIRECT(""&amp;$C$2&amp;"!"&amp;AO$10&amp;ROW(Actual!Q21))</f>
        <v>2.8504701424668655E-2</v>
      </c>
      <c r="AP21" s="251">
        <f>IF(Actual!K21*Actual!$J21/10^6=0,NA(),Actual!K21*Actual!$J21/10^6)</f>
        <v>243.29040733759811</v>
      </c>
      <c r="AQ21" s="260">
        <f>IF(Actual!L21*Actual!$J21/10^6=0,NA(),Actual!L21*Actual!$J21/10^6)</f>
        <v>260.38186623493556</v>
      </c>
      <c r="AR21" s="256">
        <f t="shared" ca="1" si="1"/>
        <v>1.8394921025547859</v>
      </c>
      <c r="AS21" s="256">
        <f ca="1">IF(Actual!D21=0,NA(),Actual!D21-Review!AH21)</f>
        <v>-0.37576164367939668</v>
      </c>
      <c r="AT21" s="257">
        <f ca="1">IF(Actual!N21=0,NA(),Actual!N21-Review!AJ21)</f>
        <v>0.55825472347649452</v>
      </c>
      <c r="AU21" s="126"/>
      <c r="AV21" s="126"/>
      <c r="AW21" s="126"/>
    </row>
    <row r="22" spans="10:49" ht="13">
      <c r="J22" s="27"/>
      <c r="K22" s="27"/>
      <c r="L22" s="27"/>
      <c r="M22" s="27"/>
      <c r="N22" s="27"/>
      <c r="O22" s="27"/>
      <c r="P22" s="27"/>
      <c r="Q22" s="27"/>
      <c r="R22" s="27"/>
      <c r="S22" s="27"/>
      <c r="T22" s="27"/>
      <c r="U22" s="27"/>
      <c r="V22" s="27"/>
      <c r="W22" s="27"/>
      <c r="X22" s="27"/>
      <c r="Y22" s="27"/>
      <c r="Z22" s="27"/>
      <c r="AA22" s="27"/>
      <c r="AB22" s="27"/>
      <c r="AC22" s="27"/>
      <c r="AD22" s="27"/>
      <c r="AE22" s="27"/>
      <c r="AF22" s="264">
        <f>Actual!B22</f>
        <v>2015</v>
      </c>
      <c r="AG22" s="250">
        <f t="shared" ca="1" si="0"/>
        <v>2076.7304763952457</v>
      </c>
      <c r="AH22" s="249">
        <f ca="1">INDIRECT(""&amp;$C$2&amp;"!"&amp;AH$10&amp;ROW(Actual!B22))</f>
        <v>75.950083583185958</v>
      </c>
      <c r="AI22" s="250">
        <f ca="1">INDIRECT(""&amp;$C$2&amp;"!"&amp;AI$10&amp;ROW(Actual!C22))</f>
        <v>2495.1097099400095</v>
      </c>
      <c r="AJ22" s="249">
        <f ca="1">INDIRECT(""&amp;$C$2&amp;"!"&amp;AJ$10&amp;ROW(Actual!D22))</f>
        <v>74.092015091114263</v>
      </c>
      <c r="AK22" s="262">
        <f ca="1">INDIRECT(""&amp;$C$2&amp;"!"&amp;AK$10&amp;ROW(Actual!E22))</f>
        <v>0.55972419496350023</v>
      </c>
      <c r="AL22" s="249">
        <f ca="1">INDIRECT(""&amp;$C$2&amp;"!"&amp;AL$10&amp;ROW(Actual!K22))</f>
        <v>2</v>
      </c>
      <c r="AM22" s="250">
        <f ca="1">INDIRECT(""&amp;$C$2&amp;"!"&amp;AM$10&amp;ROW(Actual!E22))/AL22</f>
        <v>108722.53445132007</v>
      </c>
      <c r="AN22" s="251">
        <f ca="1">INDIRECT(""&amp;$C$2&amp;"!"&amp;AN$10&amp;ROW(Actual!K22))/10^6</f>
        <v>271.27465139877586</v>
      </c>
      <c r="AO22" s="52">
        <f ca="1">INDIRECT(""&amp;$C$2&amp;"!"&amp;AO$10&amp;ROW(Actual!Q22))</f>
        <v>3.7381082144091859E-2</v>
      </c>
      <c r="AP22" s="251">
        <f>IF(Actual!K22*Actual!$J22/10^6=0,NA(),Actual!K22*Actual!$J22/10^6)</f>
        <v>253.14852218128146</v>
      </c>
      <c r="AQ22" s="260">
        <f>IF(Actual!L22*Actual!$J22/10^6=0,NA(),Actual!L22*Actual!$J22/10^6)</f>
        <v>289.80583232884459</v>
      </c>
      <c r="AR22" s="256">
        <f t="shared" ca="1" si="1"/>
        <v>1.8580684920716948</v>
      </c>
      <c r="AS22" s="256">
        <f ca="1">IF(Actual!D22=0,NA(),Actual!D22-Review!AH22)</f>
        <v>-0.49519812269039676</v>
      </c>
      <c r="AT22" s="257">
        <f ca="1">IF(Actual!N22=0,NA(),Actual!N22-Review!AJ22)</f>
        <v>0.37374239169430723</v>
      </c>
      <c r="AU22" s="126"/>
      <c r="AV22" s="126"/>
      <c r="AW22" s="126"/>
    </row>
    <row r="23" spans="10:49" ht="13">
      <c r="J23" s="27"/>
      <c r="K23" s="27"/>
      <c r="L23" s="27"/>
      <c r="M23" s="27"/>
      <c r="N23" s="27"/>
      <c r="O23" s="27"/>
      <c r="P23" s="27"/>
      <c r="Q23" s="27"/>
      <c r="R23" s="27"/>
      <c r="S23" s="27"/>
      <c r="T23" s="27"/>
      <c r="U23" s="27"/>
      <c r="V23" s="27"/>
      <c r="W23" s="27"/>
      <c r="X23" s="27"/>
      <c r="Y23" s="27"/>
      <c r="Z23" s="27"/>
      <c r="AA23" s="27"/>
      <c r="AB23" s="27"/>
      <c r="AC23" s="27"/>
      <c r="AD23" s="27"/>
      <c r="AE23" s="27"/>
      <c r="AF23" s="264">
        <f>Actual!B23</f>
        <v>2016</v>
      </c>
      <c r="AG23" s="250">
        <f t="shared" ca="1" si="0"/>
        <v>2071.8522571086201</v>
      </c>
      <c r="AH23" s="249">
        <f ca="1">INDIRECT(""&amp;$C$2&amp;"!"&amp;AH$10&amp;ROW(Actual!B23))</f>
        <v>76.376263180041946</v>
      </c>
      <c r="AI23" s="250">
        <f ca="1">INDIRECT(""&amp;$C$2&amp;"!"&amp;AI$10&amp;ROW(Actual!C23))</f>
        <v>2462.429041469095</v>
      </c>
      <c r="AJ23" s="249">
        <f ca="1">INDIRECT(""&amp;$C$2&amp;"!"&amp;AJ$10&amp;ROW(Actual!D23))</f>
        <v>74.532521931372131</v>
      </c>
      <c r="AK23" s="262">
        <f ca="1">INDIRECT(""&amp;$C$2&amp;"!"&amp;AK$10&amp;ROW(Actual!E23))</f>
        <v>0.55358978589037244</v>
      </c>
      <c r="AL23" s="249">
        <f ca="1">INDIRECT(""&amp;$C$2&amp;"!"&amp;AL$10&amp;ROW(Actual!K23))</f>
        <v>2</v>
      </c>
      <c r="AM23" s="250">
        <f ca="1">INDIRECT(""&amp;$C$2&amp;"!"&amp;AM$10&amp;ROW(Actual!E23))/AL23</f>
        <v>112732.8822099916</v>
      </c>
      <c r="AN23" s="251">
        <f ca="1">INDIRECT(""&amp;$C$2&amp;"!"&amp;AN$10&amp;ROW(Actual!K23))/10^6</f>
        <v>277.596723082398</v>
      </c>
      <c r="AO23" s="52">
        <f ca="1">INDIRECT(""&amp;$C$2&amp;"!"&amp;AO$10&amp;ROW(Actual!Q23))</f>
        <v>3.6886076827680414E-2</v>
      </c>
      <c r="AP23" s="251">
        <f>IF(Actual!K23*Actual!$J23/10^6=0,NA(),Actual!K23*Actual!$J23/10^6)</f>
        <v>248.57900830569926</v>
      </c>
      <c r="AQ23" s="260">
        <f>IF(Actual!L23*Actual!$J23/10^6=0,NA(),Actual!L23*Actual!$J23/10^6)</f>
        <v>289.50706054505969</v>
      </c>
      <c r="AR23" s="256">
        <f t="shared" ca="1" si="1"/>
        <v>1.843741248669815</v>
      </c>
      <c r="AS23" s="256">
        <f ca="1">IF(Actual!D23=0,NA(),Actual!D23-Review!AH23)</f>
        <v>-0.37467587845463868</v>
      </c>
      <c r="AT23" s="257">
        <f ca="1">IF(Actual!N23=0,NA(),Actual!N23-Review!AJ23)</f>
        <v>0.55557823794018191</v>
      </c>
      <c r="AU23" s="126"/>
      <c r="AV23" s="126"/>
      <c r="AW23" s="126"/>
    </row>
    <row r="24" spans="10:49" ht="13">
      <c r="J24" s="27"/>
      <c r="K24" s="27"/>
      <c r="L24" s="27"/>
      <c r="M24" s="27"/>
      <c r="N24" s="27"/>
      <c r="O24" s="27"/>
      <c r="P24" s="27"/>
      <c r="Q24" s="27"/>
      <c r="R24" s="27"/>
      <c r="S24" s="27"/>
      <c r="T24" s="27"/>
      <c r="U24" s="27"/>
      <c r="V24" s="27"/>
      <c r="W24" s="27"/>
      <c r="X24" s="27"/>
      <c r="Y24" s="27"/>
      <c r="Z24" s="27"/>
      <c r="AA24" s="27"/>
      <c r="AB24" s="27"/>
      <c r="AC24" s="27"/>
      <c r="AD24" s="27"/>
      <c r="AE24" s="27"/>
      <c r="AF24" s="264">
        <f>Actual!B24</f>
        <v>2017</v>
      </c>
      <c r="AG24" s="250">
        <f t="shared" ca="1" si="0"/>
        <v>2054.2857441109577</v>
      </c>
      <c r="AH24" s="249">
        <f ca="1">INDIRECT(""&amp;$C$2&amp;"!"&amp;AH$10&amp;ROW(Actual!B24))</f>
        <v>76.78720278050568</v>
      </c>
      <c r="AI24" s="250">
        <f ca="1">INDIRECT(""&amp;$C$2&amp;"!"&amp;AI$10&amp;ROW(Actual!C24))</f>
        <v>2415.3950803202615</v>
      </c>
      <c r="AJ24" s="249">
        <f ca="1">INDIRECT(""&amp;$C$2&amp;"!"&amp;AJ$10&amp;ROW(Actual!D24))</f>
        <v>74.959606446914563</v>
      </c>
      <c r="AK24" s="262">
        <f ca="1">INDIRECT(""&amp;$C$2&amp;"!"&amp;AK$10&amp;ROW(Actual!E24))</f>
        <v>0.54765928093539762</v>
      </c>
      <c r="AL24" s="249">
        <f ca="1">INDIRECT(""&amp;$C$2&amp;"!"&amp;AL$10&amp;ROW(Actual!K24))</f>
        <v>2</v>
      </c>
      <c r="AM24" s="250">
        <f ca="1">INDIRECT(""&amp;$C$2&amp;"!"&amp;AM$10&amp;ROW(Actual!E24))/AL24</f>
        <v>115095.98402222265</v>
      </c>
      <c r="AN24" s="251">
        <f ca="1">INDIRECT(""&amp;$C$2&amp;"!"&amp;AN$10&amp;ROW(Actual!K24))/10^6</f>
        <v>278.00227357189601</v>
      </c>
      <c r="AO24" s="52">
        <f ca="1">INDIRECT(""&amp;$C$2&amp;"!"&amp;AO$10&amp;ROW(Actual!Q24))</f>
        <v>2.0961956847951546E-2</v>
      </c>
      <c r="AP24" s="251">
        <f>IF(Actual!K24*Actual!$J24/10^6=0,NA(),Actual!K24*Actual!$J24/10^6)</f>
        <v>230.88721993967658</v>
      </c>
      <c r="AQ24" s="260">
        <f>IF(Actual!L24*Actual!$J24/10^6=0,NA(),Actual!L24*Actual!$J24/10^6)</f>
        <v>274.58548456497772</v>
      </c>
      <c r="AR24" s="256">
        <f t="shared" ca="1" si="1"/>
        <v>1.8275963335911172</v>
      </c>
      <c r="AS24" s="256">
        <f ca="1">IF(Actual!D24=0,NA(),Actual!D24-Review!AH24)</f>
        <v>-0.54089501490301473</v>
      </c>
      <c r="AT24" s="257">
        <f ca="1">IF(Actual!N24=0,NA(),Actual!N24-Review!AJ24)</f>
        <v>0.1348907805798234</v>
      </c>
      <c r="AU24" s="126"/>
      <c r="AV24" s="126"/>
      <c r="AW24" s="126"/>
    </row>
    <row r="25" spans="10:49" ht="13">
      <c r="J25" s="27"/>
      <c r="K25" s="27"/>
      <c r="L25" s="27"/>
      <c r="M25" s="27"/>
      <c r="N25" s="27"/>
      <c r="O25" s="27"/>
      <c r="P25" s="27"/>
      <c r="Q25" s="27"/>
      <c r="R25" s="27"/>
      <c r="S25" s="27"/>
      <c r="T25" s="27"/>
      <c r="U25" s="27"/>
      <c r="V25" s="27"/>
      <c r="W25" s="27"/>
      <c r="X25" s="27"/>
      <c r="Y25" s="27"/>
      <c r="Z25" s="27"/>
      <c r="AA25" s="27"/>
      <c r="AB25" s="27"/>
      <c r="AC25" s="27"/>
      <c r="AD25" s="27"/>
      <c r="AE25" s="27"/>
      <c r="AF25" s="264">
        <f>Actual!B25</f>
        <v>2018</v>
      </c>
      <c r="AG25" s="250">
        <f t="shared" ca="1" si="0"/>
        <v>2030.4452031525436</v>
      </c>
      <c r="AH25" s="249">
        <f ca="1">INDIRECT(""&amp;$C$2&amp;"!"&amp;AH$10&amp;ROW(Actual!B25))</f>
        <v>77.0373034792227</v>
      </c>
      <c r="AI25" s="250">
        <f ca="1">INDIRECT(""&amp;$C$2&amp;"!"&amp;AI$10&amp;ROW(Actual!C25))</f>
        <v>2368.8244179615504</v>
      </c>
      <c r="AJ25" s="249">
        <f ca="1">INDIRECT(""&amp;$C$2&amp;"!"&amp;AJ$10&amp;ROW(Actual!D25))</f>
        <v>75.350044926106548</v>
      </c>
      <c r="AK25" s="262">
        <f ca="1">INDIRECT(""&amp;$C$2&amp;"!"&amp;AK$10&amp;ROW(Actual!E25))</f>
        <v>0.54340636932107234</v>
      </c>
      <c r="AL25" s="249">
        <f ca="1">INDIRECT(""&amp;$C$2&amp;"!"&amp;AL$10&amp;ROW(Actual!K25))</f>
        <v>2</v>
      </c>
      <c r="AM25" s="250">
        <f ca="1">INDIRECT(""&amp;$C$2&amp;"!"&amp;AM$10&amp;ROW(Actual!E25))/AL25</f>
        <v>115770.30257318974</v>
      </c>
      <c r="AN25" s="251">
        <f ca="1">INDIRECT(""&amp;$C$2&amp;"!"&amp;AN$10&amp;ROW(Actual!K25))/10^6</f>
        <v>274.23951961016877</v>
      </c>
      <c r="AO25" s="52">
        <f ca="1">INDIRECT(""&amp;$C$2&amp;"!"&amp;AO$10&amp;ROW(Actual!Q25))</f>
        <v>5.8587496053459365E-3</v>
      </c>
      <c r="AP25" s="251">
        <f>IF(Actual!K25*Actual!$J25/10^6=0,NA(),Actual!K25*Actual!$J25/10^6)</f>
        <v>250.0127270448522</v>
      </c>
      <c r="AQ25" s="260">
        <f>IF(Actual!L25*Actual!$J25/10^6=0,NA(),Actual!L25*Actual!$J25/10^6)</f>
        <v>273.52476579866368</v>
      </c>
      <c r="AR25" s="256">
        <f t="shared" ca="1" si="1"/>
        <v>1.6872585531161519</v>
      </c>
      <c r="AS25" s="256">
        <f ca="1">IF(Actual!D25=0,NA(),Actual!D25-Review!AH25)</f>
        <v>-4.1449820686111138E-2</v>
      </c>
      <c r="AT25" s="257">
        <f ca="1">IF(Actual!N25=0,NA(),Actual!N25-Review!AJ25)</f>
        <v>0.77954051325544071</v>
      </c>
      <c r="AU25" s="126"/>
      <c r="AV25" s="126"/>
      <c r="AW25" s="126"/>
    </row>
    <row r="26" spans="10:49" ht="13">
      <c r="J26" s="27"/>
      <c r="K26" s="27"/>
      <c r="L26" s="27"/>
      <c r="M26" s="27"/>
      <c r="N26" s="27"/>
      <c r="O26" s="27"/>
      <c r="P26" s="27"/>
      <c r="Q26" s="27"/>
      <c r="R26" s="27"/>
      <c r="S26" s="27"/>
      <c r="T26" s="27"/>
      <c r="U26" s="27"/>
      <c r="V26" s="27"/>
      <c r="W26" s="27"/>
      <c r="X26" s="27"/>
      <c r="Y26" s="27"/>
      <c r="Z26" s="27"/>
      <c r="AA26" s="27"/>
      <c r="AB26" s="27"/>
      <c r="AC26" s="27"/>
      <c r="AD26" s="27"/>
      <c r="AE26" s="27"/>
      <c r="AF26" s="264">
        <f>Actual!B26</f>
        <v>2019</v>
      </c>
      <c r="AG26" s="250">
        <f t="shared" ca="1" si="0"/>
        <v>1996.0978568572507</v>
      </c>
      <c r="AH26" s="249">
        <f ca="1">INDIRECT(""&amp;$C$2&amp;"!"&amp;AH$10&amp;ROW(Actual!B26))</f>
        <v>77.427262327460582</v>
      </c>
      <c r="AI26" s="250">
        <f ca="1">INDIRECT(""&amp;$C$2&amp;"!"&amp;AI$10&amp;ROW(Actual!C26))</f>
        <v>2304.3488195125942</v>
      </c>
      <c r="AJ26" s="249">
        <f ca="1">INDIRECT(""&amp;$C$2&amp;"!"&amp;AJ$10&amp;ROW(Actual!D26))</f>
        <v>75.762473409982462</v>
      </c>
      <c r="AK26" s="262">
        <f ca="1">INDIRECT(""&amp;$C$2&amp;"!"&amp;AK$10&amp;ROW(Actual!E26))</f>
        <v>0.53771174075763639</v>
      </c>
      <c r="AL26" s="249">
        <f ca="1">INDIRECT(""&amp;$C$2&amp;"!"&amp;AL$10&amp;ROW(Actual!K26))</f>
        <v>2</v>
      </c>
      <c r="AM26" s="250">
        <f ca="1">INDIRECT(""&amp;$C$2&amp;"!"&amp;AM$10&amp;ROW(Actual!E26))/AL26</f>
        <v>116710.42492913769</v>
      </c>
      <c r="AN26" s="251">
        <f ca="1">INDIRECT(""&amp;$C$2&amp;"!"&amp;AN$10&amp;ROW(Actual!K26))/10^6</f>
        <v>268.9415299102717</v>
      </c>
      <c r="AO26" s="52">
        <f ca="1">INDIRECT(""&amp;$C$2&amp;"!"&amp;AO$10&amp;ROW(Actual!Q26))</f>
        <v>8.1205830429060821E-3</v>
      </c>
      <c r="AP26" s="251" t="e">
        <f>IF(Actual!K26*Actual!$J26/10^6=0,NA(),Actual!K26*Actual!$J26/10^6)</f>
        <v>#N/A</v>
      </c>
      <c r="AQ26" s="260" t="e">
        <f>IF(Actual!L26*Actual!$J26/10^6=0,NA(),Actual!L26*Actual!$J26/10^6)</f>
        <v>#N/A</v>
      </c>
      <c r="AR26" s="256">
        <f t="shared" ca="1" si="1"/>
        <v>1.6647889174781199</v>
      </c>
      <c r="AS26" s="256" t="e">
        <f>IF(Actual!D26=0,NA(),Actual!D26-Review!AH26)</f>
        <v>#N/A</v>
      </c>
      <c r="AT26" s="257" t="e">
        <f>IF(Actual!N26=0,NA(),Actual!N26-Review!AJ26)</f>
        <v>#N/A</v>
      </c>
      <c r="AU26" s="126"/>
    </row>
    <row r="27" spans="10:49" ht="13">
      <c r="J27" s="27"/>
      <c r="K27" s="27"/>
      <c r="L27" s="27"/>
      <c r="M27" s="27"/>
      <c r="N27" s="27"/>
      <c r="O27" s="27"/>
      <c r="P27" s="27"/>
      <c r="Q27" s="27"/>
      <c r="R27" s="27"/>
      <c r="S27" s="27"/>
      <c r="T27" s="27"/>
      <c r="U27" s="27"/>
      <c r="V27" s="27"/>
      <c r="W27" s="27"/>
      <c r="X27" s="27"/>
      <c r="Y27" s="27"/>
      <c r="Z27" s="27"/>
      <c r="AA27" s="27"/>
      <c r="AB27" s="27"/>
      <c r="AC27" s="27"/>
      <c r="AD27" s="27"/>
      <c r="AE27" s="27"/>
      <c r="AF27" s="264">
        <f>Actual!B27</f>
        <v>2020</v>
      </c>
      <c r="AG27" s="250">
        <f t="shared" ca="1" si="0"/>
        <v>1951.7136934133066</v>
      </c>
      <c r="AH27" s="249">
        <f ca="1">INDIRECT(""&amp;$C$2&amp;"!"&amp;AH$10&amp;ROW(Actual!B27))</f>
        <v>77.803780643215561</v>
      </c>
      <c r="AI27" s="250">
        <f ca="1">INDIRECT(""&amp;$C$2&amp;"!"&amp;AI$10&amp;ROW(Actual!C27))</f>
        <v>2230.0369581024684</v>
      </c>
      <c r="AJ27" s="249">
        <f ca="1">INDIRECT(""&amp;$C$2&amp;"!"&amp;AJ$10&amp;ROW(Actual!D27))</f>
        <v>76.162601172542566</v>
      </c>
      <c r="AK27" s="262">
        <f ca="1">INDIRECT(""&amp;$C$2&amp;"!"&amp;AK$10&amp;ROW(Actual!E27))</f>
        <v>0.53220515667777346</v>
      </c>
      <c r="AL27" s="249">
        <f ca="1">INDIRECT(""&amp;$C$2&amp;"!"&amp;AL$10&amp;ROW(Actual!K27))</f>
        <v>2</v>
      </c>
      <c r="AM27" s="250">
        <f ca="1">INDIRECT(""&amp;$C$2&amp;"!"&amp;AM$10&amp;ROW(Actual!E27))/AL27</f>
        <v>118318.6702746604</v>
      </c>
      <c r="AN27" s="251">
        <f ca="1">INDIRECT(""&amp;$C$2&amp;"!"&amp;AN$10&amp;ROW(Actual!K27))/10^6</f>
        <v>263.8550075460326</v>
      </c>
      <c r="AO27" s="52">
        <f ca="1">INDIRECT(""&amp;$C$2&amp;"!"&amp;AO$10&amp;ROW(Actual!Q27))</f>
        <v>1.3779791706689304E-2</v>
      </c>
      <c r="AP27" s="251" t="e">
        <f>IF(Actual!K27*Actual!$J27/10^6=0,NA(),Actual!K27*Actual!$J27/10^6)</f>
        <v>#N/A</v>
      </c>
      <c r="AQ27" s="260" t="e">
        <f>IF(Actual!L27*Actual!$J27/10^6=0,NA(),Actual!L27*Actual!$J27/10^6)</f>
        <v>#N/A</v>
      </c>
      <c r="AR27" s="256">
        <f t="shared" ca="1" si="1"/>
        <v>1.641179470672995</v>
      </c>
      <c r="AS27" s="256" t="e">
        <f>IF(Actual!D27=0,NA(),Actual!D27-Review!AH27)</f>
        <v>#N/A</v>
      </c>
      <c r="AT27" s="257" t="e">
        <f>IF(Actual!N27=0,NA(),Actual!N27-Review!AJ27)</f>
        <v>#N/A</v>
      </c>
      <c r="AU27" s="126"/>
      <c r="AW27" s="126"/>
    </row>
    <row r="28" spans="10:49" ht="13">
      <c r="J28" s="27"/>
      <c r="K28" s="27"/>
      <c r="L28" s="27"/>
      <c r="M28" s="27"/>
      <c r="N28" s="27"/>
      <c r="O28" s="27"/>
      <c r="P28" s="27"/>
      <c r="Q28" s="27"/>
      <c r="R28" s="27"/>
      <c r="S28" s="27"/>
      <c r="T28" s="27"/>
      <c r="U28" s="27"/>
      <c r="V28" s="27"/>
      <c r="W28" s="27"/>
      <c r="X28" s="27"/>
      <c r="Y28" s="27"/>
      <c r="Z28" s="27"/>
      <c r="AA28" s="27"/>
      <c r="AB28" s="27"/>
      <c r="AC28" s="27"/>
      <c r="AD28" s="27"/>
      <c r="AE28" s="27"/>
      <c r="AF28" s="264">
        <f>Actual!B28</f>
        <v>2021</v>
      </c>
      <c r="AG28" s="250">
        <f t="shared" ca="1" si="0"/>
        <v>1898.3052520883261</v>
      </c>
      <c r="AH28" s="249">
        <f ca="1">INDIRECT(""&amp;$C$2&amp;"!"&amp;AH$10&amp;ROW(Actual!B28))</f>
        <v>78.169907476537801</v>
      </c>
      <c r="AI28" s="250">
        <f ca="1">INDIRECT(""&amp;$C$2&amp;"!"&amp;AI$10&amp;ROW(Actual!C28))</f>
        <v>2147.1583543682677</v>
      </c>
      <c r="AJ28" s="249">
        <f ca="1">INDIRECT(""&amp;$C$2&amp;"!"&amp;AJ$10&amp;ROW(Actual!D28))</f>
        <v>76.552205515318789</v>
      </c>
      <c r="AK28" s="262">
        <f ca="1">INDIRECT(""&amp;$C$2&amp;"!"&amp;AK$10&amp;ROW(Actual!E28))</f>
        <v>0.52684292543078681</v>
      </c>
      <c r="AL28" s="249">
        <f ca="1">INDIRECT(""&amp;$C$2&amp;"!"&amp;AL$10&amp;ROW(Actual!K28))</f>
        <v>2</v>
      </c>
      <c r="AM28" s="250">
        <f ca="1">INDIRECT(""&amp;$C$2&amp;"!"&amp;AM$10&amp;ROW(Actual!E28))/AL28</f>
        <v>120380.66860021175</v>
      </c>
      <c r="AN28" s="251">
        <f ca="1">INDIRECT(""&amp;$C$2&amp;"!"&amp;AN$10&amp;ROW(Actual!K28))/10^6</f>
        <v>258.47635828938246</v>
      </c>
      <c r="AO28" s="52">
        <f ca="1">INDIRECT(""&amp;$C$2&amp;"!"&amp;AO$10&amp;ROW(Actual!Q28))</f>
        <v>1.7427497458893937E-2</v>
      </c>
      <c r="AP28" s="251" t="e">
        <f>IF(Actual!K28*Actual!$J28/10^6=0,NA(),Actual!K28*Actual!$J28/10^6)</f>
        <v>#N/A</v>
      </c>
      <c r="AQ28" s="260" t="e">
        <f>IF(Actual!L28*Actual!$J28/10^6=0,NA(),Actual!L28*Actual!$J28/10^6)</f>
        <v>#N/A</v>
      </c>
      <c r="AR28" s="256">
        <f t="shared" ca="1" si="1"/>
        <v>1.6177019612190122</v>
      </c>
      <c r="AS28" s="256" t="e">
        <f>IF(Actual!D28=0,NA(),Actual!D28-Review!AH28)</f>
        <v>#N/A</v>
      </c>
      <c r="AT28" s="257" t="e">
        <f>IF(Actual!N28=0,NA(),Actual!N28-Review!AJ28)</f>
        <v>#N/A</v>
      </c>
      <c r="AW28" s="421"/>
    </row>
    <row r="29" spans="10:49" ht="13">
      <c r="J29" s="27"/>
      <c r="K29" s="27"/>
      <c r="L29" s="27"/>
      <c r="M29" s="27"/>
      <c r="N29" s="27"/>
      <c r="O29" s="27"/>
      <c r="P29" s="27"/>
      <c r="Q29" s="27"/>
      <c r="R29" s="27"/>
      <c r="S29" s="27"/>
      <c r="T29" s="27"/>
      <c r="U29" s="27"/>
      <c r="V29" s="27"/>
      <c r="W29" s="27"/>
      <c r="X29" s="27"/>
      <c r="Y29" s="27"/>
      <c r="Z29" s="27"/>
      <c r="AA29" s="27"/>
      <c r="AB29" s="27"/>
      <c r="AC29" s="27"/>
      <c r="AD29" s="27"/>
      <c r="AE29" s="27"/>
      <c r="AF29" s="264">
        <f>Actual!B29</f>
        <v>2022</v>
      </c>
      <c r="AG29" s="250">
        <f t="shared" ca="1" si="0"/>
        <v>1837.3691061786162</v>
      </c>
      <c r="AH29" s="249">
        <f ca="1">INDIRECT(""&amp;$C$2&amp;"!"&amp;AH$10&amp;ROW(Actual!B29))</f>
        <v>78.530626601234104</v>
      </c>
      <c r="AI29" s="250">
        <f ca="1">INDIRECT(""&amp;$C$2&amp;"!"&amp;AI$10&amp;ROW(Actual!C29))</f>
        <v>2057.3635704787862</v>
      </c>
      <c r="AJ29" s="249">
        <f ca="1">INDIRECT(""&amp;$C$2&amp;"!"&amp;AJ$10&amp;ROW(Actual!D29))</f>
        <v>76.934416120548434</v>
      </c>
      <c r="AK29" s="262">
        <f ca="1">INDIRECT(""&amp;$C$2&amp;"!"&amp;AK$10&amp;ROW(Actual!E29))</f>
        <v>0.52155217704763845</v>
      </c>
      <c r="AL29" s="249">
        <f ca="1">INDIRECT(""&amp;$C$2&amp;"!"&amp;AL$10&amp;ROW(Actual!K29))</f>
        <v>2</v>
      </c>
      <c r="AM29" s="250">
        <f ca="1">INDIRECT(""&amp;$C$2&amp;"!"&amp;AM$10&amp;ROW(Actual!E29))/AL29</f>
        <v>122582.19462819342</v>
      </c>
      <c r="AN29" s="251">
        <f ca="1">INDIRECT(""&amp;$C$2&amp;"!"&amp;AN$10&amp;ROW(Actual!K29))/10^6</f>
        <v>252.19614161738551</v>
      </c>
      <c r="AO29" s="52">
        <f ca="1">INDIRECT(""&amp;$C$2&amp;"!"&amp;AO$10&amp;ROW(Actual!Q29))</f>
        <v>1.8288036223598425E-2</v>
      </c>
      <c r="AP29" s="251" t="e">
        <f>IF(Actual!K29*Actual!$J29/10^6=0,NA(),Actual!K29*Actual!$J29/10^6)</f>
        <v>#N/A</v>
      </c>
      <c r="AQ29" s="260" t="e">
        <f>IF(Actual!L29*Actual!$J29/10^6=0,NA(),Actual!L29*Actual!$J29/10^6)</f>
        <v>#N/A</v>
      </c>
      <c r="AR29" s="256">
        <f t="shared" ca="1" si="1"/>
        <v>1.5962104806856701</v>
      </c>
      <c r="AS29" s="256" t="e">
        <f>IF(Actual!D29=0,NA(),Actual!D29-Review!AH29)</f>
        <v>#N/A</v>
      </c>
      <c r="AT29" s="257" t="e">
        <f>IF(Actual!N29=0,NA(),Actual!N29-Review!AJ29)</f>
        <v>#N/A</v>
      </c>
    </row>
    <row r="30" spans="10:49" ht="13">
      <c r="J30" s="27"/>
      <c r="K30" s="27"/>
      <c r="L30" s="27"/>
      <c r="M30" s="27"/>
      <c r="N30" s="27"/>
      <c r="O30" s="27"/>
      <c r="P30" s="27"/>
      <c r="Q30" s="27"/>
      <c r="R30" s="27"/>
      <c r="S30" s="27"/>
      <c r="T30" s="27"/>
      <c r="U30" s="27"/>
      <c r="V30" s="27"/>
      <c r="W30" s="27"/>
      <c r="X30" s="27"/>
      <c r="Y30" s="27"/>
      <c r="Z30" s="27"/>
      <c r="AA30" s="27"/>
      <c r="AB30" s="27"/>
      <c r="AC30" s="27"/>
      <c r="AD30" s="27"/>
      <c r="AE30" s="27"/>
      <c r="AF30" s="264">
        <f>Actual!B30</f>
        <v>2023</v>
      </c>
      <c r="AG30" s="250">
        <f t="shared" ca="1" si="0"/>
        <v>1770.7747217842241</v>
      </c>
      <c r="AH30" s="249">
        <f ca="1">INDIRECT(""&amp;$C$2&amp;"!"&amp;AH$10&amp;ROW(Actual!B30))</f>
        <v>78.892882976547725</v>
      </c>
      <c r="AI30" s="250">
        <f ca="1">INDIRECT(""&amp;$C$2&amp;"!"&amp;AI$10&amp;ROW(Actual!C30))</f>
        <v>1962.5658790197933</v>
      </c>
      <c r="AJ30" s="249">
        <f ca="1">INDIRECT(""&amp;$C$2&amp;"!"&amp;AJ$10&amp;ROW(Actual!D30))</f>
        <v>77.313873104023202</v>
      </c>
      <c r="AK30" s="262">
        <f ca="1">INDIRECT(""&amp;$C$2&amp;"!"&amp;AK$10&amp;ROW(Actual!E30))</f>
        <v>0.51623097198200407</v>
      </c>
      <c r="AL30" s="249">
        <f ca="1">INDIRECT(""&amp;$C$2&amp;"!"&amp;AL$10&amp;ROW(Actual!K30))</f>
        <v>2</v>
      </c>
      <c r="AM30" s="250">
        <f ca="1">INDIRECT(""&amp;$C$2&amp;"!"&amp;AM$10&amp;ROW(Actual!E30))/AL30</f>
        <v>124862.29973567737</v>
      </c>
      <c r="AN30" s="251">
        <f ca="1">INDIRECT(""&amp;$C$2&amp;"!"&amp;AN$10&amp;ROW(Actual!K30))/10^6</f>
        <v>245.05048903718256</v>
      </c>
      <c r="AO30" s="52">
        <f ca="1">INDIRECT(""&amp;$C$2&amp;"!"&amp;AO$10&amp;ROW(Actual!Q30))</f>
        <v>1.8600622336708783E-2</v>
      </c>
      <c r="AP30" s="251" t="e">
        <f>IF(Actual!K30*Actual!$J30/10^6=0,NA(),Actual!K30*Actual!$J30/10^6)</f>
        <v>#N/A</v>
      </c>
      <c r="AQ30" s="260" t="e">
        <f>IF(Actual!L30*Actual!$J30/10^6=0,NA(),Actual!L30*Actual!$J30/10^6)</f>
        <v>#N/A</v>
      </c>
      <c r="AR30" s="256">
        <f t="shared" ca="1" si="1"/>
        <v>1.579009872524523</v>
      </c>
      <c r="AS30" s="256" t="e">
        <f>IF(Actual!D30=0,NA(),Actual!D30-Review!AH30)</f>
        <v>#N/A</v>
      </c>
      <c r="AT30" s="257" t="e">
        <f>IF(Actual!N30=0,NA(),Actual!N30-Review!AJ30)</f>
        <v>#N/A</v>
      </c>
    </row>
    <row r="31" spans="10:49" ht="13">
      <c r="J31" s="27"/>
      <c r="K31" s="27"/>
      <c r="L31" s="27"/>
      <c r="M31" s="27"/>
      <c r="N31" s="27"/>
      <c r="O31" s="27"/>
      <c r="P31" s="27"/>
      <c r="Q31" s="27"/>
      <c r="R31" s="27"/>
      <c r="S31" s="27"/>
      <c r="T31" s="27"/>
      <c r="U31" s="27"/>
      <c r="V31" s="27"/>
      <c r="W31" s="27"/>
      <c r="X31" s="27"/>
      <c r="Y31" s="27"/>
      <c r="Z31" s="27"/>
      <c r="AA31" s="27"/>
      <c r="AB31" s="27"/>
      <c r="AC31" s="27"/>
      <c r="AD31" s="27"/>
      <c r="AE31" s="27"/>
      <c r="AF31" s="264">
        <f>Actual!B31</f>
        <v>2024</v>
      </c>
      <c r="AG31" s="250">
        <f t="shared" ca="1" si="0"/>
        <v>1698.1921715154458</v>
      </c>
      <c r="AH31" s="249">
        <f ca="1">INDIRECT(""&amp;$C$2&amp;"!"&amp;AH$10&amp;ROW(Actual!B31))</f>
        <v>79.246477734503898</v>
      </c>
      <c r="AI31" s="250">
        <f ca="1">INDIRECT(""&amp;$C$2&amp;"!"&amp;AI$10&amp;ROW(Actual!C31))</f>
        <v>1863.1641393173725</v>
      </c>
      <c r="AJ31" s="249">
        <f ca="1">INDIRECT(""&amp;$C$2&amp;"!"&amp;AJ$10&amp;ROW(Actual!D31))</f>
        <v>77.683309141475178</v>
      </c>
      <c r="AK31" s="262">
        <f ca="1">INDIRECT(""&amp;$C$2&amp;"!"&amp;AK$10&amp;ROW(Actual!E31))</f>
        <v>0.51103119179611456</v>
      </c>
      <c r="AL31" s="249">
        <f ca="1">INDIRECT(""&amp;$C$2&amp;"!"&amp;AL$10&amp;ROW(Actual!K31))</f>
        <v>2</v>
      </c>
      <c r="AM31" s="250">
        <f ca="1">INDIRECT(""&amp;$C$2&amp;"!"&amp;AM$10&amp;ROW(Actual!E31))/AL31</f>
        <v>127218.57724289903</v>
      </c>
      <c r="AN31" s="251">
        <f ca="1">INDIRECT(""&amp;$C$2&amp;"!"&amp;AN$10&amp;ROW(Actual!K31))/10^6</f>
        <v>237.02909097394664</v>
      </c>
      <c r="AO31" s="52">
        <f ca="1">INDIRECT(""&amp;$C$2&amp;"!"&amp;AO$10&amp;ROW(Actual!Q31))</f>
        <v>1.8871008400531686E-2</v>
      </c>
      <c r="AP31" s="251" t="e">
        <f>IF(Actual!K31*Actual!$J31/10^6=0,NA(),Actual!K31*Actual!$J31/10^6)</f>
        <v>#N/A</v>
      </c>
      <c r="AQ31" s="260" t="e">
        <f>IF(Actual!L31*Actual!$J31/10^6=0,NA(),Actual!L31*Actual!$J31/10^6)</f>
        <v>#N/A</v>
      </c>
      <c r="AR31" s="256">
        <f t="shared" ca="1" si="1"/>
        <v>1.5631685930287205</v>
      </c>
      <c r="AS31" s="256" t="e">
        <f>IF(Actual!D31=0,NA(),Actual!D31-Review!AH31)</f>
        <v>#N/A</v>
      </c>
      <c r="AT31" s="257" t="e">
        <f>IF(Actual!N31=0,NA(),Actual!N31-Review!AJ31)</f>
        <v>#N/A</v>
      </c>
    </row>
    <row r="32" spans="10:49" ht="13">
      <c r="J32" s="27"/>
      <c r="K32" s="27"/>
      <c r="L32" s="27"/>
      <c r="M32" s="27"/>
      <c r="N32" s="27"/>
      <c r="O32" s="27"/>
      <c r="P32" s="27"/>
      <c r="Q32" s="27"/>
      <c r="R32" s="27"/>
      <c r="S32" s="27"/>
      <c r="T32" s="27"/>
      <c r="U32" s="27"/>
      <c r="V32" s="27"/>
      <c r="W32" s="27"/>
      <c r="X32" s="27"/>
      <c r="Y32" s="27"/>
      <c r="Z32" s="27"/>
      <c r="AA32" s="27"/>
      <c r="AB32" s="27"/>
      <c r="AC32" s="27"/>
      <c r="AD32" s="27"/>
      <c r="AE32" s="27"/>
      <c r="AF32" s="264">
        <f>Actual!B32</f>
        <v>2025</v>
      </c>
      <c r="AG32" s="250">
        <f t="shared" ca="1" si="0"/>
        <v>1619.2227774696587</v>
      </c>
      <c r="AH32" s="249">
        <f ca="1">INDIRECT(""&amp;$C$2&amp;"!"&amp;AH$10&amp;ROW(Actual!B32))</f>
        <v>79.580879643006128</v>
      </c>
      <c r="AI32" s="250">
        <f ca="1">INDIRECT(""&amp;$C$2&amp;"!"&amp;AI$10&amp;ROW(Actual!C32))</f>
        <v>1759.4144948141907</v>
      </c>
      <c r="AJ32" s="249">
        <f ca="1">INDIRECT(""&amp;$C$2&amp;"!"&amp;AJ$10&amp;ROW(Actual!D32))</f>
        <v>78.034562535097066</v>
      </c>
      <c r="AK32" s="262">
        <f ca="1">INDIRECT(""&amp;$C$2&amp;"!"&amp;AK$10&amp;ROW(Actual!E32))</f>
        <v>0.50610973144267646</v>
      </c>
      <c r="AL32" s="249">
        <f ca="1">INDIRECT(""&amp;$C$2&amp;"!"&amp;AL$10&amp;ROW(Actual!K32))</f>
        <v>2</v>
      </c>
      <c r="AM32" s="250">
        <f ca="1">INDIRECT(""&amp;$C$2&amp;"!"&amp;AM$10&amp;ROW(Actual!E32))/AL32</f>
        <v>129699.55388442901</v>
      </c>
      <c r="AN32" s="251">
        <f ca="1">INDIRECT(""&amp;$C$2&amp;"!"&amp;AN$10&amp;ROW(Actual!K32))/10^6</f>
        <v>228.19527507519857</v>
      </c>
      <c r="AO32" s="52">
        <f ca="1">INDIRECT(""&amp;$C$2&amp;"!"&amp;AO$10&amp;ROW(Actual!Q32))</f>
        <v>1.9501685172858441E-2</v>
      </c>
      <c r="AP32" s="251" t="e">
        <f>IF(Actual!K32*Actual!$J32/10^6=0,NA(),Actual!K32*Actual!$J32/10^6)</f>
        <v>#N/A</v>
      </c>
      <c r="AQ32" s="260" t="e">
        <f>IF(Actual!L32*Actual!$J32/10^6=0,NA(),Actual!L32*Actual!$J32/10^6)</f>
        <v>#N/A</v>
      </c>
      <c r="AR32" s="256">
        <f t="shared" ca="1" si="1"/>
        <v>1.5463171079090614</v>
      </c>
      <c r="AS32" s="256" t="e">
        <f>IF(Actual!D32=0,NA(),Actual!D32-Review!AH32)</f>
        <v>#N/A</v>
      </c>
      <c r="AT32" s="257" t="e">
        <f>IF(Actual!N32=0,NA(),Actual!N32-Review!AJ32)</f>
        <v>#N/A</v>
      </c>
    </row>
    <row r="33" spans="10:46" ht="13">
      <c r="J33" s="27"/>
      <c r="K33" s="27"/>
      <c r="L33" s="27"/>
      <c r="M33" s="27"/>
      <c r="N33" s="27"/>
      <c r="O33" s="27"/>
      <c r="P33" s="27"/>
      <c r="Q33" s="27"/>
      <c r="R33" s="27"/>
      <c r="S33" s="27"/>
      <c r="T33" s="27"/>
      <c r="U33" s="27"/>
      <c r="V33" s="27"/>
      <c r="W33" s="27"/>
      <c r="X33" s="27"/>
      <c r="Y33" s="27"/>
      <c r="Z33" s="27"/>
      <c r="AA33" s="27"/>
      <c r="AB33" s="27"/>
      <c r="AC33" s="27"/>
      <c r="AD33" s="27"/>
      <c r="AE33" s="27"/>
      <c r="AF33" s="264">
        <f>Actual!B33</f>
        <v>2026</v>
      </c>
      <c r="AG33" s="250">
        <f t="shared" ca="1" si="0"/>
        <v>1536.1527468491633</v>
      </c>
      <c r="AH33" s="249">
        <f ca="1">INDIRECT(""&amp;$C$2&amp;"!"&amp;AH$10&amp;ROW(Actual!B33))</f>
        <v>79.904176110968407</v>
      </c>
      <c r="AI33" s="250">
        <f ca="1">INDIRECT(""&amp;$C$2&amp;"!"&amp;AI$10&amp;ROW(Actual!C33))</f>
        <v>1653.4457098961282</v>
      </c>
      <c r="AJ33" s="249">
        <f ca="1">INDIRECT(""&amp;$C$2&amp;"!"&amp;AJ$10&amp;ROW(Actual!D33))</f>
        <v>78.37306697531362</v>
      </c>
      <c r="AK33" s="262">
        <f ca="1">INDIRECT(""&amp;$C$2&amp;"!"&amp;AK$10&amp;ROW(Actual!E33))</f>
        <v>0.50134728183771748</v>
      </c>
      <c r="AL33" s="249">
        <f ca="1">INDIRECT(""&amp;$C$2&amp;"!"&amp;AL$10&amp;ROW(Actual!K33))</f>
        <v>2</v>
      </c>
      <c r="AM33" s="250">
        <f ca="1">INDIRECT(""&amp;$C$2&amp;"!"&amp;AM$10&amp;ROW(Actual!E33))/AL33</f>
        <v>132370.58571701919</v>
      </c>
      <c r="AN33" s="251">
        <f ca="1">INDIRECT(""&amp;$C$2&amp;"!"&amp;AN$10&amp;ROW(Actual!K33))/10^6</f>
        <v>218.86757707024307</v>
      </c>
      <c r="AO33" s="52">
        <f ca="1">INDIRECT(""&amp;$C$2&amp;"!"&amp;AO$10&amp;ROW(Actual!Q33))</f>
        <v>2.0593993985285719E-2</v>
      </c>
      <c r="AP33" s="251" t="e">
        <f>IF(Actual!K33*Actual!$J33/10^6=0,NA(),Actual!K33*Actual!$J33/10^6)</f>
        <v>#N/A</v>
      </c>
      <c r="AQ33" s="260" t="e">
        <f>IF(Actual!L33*Actual!$J33/10^6=0,NA(),Actual!L33*Actual!$J33/10^6)</f>
        <v>#N/A</v>
      </c>
      <c r="AR33" s="256">
        <f t="shared" ca="1" si="1"/>
        <v>1.5311091356547877</v>
      </c>
      <c r="AS33" s="256" t="e">
        <f>IF(Actual!D33=0,NA(),Actual!D33-Review!AH33)</f>
        <v>#N/A</v>
      </c>
      <c r="AT33" s="257" t="e">
        <f>IF(Actual!N33=0,NA(),Actual!N33-Review!AJ33)</f>
        <v>#N/A</v>
      </c>
    </row>
    <row r="34" spans="10:46" ht="13">
      <c r="J34" s="27"/>
      <c r="K34" s="27"/>
      <c r="L34" s="27"/>
      <c r="M34" s="27"/>
      <c r="N34" s="27"/>
      <c r="O34" s="27"/>
      <c r="P34" s="27"/>
      <c r="Q34" s="27"/>
      <c r="R34" s="27"/>
      <c r="S34" s="27"/>
      <c r="T34" s="27"/>
      <c r="U34" s="27"/>
      <c r="V34" s="27"/>
      <c r="W34" s="27"/>
      <c r="X34" s="27"/>
      <c r="Y34" s="27"/>
      <c r="Z34" s="27"/>
      <c r="AA34" s="27"/>
      <c r="AB34" s="27"/>
      <c r="AC34" s="27"/>
      <c r="AD34" s="27"/>
      <c r="AE34" s="27"/>
      <c r="AF34" s="264">
        <f>Actual!B34</f>
        <v>2027</v>
      </c>
      <c r="AG34" s="250">
        <f t="shared" ca="1" si="0"/>
        <v>1449.7435248893353</v>
      </c>
      <c r="AH34" s="249">
        <f ca="1">INDIRECT(""&amp;$C$2&amp;"!"&amp;AH$10&amp;ROW(Actual!B34))</f>
        <v>80.213750553529025</v>
      </c>
      <c r="AI34" s="250">
        <f ca="1">INDIRECT(""&amp;$C$2&amp;"!"&amp;AI$10&amp;ROW(Actual!C34))</f>
        <v>1546.2313496357481</v>
      </c>
      <c r="AJ34" s="249">
        <f ca="1">INDIRECT(""&amp;$C$2&amp;"!"&amp;AJ$10&amp;ROW(Actual!D34))</f>
        <v>78.696214884772715</v>
      </c>
      <c r="AK34" s="262">
        <f ca="1">INDIRECT(""&amp;$C$2&amp;"!"&amp;AK$10&amp;ROW(Actual!E34))</f>
        <v>0.49678265409202571</v>
      </c>
      <c r="AL34" s="249">
        <f ca="1">INDIRECT(""&amp;$C$2&amp;"!"&amp;AL$10&amp;ROW(Actual!K34))</f>
        <v>2</v>
      </c>
      <c r="AM34" s="250">
        <f ca="1">INDIRECT(""&amp;$C$2&amp;"!"&amp;AM$10&amp;ROW(Actual!E34))/AL34</f>
        <v>135188.83409514592</v>
      </c>
      <c r="AN34" s="251">
        <f ca="1">INDIRECT(""&amp;$C$2&amp;"!"&amp;AN$10&amp;ROW(Actual!K34))/10^6</f>
        <v>209.03321339862072</v>
      </c>
      <c r="AO34" s="52">
        <f ca="1">INDIRECT(""&amp;$C$2&amp;"!"&amp;AO$10&amp;ROW(Actual!Q34))</f>
        <v>2.1290593849539796E-2</v>
      </c>
      <c r="AP34" s="251" t="e">
        <f>IF(Actual!K34*Actual!$J34/10^6=0,NA(),Actual!K34*Actual!$J34/10^6)</f>
        <v>#N/A</v>
      </c>
      <c r="AQ34" s="260" t="e">
        <f>IF(Actual!L34*Actual!$J34/10^6=0,NA(),Actual!L34*Actual!$J34/10^6)</f>
        <v>#N/A</v>
      </c>
      <c r="AR34" s="256">
        <f t="shared" ca="1" si="1"/>
        <v>1.5175356687563095</v>
      </c>
      <c r="AS34" s="256" t="e">
        <f>IF(Actual!D34=0,NA(),Actual!D34-Review!AH34)</f>
        <v>#N/A</v>
      </c>
      <c r="AT34" s="257" t="e">
        <f>IF(Actual!N34=0,NA(),Actual!N34-Review!AJ34)</f>
        <v>#N/A</v>
      </c>
    </row>
    <row r="35" spans="10:46" ht="13">
      <c r="J35" s="27"/>
      <c r="K35" s="27"/>
      <c r="L35" s="27"/>
      <c r="M35" s="27"/>
      <c r="N35" s="27"/>
      <c r="O35" s="27"/>
      <c r="P35" s="27"/>
      <c r="Q35" s="27"/>
      <c r="R35" s="27"/>
      <c r="S35" s="27"/>
      <c r="T35" s="27"/>
      <c r="U35" s="27"/>
      <c r="V35" s="27"/>
      <c r="W35" s="27"/>
      <c r="X35" s="27"/>
      <c r="Y35" s="27"/>
      <c r="Z35" s="27"/>
      <c r="AA35" s="27"/>
      <c r="AB35" s="27"/>
      <c r="AC35" s="27"/>
      <c r="AD35" s="27"/>
      <c r="AE35" s="27"/>
      <c r="AF35" s="264">
        <f>Actual!B35</f>
        <v>2028</v>
      </c>
      <c r="AG35" s="250">
        <f t="shared" ca="1" si="0"/>
        <v>1360.7918850948172</v>
      </c>
      <c r="AH35" s="249">
        <f ca="1">INDIRECT(""&amp;$C$2&amp;"!"&amp;AH$10&amp;ROW(Actual!B35))</f>
        <v>80.506816292004459</v>
      </c>
      <c r="AI35" s="250">
        <f ca="1">INDIRECT(""&amp;$C$2&amp;"!"&amp;AI$10&amp;ROW(Actual!C35))</f>
        <v>1438.7247748494369</v>
      </c>
      <c r="AJ35" s="249">
        <f ca="1">INDIRECT(""&amp;$C$2&amp;"!"&amp;AJ$10&amp;ROW(Actual!D35))</f>
        <v>79.001022944324077</v>
      </c>
      <c r="AK35" s="262">
        <f ca="1">INDIRECT(""&amp;$C$2&amp;"!"&amp;AK$10&amp;ROW(Actual!E35))</f>
        <v>0.49245793343909078</v>
      </c>
      <c r="AL35" s="249">
        <f ca="1">INDIRECT(""&amp;$C$2&amp;"!"&amp;AL$10&amp;ROW(Actual!K35))</f>
        <v>2</v>
      </c>
      <c r="AM35" s="250">
        <f ca="1">INDIRECT(""&amp;$C$2&amp;"!"&amp;AM$10&amp;ROW(Actual!E35))/AL35</f>
        <v>138066.78498990493</v>
      </c>
      <c r="AN35" s="251">
        <f ca="1">INDIRECT(""&amp;$C$2&amp;"!"&amp;AN$10&amp;ROW(Actual!K35))/10^6</f>
        <v>198.64010414878661</v>
      </c>
      <c r="AO35" s="52">
        <f ca="1">INDIRECT(""&amp;$C$2&amp;"!"&amp;AO$10&amp;ROW(Actual!Q35))</f>
        <v>2.1288377209714771E-2</v>
      </c>
      <c r="AP35" s="251" t="e">
        <f>IF(Actual!K35*Actual!$J35/10^6=0,NA(),Actual!K35*Actual!$J35/10^6)</f>
        <v>#N/A</v>
      </c>
      <c r="AQ35" s="260" t="e">
        <f>IF(Actual!L35*Actual!$J35/10^6=0,NA(),Actual!L35*Actual!$J35/10^6)</f>
        <v>#N/A</v>
      </c>
      <c r="AR35" s="256">
        <f t="shared" ca="1" si="1"/>
        <v>1.5057933476803811</v>
      </c>
      <c r="AS35" s="256" t="e">
        <f>IF(Actual!D35=0,NA(),Actual!D35-Review!AH35)</f>
        <v>#N/A</v>
      </c>
      <c r="AT35" s="257" t="e">
        <f>IF(Actual!N35=0,NA(),Actual!N35-Review!AJ35)</f>
        <v>#N/A</v>
      </c>
    </row>
    <row r="36" spans="10:46" ht="13">
      <c r="J36" s="27"/>
      <c r="K36" s="27"/>
      <c r="L36" s="27"/>
      <c r="M36" s="27"/>
      <c r="N36" s="27"/>
      <c r="O36" s="27"/>
      <c r="P36" s="27"/>
      <c r="Q36" s="27"/>
      <c r="R36" s="27"/>
      <c r="S36" s="27"/>
      <c r="T36" s="27"/>
      <c r="U36" s="27"/>
      <c r="V36" s="27"/>
      <c r="W36" s="27"/>
      <c r="X36" s="27"/>
      <c r="Y36" s="27"/>
      <c r="Z36" s="27"/>
      <c r="AA36" s="27"/>
      <c r="AB36" s="27"/>
      <c r="AC36" s="27"/>
      <c r="AD36" s="27"/>
      <c r="AE36" s="27"/>
      <c r="AF36" s="264">
        <f>Actual!B36</f>
        <v>2029</v>
      </c>
      <c r="AG36" s="250">
        <f t="shared" ca="1" si="0"/>
        <v>1271.7579967492004</v>
      </c>
      <c r="AH36" s="249">
        <f ca="1">INDIRECT(""&amp;$C$2&amp;"!"&amp;AH$10&amp;ROW(Actual!B36))</f>
        <v>80.792519940233916</v>
      </c>
      <c r="AI36" s="250">
        <f ca="1">INDIRECT(""&amp;$C$2&amp;"!"&amp;AI$10&amp;ROW(Actual!C36))</f>
        <v>1333.0680225105834</v>
      </c>
      <c r="AJ36" s="249">
        <f ca="1">INDIRECT(""&amp;$C$2&amp;"!"&amp;AJ$10&amp;ROW(Actual!D36))</f>
        <v>79.294560398172109</v>
      </c>
      <c r="AK36" s="262">
        <f ca="1">INDIRECT(""&amp;$C$2&amp;"!"&amp;AK$10&amp;ROW(Actual!E36))</f>
        <v>0.48823730578629604</v>
      </c>
      <c r="AL36" s="249">
        <f ca="1">INDIRECT(""&amp;$C$2&amp;"!"&amp;AL$10&amp;ROW(Actual!K36))</f>
        <v>2</v>
      </c>
      <c r="AM36" s="250">
        <f ca="1">INDIRECT(""&amp;$C$2&amp;"!"&amp;AM$10&amp;ROW(Actual!E36))/AL36</f>
        <v>141011.67843295092</v>
      </c>
      <c r="AN36" s="251">
        <f ca="1">INDIRECT(""&amp;$C$2&amp;"!"&amp;AN$10&amp;ROW(Actual!K36))/10^6</f>
        <v>187.9781593195122</v>
      </c>
      <c r="AO36" s="52">
        <f ca="1">INDIRECT(""&amp;$C$2&amp;"!"&amp;AO$10&amp;ROW(Actual!Q36))</f>
        <v>2.1329485170972218E-2</v>
      </c>
      <c r="AP36" s="251" t="e">
        <f>IF(Actual!K36*Actual!$J36/10^6=0,NA(),Actual!K36*Actual!$J36/10^6)</f>
        <v>#N/A</v>
      </c>
      <c r="AQ36" s="260" t="e">
        <f>IF(Actual!L36*Actual!$J36/10^6=0,NA(),Actual!L36*Actual!$J36/10^6)</f>
        <v>#N/A</v>
      </c>
      <c r="AR36" s="256">
        <f t="shared" ca="1" si="1"/>
        <v>1.4979595420618068</v>
      </c>
      <c r="AS36" s="256" t="e">
        <f>IF(Actual!D36=0,NA(),Actual!D36-Review!AH36)</f>
        <v>#N/A</v>
      </c>
      <c r="AT36" s="257" t="e">
        <f>IF(Actual!N36=0,NA(),Actual!N36-Review!AJ36)</f>
        <v>#N/A</v>
      </c>
    </row>
    <row r="37" spans="10:46" ht="13">
      <c r="J37" s="27"/>
      <c r="K37" s="27"/>
      <c r="L37" s="27"/>
      <c r="M37" s="27"/>
      <c r="N37" s="27"/>
      <c r="O37" s="27"/>
      <c r="P37" s="27"/>
      <c r="Q37" s="27"/>
      <c r="R37" s="27"/>
      <c r="S37" s="27"/>
      <c r="T37" s="27"/>
      <c r="U37" s="27"/>
      <c r="V37" s="27"/>
      <c r="W37" s="27"/>
      <c r="X37" s="27"/>
      <c r="Y37" s="27"/>
      <c r="Z37" s="27"/>
      <c r="AA37" s="27"/>
      <c r="AB37" s="27"/>
      <c r="AC37" s="27"/>
      <c r="AD37" s="27"/>
      <c r="AE37" s="27"/>
      <c r="AF37" s="264">
        <f>Actual!B37</f>
        <v>2030</v>
      </c>
      <c r="AG37" s="250">
        <f t="shared" ca="1" si="0"/>
        <v>1184.2209673187913</v>
      </c>
      <c r="AH37" s="249">
        <f ca="1">INDIRECT(""&amp;$C$2&amp;"!"&amp;AH$10&amp;ROW(Actual!B37))</f>
        <v>81.075088238603229</v>
      </c>
      <c r="AI37" s="250">
        <f ca="1">INDIRECT(""&amp;$C$2&amp;"!"&amp;AI$10&amp;ROW(Actual!C37))</f>
        <v>1230.6876012722948</v>
      </c>
      <c r="AJ37" s="249">
        <f ca="1">INDIRECT(""&amp;$C$2&amp;"!"&amp;AJ$10&amp;ROW(Actual!D37))</f>
        <v>79.580346043486259</v>
      </c>
      <c r="AK37" s="262">
        <f ca="1">INDIRECT(""&amp;$C$2&amp;"!"&amp;AK$10&amp;ROW(Actual!E37))</f>
        <v>0.48405889583350603</v>
      </c>
      <c r="AL37" s="249">
        <f ca="1">INDIRECT(""&amp;$C$2&amp;"!"&amp;AL$10&amp;ROW(Actual!K37))</f>
        <v>2</v>
      </c>
      <c r="AM37" s="250">
        <f ca="1">INDIRECT(""&amp;$C$2&amp;"!"&amp;AM$10&amp;ROW(Actual!E37))/AL37</f>
        <v>144160.73742099799</v>
      </c>
      <c r="AN37" s="251">
        <f ca="1">INDIRECT(""&amp;$C$2&amp;"!"&amp;AN$10&amp;ROW(Actual!K37))/10^6</f>
        <v>177.41683213429317</v>
      </c>
      <c r="AO37" s="52">
        <f ca="1">INDIRECT(""&amp;$C$2&amp;"!"&amp;AO$10&amp;ROW(Actual!Q37))</f>
        <v>2.2331902031393902E-2</v>
      </c>
      <c r="AP37" s="251" t="e">
        <f>IF(Actual!K37*Actual!$J37/10^6=0,NA(),Actual!K37*Actual!$J37/10^6)</f>
        <v>#N/A</v>
      </c>
      <c r="AQ37" s="260" t="e">
        <f>IF(Actual!L37*Actual!$J37/10^6=0,NA(),Actual!L37*Actual!$J37/10^6)</f>
        <v>#N/A</v>
      </c>
      <c r="AR37" s="256">
        <f t="shared" ca="1" si="1"/>
        <v>1.4947421951169702</v>
      </c>
      <c r="AS37" s="256" t="e">
        <f>IF(Actual!D37=0,NA(),Actual!D37-Review!AH37)</f>
        <v>#N/A</v>
      </c>
      <c r="AT37" s="257" t="e">
        <f>IF(Actual!N37=0,NA(),Actual!N37-Review!AJ37)</f>
        <v>#N/A</v>
      </c>
    </row>
    <row r="38" spans="10:46" ht="13">
      <c r="J38" s="27"/>
      <c r="K38" s="27"/>
      <c r="L38" s="27"/>
      <c r="M38" s="27"/>
      <c r="N38" s="27"/>
      <c r="O38" s="27"/>
      <c r="P38" s="27"/>
      <c r="Q38" s="27"/>
      <c r="R38" s="27"/>
      <c r="S38" s="27"/>
      <c r="T38" s="27"/>
      <c r="U38" s="27"/>
      <c r="V38" s="27"/>
      <c r="W38" s="27"/>
      <c r="X38" s="27"/>
      <c r="Y38" s="27"/>
      <c r="Z38" s="27"/>
      <c r="AA38" s="27"/>
      <c r="AB38" s="27"/>
      <c r="AC38" s="27"/>
      <c r="AD38" s="27"/>
      <c r="AE38" s="27"/>
      <c r="AF38" s="264">
        <f>Actual!B38</f>
        <v>2031</v>
      </c>
      <c r="AG38" s="250">
        <f t="shared" ca="1" si="0"/>
        <v>1101.1647360497248</v>
      </c>
      <c r="AH38" s="249">
        <f ca="1">INDIRECT(""&amp;$C$2&amp;"!"&amp;AH$10&amp;ROW(Actual!B38))</f>
        <v>81.374113947811878</v>
      </c>
      <c r="AI38" s="250">
        <f ca="1">INDIRECT(""&amp;$C$2&amp;"!"&amp;AI$10&amp;ROW(Actual!C38))</f>
        <v>1133.9039079983518</v>
      </c>
      <c r="AJ38" s="249">
        <f ca="1">INDIRECT(""&amp;$C$2&amp;"!"&amp;AJ$10&amp;ROW(Actual!D38))</f>
        <v>79.873754730889928</v>
      </c>
      <c r="AK38" s="262">
        <f ca="1">INDIRECT(""&amp;$C$2&amp;"!"&amp;AK$10&amp;ROW(Actual!E38))</f>
        <v>0.47963082197365414</v>
      </c>
      <c r="AL38" s="249">
        <f ca="1">INDIRECT(""&amp;$C$2&amp;"!"&amp;AL$10&amp;ROW(Actual!K38))</f>
        <v>2</v>
      </c>
      <c r="AM38" s="250">
        <f ca="1">INDIRECT(""&amp;$C$2&amp;"!"&amp;AM$10&amp;ROW(Actual!E38))/AL38</f>
        <v>147404.07731340913</v>
      </c>
      <c r="AN38" s="251">
        <f ca="1">INDIRECT(""&amp;$C$2&amp;"!"&amp;AN$10&amp;ROW(Actual!K38))/10^6</f>
        <v>167.14205932056578</v>
      </c>
      <c r="AO38" s="52">
        <f ca="1">INDIRECT(""&amp;$C$2&amp;"!"&amp;AO$10&amp;ROW(Actual!Q38))</f>
        <v>2.2498080617744609E-2</v>
      </c>
      <c r="AP38" s="251" t="e">
        <f>IF(Actual!K38*Actual!$J38/10^6=0,NA(),Actual!K38*Actual!$J38/10^6)</f>
        <v>#N/A</v>
      </c>
      <c r="AQ38" s="260" t="e">
        <f>IF(Actual!L38*Actual!$J38/10^6=0,NA(),Actual!L38*Actual!$J38/10^6)</f>
        <v>#N/A</v>
      </c>
      <c r="AR38" s="256">
        <f t="shared" ca="1" si="1"/>
        <v>1.5003592169219502</v>
      </c>
      <c r="AS38" s="256" t="e">
        <f>IF(Actual!D38=0,NA(),Actual!D38-Review!AH38)</f>
        <v>#N/A</v>
      </c>
      <c r="AT38" s="257" t="e">
        <f>IF(Actual!N38=0,NA(),Actual!N38-Review!AJ38)</f>
        <v>#N/A</v>
      </c>
    </row>
    <row r="39" spans="10:46" ht="13">
      <c r="J39" s="27"/>
      <c r="K39" s="27"/>
      <c r="L39" s="27"/>
      <c r="M39" s="27"/>
      <c r="N39" s="27"/>
      <c r="O39" s="27"/>
      <c r="P39" s="27"/>
      <c r="Q39" s="27"/>
      <c r="R39" s="27"/>
      <c r="S39" s="27"/>
      <c r="T39" s="27"/>
      <c r="U39" s="27"/>
      <c r="V39" s="27"/>
      <c r="W39" s="27"/>
      <c r="X39" s="27"/>
      <c r="Y39" s="27"/>
      <c r="Z39" s="27"/>
      <c r="AA39" s="27"/>
      <c r="AB39" s="27"/>
      <c r="AC39" s="27"/>
      <c r="AD39" s="27"/>
      <c r="AE39" s="27"/>
      <c r="AF39" s="264">
        <f>Actual!B39</f>
        <v>2032</v>
      </c>
      <c r="AG39" s="250">
        <f t="shared" ca="1" si="0"/>
        <v>1016.0530379722017</v>
      </c>
      <c r="AH39" s="249">
        <f ca="1">INDIRECT(""&amp;$C$2&amp;"!"&amp;AH$10&amp;ROW(Actual!B39))</f>
        <v>81.626601978377167</v>
      </c>
      <c r="AI39" s="250">
        <f ca="1">INDIRECT(""&amp;$C$2&amp;"!"&amp;AI$10&amp;ROW(Actual!C39))</f>
        <v>1038.102154778137</v>
      </c>
      <c r="AJ39" s="249">
        <f ca="1">INDIRECT(""&amp;$C$2&amp;"!"&amp;AJ$10&amp;ROW(Actual!D39))</f>
        <v>80.123677587129691</v>
      </c>
      <c r="AK39" s="262">
        <f ca="1">INDIRECT(""&amp;$C$2&amp;"!"&amp;AK$10&amp;ROW(Actual!E39))</f>
        <v>0.47589028670375361</v>
      </c>
      <c r="AL39" s="249">
        <f ca="1">INDIRECT(""&amp;$C$2&amp;"!"&amp;AL$10&amp;ROW(Actual!K39))</f>
        <v>2</v>
      </c>
      <c r="AM39" s="250">
        <f ca="1">INDIRECT(""&amp;$C$2&amp;"!"&amp;AM$10&amp;ROW(Actual!E39))/AL39</f>
        <v>150810.39556618911</v>
      </c>
      <c r="AN39" s="251">
        <f ca="1">INDIRECT(""&amp;$C$2&amp;"!"&amp;AN$10&amp;ROW(Actual!K39))/10^6</f>
        <v>156.5565966002041</v>
      </c>
      <c r="AO39" s="52">
        <f ca="1">INDIRECT(""&amp;$C$2&amp;"!"&amp;AO$10&amp;ROW(Actual!Q39))</f>
        <v>2.3108711202998178E-2</v>
      </c>
      <c r="AP39" s="251" t="e">
        <f>IF(Actual!K39*Actual!$J39/10^6=0,NA(),Actual!K39*Actual!$J39/10^6)</f>
        <v>#N/A</v>
      </c>
      <c r="AQ39" s="260" t="e">
        <f>IF(Actual!L39*Actual!$J39/10^6=0,NA(),Actual!L39*Actual!$J39/10^6)</f>
        <v>#N/A</v>
      </c>
      <c r="AR39" s="256">
        <f t="shared" ca="1" si="1"/>
        <v>1.5029243912474755</v>
      </c>
      <c r="AS39" s="256" t="e">
        <f>IF(Actual!D39=0,NA(),Actual!D39-Review!AH39)</f>
        <v>#N/A</v>
      </c>
      <c r="AT39" s="257" t="e">
        <f>IF(Actual!N39=0,NA(),Actual!N39-Review!AJ39)</f>
        <v>#N/A</v>
      </c>
    </row>
    <row r="40" spans="10:46" ht="13">
      <c r="J40" s="27"/>
      <c r="K40" s="27"/>
      <c r="L40" s="27"/>
      <c r="M40" s="27"/>
      <c r="N40" s="27"/>
      <c r="O40" s="27"/>
      <c r="P40" s="27"/>
      <c r="Q40" s="27"/>
      <c r="R40" s="27"/>
      <c r="S40" s="27"/>
      <c r="T40" s="27"/>
      <c r="U40" s="27"/>
      <c r="V40" s="27"/>
      <c r="W40" s="27"/>
      <c r="X40" s="27"/>
      <c r="Y40" s="27"/>
      <c r="Z40" s="27"/>
      <c r="AA40" s="27"/>
      <c r="AB40" s="27"/>
      <c r="AC40" s="27"/>
      <c r="AD40" s="27"/>
      <c r="AE40" s="27"/>
      <c r="AF40" s="264">
        <f>Actual!B40</f>
        <v>2033</v>
      </c>
      <c r="AG40" s="250">
        <f t="shared" ca="1" si="0"/>
        <v>929.65856278910735</v>
      </c>
      <c r="AH40" s="249">
        <f ca="1">INDIRECT(""&amp;$C$2&amp;"!"&amp;AH$10&amp;ROW(Actual!B40))</f>
        <v>81.82532018746258</v>
      </c>
      <c r="AI40" s="250">
        <f ca="1">INDIRECT(""&amp;$C$2&amp;"!"&amp;AI$10&amp;ROW(Actual!C40))</f>
        <v>943.95632062462175</v>
      </c>
      <c r="AJ40" s="249">
        <f ca="1">INDIRECT(""&amp;$C$2&amp;"!"&amp;AJ$10&amp;ROW(Actual!D40))</f>
        <v>80.323622599953268</v>
      </c>
      <c r="AK40" s="262">
        <f ca="1">INDIRECT(""&amp;$C$2&amp;"!"&amp;AK$10&amp;ROW(Actual!E40))</f>
        <v>0.47294599465089726</v>
      </c>
      <c r="AL40" s="249">
        <f ca="1">INDIRECT(""&amp;$C$2&amp;"!"&amp;AL$10&amp;ROW(Actual!K40))</f>
        <v>2</v>
      </c>
      <c r="AM40" s="250">
        <f ca="1">INDIRECT(""&amp;$C$2&amp;"!"&amp;AM$10&amp;ROW(Actual!E40))/AL40</f>
        <v>154441.92335855571</v>
      </c>
      <c r="AN40" s="251">
        <f ca="1">INDIRECT(""&amp;$C$2&amp;"!"&amp;AN$10&amp;ROW(Actual!K40))/10^6</f>
        <v>145.78642972373208</v>
      </c>
      <c r="AO40" s="52">
        <f ca="1">INDIRECT(""&amp;$C$2&amp;"!"&amp;AO$10&amp;ROW(Actual!Q40))</f>
        <v>2.4080089298438079E-2</v>
      </c>
      <c r="AP40" s="251" t="e">
        <f>IF(Actual!K40*Actual!$J40/10^6=0,NA(),Actual!K40*Actual!$J40/10^6)</f>
        <v>#N/A</v>
      </c>
      <c r="AQ40" s="260" t="e">
        <f>IF(Actual!L40*Actual!$J40/10^6=0,NA(),Actual!L40*Actual!$J40/10^6)</f>
        <v>#N/A</v>
      </c>
      <c r="AR40" s="256">
        <f t="shared" ca="1" si="1"/>
        <v>1.5016975875093124</v>
      </c>
      <c r="AS40" s="256" t="e">
        <f>IF(Actual!D40=0,NA(),Actual!D40-Review!AH40)</f>
        <v>#N/A</v>
      </c>
      <c r="AT40" s="257" t="e">
        <f>IF(Actual!N40=0,NA(),Actual!N40-Review!AJ40)</f>
        <v>#N/A</v>
      </c>
    </row>
    <row r="41" spans="10:46" ht="13">
      <c r="J41" s="27"/>
      <c r="K41" s="27"/>
      <c r="L41" s="27"/>
      <c r="M41" s="27"/>
      <c r="N41" s="27"/>
      <c r="O41" s="27"/>
      <c r="P41" s="27"/>
      <c r="Q41" s="27"/>
      <c r="R41" s="27"/>
      <c r="S41" s="27"/>
      <c r="T41" s="27"/>
      <c r="U41" s="27"/>
      <c r="V41" s="27"/>
      <c r="W41" s="27"/>
      <c r="X41" s="27"/>
      <c r="Y41" s="27"/>
      <c r="Z41" s="27"/>
      <c r="AA41" s="27"/>
      <c r="AB41" s="27"/>
      <c r="AC41" s="27"/>
      <c r="AD41" s="27"/>
      <c r="AE41" s="27"/>
      <c r="AF41" s="264">
        <f>Actual!B41</f>
        <v>2034</v>
      </c>
      <c r="AG41" s="250">
        <f t="shared" ca="1" si="0"/>
        <v>844.94201074758485</v>
      </c>
      <c r="AH41" s="249">
        <f ca="1">INDIRECT(""&amp;$C$2&amp;"!"&amp;AH$10&amp;ROW(Actual!B41))</f>
        <v>81.985516481919873</v>
      </c>
      <c r="AI41" s="250">
        <f ca="1">INDIRECT(""&amp;$C$2&amp;"!"&amp;AI$10&amp;ROW(Actual!C41))</f>
        <v>853.63120060721803</v>
      </c>
      <c r="AJ41" s="249">
        <f ca="1">INDIRECT(""&amp;$C$2&amp;"!"&amp;AJ$10&amp;ROW(Actual!D41))</f>
        <v>80.485585321927019</v>
      </c>
      <c r="AK41" s="262">
        <f ca="1">INDIRECT(""&amp;$C$2&amp;"!"&amp;AK$10&amp;ROW(Actual!E41))</f>
        <v>0.47057245626192118</v>
      </c>
      <c r="AL41" s="249">
        <f ca="1">INDIRECT(""&amp;$C$2&amp;"!"&amp;AL$10&amp;ROW(Actual!K41))</f>
        <v>2</v>
      </c>
      <c r="AM41" s="250">
        <f ca="1">INDIRECT(""&amp;$C$2&amp;"!"&amp;AM$10&amp;ROW(Actual!E41))/AL41</f>
        <v>158434.24622603669</v>
      </c>
      <c r="AN41" s="251">
        <f ca="1">INDIRECT(""&amp;$C$2&amp;"!"&amp;AN$10&amp;ROW(Actual!K41))/10^6</f>
        <v>135.24441582323132</v>
      </c>
      <c r="AO41" s="52">
        <f ca="1">INDIRECT(""&amp;$C$2&amp;"!"&amp;AO$10&amp;ROW(Actual!Q41))</f>
        <v>2.5849994487651573E-2</v>
      </c>
      <c r="AP41" s="251" t="e">
        <f>IF(Actual!K41*Actual!$J41/10^6=0,NA(),Actual!K41*Actual!$J41/10^6)</f>
        <v>#N/A</v>
      </c>
      <c r="AQ41" s="260" t="e">
        <f>IF(Actual!L41*Actual!$J41/10^6=0,NA(),Actual!L41*Actual!$J41/10^6)</f>
        <v>#N/A</v>
      </c>
      <c r="AR41" s="256">
        <f t="shared" ca="1" si="1"/>
        <v>1.4999311599928546</v>
      </c>
      <c r="AS41" s="256" t="e">
        <f>IF(Actual!D41=0,NA(),Actual!D41-Review!AH41)</f>
        <v>#N/A</v>
      </c>
      <c r="AT41" s="257" t="e">
        <f>IF(Actual!N41=0,NA(),Actual!N41-Review!AJ41)</f>
        <v>#N/A</v>
      </c>
    </row>
    <row r="42" spans="10:46" ht="13">
      <c r="J42" s="27"/>
      <c r="K42" s="27"/>
      <c r="L42" s="27"/>
      <c r="M42" s="27"/>
      <c r="N42" s="27"/>
      <c r="O42" s="27"/>
      <c r="P42" s="27"/>
      <c r="Q42" s="27"/>
      <c r="R42" s="27"/>
      <c r="S42" s="27"/>
      <c r="T42" s="27"/>
      <c r="U42" s="27"/>
      <c r="V42" s="27"/>
      <c r="W42" s="27"/>
      <c r="X42" s="27"/>
      <c r="Y42" s="27"/>
      <c r="Z42" s="27"/>
      <c r="AA42" s="27"/>
      <c r="AB42" s="27"/>
      <c r="AC42" s="27"/>
      <c r="AD42" s="27"/>
      <c r="AE42" s="27"/>
      <c r="AF42" s="264">
        <f>Actual!B42</f>
        <v>2035</v>
      </c>
      <c r="AG42" s="250">
        <f t="shared" ca="1" si="0"/>
        <v>766.56029282096586</v>
      </c>
      <c r="AH42" s="249">
        <f ca="1">INDIRECT(""&amp;$C$2&amp;"!"&amp;AH$10&amp;ROW(Actual!B42))</f>
        <v>82.14786168320947</v>
      </c>
      <c r="AI42" s="250">
        <f ca="1">INDIRECT(""&amp;$C$2&amp;"!"&amp;AI$10&amp;ROW(Actual!C42))</f>
        <v>770.48214037998309</v>
      </c>
      <c r="AJ42" s="249">
        <f ca="1">INDIRECT(""&amp;$C$2&amp;"!"&amp;AJ$10&amp;ROW(Actual!D42))</f>
        <v>80.644135261429597</v>
      </c>
      <c r="AK42" s="262">
        <f ca="1">INDIRECT(""&amp;$C$2&amp;"!"&amp;AK$10&amp;ROW(Actual!E42))</f>
        <v>0.46816547536490066</v>
      </c>
      <c r="AL42" s="249">
        <f ca="1">INDIRECT(""&amp;$C$2&amp;"!"&amp;AL$10&amp;ROW(Actual!K42))</f>
        <v>2</v>
      </c>
      <c r="AM42" s="250">
        <f ca="1">INDIRECT(""&amp;$C$2&amp;"!"&amp;AM$10&amp;ROW(Actual!E42))/AL42</f>
        <v>162595.58044370284</v>
      </c>
      <c r="AN42" s="251">
        <f ca="1">INDIRECT(""&amp;$C$2&amp;"!"&amp;AN$10&amp;ROW(Actual!K42))/10^6</f>
        <v>125.27699083658989</v>
      </c>
      <c r="AO42" s="52">
        <f ca="1">INDIRECT(""&amp;$C$2&amp;"!"&amp;AO$10&amp;ROW(Actual!Q42))</f>
        <v>2.6265370756580086E-2</v>
      </c>
      <c r="AP42" s="251" t="e">
        <f>IF(Actual!K42*Actual!$J42/10^6=0,NA(),Actual!K42*Actual!$J42/10^6)</f>
        <v>#N/A</v>
      </c>
      <c r="AQ42" s="260" t="e">
        <f>IF(Actual!L42*Actual!$J42/10^6=0,NA(),Actual!L42*Actual!$J42/10^6)</f>
        <v>#N/A</v>
      </c>
      <c r="AR42" s="256">
        <f t="shared" ca="1" si="1"/>
        <v>1.5037264217798736</v>
      </c>
      <c r="AS42" s="256" t="e">
        <f>IF(Actual!D42=0,NA(),Actual!D42-Review!AH42)</f>
        <v>#N/A</v>
      </c>
      <c r="AT42" s="257" t="e">
        <f>IF(Actual!N42=0,NA(),Actual!N42-Review!AJ42)</f>
        <v>#N/A</v>
      </c>
    </row>
    <row r="43" spans="10:46" ht="13">
      <c r="J43" s="27"/>
      <c r="K43" s="27"/>
      <c r="L43" s="27"/>
      <c r="M43" s="27"/>
      <c r="N43" s="27"/>
      <c r="O43" s="27"/>
      <c r="P43" s="27"/>
      <c r="Q43" s="27"/>
      <c r="R43" s="27"/>
      <c r="S43" s="27"/>
      <c r="T43" s="27"/>
      <c r="U43" s="27"/>
      <c r="V43" s="27"/>
      <c r="W43" s="27"/>
      <c r="X43" s="27"/>
      <c r="Y43" s="27"/>
      <c r="Z43" s="27"/>
      <c r="AA43" s="27"/>
      <c r="AB43" s="27"/>
      <c r="AC43" s="27"/>
      <c r="AD43" s="27"/>
      <c r="AE43" s="27"/>
      <c r="AF43" s="264">
        <f>Actual!B43</f>
        <v>2036</v>
      </c>
      <c r="AG43" s="250">
        <f t="shared" ca="1" si="0"/>
        <v>692.81499534665386</v>
      </c>
      <c r="AH43" s="249">
        <f ca="1">INDIRECT(""&amp;$C$2&amp;"!"&amp;AH$10&amp;ROW(Actual!B43))</f>
        <v>82.294752291788441</v>
      </c>
      <c r="AI43" s="250">
        <f ca="1">INDIRECT(""&amp;$C$2&amp;"!"&amp;AI$10&amp;ROW(Actual!C43))</f>
        <v>693.11993789193173</v>
      </c>
      <c r="AJ43" s="249">
        <f ca="1">INDIRECT(""&amp;$C$2&amp;"!"&amp;AJ$10&amp;ROW(Actual!D43))</f>
        <v>80.784164679177223</v>
      </c>
      <c r="AK43" s="262">
        <f ca="1">INDIRECT(""&amp;$C$2&amp;"!"&amp;AK$10&amp;ROW(Actual!E43))</f>
        <v>0.46598747046878414</v>
      </c>
      <c r="AL43" s="249">
        <f ca="1">INDIRECT(""&amp;$C$2&amp;"!"&amp;AL$10&amp;ROW(Actual!K43))</f>
        <v>2</v>
      </c>
      <c r="AM43" s="250">
        <f ca="1">INDIRECT(""&amp;$C$2&amp;"!"&amp;AM$10&amp;ROW(Actual!E43))/AL43</f>
        <v>166861.79909003509</v>
      </c>
      <c r="AN43" s="251">
        <f ca="1">INDIRECT(""&amp;$C$2&amp;"!"&amp;AN$10&amp;ROW(Actual!K43))/10^6</f>
        <v>115.65523982182111</v>
      </c>
      <c r="AO43" s="52">
        <f ca="1">INDIRECT(""&amp;$C$2&amp;"!"&amp;AO$10&amp;ROW(Actual!Q43))</f>
        <v>2.6238220219087616E-2</v>
      </c>
      <c r="AP43" s="251" t="e">
        <f>IF(Actual!K43*Actual!$J43/10^6=0,NA(),Actual!K43*Actual!$J43/10^6)</f>
        <v>#N/A</v>
      </c>
      <c r="AQ43" s="260" t="e">
        <f>IF(Actual!L43*Actual!$J43/10^6=0,NA(),Actual!L43*Actual!$J43/10^6)</f>
        <v>#N/A</v>
      </c>
      <c r="AR43" s="256">
        <f t="shared" ca="1" si="1"/>
        <v>1.5105876126112179</v>
      </c>
      <c r="AS43" s="256" t="e">
        <f>IF(Actual!D43=0,NA(),Actual!D43-Review!AH43)</f>
        <v>#N/A</v>
      </c>
      <c r="AT43" s="257" t="e">
        <f>IF(Actual!N43=0,NA(),Actual!N43-Review!AJ43)</f>
        <v>#N/A</v>
      </c>
    </row>
    <row r="44" spans="10:46" ht="13">
      <c r="J44" s="27"/>
      <c r="K44" s="27"/>
      <c r="L44" s="27"/>
      <c r="M44" s="27"/>
      <c r="N44" s="27"/>
      <c r="O44" s="27"/>
      <c r="P44" s="27"/>
      <c r="Q44" s="27"/>
      <c r="R44" s="27"/>
      <c r="S44" s="27"/>
      <c r="T44" s="27"/>
      <c r="U44" s="27"/>
      <c r="V44" s="27"/>
      <c r="W44" s="27"/>
      <c r="X44" s="27"/>
      <c r="Y44" s="27"/>
      <c r="Z44" s="27"/>
      <c r="AA44" s="27"/>
      <c r="AB44" s="27"/>
      <c r="AC44" s="27"/>
      <c r="AD44" s="27"/>
      <c r="AE44" s="27"/>
      <c r="AF44" s="264">
        <f>Actual!B44</f>
        <v>2037</v>
      </c>
      <c r="AG44" s="265">
        <f t="shared" ref="AG44:AG67" ca="1" si="2">INDIRECT(""&amp;$C$2&amp;"!"&amp;AG$10&amp;ROW(A44))</f>
        <v>612.64024198979462</v>
      </c>
      <c r="AH44" s="249">
        <f ca="1">INDIRECT(""&amp;$C$2&amp;"!"&amp;AH$10&amp;ROW(Actual!B44))</f>
        <v>82.268092264887088</v>
      </c>
      <c r="AI44" s="250">
        <f ca="1">INDIRECT(""&amp;$C$2&amp;"!"&amp;AI$10&amp;ROW(Actual!C44))</f>
        <v>613.44052040230486</v>
      </c>
      <c r="AJ44" s="249">
        <f ca="1">INDIRECT(""&amp;$C$2&amp;"!"&amp;AJ$10&amp;ROW(Actual!D44))</f>
        <v>80.773981416109734</v>
      </c>
      <c r="AK44" s="262">
        <f ca="1">INDIRECT(""&amp;$C$2&amp;"!"&amp;AK$10&amp;ROW(Actual!E44))</f>
        <v>0.4663908976355105</v>
      </c>
      <c r="AL44" s="249">
        <f ca="1">INDIRECT(""&amp;$C$2&amp;"!"&amp;AL$10&amp;ROW(Actual!K44))</f>
        <v>2</v>
      </c>
      <c r="AM44" s="250">
        <f ca="1">INDIRECT(""&amp;$C$2&amp;"!"&amp;AM$10&amp;ROW(Actual!E44))/AL44</f>
        <v>171822.22147422287</v>
      </c>
      <c r="AN44" s="251">
        <f ca="1">INDIRECT(""&amp;$C$2&amp;"!"&amp;AN$10&amp;ROW(Actual!K44))/10^6</f>
        <v>105.40271295782736</v>
      </c>
      <c r="AO44" s="52">
        <f ca="1">INDIRECT(""&amp;$C$2&amp;"!"&amp;AO$10&amp;ROW(Actual!Q44))</f>
        <v>2.972772924203726E-2</v>
      </c>
      <c r="AP44" s="251" t="e">
        <f>IF(Actual!K44*Actual!$J44/10^6=0,NA(),Actual!K44*Actual!$J44/10^6)</f>
        <v>#N/A</v>
      </c>
      <c r="AQ44" s="260" t="e">
        <f>IF(Actual!L44*Actual!$J44/10^6=0,NA(),Actual!L44*Actual!$J44/10^6)</f>
        <v>#N/A</v>
      </c>
      <c r="AR44" s="256">
        <f t="shared" ca="1" si="1"/>
        <v>1.4941108487773533</v>
      </c>
      <c r="AS44" s="256" t="e">
        <f>IF(Actual!D44=0,NA(),Actual!D44-Review!AH44)</f>
        <v>#N/A</v>
      </c>
      <c r="AT44" s="257" t="e">
        <f>IF(Actual!N44=0,NA(),Actual!N44-Review!AJ44)</f>
        <v>#N/A</v>
      </c>
    </row>
    <row r="45" spans="10:46" ht="13">
      <c r="J45" s="27"/>
      <c r="K45" s="27"/>
      <c r="L45" s="27"/>
      <c r="M45" s="27"/>
      <c r="N45" s="27"/>
      <c r="O45" s="27"/>
      <c r="P45" s="27"/>
      <c r="Q45" s="27"/>
      <c r="R45" s="27"/>
      <c r="S45" s="27"/>
      <c r="T45" s="27"/>
      <c r="U45" s="27"/>
      <c r="V45" s="27"/>
      <c r="W45" s="27"/>
      <c r="X45" s="27"/>
      <c r="Y45" s="27"/>
      <c r="Z45" s="27"/>
      <c r="AA45" s="27"/>
      <c r="AB45" s="27"/>
      <c r="AC45" s="27"/>
      <c r="AD45" s="27"/>
      <c r="AE45" s="27"/>
      <c r="AF45" s="264">
        <f>Actual!B45</f>
        <v>2038</v>
      </c>
      <c r="AG45" s="250">
        <f t="shared" ca="1" si="2"/>
        <v>544.99709836282932</v>
      </c>
      <c r="AH45" s="249">
        <f ca="1">INDIRECT(""&amp;$C$2&amp;"!"&amp;AH$10&amp;ROW(Actual!B45))</f>
        <v>82.290510832723427</v>
      </c>
      <c r="AI45" s="250">
        <f ca="1">INDIRECT(""&amp;$C$2&amp;"!"&amp;AI$10&amp;ROW(Actual!C45))</f>
        <v>545.32778268445588</v>
      </c>
      <c r="AJ45" s="249">
        <f ca="1">INDIRECT(""&amp;$C$2&amp;"!"&amp;AJ$10&amp;ROW(Actual!D45))</f>
        <v>80.809998315181048</v>
      </c>
      <c r="AK45" s="262">
        <f ca="1">INDIRECT(""&amp;$C$2&amp;"!"&amp;AK$10&amp;ROW(Actual!E45))</f>
        <v>0.4660650760756152</v>
      </c>
      <c r="AL45" s="249">
        <f ca="1">INDIRECT(""&amp;$C$2&amp;"!"&amp;AL$10&amp;ROW(Actual!K45))</f>
        <v>2</v>
      </c>
      <c r="AM45" s="250">
        <f ca="1">INDIRECT(""&amp;$C$2&amp;"!"&amp;AM$10&amp;ROW(Actual!E45))/AL45</f>
        <v>176841.8889429043</v>
      </c>
      <c r="AN45" s="251">
        <f ca="1">INDIRECT(""&amp;$C$2&amp;"!"&amp;AN$10&amp;ROW(Actual!K45))/10^6</f>
        <v>96.436795182964801</v>
      </c>
      <c r="AO45" s="52">
        <f ca="1">INDIRECT(""&amp;$C$2&amp;"!"&amp;AO$10&amp;ROW(Actual!Q45))</f>
        <v>2.9214308985258342E-2</v>
      </c>
      <c r="AP45" s="251" t="e">
        <f>IF(Actual!K45*Actual!$J45/10^6=0,NA(),Actual!K45*Actual!$J45/10^6)</f>
        <v>#N/A</v>
      </c>
      <c r="AQ45" s="260" t="e">
        <f>IF(Actual!L45*Actual!$J45/10^6=0,NA(),Actual!L45*Actual!$J45/10^6)</f>
        <v>#N/A</v>
      </c>
      <c r="AR45" s="256">
        <f t="shared" ca="1" si="1"/>
        <v>1.4805125175423797</v>
      </c>
      <c r="AS45" s="256" t="e">
        <f>IF(Actual!D45=0,NA(),Actual!D45-Review!AH45)</f>
        <v>#N/A</v>
      </c>
      <c r="AT45" s="257" t="e">
        <f>IF(Actual!N45=0,NA(),Actual!N45-Review!AJ45)</f>
        <v>#N/A</v>
      </c>
    </row>
    <row r="46" spans="10:46" ht="13">
      <c r="J46" s="27"/>
      <c r="K46" s="27"/>
      <c r="L46" s="27"/>
      <c r="M46" s="27"/>
      <c r="N46" s="27"/>
      <c r="O46" s="27"/>
      <c r="P46" s="27"/>
      <c r="Q46" s="27"/>
      <c r="R46" s="27"/>
      <c r="S46" s="27"/>
      <c r="T46" s="27"/>
      <c r="U46" s="27"/>
      <c r="V46" s="27"/>
      <c r="W46" s="27"/>
      <c r="X46" s="27"/>
      <c r="Y46" s="27"/>
      <c r="Z46" s="27"/>
      <c r="AA46" s="27"/>
      <c r="AB46" s="27"/>
      <c r="AC46" s="27"/>
      <c r="AD46" s="27"/>
      <c r="AE46" s="27"/>
      <c r="AF46" s="264">
        <f>Actual!B46</f>
        <v>2039</v>
      </c>
      <c r="AG46" s="250">
        <f t="shared" ca="1" si="2"/>
        <v>486.57671503175777</v>
      </c>
      <c r="AH46" s="249">
        <f ca="1">INDIRECT(""&amp;$C$2&amp;"!"&amp;AH$10&amp;ROW(Actual!B46))</f>
        <v>82.345109437513045</v>
      </c>
      <c r="AI46" s="250">
        <f ca="1">INDIRECT(""&amp;$C$2&amp;"!"&amp;AI$10&amp;ROW(Actual!C46))</f>
        <v>486.03148915782413</v>
      </c>
      <c r="AJ46" s="249">
        <f ca="1">INDIRECT(""&amp;$C$2&amp;"!"&amp;AJ$10&amp;ROW(Actual!D46))</f>
        <v>80.877875118083224</v>
      </c>
      <c r="AK46" s="262">
        <f ca="1">INDIRECT(""&amp;$C$2&amp;"!"&amp;AK$10&amp;ROW(Actual!E46))</f>
        <v>0.46526053110893584</v>
      </c>
      <c r="AL46" s="249">
        <f ca="1">INDIRECT(""&amp;$C$2&amp;"!"&amp;AL$10&amp;ROW(Actual!K46))</f>
        <v>2</v>
      </c>
      <c r="AM46" s="250">
        <f ca="1">INDIRECT(""&amp;$C$2&amp;"!"&amp;AM$10&amp;ROW(Actual!E46))/AL46</f>
        <v>181898.34574129694</v>
      </c>
      <c r="AN46" s="251">
        <f ca="1">INDIRECT(""&amp;$C$2&amp;"!"&amp;AN$10&amp;ROW(Actual!K46))/10^6</f>
        <v>88.408323855987305</v>
      </c>
      <c r="AO46" s="52">
        <f ca="1">INDIRECT(""&amp;$C$2&amp;"!"&amp;AO$10&amp;ROW(Actual!Q46))</f>
        <v>2.8593094252828299E-2</v>
      </c>
      <c r="AP46" s="251" t="e">
        <f>IF(Actual!K46*Actual!$J46/10^6=0,NA(),Actual!K46*Actual!$J46/10^6)</f>
        <v>#N/A</v>
      </c>
      <c r="AQ46" s="260" t="e">
        <f>IF(Actual!L46*Actual!$J46/10^6=0,NA(),Actual!L46*Actual!$J46/10^6)</f>
        <v>#N/A</v>
      </c>
      <c r="AR46" s="256">
        <f t="shared" ca="1" si="1"/>
        <v>1.4672343194298207</v>
      </c>
      <c r="AS46" s="256" t="e">
        <f>IF(Actual!D46=0,NA(),Actual!D46-Review!AH46)</f>
        <v>#N/A</v>
      </c>
      <c r="AT46" s="257" t="e">
        <f>IF(Actual!N46=0,NA(),Actual!N46-Review!AJ46)</f>
        <v>#N/A</v>
      </c>
    </row>
    <row r="47" spans="10:46" ht="13">
      <c r="J47" s="27"/>
      <c r="K47" s="27"/>
      <c r="L47" s="27"/>
      <c r="M47" s="27"/>
      <c r="N47" s="27"/>
      <c r="O47" s="27"/>
      <c r="P47" s="27"/>
      <c r="Q47" s="27"/>
      <c r="R47" s="27"/>
      <c r="S47" s="27"/>
      <c r="T47" s="27"/>
      <c r="U47" s="27"/>
      <c r="V47" s="27"/>
      <c r="W47" s="27"/>
      <c r="X47" s="27"/>
      <c r="Y47" s="27"/>
      <c r="Z47" s="27"/>
      <c r="AA47" s="27"/>
      <c r="AB47" s="27"/>
      <c r="AC47" s="27"/>
      <c r="AD47" s="27"/>
      <c r="AE47" s="27"/>
      <c r="AF47" s="264">
        <f>Actual!B47</f>
        <v>2040</v>
      </c>
      <c r="AG47" s="250">
        <f t="shared" ca="1" si="2"/>
        <v>435.22774432703966</v>
      </c>
      <c r="AH47" s="249">
        <f ca="1">INDIRECT(""&amp;$C$2&amp;"!"&amp;AH$10&amp;ROW(Actual!B47))</f>
        <v>82.423442634777999</v>
      </c>
      <c r="AI47" s="250">
        <f ca="1">INDIRECT(""&amp;$C$2&amp;"!"&amp;AI$10&amp;ROW(Actual!C47))</f>
        <v>433.65774936872259</v>
      </c>
      <c r="AJ47" s="249">
        <f ca="1">INDIRECT(""&amp;$C$2&amp;"!"&amp;AJ$10&amp;ROW(Actual!D47))</f>
        <v>80.968784650968914</v>
      </c>
      <c r="AK47" s="262">
        <f ca="1">INDIRECT(""&amp;$C$2&amp;"!"&amp;AK$10&amp;ROW(Actual!E47))</f>
        <v>0.46410224147924312</v>
      </c>
      <c r="AL47" s="249">
        <f ca="1">INDIRECT(""&amp;$C$2&amp;"!"&amp;AL$10&amp;ROW(Actual!K47))</f>
        <v>2</v>
      </c>
      <c r="AM47" s="250">
        <f ca="1">INDIRECT(""&amp;$C$2&amp;"!"&amp;AM$10&amp;ROW(Actual!E47))/AL47</f>
        <v>186869.12987906008</v>
      </c>
      <c r="AN47" s="251">
        <f ca="1">INDIRECT(""&amp;$C$2&amp;"!"&amp;AN$10&amp;ROW(Actual!K47))/10^6</f>
        <v>81.037246289844703</v>
      </c>
      <c r="AO47" s="52">
        <f ca="1">INDIRECT(""&amp;$C$2&amp;"!"&amp;AO$10&amp;ROW(Actual!Q47))</f>
        <v>2.7327264123846229E-2</v>
      </c>
      <c r="AP47" s="251" t="e">
        <f>IF(Actual!K47*Actual!$J47/10^6=0,NA(),Actual!K47*Actual!$J47/10^6)</f>
        <v>#N/A</v>
      </c>
      <c r="AQ47" s="260" t="e">
        <f>IF(Actual!L47*Actual!$J47/10^6=0,NA(),Actual!L47*Actual!$J47/10^6)</f>
        <v>#N/A</v>
      </c>
      <c r="AR47" s="256">
        <f t="shared" ca="1" si="1"/>
        <v>1.454657983809085</v>
      </c>
      <c r="AS47" s="256" t="e">
        <f>IF(Actual!D47=0,NA(),Actual!D47-Review!AH47)</f>
        <v>#N/A</v>
      </c>
      <c r="AT47" s="257" t="e">
        <f>IF(Actual!N47=0,NA(),Actual!N47-Review!AJ47)</f>
        <v>#N/A</v>
      </c>
    </row>
    <row r="48" spans="10:46" ht="13">
      <c r="J48" s="27"/>
      <c r="K48" s="27"/>
      <c r="L48" s="27"/>
      <c r="M48" s="27"/>
      <c r="N48" s="27"/>
      <c r="O48" s="27"/>
      <c r="P48" s="27"/>
      <c r="Q48" s="27"/>
      <c r="R48" s="27"/>
      <c r="S48" s="27"/>
      <c r="T48" s="27"/>
      <c r="U48" s="27"/>
      <c r="V48" s="27"/>
      <c r="W48" s="27"/>
      <c r="X48" s="27"/>
      <c r="Y48" s="27"/>
      <c r="Z48" s="27"/>
      <c r="AA48" s="27"/>
      <c r="AB48" s="27"/>
      <c r="AC48" s="27"/>
      <c r="AD48" s="27"/>
      <c r="AE48" s="27"/>
      <c r="AF48" s="264">
        <f>Actual!B48</f>
        <v>2041</v>
      </c>
      <c r="AG48" s="250">
        <f t="shared" ca="1" si="2"/>
        <v>389.73401209614468</v>
      </c>
      <c r="AH48" s="249">
        <f ca="1">INDIRECT(""&amp;$C$2&amp;"!"&amp;AH$10&amp;ROW(Actual!B48))</f>
        <v>82.521592221144971</v>
      </c>
      <c r="AI48" s="250">
        <f ca="1">INDIRECT(""&amp;$C$2&amp;"!"&amp;AI$10&amp;ROW(Actual!C48))</f>
        <v>387.11169687357125</v>
      </c>
      <c r="AJ48" s="249">
        <f ca="1">INDIRECT(""&amp;$C$2&amp;"!"&amp;AJ$10&amp;ROW(Actual!D48))</f>
        <v>81.079989774954754</v>
      </c>
      <c r="AK48" s="262">
        <f ca="1">INDIRECT(""&amp;$C$2&amp;"!"&amp;AK$10&amp;ROW(Actual!E48))</f>
        <v>0.4626484510908338</v>
      </c>
      <c r="AL48" s="249">
        <f ca="1">INDIRECT(""&amp;$C$2&amp;"!"&amp;AL$10&amp;ROW(Actual!K48))</f>
        <v>2</v>
      </c>
      <c r="AM48" s="250">
        <f ca="1">INDIRECT(""&amp;$C$2&amp;"!"&amp;AM$10&amp;ROW(Actual!E48))/AL48</f>
        <v>191787.38923417818</v>
      </c>
      <c r="AN48" s="251">
        <f ca="1">INDIRECT(""&amp;$C$2&amp;"!"&amp;AN$10&amp;ROW(Actual!K48))/10^6</f>
        <v>74.243141685394804</v>
      </c>
      <c r="AO48" s="52">
        <f ca="1">INDIRECT(""&amp;$C$2&amp;"!"&amp;AO$10&amp;ROW(Actual!Q48))</f>
        <v>2.6319271451101356E-2</v>
      </c>
      <c r="AP48" s="251" t="e">
        <f>IF(Actual!K48*Actual!$J48/10^6=0,NA(),Actual!K48*Actual!$J48/10^6)</f>
        <v>#N/A</v>
      </c>
      <c r="AQ48" s="260" t="e">
        <f>IF(Actual!L48*Actual!$J48/10^6=0,NA(),Actual!L48*Actual!$J48/10^6)</f>
        <v>#N/A</v>
      </c>
      <c r="AR48" s="256">
        <f t="shared" ca="1" si="1"/>
        <v>1.4416024461902168</v>
      </c>
      <c r="AS48" s="256" t="e">
        <f>IF(Actual!D48=0,NA(),Actual!D48-Review!AH48)</f>
        <v>#N/A</v>
      </c>
      <c r="AT48" s="257" t="e">
        <f>IF(Actual!N48=0,NA(),Actual!N48-Review!AJ48)</f>
        <v>#N/A</v>
      </c>
    </row>
    <row r="49" spans="10:46" ht="13">
      <c r="J49" s="27"/>
      <c r="K49" s="27"/>
      <c r="L49" s="27"/>
      <c r="M49" s="27"/>
      <c r="N49" s="27"/>
      <c r="O49" s="27"/>
      <c r="P49" s="27"/>
      <c r="Q49" s="27"/>
      <c r="R49" s="27"/>
      <c r="S49" s="27"/>
      <c r="T49" s="27"/>
      <c r="U49" s="27"/>
      <c r="V49" s="27"/>
      <c r="W49" s="27"/>
      <c r="X49" s="27"/>
      <c r="Y49" s="27"/>
      <c r="Z49" s="27"/>
      <c r="AA49" s="27"/>
      <c r="AB49" s="27"/>
      <c r="AC49" s="27"/>
      <c r="AD49" s="27"/>
      <c r="AE49" s="27"/>
      <c r="AF49" s="264">
        <f>Actual!B49</f>
        <v>2042</v>
      </c>
      <c r="AG49" s="250">
        <f t="shared" ca="1" si="2"/>
        <v>349.09570193533824</v>
      </c>
      <c r="AH49" s="249">
        <f ca="1">INDIRECT(""&amp;$C$2&amp;"!"&amp;AH$10&amp;ROW(Actual!B49))</f>
        <v>82.624568863058798</v>
      </c>
      <c r="AI49" s="250">
        <f ca="1">INDIRECT(""&amp;$C$2&amp;"!"&amp;AI$10&amp;ROW(Actual!C49))</f>
        <v>345.6031661384576</v>
      </c>
      <c r="AJ49" s="249">
        <f ca="1">INDIRECT(""&amp;$C$2&amp;"!"&amp;AJ$10&amp;ROW(Actual!D49))</f>
        <v>81.205431858603561</v>
      </c>
      <c r="AK49" s="262">
        <f ca="1">INDIRECT(""&amp;$C$2&amp;"!"&amp;AK$10&amp;ROW(Actual!E49))</f>
        <v>0.46112252524997371</v>
      </c>
      <c r="AL49" s="249">
        <f ca="1">INDIRECT(""&amp;$C$2&amp;"!"&amp;AL$10&amp;ROW(Actual!K49))</f>
        <v>2</v>
      </c>
      <c r="AM49" s="250">
        <f ca="1">INDIRECT(""&amp;$C$2&amp;"!"&amp;AM$10&amp;ROW(Actual!E49))/AL49</f>
        <v>196879.42915309287</v>
      </c>
      <c r="AN49" s="251">
        <f ca="1">INDIRECT(""&amp;$C$2&amp;"!"&amp;AN$10&amp;ROW(Actual!K49))/10^6</f>
        <v>68.04215406284105</v>
      </c>
      <c r="AO49" s="52">
        <f ca="1">INDIRECT(""&amp;$C$2&amp;"!"&amp;AO$10&amp;ROW(Actual!Q49))</f>
        <v>2.6550441816052706E-2</v>
      </c>
      <c r="AP49" s="251" t="e">
        <f>IF(Actual!K49*Actual!$J49/10^6=0,NA(),Actual!K49*Actual!$J49/10^6)</f>
        <v>#N/A</v>
      </c>
      <c r="AQ49" s="260" t="e">
        <f>IF(Actual!L49*Actual!$J49/10^6=0,NA(),Actual!L49*Actual!$J49/10^6)</f>
        <v>#N/A</v>
      </c>
      <c r="AR49" s="256">
        <f t="shared" ca="1" si="1"/>
        <v>1.4191370044552372</v>
      </c>
      <c r="AS49" s="256" t="e">
        <f>IF(Actual!D49=0,NA(),Actual!D49-Review!AH49)</f>
        <v>#N/A</v>
      </c>
      <c r="AT49" s="257" t="e">
        <f>IF(Actual!N49=0,NA(),Actual!N49-Review!AJ49)</f>
        <v>#N/A</v>
      </c>
    </row>
    <row r="50" spans="10:46" ht="13">
      <c r="J50" s="27"/>
      <c r="K50" s="27"/>
      <c r="L50" s="27"/>
      <c r="M50" s="27"/>
      <c r="N50" s="27"/>
      <c r="O50" s="27"/>
      <c r="P50" s="27"/>
      <c r="Q50" s="27"/>
      <c r="R50" s="27"/>
      <c r="S50" s="27"/>
      <c r="T50" s="27"/>
      <c r="U50" s="27"/>
      <c r="V50" s="27"/>
      <c r="W50" s="27"/>
      <c r="X50" s="27"/>
      <c r="Y50" s="27"/>
      <c r="Z50" s="27"/>
      <c r="AA50" s="27"/>
      <c r="AB50" s="27"/>
      <c r="AC50" s="27"/>
      <c r="AD50" s="27"/>
      <c r="AE50" s="27"/>
      <c r="AF50" s="264">
        <f>Actual!B50</f>
        <v>2043</v>
      </c>
      <c r="AG50" s="250">
        <f t="shared" ca="1" si="2"/>
        <v>311.89656926726207</v>
      </c>
      <c r="AH50" s="249">
        <f ca="1">INDIRECT(""&amp;$C$2&amp;"!"&amp;AH$10&amp;ROW(Actual!B50))</f>
        <v>82.725166910678581</v>
      </c>
      <c r="AI50" s="250">
        <f ca="1">INDIRECT(""&amp;$C$2&amp;"!"&amp;AI$10&amp;ROW(Actual!C50))</f>
        <v>307.7777062618452</v>
      </c>
      <c r="AJ50" s="249">
        <f ca="1">INDIRECT(""&amp;$C$2&amp;"!"&amp;AJ$10&amp;ROW(Actual!D50))</f>
        <v>81.33010454275535</v>
      </c>
      <c r="AK50" s="262">
        <f ca="1">INDIRECT(""&amp;$C$2&amp;"!"&amp;AK$10&amp;ROW(Actual!E50))</f>
        <v>0.45963139753340648</v>
      </c>
      <c r="AL50" s="249">
        <f ca="1">INDIRECT(""&amp;$C$2&amp;"!"&amp;AL$10&amp;ROW(Actual!K50))</f>
        <v>2</v>
      </c>
      <c r="AM50" s="250">
        <f ca="1">INDIRECT(""&amp;$C$2&amp;"!"&amp;AM$10&amp;ROW(Actual!E50))/AL50</f>
        <v>202160.76774563681</v>
      </c>
      <c r="AN50" s="251">
        <f ca="1">INDIRECT(""&amp;$C$2&amp;"!"&amp;AN$10&amp;ROW(Actual!K50))/10^6</f>
        <v>62.220577392885716</v>
      </c>
      <c r="AO50" s="52">
        <f ca="1">INDIRECT(""&amp;$C$2&amp;"!"&amp;AO$10&amp;ROW(Actual!Q50))</f>
        <v>2.6825243324111847E-2</v>
      </c>
      <c r="AP50" s="251" t="e">
        <f>IF(Actual!K50*Actual!$J50/10^6=0,NA(),Actual!K50*Actual!$J50/10^6)</f>
        <v>#N/A</v>
      </c>
      <c r="AQ50" s="260" t="e">
        <f>IF(Actual!L50*Actual!$J50/10^6=0,NA(),Actual!L50*Actual!$J50/10^6)</f>
        <v>#N/A</v>
      </c>
      <c r="AR50" s="256">
        <f t="shared" ca="1" si="1"/>
        <v>1.3950623679232308</v>
      </c>
      <c r="AS50" s="256" t="e">
        <f>IF(Actual!D50=0,NA(),Actual!D50-Review!AH50)</f>
        <v>#N/A</v>
      </c>
      <c r="AT50" s="257" t="e">
        <f>IF(Actual!N50=0,NA(),Actual!N50-Review!AJ50)</f>
        <v>#N/A</v>
      </c>
    </row>
    <row r="51" spans="10:46" ht="13">
      <c r="J51" s="27"/>
      <c r="K51" s="27"/>
      <c r="L51" s="27"/>
      <c r="M51" s="27"/>
      <c r="N51" s="27"/>
      <c r="O51" s="27"/>
      <c r="P51" s="27"/>
      <c r="Q51" s="27"/>
      <c r="R51" s="27"/>
      <c r="S51" s="27"/>
      <c r="T51" s="27"/>
      <c r="U51" s="27"/>
      <c r="V51" s="27"/>
      <c r="W51" s="27"/>
      <c r="X51" s="27"/>
      <c r="Y51" s="27"/>
      <c r="Z51" s="27"/>
      <c r="AA51" s="27"/>
      <c r="AB51" s="27"/>
      <c r="AC51" s="27"/>
      <c r="AD51" s="27"/>
      <c r="AE51" s="27"/>
      <c r="AF51" s="264">
        <f>Actual!B51</f>
        <v>2044</v>
      </c>
      <c r="AG51" s="250">
        <f t="shared" ca="1" si="2"/>
        <v>278.49796584184577</v>
      </c>
      <c r="AH51" s="249">
        <f ca="1">INDIRECT(""&amp;$C$2&amp;"!"&amp;AH$10&amp;ROW(Actual!B51))</f>
        <v>82.839386466376538</v>
      </c>
      <c r="AI51" s="250">
        <f ca="1">INDIRECT(""&amp;$C$2&amp;"!"&amp;AI$10&amp;ROW(Actual!C51))</f>
        <v>273.80717825967974</v>
      </c>
      <c r="AJ51" s="249">
        <f ca="1">INDIRECT(""&amp;$C$2&amp;"!"&amp;AJ$10&amp;ROW(Actual!D51))</f>
        <v>81.467519631799064</v>
      </c>
      <c r="AK51" s="262">
        <f ca="1">INDIRECT(""&amp;$C$2&amp;"!"&amp;AK$10&amp;ROW(Actual!E51))</f>
        <v>0.45793720488366579</v>
      </c>
      <c r="AL51" s="249">
        <f ca="1">INDIRECT(""&amp;$C$2&amp;"!"&amp;AL$10&amp;ROW(Actual!K51))</f>
        <v>2</v>
      </c>
      <c r="AM51" s="250">
        <f ca="1">INDIRECT(""&amp;$C$2&amp;"!"&amp;AM$10&amp;ROW(Actual!E51))/AL51</f>
        <v>207386.80369493493</v>
      </c>
      <c r="AN51" s="251">
        <f ca="1">INDIRECT(""&amp;$C$2&amp;"!"&amp;AN$10&amp;ROW(Actual!K51))/10^6</f>
        <v>56.783995528004262</v>
      </c>
      <c r="AO51" s="52">
        <f ca="1">INDIRECT(""&amp;$C$2&amp;"!"&amp;AO$10&amp;ROW(Actual!Q51))</f>
        <v>2.5850890890331657E-2</v>
      </c>
      <c r="AP51" s="251" t="e">
        <f>IF(Actual!K51*Actual!$J51/10^6=0,NA(),Actual!K51*Actual!$J51/10^6)</f>
        <v>#N/A</v>
      </c>
      <c r="AQ51" s="260" t="e">
        <f>IF(Actual!L51*Actual!$J51/10^6=0,NA(),Actual!L51*Actual!$J51/10^6)</f>
        <v>#N/A</v>
      </c>
      <c r="AR51" s="256">
        <f t="shared" ca="1" si="1"/>
        <v>1.3718668345774745</v>
      </c>
      <c r="AS51" s="256" t="e">
        <f>IF(Actual!D51=0,NA(),Actual!D51-Review!AH51)</f>
        <v>#N/A</v>
      </c>
      <c r="AT51" s="257" t="e">
        <f>IF(Actual!N51=0,NA(),Actual!N51-Review!AJ51)</f>
        <v>#N/A</v>
      </c>
    </row>
    <row r="52" spans="10:46" ht="13">
      <c r="J52" s="27"/>
      <c r="K52" s="27"/>
      <c r="L52" s="27"/>
      <c r="M52" s="27"/>
      <c r="N52" s="27"/>
      <c r="O52" s="27"/>
      <c r="P52" s="27"/>
      <c r="Q52" s="27"/>
      <c r="R52" s="27"/>
      <c r="S52" s="27"/>
      <c r="T52" s="27"/>
      <c r="U52" s="27"/>
      <c r="V52" s="27"/>
      <c r="W52" s="27"/>
      <c r="X52" s="27"/>
      <c r="Y52" s="27"/>
      <c r="Z52" s="27"/>
      <c r="AA52" s="27"/>
      <c r="AB52" s="27"/>
      <c r="AC52" s="27"/>
      <c r="AD52" s="27"/>
      <c r="AE52" s="27"/>
      <c r="AF52" s="264">
        <f>Actual!B52</f>
        <v>2045</v>
      </c>
      <c r="AG52" s="250">
        <f t="shared" ca="1" si="2"/>
        <v>248.78350131146181</v>
      </c>
      <c r="AH52" s="249">
        <f ca="1">INDIRECT(""&amp;$C$2&amp;"!"&amp;AH$10&amp;ROW(Actual!B52))</f>
        <v>82.97594211798463</v>
      </c>
      <c r="AI52" s="250">
        <f ca="1">INDIRECT(""&amp;$C$2&amp;"!"&amp;AI$10&amp;ROW(Actual!C52))</f>
        <v>243.51045594614862</v>
      </c>
      <c r="AJ52" s="249">
        <f ca="1">INDIRECT(""&amp;$C$2&amp;"!"&amp;AJ$10&amp;ROW(Actual!D52))</f>
        <v>81.624584069644939</v>
      </c>
      <c r="AK52" s="262">
        <f ca="1">INDIRECT(""&amp;$C$2&amp;"!"&amp;AK$10&amp;ROW(Actual!E52))</f>
        <v>0.45591004913244931</v>
      </c>
      <c r="AL52" s="249">
        <f ca="1">INDIRECT(""&amp;$C$2&amp;"!"&amp;AL$10&amp;ROW(Actual!K52))</f>
        <v>2</v>
      </c>
      <c r="AM52" s="250">
        <f ca="1">INDIRECT(""&amp;$C$2&amp;"!"&amp;AM$10&amp;ROW(Actual!E52))/AL52</f>
        <v>212554.16959088357</v>
      </c>
      <c r="AN52" s="251">
        <f ca="1">INDIRECT(""&amp;$C$2&amp;"!"&amp;AN$10&amp;ROW(Actual!K52))/10^6</f>
        <v>51.759162750331058</v>
      </c>
      <c r="AO52" s="52">
        <f ca="1">INDIRECT(""&amp;$C$2&amp;"!"&amp;AO$10&amp;ROW(Actual!Q52))</f>
        <v>2.4916560764154605E-2</v>
      </c>
      <c r="AP52" s="251" t="e">
        <f>IF(Actual!K52*Actual!$J52/10^6=0,NA(),Actual!K52*Actual!$J52/10^6)</f>
        <v>#N/A</v>
      </c>
      <c r="AQ52" s="260" t="e">
        <f>IF(Actual!L52*Actual!$J52/10^6=0,NA(),Actual!L52*Actual!$J52/10^6)</f>
        <v>#N/A</v>
      </c>
      <c r="AR52" s="256">
        <f t="shared" ca="1" si="1"/>
        <v>1.3513580483396908</v>
      </c>
      <c r="AS52" s="256" t="e">
        <f>IF(Actual!D52=0,NA(),Actual!D52-Review!AH52)</f>
        <v>#N/A</v>
      </c>
      <c r="AT52" s="257" t="e">
        <f>IF(Actual!N52=0,NA(),Actual!N52-Review!AJ52)</f>
        <v>#N/A</v>
      </c>
    </row>
    <row r="53" spans="10:46" ht="13">
      <c r="J53" s="27"/>
      <c r="K53" s="27"/>
      <c r="L53" s="27"/>
      <c r="M53" s="27"/>
      <c r="N53" s="27"/>
      <c r="O53" s="27"/>
      <c r="P53" s="27"/>
      <c r="Q53" s="27"/>
      <c r="R53" s="27"/>
      <c r="S53" s="27"/>
      <c r="T53" s="27"/>
      <c r="U53" s="27"/>
      <c r="V53" s="27"/>
      <c r="W53" s="27"/>
      <c r="X53" s="27"/>
      <c r="Y53" s="27"/>
      <c r="Z53" s="27"/>
      <c r="AA53" s="27"/>
      <c r="AB53" s="27"/>
      <c r="AC53" s="27"/>
      <c r="AD53" s="27"/>
      <c r="AE53" s="27"/>
      <c r="AF53" s="264">
        <f>Actual!B53</f>
        <v>2046</v>
      </c>
      <c r="AG53" s="250">
        <f t="shared" ca="1" si="2"/>
        <v>221.6454495271046</v>
      </c>
      <c r="AH53" s="249">
        <f ca="1">INDIRECT(""&amp;$C$2&amp;"!"&amp;AH$10&amp;ROW(Actual!B53))</f>
        <v>83.111939410171829</v>
      </c>
      <c r="AI53" s="250">
        <f ca="1">INDIRECT(""&amp;$C$2&amp;"!"&amp;AI$10&amp;ROW(Actual!C53))</f>
        <v>215.98666511249658</v>
      </c>
      <c r="AJ53" s="249">
        <f ca="1">INDIRECT(""&amp;$C$2&amp;"!"&amp;AJ$10&amp;ROW(Actual!D53))</f>
        <v>81.780344301129162</v>
      </c>
      <c r="AK53" s="262">
        <f ca="1">INDIRECT(""&amp;$C$2&amp;"!"&amp;AK$10&amp;ROW(Actual!E53))</f>
        <v>0.45389066014936974</v>
      </c>
      <c r="AL53" s="249">
        <f ca="1">INDIRECT(""&amp;$C$2&amp;"!"&amp;AL$10&amp;ROW(Actual!K53))</f>
        <v>2</v>
      </c>
      <c r="AM53" s="250">
        <f ca="1">INDIRECT(""&amp;$C$2&amp;"!"&amp;AM$10&amp;ROW(Actual!E53))/AL53</f>
        <v>218028.71968706726</v>
      </c>
      <c r="AN53" s="251">
        <f ca="1">INDIRECT(""&amp;$C$2&amp;"!"&amp;AN$10&amp;ROW(Actual!K53))/10^6</f>
        <v>47.091296063956989</v>
      </c>
      <c r="AO53" s="52">
        <f ca="1">INDIRECT(""&amp;$C$2&amp;"!"&amp;AO$10&amp;ROW(Actual!Q53))</f>
        <v>2.5756023072710965E-2</v>
      </c>
      <c r="AP53" s="251" t="e">
        <f>IF(Actual!K53*Actual!$J53/10^6=0,NA(),Actual!K53*Actual!$J53/10^6)</f>
        <v>#N/A</v>
      </c>
      <c r="AQ53" s="260" t="e">
        <f>IF(Actual!L53*Actual!$J53/10^6=0,NA(),Actual!L53*Actual!$J53/10^6)</f>
        <v>#N/A</v>
      </c>
      <c r="AR53" s="256">
        <f t="shared" ca="1" si="1"/>
        <v>1.3315951090426665</v>
      </c>
      <c r="AS53" s="256" t="e">
        <f>IF(Actual!D53=0,NA(),Actual!D53-Review!AH53)</f>
        <v>#N/A</v>
      </c>
      <c r="AT53" s="257" t="e">
        <f>IF(Actual!N53=0,NA(),Actual!N53-Review!AJ53)</f>
        <v>#N/A</v>
      </c>
    </row>
    <row r="54" spans="10:46" ht="13">
      <c r="J54" s="27"/>
      <c r="K54" s="27"/>
      <c r="L54" s="27"/>
      <c r="M54" s="27"/>
      <c r="N54" s="27"/>
      <c r="O54" s="27"/>
      <c r="P54" s="27"/>
      <c r="Q54" s="27"/>
      <c r="R54" s="27"/>
      <c r="S54" s="27"/>
      <c r="T54" s="27"/>
      <c r="U54" s="27"/>
      <c r="V54" s="27"/>
      <c r="W54" s="27"/>
      <c r="X54" s="27"/>
      <c r="Y54" s="27"/>
      <c r="Z54" s="27"/>
      <c r="AA54" s="27"/>
      <c r="AB54" s="27"/>
      <c r="AC54" s="27"/>
      <c r="AD54" s="27"/>
      <c r="AE54" s="27"/>
      <c r="AF54" s="264">
        <f>Actual!B54</f>
        <v>2047</v>
      </c>
      <c r="AG54" s="250">
        <f t="shared" ca="1" si="2"/>
        <v>196.98046553470087</v>
      </c>
      <c r="AH54" s="249">
        <f ca="1">INDIRECT(""&amp;$C$2&amp;"!"&amp;AH$10&amp;ROW(Actual!B54))</f>
        <v>83.249199451951043</v>
      </c>
      <c r="AI54" s="250">
        <f ca="1">INDIRECT(""&amp;$C$2&amp;"!"&amp;AI$10&amp;ROW(Actual!C54))</f>
        <v>191.08935334667288</v>
      </c>
      <c r="AJ54" s="249">
        <f ca="1">INDIRECT(""&amp;$C$2&amp;"!"&amp;AJ$10&amp;ROW(Actual!D54))</f>
        <v>81.935706760082795</v>
      </c>
      <c r="AK54" s="262">
        <f ca="1">INDIRECT(""&amp;$C$2&amp;"!"&amp;AK$10&amp;ROW(Actual!E54))</f>
        <v>0.45185225922636069</v>
      </c>
      <c r="AL54" s="249">
        <f ca="1">INDIRECT(""&amp;$C$2&amp;"!"&amp;AL$10&amp;ROW(Actual!K54))</f>
        <v>2</v>
      </c>
      <c r="AM54" s="250">
        <f ca="1">INDIRECT(""&amp;$C$2&amp;"!"&amp;AM$10&amp;ROW(Actual!E54))/AL54</f>
        <v>223714.28156962123</v>
      </c>
      <c r="AN54" s="251">
        <f ca="1">INDIRECT(""&amp;$C$2&amp;"!"&amp;AN$10&amp;ROW(Actual!K54))/10^6</f>
        <v>42.749417399554424</v>
      </c>
      <c r="AO54" s="52">
        <f ca="1">INDIRECT(""&amp;$C$2&amp;"!"&amp;AO$10&amp;ROW(Actual!Q54))</f>
        <v>2.607712365010606E-2</v>
      </c>
      <c r="AP54" s="251" t="e">
        <f>IF(Actual!K54*Actual!$J54/10^6=0,NA(),Actual!K54*Actual!$J54/10^6)</f>
        <v>#N/A</v>
      </c>
      <c r="AQ54" s="260" t="e">
        <f>IF(Actual!L54*Actual!$J54/10^6=0,NA(),Actual!L54*Actual!$J54/10^6)</f>
        <v>#N/A</v>
      </c>
      <c r="AR54" s="256">
        <f t="shared" ca="1" si="1"/>
        <v>1.3134926918682481</v>
      </c>
      <c r="AS54" s="256" t="e">
        <f>IF(Actual!D54=0,NA(),Actual!D54-Review!AH54)</f>
        <v>#N/A</v>
      </c>
      <c r="AT54" s="257" t="e">
        <f>IF(Actual!N54=0,NA(),Actual!N54-Review!AJ54)</f>
        <v>#N/A</v>
      </c>
    </row>
    <row r="55" spans="10:46" ht="13">
      <c r="J55" s="27"/>
      <c r="K55" s="27"/>
      <c r="L55" s="27"/>
      <c r="M55" s="27"/>
      <c r="N55" s="27"/>
      <c r="O55" s="27"/>
      <c r="P55" s="27"/>
      <c r="Q55" s="27"/>
      <c r="R55" s="27"/>
      <c r="S55" s="27"/>
      <c r="T55" s="27"/>
      <c r="U55" s="27"/>
      <c r="V55" s="27"/>
      <c r="W55" s="27"/>
      <c r="X55" s="27"/>
      <c r="Y55" s="27"/>
      <c r="Z55" s="27"/>
      <c r="AA55" s="27"/>
      <c r="AB55" s="27"/>
      <c r="AC55" s="27"/>
      <c r="AD55" s="27"/>
      <c r="AE55" s="27"/>
      <c r="AF55" s="264">
        <f>Actual!B55</f>
        <v>2048</v>
      </c>
      <c r="AG55" s="250">
        <f t="shared" ca="1" si="2"/>
        <v>174.57694381897667</v>
      </c>
      <c r="AH55" s="249">
        <f ca="1">INDIRECT(""&amp;$C$2&amp;"!"&amp;AH$10&amp;ROW(Actual!B55))</f>
        <v>83.383966242808853</v>
      </c>
      <c r="AI55" s="250">
        <f ca="1">INDIRECT(""&amp;$C$2&amp;"!"&amp;AI$10&amp;ROW(Actual!C55))</f>
        <v>168.60561463419393</v>
      </c>
      <c r="AJ55" s="249">
        <f ca="1">INDIRECT(""&amp;$C$2&amp;"!"&amp;AJ$10&amp;ROW(Actual!D55))</f>
        <v>82.087705259206558</v>
      </c>
      <c r="AK55" s="262">
        <f ca="1">INDIRECT(""&amp;$C$2&amp;"!"&amp;AK$10&amp;ROW(Actual!E55))</f>
        <v>0.44985056796708167</v>
      </c>
      <c r="AL55" s="249">
        <f ca="1">INDIRECT(""&amp;$C$2&amp;"!"&amp;AL$10&amp;ROW(Actual!K55))</f>
        <v>2</v>
      </c>
      <c r="AM55" s="250">
        <f ca="1">INDIRECT(""&amp;$C$2&amp;"!"&amp;AM$10&amp;ROW(Actual!E55))/AL55</f>
        <v>229434.28416624534</v>
      </c>
      <c r="AN55" s="251">
        <f ca="1">INDIRECT(""&amp;$C$2&amp;"!"&amp;AN$10&amp;ROW(Actual!K55))/10^6</f>
        <v>38.683908500006105</v>
      </c>
      <c r="AO55" s="52">
        <f ca="1">INDIRECT(""&amp;$C$2&amp;"!"&amp;AO$10&amp;ROW(Actual!Q55))</f>
        <v>2.5568339028208209E-2</v>
      </c>
      <c r="AP55" s="251" t="e">
        <f>IF(Actual!K55*Actual!$J55/10^6=0,NA(),Actual!K55*Actual!$J55/10^6)</f>
        <v>#N/A</v>
      </c>
      <c r="AQ55" s="260" t="e">
        <f>IF(Actual!L55*Actual!$J55/10^6=0,NA(),Actual!L55*Actual!$J55/10^6)</f>
        <v>#N/A</v>
      </c>
      <c r="AR55" s="256">
        <f t="shared" ca="1" si="1"/>
        <v>1.2962609836022949</v>
      </c>
      <c r="AS55" s="256" t="e">
        <f>IF(Actual!D55=0,NA(),Actual!D55-Review!AH55)</f>
        <v>#N/A</v>
      </c>
      <c r="AT55" s="257" t="e">
        <f>IF(Actual!N55=0,NA(),Actual!N55-Review!AJ55)</f>
        <v>#N/A</v>
      </c>
    </row>
    <row r="56" spans="10:46" ht="13">
      <c r="J56" s="27"/>
      <c r="K56" s="27"/>
      <c r="L56" s="27"/>
      <c r="M56" s="27"/>
      <c r="N56" s="27"/>
      <c r="O56" s="27"/>
      <c r="P56" s="27"/>
      <c r="Q56" s="27"/>
      <c r="R56" s="27"/>
      <c r="S56" s="27"/>
      <c r="T56" s="27"/>
      <c r="U56" s="27"/>
      <c r="V56" s="27"/>
      <c r="W56" s="27"/>
      <c r="X56" s="27"/>
      <c r="Y56" s="27"/>
      <c r="Z56" s="27"/>
      <c r="AA56" s="27"/>
      <c r="AB56" s="27"/>
      <c r="AC56" s="27"/>
      <c r="AD56" s="27"/>
      <c r="AE56" s="27"/>
      <c r="AF56" s="264">
        <f>Actual!B56</f>
        <v>2049</v>
      </c>
      <c r="AG56" s="250">
        <f t="shared" ca="1" si="2"/>
        <v>154.44722639254223</v>
      </c>
      <c r="AH56" s="249">
        <f ca="1">INDIRECT(""&amp;$C$2&amp;"!"&amp;AH$10&amp;ROW(Actual!B56))</f>
        <v>83.524929871440236</v>
      </c>
      <c r="AI56" s="250">
        <f ca="1">INDIRECT(""&amp;$C$2&amp;"!"&amp;AI$10&amp;ROW(Actual!C56))</f>
        <v>148.47000274047167</v>
      </c>
      <c r="AJ56" s="249">
        <f ca="1">INDIRECT(""&amp;$C$2&amp;"!"&amp;AJ$10&amp;ROW(Actual!D56))</f>
        <v>82.242587150556801</v>
      </c>
      <c r="AK56" s="262">
        <f ca="1">INDIRECT(""&amp;$C$2&amp;"!"&amp;AK$10&amp;ROW(Actual!E56))</f>
        <v>0.44775632543975291</v>
      </c>
      <c r="AL56" s="249">
        <f ca="1">INDIRECT(""&amp;$C$2&amp;"!"&amp;AL$10&amp;ROW(Actual!K56))</f>
        <v>2</v>
      </c>
      <c r="AM56" s="250">
        <f ca="1">INDIRECT(""&amp;$C$2&amp;"!"&amp;AM$10&amp;ROW(Actual!E56))/AL56</f>
        <v>235198.44670555319</v>
      </c>
      <c r="AN56" s="251">
        <f ca="1">INDIRECT(""&amp;$C$2&amp;"!"&amp;AN$10&amp;ROW(Actual!K56))/10^6</f>
        <v>34.919914026928161</v>
      </c>
      <c r="AO56" s="52">
        <f ca="1">INDIRECT(""&amp;$C$2&amp;"!"&amp;AO$10&amp;ROW(Actual!Q56))</f>
        <v>2.5123370555776292E-2</v>
      </c>
      <c r="AP56" s="251" t="e">
        <f>IF(Actual!K56*Actual!$J56/10^6=0,NA(),Actual!K56*Actual!$J56/10^6)</f>
        <v>#N/A</v>
      </c>
      <c r="AQ56" s="260" t="e">
        <f>IF(Actual!L56*Actual!$J56/10^6=0,NA(),Actual!L56*Actual!$J56/10^6)</f>
        <v>#N/A</v>
      </c>
      <c r="AR56" s="256">
        <f t="shared" ca="1" si="1"/>
        <v>1.2823427208834346</v>
      </c>
      <c r="AS56" s="256" t="e">
        <f>IF(Actual!D56=0,NA(),Actual!D56-Review!AH56)</f>
        <v>#N/A</v>
      </c>
      <c r="AT56" s="257" t="e">
        <f>IF(Actual!N56=0,NA(),Actual!N56-Review!AJ56)</f>
        <v>#N/A</v>
      </c>
    </row>
    <row r="57" spans="10:46" ht="13">
      <c r="J57" s="27"/>
      <c r="K57" s="27"/>
      <c r="L57" s="27"/>
      <c r="M57" s="27"/>
      <c r="N57" s="27"/>
      <c r="O57" s="27"/>
      <c r="P57" s="27"/>
      <c r="Q57" s="27"/>
      <c r="R57" s="27"/>
      <c r="S57" s="27"/>
      <c r="T57" s="27"/>
      <c r="U57" s="27"/>
      <c r="V57" s="27"/>
      <c r="W57" s="27"/>
      <c r="X57" s="27"/>
      <c r="Y57" s="27"/>
      <c r="Z57" s="27"/>
      <c r="AA57" s="27"/>
      <c r="AB57" s="27"/>
      <c r="AC57" s="27"/>
      <c r="AD57" s="27"/>
      <c r="AE57" s="27"/>
      <c r="AF57" s="264">
        <f>Actual!B57</f>
        <v>2050</v>
      </c>
      <c r="AG57" s="250">
        <f t="shared" ca="1" si="2"/>
        <v>135.95650262418894</v>
      </c>
      <c r="AH57" s="249">
        <f ca="1">INDIRECT(""&amp;$C$2&amp;"!"&amp;AH$10&amp;ROW(Actual!B57))</f>
        <v>83.647076444348912</v>
      </c>
      <c r="AI57" s="250">
        <f ca="1">INDIRECT(""&amp;$C$2&amp;"!"&amp;AI$10&amp;ROW(Actual!C57))</f>
        <v>130.16520860242008</v>
      </c>
      <c r="AJ57" s="249">
        <f ca="1">INDIRECT(""&amp;$C$2&amp;"!"&amp;AJ$10&amp;ROW(Actual!D57))</f>
        <v>82.378133793839481</v>
      </c>
      <c r="AK57" s="262">
        <f ca="1">INDIRECT(""&amp;$C$2&amp;"!"&amp;AK$10&amp;ROW(Actual!E57))</f>
        <v>0.44594167559399039</v>
      </c>
      <c r="AL57" s="249">
        <f ca="1">INDIRECT(""&amp;$C$2&amp;"!"&amp;AL$10&amp;ROW(Actual!K57))</f>
        <v>2</v>
      </c>
      <c r="AM57" s="250">
        <f ca="1">INDIRECT(""&amp;$C$2&amp;"!"&amp;AM$10&amp;ROW(Actual!E57))/AL57</f>
        <v>241426.56196542736</v>
      </c>
      <c r="AN57" s="251">
        <f ca="1">INDIRECT(""&amp;$C$2&amp;"!"&amp;AN$10&amp;ROW(Actual!K57))/10^6</f>
        <v>31.42533880039495</v>
      </c>
      <c r="AO57" s="52">
        <f ca="1">INDIRECT(""&amp;$C$2&amp;"!"&amp;AO$10&amp;ROW(Actual!Q57))</f>
        <v>2.6480256766624022E-2</v>
      </c>
      <c r="AP57" s="251" t="e">
        <f>IF(Actual!K57*Actual!$J57/10^6=0,NA(),Actual!K57*Actual!$J57/10^6)</f>
        <v>#N/A</v>
      </c>
      <c r="AQ57" s="260" t="e">
        <f>IF(Actual!L57*Actual!$J57/10^6=0,NA(),Actual!L57*Actual!$J57/10^6)</f>
        <v>#N/A</v>
      </c>
      <c r="AR57" s="256">
        <f t="shared" ca="1" si="1"/>
        <v>1.2689426505094303</v>
      </c>
      <c r="AS57" s="256" t="e">
        <f>IF(Actual!D57=0,NA(),Actual!D57-Review!AH57)</f>
        <v>#N/A</v>
      </c>
      <c r="AT57" s="257" t="e">
        <f>IF(Actual!N57=0,NA(),Actual!N57-Review!AJ57)</f>
        <v>#N/A</v>
      </c>
    </row>
    <row r="58" spans="10:46">
      <c r="AF58" s="264">
        <f>Actual!B58</f>
        <v>2051</v>
      </c>
      <c r="AG58" s="250">
        <f t="shared" ca="1" si="2"/>
        <v>119.13922912369172</v>
      </c>
      <c r="AH58" s="249">
        <f ca="1">INDIRECT(""&amp;$C$2&amp;"!"&amp;AH$10&amp;ROW(Actual!B58))</f>
        <v>83.755864744847443</v>
      </c>
      <c r="AI58" s="250">
        <f ca="1">INDIRECT(""&amp;$C$2&amp;"!"&amp;AI$10&amp;ROW(Actual!C58))</f>
        <v>113.65080675713095</v>
      </c>
      <c r="AJ58" s="249">
        <f ca="1">INDIRECT(""&amp;$C$2&amp;"!"&amp;AJ$10&amp;ROW(Actual!D58))</f>
        <v>82.497777889301119</v>
      </c>
      <c r="AK58" s="262">
        <f ca="1">INDIRECT(""&amp;$C$2&amp;"!"&amp;AK$10&amp;ROW(Actual!E58))</f>
        <v>0.44432511710549782</v>
      </c>
      <c r="AL58" s="249">
        <f ca="1">INDIRECT(""&amp;$C$2&amp;"!"&amp;AL$10&amp;ROW(Actual!K58))</f>
        <v>2</v>
      </c>
      <c r="AM58" s="250">
        <f ca="1">INDIRECT(""&amp;$C$2&amp;"!"&amp;AM$10&amp;ROW(Actual!E58))/AL58</f>
        <v>248011.51939234528</v>
      </c>
      <c r="AN58" s="251">
        <f ca="1">INDIRECT(""&amp;$C$2&amp;"!"&amp;AN$10&amp;ROW(Actual!K58))/10^6</f>
        <v>28.18670926400187</v>
      </c>
      <c r="AO58" s="52">
        <f ca="1">INDIRECT(""&amp;$C$2&amp;"!"&amp;AO$10&amp;ROW(Actual!Q58))</f>
        <v>2.7275198608266216E-2</v>
      </c>
      <c r="AP58" s="251" t="e">
        <f>IF(Actual!K58*Actual!$J58/10^6=0,NA(),Actual!K58*Actual!$J58/10^6)</f>
        <v>#N/A</v>
      </c>
      <c r="AQ58" s="260" t="e">
        <f>IF(Actual!L58*Actual!$J58/10^6=0,NA(),Actual!L58*Actual!$J58/10^6)</f>
        <v>#N/A</v>
      </c>
      <c r="AR58" s="256">
        <f t="shared" ca="1" si="1"/>
        <v>1.258086855546324</v>
      </c>
      <c r="AS58" s="256" t="e">
        <f>IF(Actual!D58=0,NA(),Actual!D58-Review!AH58)</f>
        <v>#N/A</v>
      </c>
      <c r="AT58" s="257" t="e">
        <f>IF(Actual!N58=0,NA(),Actual!N58-Review!AJ58)</f>
        <v>#N/A</v>
      </c>
    </row>
    <row r="59" spans="10:46">
      <c r="AF59" s="264">
        <f>Actual!B59</f>
        <v>2052</v>
      </c>
      <c r="AG59" s="250">
        <f t="shared" ca="1" si="2"/>
        <v>103.9184245980012</v>
      </c>
      <c r="AH59" s="249">
        <f ca="1">INDIRECT(""&amp;$C$2&amp;"!"&amp;AH$10&amp;ROW(Actual!B59))</f>
        <v>83.849843406572887</v>
      </c>
      <c r="AI59" s="250">
        <f ca="1">INDIRECT(""&amp;$C$2&amp;"!"&amp;AI$10&amp;ROW(Actual!C59))</f>
        <v>98.819577237853011</v>
      </c>
      <c r="AJ59" s="249">
        <f ca="1">INDIRECT(""&amp;$C$2&amp;"!"&amp;AJ$10&amp;ROW(Actual!D59))</f>
        <v>82.599669630286584</v>
      </c>
      <c r="AK59" s="262">
        <f ca="1">INDIRECT(""&amp;$C$2&amp;"!"&amp;AK$10&amp;ROW(Actual!E59))</f>
        <v>0.44292843732769538</v>
      </c>
      <c r="AL59" s="249">
        <f ca="1">INDIRECT(""&amp;$C$2&amp;"!"&amp;AL$10&amp;ROW(Actual!K59))</f>
        <v>2</v>
      </c>
      <c r="AM59" s="250">
        <f ca="1">INDIRECT(""&amp;$C$2&amp;"!"&amp;AM$10&amp;ROW(Actual!E59))/AL59</f>
        <v>254769.08522379937</v>
      </c>
      <c r="AN59" s="251">
        <f ca="1">INDIRECT(""&amp;$C$2&amp;"!"&amp;AN$10&amp;ROW(Actual!K59))/10^6</f>
        <v>25.1761732950904</v>
      </c>
      <c r="AO59" s="52">
        <f ca="1">INDIRECT(""&amp;$C$2&amp;"!"&amp;AO$10&amp;ROW(Actual!Q59))</f>
        <v>2.7246983720800033E-2</v>
      </c>
      <c r="AP59" s="251" t="e">
        <f>IF(Actual!K59*Actual!$J59/10^6=0,NA(),Actual!K59*Actual!$J59/10^6)</f>
        <v>#N/A</v>
      </c>
      <c r="AQ59" s="260" t="e">
        <f>IF(Actual!L59*Actual!$J59/10^6=0,NA(),Actual!L59*Actual!$J59/10^6)</f>
        <v>#N/A</v>
      </c>
      <c r="AR59" s="256">
        <f t="shared" ca="1" si="1"/>
        <v>1.250173776286303</v>
      </c>
      <c r="AS59" s="256" t="e">
        <f>IF(Actual!D59=0,NA(),Actual!D59-Review!AH59)</f>
        <v>#N/A</v>
      </c>
      <c r="AT59" s="257" t="e">
        <f>IF(Actual!N59=0,NA(),Actual!N59-Review!AJ59)</f>
        <v>#N/A</v>
      </c>
    </row>
    <row r="60" spans="10:46">
      <c r="AF60" s="264">
        <f>Actual!B60</f>
        <v>2053</v>
      </c>
      <c r="AG60" s="250">
        <f t="shared" ca="1" si="2"/>
        <v>90.289224517947574</v>
      </c>
      <c r="AH60" s="249">
        <f ca="1">INDIRECT(""&amp;$C$2&amp;"!"&amp;AH$10&amp;ROW(Actual!B60))</f>
        <v>83.932670315663614</v>
      </c>
      <c r="AI60" s="250">
        <f ca="1">INDIRECT(""&amp;$C$2&amp;"!"&amp;AI$10&amp;ROW(Actual!C60))</f>
        <v>85.620459304862464</v>
      </c>
      <c r="AJ60" s="249">
        <f ca="1">INDIRECT(""&amp;$C$2&amp;"!"&amp;AJ$10&amp;ROW(Actual!D60))</f>
        <v>82.686928834254743</v>
      </c>
      <c r="AK60" s="262">
        <f ca="1">INDIRECT(""&amp;$C$2&amp;"!"&amp;AK$10&amp;ROW(Actual!E60))</f>
        <v>0.44169731280557806</v>
      </c>
      <c r="AL60" s="249">
        <f ca="1">INDIRECT(""&amp;$C$2&amp;"!"&amp;AL$10&amp;ROW(Actual!K60))</f>
        <v>2</v>
      </c>
      <c r="AM60" s="250">
        <f ca="1">INDIRECT(""&amp;$C$2&amp;"!"&amp;AM$10&amp;ROW(Actual!E60))/AL60</f>
        <v>261734.07737780106</v>
      </c>
      <c r="AN60" s="251">
        <f ca="1">INDIRECT(""&amp;$C$2&amp;"!"&amp;AN$10&amp;ROW(Actual!K60))/10^6</f>
        <v>22.409791920821739</v>
      </c>
      <c r="AO60" s="52">
        <f ca="1">INDIRECT(""&amp;$C$2&amp;"!"&amp;AO$10&amp;ROW(Actual!Q60))</f>
        <v>2.7338451005087139E-2</v>
      </c>
      <c r="AP60" s="251" t="e">
        <f>IF(Actual!K60*Actual!$J60/10^6=0,NA(),Actual!K60*Actual!$J60/10^6)</f>
        <v>#N/A</v>
      </c>
      <c r="AQ60" s="260" t="e">
        <f>IF(Actual!L60*Actual!$J60/10^6=0,NA(),Actual!L60*Actual!$J60/10^6)</f>
        <v>#N/A</v>
      </c>
      <c r="AR60" s="256">
        <f t="shared" ca="1" si="1"/>
        <v>1.2457414814088708</v>
      </c>
      <c r="AS60" s="256" t="e">
        <f>IF(Actual!D60=0,NA(),Actual!D60-Review!AH60)</f>
        <v>#N/A</v>
      </c>
      <c r="AT60" s="257" t="e">
        <f>IF(Actual!N60=0,NA(),Actual!N60-Review!AJ60)</f>
        <v>#N/A</v>
      </c>
    </row>
    <row r="61" spans="10:46">
      <c r="AF61" s="264">
        <f>Actual!B61</f>
        <v>2054</v>
      </c>
      <c r="AG61" s="250">
        <f t="shared" ca="1" si="2"/>
        <v>78.076679601519089</v>
      </c>
      <c r="AH61" s="249">
        <f ca="1">INDIRECT(""&amp;$C$2&amp;"!"&amp;AH$10&amp;ROW(Actual!B61))</f>
        <v>83.997766114397507</v>
      </c>
      <c r="AI61" s="250">
        <f ca="1">INDIRECT(""&amp;$C$2&amp;"!"&amp;AI$10&amp;ROW(Actual!C61))</f>
        <v>73.877197385776981</v>
      </c>
      <c r="AJ61" s="249">
        <f ca="1">INDIRECT(""&amp;$C$2&amp;"!"&amp;AJ$10&amp;ROW(Actual!D61))</f>
        <v>82.75309380632234</v>
      </c>
      <c r="AK61" s="262">
        <f ca="1">INDIRECT(""&amp;$C$2&amp;"!"&amp;AK$10&amp;ROW(Actual!E61))</f>
        <v>0.44072958326108336</v>
      </c>
      <c r="AL61" s="249">
        <f ca="1">INDIRECT(""&amp;$C$2&amp;"!"&amp;AL$10&amp;ROW(Actual!K61))</f>
        <v>2</v>
      </c>
      <c r="AM61" s="250">
        <f ca="1">INDIRECT(""&amp;$C$2&amp;"!"&amp;AM$10&amp;ROW(Actual!E61))/AL61</f>
        <v>269272.29584158445</v>
      </c>
      <c r="AN61" s="251">
        <f ca="1">INDIRECT(""&amp;$C$2&amp;"!"&amp;AN$10&amp;ROW(Actual!K61))/10^6</f>
        <v>19.893082550410071</v>
      </c>
      <c r="AO61" s="52">
        <f ca="1">INDIRECT(""&amp;$C$2&amp;"!"&amp;AO$10&amp;ROW(Actual!Q61))</f>
        <v>2.8801058460959705E-2</v>
      </c>
      <c r="AP61" s="251" t="e">
        <f>IF(Actual!K61*Actual!$J61/10^6=0,NA(),Actual!K61*Actual!$J61/10^6)</f>
        <v>#N/A</v>
      </c>
      <c r="AQ61" s="260" t="e">
        <f>IF(Actual!L61*Actual!$J61/10^6=0,NA(),Actual!L61*Actual!$J61/10^6)</f>
        <v>#N/A</v>
      </c>
      <c r="AR61" s="256">
        <f t="shared" ca="1" si="1"/>
        <v>1.2446723080751667</v>
      </c>
      <c r="AS61" s="256" t="e">
        <f>IF(Actual!D61=0,NA(),Actual!D61-Review!AH61)</f>
        <v>#N/A</v>
      </c>
      <c r="AT61" s="257" t="e">
        <f>IF(Actual!N61=0,NA(),Actual!N61-Review!AJ61)</f>
        <v>#N/A</v>
      </c>
    </row>
    <row r="62" spans="10:46">
      <c r="AF62" s="264">
        <f>Actual!B62</f>
        <v>2055</v>
      </c>
      <c r="AG62" s="250">
        <f t="shared" ca="1" si="2"/>
        <v>67.231643147167148</v>
      </c>
      <c r="AH62" s="249">
        <f ca="1">INDIRECT(""&amp;$C$2&amp;"!"&amp;AH$10&amp;ROW(Actual!B62))</f>
        <v>84.045859225512203</v>
      </c>
      <c r="AI62" s="250">
        <f ca="1">INDIRECT(""&amp;$C$2&amp;"!"&amp;AI$10&amp;ROW(Actual!C62))</f>
        <v>63.512276644574385</v>
      </c>
      <c r="AJ62" s="249">
        <f ca="1">INDIRECT(""&amp;$C$2&amp;"!"&amp;AJ$10&amp;ROW(Actual!D62))</f>
        <v>82.799148809756659</v>
      </c>
      <c r="AK62" s="262">
        <f ca="1">INDIRECT(""&amp;$C$2&amp;"!"&amp;AK$10&amp;ROW(Actual!E62))</f>
        <v>0.44001459485676364</v>
      </c>
      <c r="AL62" s="249">
        <f ca="1">INDIRECT(""&amp;$C$2&amp;"!"&amp;AL$10&amp;ROW(Actual!K62))</f>
        <v>2</v>
      </c>
      <c r="AM62" s="250">
        <f ca="1">INDIRECT(""&amp;$C$2&amp;"!"&amp;AM$10&amp;ROW(Actual!E62))/AL62</f>
        <v>277279.29251110536</v>
      </c>
      <c r="AN62" s="251">
        <f ca="1">INDIRECT(""&amp;$C$2&amp;"!"&amp;AN$10&amp;ROW(Actual!K62))/10^6</f>
        <v>17.610639133777187</v>
      </c>
      <c r="AO62" s="52">
        <f ca="1">INDIRECT(""&amp;$C$2&amp;"!"&amp;AO$10&amp;ROW(Actual!Q62))</f>
        <v>2.973568686112249E-2</v>
      </c>
      <c r="AP62" s="251" t="e">
        <f>IF(Actual!K62*Actual!$J62/10^6=0,NA(),Actual!K62*Actual!$J62/10^6)</f>
        <v>#N/A</v>
      </c>
      <c r="AQ62" s="260" t="e">
        <f>IF(Actual!L62*Actual!$J62/10^6=0,NA(),Actual!L62*Actual!$J62/10^6)</f>
        <v>#N/A</v>
      </c>
      <c r="AR62" s="256">
        <f t="shared" ca="1" si="1"/>
        <v>1.246710415755544</v>
      </c>
      <c r="AS62" s="256" t="e">
        <f>IF(Actual!D62=0,NA(),Actual!D62-Review!AH62)</f>
        <v>#N/A</v>
      </c>
      <c r="AT62" s="257" t="e">
        <f>IF(Actual!N62=0,NA(),Actual!N62-Review!AJ62)</f>
        <v>#N/A</v>
      </c>
    </row>
    <row r="63" spans="10:46">
      <c r="AF63" s="264">
        <f>Actual!B63</f>
        <v>2056</v>
      </c>
      <c r="AG63" s="250">
        <f t="shared" ca="1" si="2"/>
        <v>57.732614553814777</v>
      </c>
      <c r="AH63" s="249">
        <f ca="1">INDIRECT(""&amp;$C$2&amp;"!"&amp;AH$10&amp;ROW(Actual!B63))</f>
        <v>84.082223576834124</v>
      </c>
      <c r="AI63" s="250">
        <f ca="1">INDIRECT(""&amp;$C$2&amp;"!"&amp;AI$10&amp;ROW(Actual!C63))</f>
        <v>54.47171595869532</v>
      </c>
      <c r="AJ63" s="249">
        <f ca="1">INDIRECT(""&amp;$C$2&amp;"!"&amp;AJ$10&amp;ROW(Actual!D63))</f>
        <v>82.831154726253459</v>
      </c>
      <c r="AK63" s="262">
        <f ca="1">INDIRECT(""&amp;$C$2&amp;"!"&amp;AK$10&amp;ROW(Actual!E63))</f>
        <v>0.43947376806697219</v>
      </c>
      <c r="AL63" s="249">
        <f ca="1">INDIRECT(""&amp;$C$2&amp;"!"&amp;AL$10&amp;ROW(Actual!K63))</f>
        <v>2</v>
      </c>
      <c r="AM63" s="250">
        <f ca="1">INDIRECT(""&amp;$C$2&amp;"!"&amp;AM$10&amp;ROW(Actual!E63))/AL63</f>
        <v>285480.52069527417</v>
      </c>
      <c r="AN63" s="251">
        <f ca="1">INDIRECT(""&amp;$C$2&amp;"!"&amp;AN$10&amp;ROW(Actual!K63))/10^6</f>
        <v>15.550613835053415</v>
      </c>
      <c r="AO63" s="52">
        <f ca="1">INDIRECT(""&amp;$C$2&amp;"!"&amp;AO$10&amp;ROW(Actual!Q63))</f>
        <v>2.9577499675134789E-2</v>
      </c>
      <c r="AP63" s="251" t="e">
        <f>IF(Actual!K63*Actual!$J63/10^6=0,NA(),Actual!K63*Actual!$J63/10^6)</f>
        <v>#N/A</v>
      </c>
      <c r="AQ63" s="260" t="e">
        <f>IF(Actual!L63*Actual!$J63/10^6=0,NA(),Actual!L63*Actual!$J63/10^6)</f>
        <v>#N/A</v>
      </c>
      <c r="AR63" s="256">
        <f t="shared" ca="1" si="1"/>
        <v>1.2510688505806655</v>
      </c>
      <c r="AS63" s="256" t="e">
        <f>IF(Actual!D63=0,NA(),Actual!D63-Review!AH63)</f>
        <v>#N/A</v>
      </c>
      <c r="AT63" s="257" t="e">
        <f>IF(Actual!N63=0,NA(),Actual!N63-Review!AJ63)</f>
        <v>#N/A</v>
      </c>
    </row>
    <row r="64" spans="10:46">
      <c r="AF64" s="264">
        <f>Actual!B64</f>
        <v>2057</v>
      </c>
      <c r="AG64" s="250">
        <f t="shared" ca="1" si="2"/>
        <v>49.356232323298599</v>
      </c>
      <c r="AH64" s="249">
        <f ca="1">INDIRECT(""&amp;$C$2&amp;"!"&amp;AH$10&amp;ROW(Actual!B64))</f>
        <v>84.093036590265569</v>
      </c>
      <c r="AI64" s="250">
        <f ca="1">INDIRECT(""&amp;$C$2&amp;"!"&amp;AI$10&amp;ROW(Actual!C64))</f>
        <v>46.551396004402349</v>
      </c>
      <c r="AJ64" s="249">
        <f ca="1">INDIRECT(""&amp;$C$2&amp;"!"&amp;AJ$10&amp;ROW(Actual!D64))</f>
        <v>82.837106587920459</v>
      </c>
      <c r="AK64" s="262">
        <f ca="1">INDIRECT(""&amp;$C$2&amp;"!"&amp;AK$10&amp;ROW(Actual!E64))</f>
        <v>0.43931277884566727</v>
      </c>
      <c r="AL64" s="249">
        <f ca="1">INDIRECT(""&amp;$C$2&amp;"!"&amp;AL$10&amp;ROW(Actual!K64))</f>
        <v>2</v>
      </c>
      <c r="AM64" s="250">
        <f ca="1">INDIRECT(""&amp;$C$2&amp;"!"&amp;AM$10&amp;ROW(Actual!E64))/AL64</f>
        <v>294029.26914750715</v>
      </c>
      <c r="AN64" s="251">
        <f ca="1">INDIRECT(""&amp;$C$2&amp;"!"&amp;AN$10&amp;ROW(Actual!K64))/10^6</f>
        <v>13.687472944970608</v>
      </c>
      <c r="AO64" s="52">
        <f ca="1">INDIRECT(""&amp;$C$2&amp;"!"&amp;AO$10&amp;ROW(Actual!Q64))</f>
        <v>2.9945120008233461E-2</v>
      </c>
      <c r="AP64" s="251" t="e">
        <f>IF(Actual!K64*Actual!$J64/10^6=0,NA(),Actual!K64*Actual!$J64/10^6)</f>
        <v>#N/A</v>
      </c>
      <c r="AQ64" s="260" t="e">
        <f>IF(Actual!L64*Actual!$J64/10^6=0,NA(),Actual!L64*Actual!$J64/10^6)</f>
        <v>#N/A</v>
      </c>
      <c r="AR64" s="256">
        <f t="shared" ca="1" si="1"/>
        <v>1.2559300023451101</v>
      </c>
      <c r="AS64" s="256" t="e">
        <f>IF(Actual!D64=0,NA(),Actual!D64-Review!AH64)</f>
        <v>#N/A</v>
      </c>
      <c r="AT64" s="257" t="e">
        <f>IF(Actual!N64=0,NA(),Actual!N64-Review!AJ64)</f>
        <v>#N/A</v>
      </c>
    </row>
    <row r="65" spans="32:46">
      <c r="AF65" s="264">
        <f>Actual!B65</f>
        <v>2058</v>
      </c>
      <c r="AG65" s="250">
        <f t="shared" ca="1" si="2"/>
        <v>42.140089430586293</v>
      </c>
      <c r="AH65" s="249">
        <f ca="1">INDIRECT(""&amp;$C$2&amp;"!"&amp;AH$10&amp;ROW(Actual!B65))</f>
        <v>84.095141456629165</v>
      </c>
      <c r="AI65" s="250">
        <f ca="1">INDIRECT(""&amp;$C$2&amp;"!"&amp;AI$10&amp;ROW(Actual!C65))</f>
        <v>39.742464799060045</v>
      </c>
      <c r="AJ65" s="249">
        <f ca="1">INDIRECT(""&amp;$C$2&amp;"!"&amp;AJ$10&amp;ROW(Actual!D65))</f>
        <v>82.833545470407188</v>
      </c>
      <c r="AK65" s="262">
        <f ca="1">INDIRECT(""&amp;$C$2&amp;"!"&amp;AK$10&amp;ROW(Actual!E65))</f>
        <v>0.43928105335810824</v>
      </c>
      <c r="AL65" s="249">
        <f ca="1">INDIRECT(""&amp;$C$2&amp;"!"&amp;AL$10&amp;ROW(Actual!K65))</f>
        <v>2</v>
      </c>
      <c r="AM65" s="250">
        <f ca="1">INDIRECT(""&amp;$C$2&amp;"!"&amp;AM$10&amp;ROW(Actual!E65))/AL65</f>
        <v>303148.82546100079</v>
      </c>
      <c r="AN65" s="251">
        <f ca="1">INDIRECT(""&amp;$C$2&amp;"!"&amp;AN$10&amp;ROW(Actual!K65))/10^6</f>
        <v>12.047881524760221</v>
      </c>
      <c r="AO65" s="52">
        <f ca="1">INDIRECT(""&amp;$C$2&amp;"!"&amp;AO$10&amp;ROW(Actual!Q65))</f>
        <v>3.1015811248772618E-2</v>
      </c>
      <c r="AP65" s="251" t="e">
        <f>IF(Actual!K65*Actual!$J65/10^6=0,NA(),Actual!K65*Actual!$J65/10^6)</f>
        <v>#N/A</v>
      </c>
      <c r="AQ65" s="260" t="e">
        <f>IF(Actual!L65*Actual!$J65/10^6=0,NA(),Actual!L65*Actual!$J65/10^6)</f>
        <v>#N/A</v>
      </c>
      <c r="AR65" s="256">
        <f t="shared" ca="1" si="1"/>
        <v>1.2615959862219768</v>
      </c>
      <c r="AS65" s="256" t="e">
        <f>IF(Actual!D65=0,NA(),Actual!D65-Review!AH65)</f>
        <v>#N/A</v>
      </c>
      <c r="AT65" s="257" t="e">
        <f>IF(Actual!N65=0,NA(),Actual!N65-Review!AJ65)</f>
        <v>#N/A</v>
      </c>
    </row>
    <row r="66" spans="32:46">
      <c r="AF66" s="264">
        <f>Actual!B66</f>
        <v>2059</v>
      </c>
      <c r="AG66" s="250">
        <f t="shared" ca="1" si="2"/>
        <v>35.879199975527662</v>
      </c>
      <c r="AH66" s="249">
        <f ca="1">INDIRECT(""&amp;$C$2&amp;"!"&amp;AH$10&amp;ROW(Actual!B66))</f>
        <v>84.075908086503787</v>
      </c>
      <c r="AI66" s="250">
        <f ca="1">INDIRECT(""&amp;$C$2&amp;"!"&amp;AI$10&amp;ROW(Actual!C66))</f>
        <v>33.859792992829739</v>
      </c>
      <c r="AJ66" s="249">
        <f ca="1">INDIRECT(""&amp;$C$2&amp;"!"&amp;AJ$10&amp;ROW(Actual!D66))</f>
        <v>82.810099636553517</v>
      </c>
      <c r="AK66" s="262">
        <f ca="1">INDIRECT(""&amp;$C$2&amp;"!"&amp;AK$10&amp;ROW(Actual!E66))</f>
        <v>0.43956658902358714</v>
      </c>
      <c r="AL66" s="249">
        <f ca="1">INDIRECT(""&amp;$C$2&amp;"!"&amp;AL$10&amp;ROW(Actual!K66))</f>
        <v>2</v>
      </c>
      <c r="AM66" s="250">
        <f ca="1">INDIRECT(""&amp;$C$2&amp;"!"&amp;AM$10&amp;ROW(Actual!E66))/AL66</f>
        <v>312811.57239185943</v>
      </c>
      <c r="AN66" s="251">
        <f ca="1">INDIRECT(""&amp;$C$2&amp;"!"&amp;AN$10&amp;ROW(Actual!K66))/10^6</f>
        <v>10.591735086949935</v>
      </c>
      <c r="AO66" s="52">
        <f ca="1">INDIRECT(""&amp;$C$2&amp;"!"&amp;AO$10&amp;ROW(Actual!Q66))</f>
        <v>3.1874597950905637E-2</v>
      </c>
      <c r="AP66" s="251" t="e">
        <f>IF(Actual!K66*Actual!$J66/10^6=0,NA(),Actual!K66*Actual!$J66/10^6)</f>
        <v>#N/A</v>
      </c>
      <c r="AQ66" s="260" t="e">
        <f>IF(Actual!L66*Actual!$J66/10^6=0,NA(),Actual!L66*Actual!$J66/10^6)</f>
        <v>#N/A</v>
      </c>
      <c r="AR66" s="256">
        <f t="shared" ca="1" si="1"/>
        <v>1.2658084499502706</v>
      </c>
      <c r="AS66" s="256" t="e">
        <f>IF(Actual!D66=0,NA(),Actual!D66-Review!AH66)</f>
        <v>#N/A</v>
      </c>
      <c r="AT66" s="257" t="e">
        <f>IF(Actual!N66=0,NA(),Actual!N66-Review!AJ66)</f>
        <v>#N/A</v>
      </c>
    </row>
    <row r="67" spans="32:46" ht="15" thickBot="1">
      <c r="AF67" s="266">
        <f>Actual!B67</f>
        <v>2060</v>
      </c>
      <c r="AG67" s="253">
        <f t="shared" ca="1" si="2"/>
        <v>30.587361704077217</v>
      </c>
      <c r="AH67" s="252">
        <f ca="1">INDIRECT(""&amp;$C$2&amp;"!"&amp;AH$10&amp;ROW(Actual!B67))</f>
        <v>84.058502321586076</v>
      </c>
      <c r="AI67" s="253">
        <f ca="1">INDIRECT(""&amp;$C$2&amp;"!"&amp;AI$10&amp;ROW(Actual!C67))</f>
        <v>28.882750281354866</v>
      </c>
      <c r="AJ67" s="252">
        <f ca="1">INDIRECT(""&amp;$C$2&amp;"!"&amp;AJ$10&amp;ROW(Actual!D67))</f>
        <v>82.789586677066907</v>
      </c>
      <c r="AK67" s="263">
        <f ca="1">INDIRECT(""&amp;$C$2&amp;"!"&amp;AK$10&amp;ROW(Actual!E67))</f>
        <v>0.4398247387601591</v>
      </c>
      <c r="AL67" s="252">
        <f ca="1">INDIRECT(""&amp;$C$2&amp;"!"&amp;AL$10&amp;ROW(Actual!K67))</f>
        <v>2</v>
      </c>
      <c r="AM67" s="253">
        <f ca="1">INDIRECT(""&amp;$C$2&amp;"!"&amp;AM$10&amp;ROW(Actual!E67))/AL67</f>
        <v>322555.93472630839</v>
      </c>
      <c r="AN67" s="254">
        <f ca="1">INDIRECT(""&amp;$C$2&amp;"!"&amp;AN$10&amp;ROW(Actual!K67))/10^6</f>
        <v>9.3163025144689655</v>
      </c>
      <c r="AO67" s="255">
        <f ca="1">INDIRECT(""&amp;$C$2&amp;"!"&amp;AO$10&amp;ROW(Actual!Q67))</f>
        <v>3.1150901035854828E-2</v>
      </c>
      <c r="AP67" s="254" t="e">
        <f>IF(Actual!K67*Actual!$J67/10^6=0,NA(),Actual!K67*Actual!$J67/10^6)</f>
        <v>#N/A</v>
      </c>
      <c r="AQ67" s="261" t="e">
        <f>IF(Actual!L67*Actual!$J67/10^6=0,NA(),Actual!L67*Actual!$J67/10^6)</f>
        <v>#N/A</v>
      </c>
      <c r="AR67" s="258">
        <f t="shared" ca="1" si="1"/>
        <v>1.2689156445191685</v>
      </c>
      <c r="AS67" s="258" t="e">
        <f>IF(Actual!D67=0,NA(),Actual!D67-Review!AH67)</f>
        <v>#N/A</v>
      </c>
      <c r="AT67" s="259" t="e">
        <f>IF(Actual!N67=0,NA(),Actual!N67-Review!AJ67)</f>
        <v>#N/A</v>
      </c>
    </row>
    <row r="68" spans="32:46">
      <c r="AF68" s="300"/>
      <c r="AG68" s="301"/>
      <c r="AH68" s="302"/>
      <c r="AI68" s="301"/>
      <c r="AJ68" s="302"/>
      <c r="AK68" s="303"/>
      <c r="AL68" s="302"/>
      <c r="AM68" s="301"/>
      <c r="AN68" s="304"/>
      <c r="AO68" s="305"/>
      <c r="AP68" s="304"/>
      <c r="AQ68" s="304"/>
      <c r="AR68" s="306"/>
      <c r="AS68" s="306"/>
      <c r="AT68" s="306"/>
    </row>
    <row r="69" spans="32:46">
      <c r="AF69" s="300"/>
      <c r="AG69" s="301"/>
      <c r="AH69" s="302"/>
      <c r="AI69" s="301"/>
      <c r="AJ69" s="302"/>
      <c r="AK69" s="303"/>
      <c r="AL69" s="302"/>
      <c r="AM69" s="301"/>
      <c r="AN69" s="304"/>
      <c r="AO69" s="305"/>
      <c r="AP69" s="304"/>
      <c r="AQ69" s="304"/>
      <c r="AR69" s="306"/>
      <c r="AS69" s="306"/>
      <c r="AT69" s="306"/>
    </row>
    <row r="70" spans="32:46">
      <c r="AF70" s="300"/>
      <c r="AG70" s="301"/>
      <c r="AH70" s="302"/>
      <c r="AI70" s="301"/>
      <c r="AJ70" s="302"/>
      <c r="AK70" s="303"/>
      <c r="AL70" s="302"/>
      <c r="AM70" s="301"/>
      <c r="AN70" s="304"/>
      <c r="AO70" s="305"/>
      <c r="AP70" s="304"/>
      <c r="AQ70" s="304"/>
      <c r="AR70" s="306"/>
      <c r="AS70" s="306"/>
      <c r="AT70" s="306"/>
    </row>
    <row r="71" spans="32:46">
      <c r="AF71" s="300"/>
      <c r="AG71" s="301"/>
      <c r="AH71" s="302"/>
      <c r="AI71" s="301"/>
      <c r="AJ71" s="302"/>
      <c r="AK71" s="303"/>
      <c r="AL71" s="302"/>
      <c r="AM71" s="301"/>
      <c r="AN71" s="304"/>
      <c r="AO71" s="305"/>
      <c r="AP71" s="304"/>
      <c r="AQ71" s="304"/>
      <c r="AR71" s="306"/>
      <c r="AS71" s="306"/>
      <c r="AT71" s="306"/>
    </row>
    <row r="72" spans="32:46">
      <c r="AF72" s="300"/>
      <c r="AG72" s="301"/>
      <c r="AH72" s="302"/>
      <c r="AI72" s="301"/>
      <c r="AJ72" s="302"/>
      <c r="AK72" s="303"/>
      <c r="AL72" s="302"/>
      <c r="AM72" s="301"/>
      <c r="AN72" s="304"/>
      <c r="AO72" s="305"/>
      <c r="AP72" s="304"/>
      <c r="AQ72" s="304"/>
      <c r="AR72" s="306"/>
      <c r="AS72" s="306"/>
      <c r="AT72" s="306"/>
    </row>
    <row r="73" spans="32:46">
      <c r="AF73" s="300"/>
      <c r="AG73" s="301"/>
      <c r="AH73" s="302"/>
      <c r="AI73" s="301"/>
      <c r="AJ73" s="302"/>
      <c r="AK73" s="303"/>
      <c r="AL73" s="302"/>
      <c r="AM73" s="301"/>
      <c r="AN73" s="304"/>
      <c r="AO73" s="305"/>
      <c r="AP73" s="304"/>
      <c r="AQ73" s="304"/>
      <c r="AR73" s="306"/>
      <c r="AS73" s="306"/>
      <c r="AT73" s="306"/>
    </row>
    <row r="74" spans="32:46">
      <c r="AF74" s="300"/>
      <c r="AG74" s="301"/>
      <c r="AH74" s="302"/>
      <c r="AI74" s="301"/>
      <c r="AJ74" s="302"/>
      <c r="AK74" s="303"/>
      <c r="AL74" s="302"/>
      <c r="AM74" s="301"/>
      <c r="AN74" s="304"/>
      <c r="AO74" s="305"/>
      <c r="AP74" s="304"/>
      <c r="AQ74" s="304"/>
      <c r="AR74" s="306"/>
      <c r="AS74" s="306"/>
      <c r="AT74" s="306"/>
    </row>
    <row r="75" spans="32:46">
      <c r="AF75" s="300"/>
      <c r="AG75" s="301"/>
      <c r="AH75" s="302"/>
      <c r="AI75" s="301"/>
      <c r="AJ75" s="302"/>
      <c r="AK75" s="303"/>
      <c r="AL75" s="302"/>
      <c r="AM75" s="301"/>
      <c r="AN75" s="304"/>
      <c r="AO75" s="305"/>
      <c r="AP75" s="304"/>
      <c r="AQ75" s="304"/>
      <c r="AR75" s="306"/>
      <c r="AS75" s="306"/>
      <c r="AT75" s="306"/>
    </row>
    <row r="76" spans="32:46">
      <c r="AF76" s="300"/>
      <c r="AG76" s="301"/>
      <c r="AH76" s="302"/>
      <c r="AI76" s="301"/>
      <c r="AJ76" s="302"/>
      <c r="AK76" s="303"/>
      <c r="AL76" s="302"/>
      <c r="AM76" s="301"/>
      <c r="AN76" s="304"/>
      <c r="AO76" s="305"/>
      <c r="AP76" s="304"/>
      <c r="AQ76" s="304"/>
      <c r="AR76" s="306"/>
      <c r="AS76" s="306"/>
      <c r="AT76" s="306"/>
    </row>
    <row r="77" spans="32:46">
      <c r="AF77" s="300"/>
      <c r="AG77" s="301"/>
      <c r="AH77" s="302"/>
      <c r="AI77" s="301"/>
      <c r="AJ77" s="302"/>
      <c r="AK77" s="303"/>
      <c r="AL77" s="302"/>
      <c r="AM77" s="301"/>
      <c r="AN77" s="304"/>
      <c r="AO77" s="305"/>
      <c r="AP77" s="304"/>
      <c r="AQ77" s="304"/>
      <c r="AR77" s="306"/>
      <c r="AS77" s="306"/>
      <c r="AT77" s="306"/>
    </row>
    <row r="78" spans="32:46"/>
    <row r="79" spans="32:46"/>
    <row r="80" spans="32:46"/>
    <row r="81"/>
    <row r="82"/>
    <row r="83"/>
    <row r="84"/>
    <row r="85"/>
    <row r="86"/>
    <row r="87"/>
    <row r="88"/>
    <row r="89"/>
    <row r="90"/>
    <row r="91"/>
    <row r="92"/>
    <row r="93"/>
    <row r="94"/>
    <row r="95"/>
    <row r="96"/>
    <row r="97"/>
  </sheetData>
  <mergeCells count="10">
    <mergeCell ref="P3:X3"/>
    <mergeCell ref="U4:U6"/>
    <mergeCell ref="V4:V6"/>
    <mergeCell ref="X4:X6"/>
    <mergeCell ref="W4:W6"/>
    <mergeCell ref="P4:P6"/>
    <mergeCell ref="Q4:Q6"/>
    <mergeCell ref="R4:R6"/>
    <mergeCell ref="S4:S6"/>
    <mergeCell ref="T4:T6"/>
  </mergeCell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Results!B6:B76</xm:f>
          </x14:formula1>
          <xm:sqref>C2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FFFF66"/>
  </sheetPr>
  <dimension ref="A1:CB112"/>
  <sheetViews>
    <sheetView showGridLines="0" showRowColHeaders="0" zoomScale="80" zoomScaleNormal="80" workbookViewId="0">
      <pane xSplit="2" ySplit="11" topLeftCell="C12" activePane="bottomRight" state="frozen"/>
      <selection activeCell="C12" sqref="C12"/>
      <selection pane="topRight" activeCell="C12" sqref="C12"/>
      <selection pane="bottomLeft" activeCell="C12" sqref="C12"/>
      <selection pane="bottomRight"/>
    </sheetView>
  </sheetViews>
  <sheetFormatPr baseColWidth="10" defaultColWidth="0" defaultRowHeight="13" zeroHeight="1"/>
  <cols>
    <col min="1" max="1" width="3.33203125" style="28" customWidth="1"/>
    <col min="2" max="2" width="4.83203125" style="27" bestFit="1" customWidth="1"/>
    <col min="3" max="78" width="6" style="27" customWidth="1"/>
    <col min="79" max="79" width="5.1640625" style="28" bestFit="1" customWidth="1"/>
    <col min="80" max="80" width="10.1640625" style="28" bestFit="1" customWidth="1"/>
    <col min="81" max="16384" width="0" style="28" hidden="1"/>
  </cols>
  <sheetData>
    <row r="1" spans="1:80" ht="20">
      <c r="A1" s="1" t="s">
        <v>121</v>
      </c>
    </row>
    <row r="2" spans="1:80"/>
    <row r="3" spans="1:80">
      <c r="B3" s="32" t="s">
        <v>166</v>
      </c>
    </row>
    <row r="4" spans="1:80" ht="3" customHeight="1">
      <c r="B4" s="32"/>
    </row>
    <row r="5" spans="1:80" ht="3" customHeight="1">
      <c r="B5" s="32"/>
    </row>
    <row r="6" spans="1:80" ht="3" customHeight="1">
      <c r="B6" s="32"/>
    </row>
    <row r="7" spans="1:80" ht="3" customHeight="1">
      <c r="B7" s="32"/>
    </row>
    <row r="8" spans="1:80" ht="3" customHeight="1">
      <c r="B8" s="32"/>
    </row>
    <row r="9" spans="1:80" ht="3" customHeight="1">
      <c r="B9" s="32"/>
    </row>
    <row r="10" spans="1:80" ht="3" customHeight="1"/>
    <row r="11" spans="1:80">
      <c r="B11" s="182"/>
      <c r="C11" s="182">
        <v>20</v>
      </c>
      <c r="D11" s="182">
        <f t="shared" ref="D11:BO11" si="0">C11+1</f>
        <v>21</v>
      </c>
      <c r="E11" s="182">
        <f t="shared" si="0"/>
        <v>22</v>
      </c>
      <c r="F11" s="182">
        <f t="shared" si="0"/>
        <v>23</v>
      </c>
      <c r="G11" s="182">
        <f t="shared" si="0"/>
        <v>24</v>
      </c>
      <c r="H11" s="182">
        <f t="shared" si="0"/>
        <v>25</v>
      </c>
      <c r="I11" s="182">
        <f t="shared" si="0"/>
        <v>26</v>
      </c>
      <c r="J11" s="182">
        <f t="shared" si="0"/>
        <v>27</v>
      </c>
      <c r="K11" s="182">
        <f t="shared" si="0"/>
        <v>28</v>
      </c>
      <c r="L11" s="182">
        <f t="shared" si="0"/>
        <v>29</v>
      </c>
      <c r="M11" s="182">
        <f t="shared" si="0"/>
        <v>30</v>
      </c>
      <c r="N11" s="182">
        <f t="shared" si="0"/>
        <v>31</v>
      </c>
      <c r="O11" s="182">
        <f t="shared" si="0"/>
        <v>32</v>
      </c>
      <c r="P11" s="182">
        <f t="shared" si="0"/>
        <v>33</v>
      </c>
      <c r="Q11" s="182">
        <f t="shared" si="0"/>
        <v>34</v>
      </c>
      <c r="R11" s="182">
        <f t="shared" si="0"/>
        <v>35</v>
      </c>
      <c r="S11" s="182">
        <f t="shared" si="0"/>
        <v>36</v>
      </c>
      <c r="T11" s="182">
        <f t="shared" si="0"/>
        <v>37</v>
      </c>
      <c r="U11" s="182">
        <f t="shared" si="0"/>
        <v>38</v>
      </c>
      <c r="V11" s="182">
        <f t="shared" si="0"/>
        <v>39</v>
      </c>
      <c r="W11" s="182">
        <f t="shared" si="0"/>
        <v>40</v>
      </c>
      <c r="X11" s="182">
        <f t="shared" si="0"/>
        <v>41</v>
      </c>
      <c r="Y11" s="182">
        <f t="shared" si="0"/>
        <v>42</v>
      </c>
      <c r="Z11" s="182">
        <f t="shared" si="0"/>
        <v>43</v>
      </c>
      <c r="AA11" s="182">
        <f t="shared" si="0"/>
        <v>44</v>
      </c>
      <c r="AB11" s="182">
        <f t="shared" si="0"/>
        <v>45</v>
      </c>
      <c r="AC11" s="182">
        <f t="shared" si="0"/>
        <v>46</v>
      </c>
      <c r="AD11" s="182">
        <f t="shared" si="0"/>
        <v>47</v>
      </c>
      <c r="AE11" s="182">
        <f t="shared" si="0"/>
        <v>48</v>
      </c>
      <c r="AF11" s="182">
        <f t="shared" si="0"/>
        <v>49</v>
      </c>
      <c r="AG11" s="182">
        <f t="shared" si="0"/>
        <v>50</v>
      </c>
      <c r="AH11" s="182">
        <f t="shared" si="0"/>
        <v>51</v>
      </c>
      <c r="AI11" s="182">
        <f t="shared" si="0"/>
        <v>52</v>
      </c>
      <c r="AJ11" s="182">
        <f t="shared" si="0"/>
        <v>53</v>
      </c>
      <c r="AK11" s="182">
        <f t="shared" si="0"/>
        <v>54</v>
      </c>
      <c r="AL11" s="182">
        <f t="shared" si="0"/>
        <v>55</v>
      </c>
      <c r="AM11" s="182">
        <f t="shared" si="0"/>
        <v>56</v>
      </c>
      <c r="AN11" s="182">
        <f t="shared" si="0"/>
        <v>57</v>
      </c>
      <c r="AO11" s="182">
        <f t="shared" si="0"/>
        <v>58</v>
      </c>
      <c r="AP11" s="182">
        <f t="shared" si="0"/>
        <v>59</v>
      </c>
      <c r="AQ11" s="182">
        <f t="shared" si="0"/>
        <v>60</v>
      </c>
      <c r="AR11" s="182">
        <f t="shared" si="0"/>
        <v>61</v>
      </c>
      <c r="AS11" s="182">
        <f t="shared" si="0"/>
        <v>62</v>
      </c>
      <c r="AT11" s="182">
        <f t="shared" si="0"/>
        <v>63</v>
      </c>
      <c r="AU11" s="182">
        <f t="shared" si="0"/>
        <v>64</v>
      </c>
      <c r="AV11" s="182">
        <f t="shared" si="0"/>
        <v>65</v>
      </c>
      <c r="AW11" s="182">
        <f t="shared" si="0"/>
        <v>66</v>
      </c>
      <c r="AX11" s="182">
        <f t="shared" si="0"/>
        <v>67</v>
      </c>
      <c r="AY11" s="182">
        <f t="shared" si="0"/>
        <v>68</v>
      </c>
      <c r="AZ11" s="182">
        <f t="shared" si="0"/>
        <v>69</v>
      </c>
      <c r="BA11" s="182">
        <f t="shared" si="0"/>
        <v>70</v>
      </c>
      <c r="BB11" s="182">
        <f t="shared" si="0"/>
        <v>71</v>
      </c>
      <c r="BC11" s="182">
        <f t="shared" si="0"/>
        <v>72</v>
      </c>
      <c r="BD11" s="182">
        <f t="shared" si="0"/>
        <v>73</v>
      </c>
      <c r="BE11" s="182">
        <f t="shared" si="0"/>
        <v>74</v>
      </c>
      <c r="BF11" s="182">
        <f t="shared" si="0"/>
        <v>75</v>
      </c>
      <c r="BG11" s="182">
        <f t="shared" si="0"/>
        <v>76</v>
      </c>
      <c r="BH11" s="182">
        <f t="shared" si="0"/>
        <v>77</v>
      </c>
      <c r="BI11" s="182">
        <f t="shared" si="0"/>
        <v>78</v>
      </c>
      <c r="BJ11" s="182">
        <f t="shared" si="0"/>
        <v>79</v>
      </c>
      <c r="BK11" s="182">
        <f t="shared" si="0"/>
        <v>80</v>
      </c>
      <c r="BL11" s="182">
        <f t="shared" si="0"/>
        <v>81</v>
      </c>
      <c r="BM11" s="182">
        <f t="shared" si="0"/>
        <v>82</v>
      </c>
      <c r="BN11" s="182">
        <f t="shared" si="0"/>
        <v>83</v>
      </c>
      <c r="BO11" s="182">
        <f t="shared" si="0"/>
        <v>84</v>
      </c>
      <c r="BP11" s="182">
        <f t="shared" ref="BP11:BY11" si="1">BO11+1</f>
        <v>85</v>
      </c>
      <c r="BQ11" s="182">
        <f t="shared" si="1"/>
        <v>86</v>
      </c>
      <c r="BR11" s="182">
        <f t="shared" si="1"/>
        <v>87</v>
      </c>
      <c r="BS11" s="182">
        <f t="shared" si="1"/>
        <v>88</v>
      </c>
      <c r="BT11" s="182">
        <f t="shared" si="1"/>
        <v>89</v>
      </c>
      <c r="BU11" s="182">
        <f t="shared" si="1"/>
        <v>90</v>
      </c>
      <c r="BV11" s="182">
        <f t="shared" si="1"/>
        <v>91</v>
      </c>
      <c r="BW11" s="182">
        <f t="shared" si="1"/>
        <v>92</v>
      </c>
      <c r="BX11" s="182">
        <f t="shared" si="1"/>
        <v>93</v>
      </c>
      <c r="BY11" s="182">
        <f t="shared" si="1"/>
        <v>94</v>
      </c>
      <c r="BZ11" s="182">
        <v>95</v>
      </c>
      <c r="CA11" s="183" t="s">
        <v>23</v>
      </c>
      <c r="CB11" s="183"/>
    </row>
    <row r="12" spans="1:80">
      <c r="B12" s="184">
        <v>2005</v>
      </c>
      <c r="C12" s="185">
        <v>2.3593922713033288E-5</v>
      </c>
      <c r="D12" s="185">
        <v>4.3895763274785782E-5</v>
      </c>
      <c r="E12" s="185">
        <v>7.3775632257612467E-5</v>
      </c>
      <c r="F12" s="185">
        <v>1.1665711181936544E-4</v>
      </c>
      <c r="G12" s="185">
        <v>1.8544873913838023E-4</v>
      </c>
      <c r="H12" s="185">
        <v>2.7633657739392636E-4</v>
      </c>
      <c r="I12" s="185">
        <v>3.8736527269719184E-4</v>
      </c>
      <c r="J12" s="185">
        <v>5.547369045099948E-4</v>
      </c>
      <c r="K12" s="185">
        <v>8.807643160192169E-4</v>
      </c>
      <c r="L12" s="185">
        <v>1.4912165158239704E-3</v>
      </c>
      <c r="M12" s="185">
        <v>2.5679413296635784E-3</v>
      </c>
      <c r="N12" s="185">
        <v>4.5247613383922192E-3</v>
      </c>
      <c r="O12" s="185">
        <v>8.273354036634914E-3</v>
      </c>
      <c r="P12" s="185">
        <v>1.4451760207589343E-2</v>
      </c>
      <c r="Q12" s="185">
        <v>2.4329460820926047E-2</v>
      </c>
      <c r="R12" s="185">
        <v>3.8556744145155114E-2</v>
      </c>
      <c r="S12" s="185">
        <v>6.1759306659824431E-2</v>
      </c>
      <c r="T12" s="185">
        <v>9.4003533703962167E-2</v>
      </c>
      <c r="U12" s="185">
        <v>0.14165652363670775</v>
      </c>
      <c r="V12" s="185">
        <v>0.20296209768290405</v>
      </c>
      <c r="W12" s="185">
        <v>0.2888890313705671</v>
      </c>
      <c r="X12" s="185">
        <v>0.40014959598907524</v>
      </c>
      <c r="Y12" s="185">
        <v>0.54641939003577855</v>
      </c>
      <c r="Z12" s="185">
        <v>0.74449085386410929</v>
      </c>
      <c r="AA12" s="185">
        <v>0.99844074820247464</v>
      </c>
      <c r="AB12" s="185">
        <v>1.3209416856063183</v>
      </c>
      <c r="AC12" s="185">
        <v>1.773224117956401</v>
      </c>
      <c r="AD12" s="185">
        <v>2.3684481248114229</v>
      </c>
      <c r="AE12" s="185">
        <v>3.0642452492553218</v>
      </c>
      <c r="AF12" s="185">
        <v>3.9508897185611707</v>
      </c>
      <c r="AG12" s="185">
        <v>5.0488740147753477</v>
      </c>
      <c r="AH12" s="185">
        <v>6.6021800678920384</v>
      </c>
      <c r="AI12" s="185">
        <v>8.420309531363694</v>
      </c>
      <c r="AJ12" s="185">
        <v>10.523645726251027</v>
      </c>
      <c r="AK12" s="185">
        <v>13.311228359018523</v>
      </c>
      <c r="AL12" s="185">
        <v>16.893046365542503</v>
      </c>
      <c r="AM12" s="185">
        <v>21.393453609881394</v>
      </c>
      <c r="AN12" s="185">
        <v>27.579581827975062</v>
      </c>
      <c r="AO12" s="185">
        <v>35.332116475255745</v>
      </c>
      <c r="AP12" s="185">
        <v>33.220951695222311</v>
      </c>
      <c r="AQ12" s="185">
        <v>37.706485832556332</v>
      </c>
      <c r="AR12" s="185">
        <v>43.063825213736919</v>
      </c>
      <c r="AS12" s="185">
        <v>46.327922533486912</v>
      </c>
      <c r="AT12" s="185">
        <v>46.579853498102672</v>
      </c>
      <c r="AU12" s="185">
        <v>47.544512322063504</v>
      </c>
      <c r="AV12" s="185">
        <v>53.8073839700604</v>
      </c>
      <c r="AW12" s="185">
        <v>57.617010361331289</v>
      </c>
      <c r="AX12" s="185">
        <v>60.617205122147816</v>
      </c>
      <c r="AY12" s="185">
        <v>62.129892378895171</v>
      </c>
      <c r="AZ12" s="185">
        <v>63.43209844957866</v>
      </c>
      <c r="BA12" s="185">
        <v>64.697668084300304</v>
      </c>
      <c r="BB12" s="185">
        <v>64.483010709873213</v>
      </c>
      <c r="BC12" s="185">
        <v>66.233210083763481</v>
      </c>
      <c r="BD12" s="185">
        <v>68.696471004268886</v>
      </c>
      <c r="BE12" s="185">
        <v>69.590961058679255</v>
      </c>
      <c r="BF12" s="185">
        <v>68.593847917195063</v>
      </c>
      <c r="BG12" s="185">
        <v>66.487091780995044</v>
      </c>
      <c r="BH12" s="185">
        <v>63.81969196866855</v>
      </c>
      <c r="BI12" s="185">
        <v>62.145436288648149</v>
      </c>
      <c r="BJ12" s="185">
        <v>59.296266732095347</v>
      </c>
      <c r="BK12" s="185">
        <v>54.712694743345288</v>
      </c>
      <c r="BL12" s="185">
        <v>50.128025037247809</v>
      </c>
      <c r="BM12" s="185">
        <v>45.268217824749854</v>
      </c>
      <c r="BN12" s="185">
        <v>42.019692092735497</v>
      </c>
      <c r="BO12" s="185">
        <v>38.067836090122711</v>
      </c>
      <c r="BP12" s="185">
        <v>32.462171170309745</v>
      </c>
      <c r="BQ12" s="185">
        <v>21.952402124916571</v>
      </c>
      <c r="BR12" s="185">
        <v>14.917071853720655</v>
      </c>
      <c r="BS12" s="185">
        <v>13.49234201268391</v>
      </c>
      <c r="BT12" s="185">
        <v>11.013909878617227</v>
      </c>
      <c r="BU12" s="185">
        <v>0</v>
      </c>
      <c r="BV12" s="185">
        <v>0</v>
      </c>
      <c r="BW12" s="185">
        <v>0</v>
      </c>
      <c r="BX12" s="185">
        <v>0</v>
      </c>
      <c r="BY12" s="185">
        <v>0</v>
      </c>
      <c r="BZ12" s="185">
        <v>12.268592989232351</v>
      </c>
      <c r="CA12" s="186">
        <f>SUM(C12:BZ12)</f>
        <v>1703.5514465912763</v>
      </c>
      <c r="CB12" s="187"/>
    </row>
    <row r="13" spans="1:80">
      <c r="B13" s="184">
        <f t="shared" ref="B13:B67" si="2">B12+1</f>
        <v>2006</v>
      </c>
      <c r="C13" s="185">
        <v>1.9840075443488397E-5</v>
      </c>
      <c r="D13" s="185">
        <v>3.8691387237027586E-5</v>
      </c>
      <c r="E13" s="185">
        <v>6.7686150705462828E-5</v>
      </c>
      <c r="F13" s="185">
        <v>1.0924004455329511E-4</v>
      </c>
      <c r="G13" s="185">
        <v>1.6721365556790144E-4</v>
      </c>
      <c r="H13" s="185">
        <v>2.5561993969076824E-4</v>
      </c>
      <c r="I13" s="185">
        <v>3.7606284683714547E-4</v>
      </c>
      <c r="J13" s="185">
        <v>5.3787662798397001E-4</v>
      </c>
      <c r="K13" s="185">
        <v>7.9397603324782295E-4</v>
      </c>
      <c r="L13" s="185">
        <v>1.288104581077254E-3</v>
      </c>
      <c r="M13" s="185">
        <v>2.1892749598449862E-3</v>
      </c>
      <c r="N13" s="185">
        <v>3.8137228588812216E-3</v>
      </c>
      <c r="O13" s="185">
        <v>6.735643516583123E-3</v>
      </c>
      <c r="P13" s="185">
        <v>1.2172677174389537E-2</v>
      </c>
      <c r="Q13" s="185">
        <v>2.0885167989727532E-2</v>
      </c>
      <c r="R13" s="185">
        <v>3.4478925079775957E-2</v>
      </c>
      <c r="S13" s="185">
        <v>5.3352228096509774E-2</v>
      </c>
      <c r="T13" s="185">
        <v>8.3629451181035624E-2</v>
      </c>
      <c r="U13" s="185">
        <v>0.12453644098952538</v>
      </c>
      <c r="V13" s="185">
        <v>0.18398670902250885</v>
      </c>
      <c r="W13" s="185">
        <v>0.25815750614880062</v>
      </c>
      <c r="X13" s="185">
        <v>0.36167505791904819</v>
      </c>
      <c r="Y13" s="185">
        <v>0.49431823377228812</v>
      </c>
      <c r="Z13" s="185">
        <v>0.6665260314976309</v>
      </c>
      <c r="AA13" s="185">
        <v>0.89827579522756262</v>
      </c>
      <c r="AB13" s="185">
        <v>1.1933070470135578</v>
      </c>
      <c r="AC13" s="185">
        <v>1.5634048609221256</v>
      </c>
      <c r="AD13" s="185">
        <v>2.0799208264682707</v>
      </c>
      <c r="AE13" s="185">
        <v>2.7532713506696758</v>
      </c>
      <c r="AF13" s="185">
        <v>3.5361621494066702</v>
      </c>
      <c r="AG13" s="185">
        <v>4.522474712130153</v>
      </c>
      <c r="AH13" s="185">
        <v>5.7381444462171274</v>
      </c>
      <c r="AI13" s="185">
        <v>7.4638908836801416</v>
      </c>
      <c r="AJ13" s="185">
        <v>9.4806251321257768</v>
      </c>
      <c r="AK13" s="185">
        <v>11.77106149384964</v>
      </c>
      <c r="AL13" s="185">
        <v>14.836938584302498</v>
      </c>
      <c r="AM13" s="185">
        <v>18.731688316068528</v>
      </c>
      <c r="AN13" s="185">
        <v>23.641555849222637</v>
      </c>
      <c r="AO13" s="185">
        <v>30.344157620378439</v>
      </c>
      <c r="AP13" s="185">
        <v>38.896154142866898</v>
      </c>
      <c r="AQ13" s="185">
        <v>36.234263286283159</v>
      </c>
      <c r="AR13" s="185">
        <v>41.009469325586743</v>
      </c>
      <c r="AS13" s="185">
        <v>46.846959834259884</v>
      </c>
      <c r="AT13" s="185">
        <v>50.141928466252935</v>
      </c>
      <c r="AU13" s="185">
        <v>50.280644171515156</v>
      </c>
      <c r="AV13" s="185">
        <v>50.968550884782971</v>
      </c>
      <c r="AW13" s="185">
        <v>57.663582373622965</v>
      </c>
      <c r="AX13" s="185">
        <v>61.67133192901678</v>
      </c>
      <c r="AY13" s="185">
        <v>64.72006341866549</v>
      </c>
      <c r="AZ13" s="185">
        <v>66.066883431897196</v>
      </c>
      <c r="BA13" s="185">
        <v>67.316361953365742</v>
      </c>
      <c r="BB13" s="185">
        <v>68.420239866384037</v>
      </c>
      <c r="BC13" s="185">
        <v>67.829802035160071</v>
      </c>
      <c r="BD13" s="185">
        <v>69.290067641965308</v>
      </c>
      <c r="BE13" s="185">
        <v>71.492703643144608</v>
      </c>
      <c r="BF13" s="185">
        <v>71.943350208671006</v>
      </c>
      <c r="BG13" s="185">
        <v>70.442723243580232</v>
      </c>
      <c r="BH13" s="185">
        <v>67.774355468381671</v>
      </c>
      <c r="BI13" s="185">
        <v>64.454480178760946</v>
      </c>
      <c r="BJ13" s="185">
        <v>62.313347345118743</v>
      </c>
      <c r="BK13" s="185">
        <v>58.890285253717749</v>
      </c>
      <c r="BL13" s="185">
        <v>53.783068601144144</v>
      </c>
      <c r="BM13" s="185">
        <v>48.754964367486515</v>
      </c>
      <c r="BN13" s="185">
        <v>43.51407041931418</v>
      </c>
      <c r="BO13" s="185">
        <v>39.961144865905105</v>
      </c>
      <c r="BP13" s="185">
        <v>35.481816561577759</v>
      </c>
      <c r="BQ13" s="185">
        <v>29.72563749324804</v>
      </c>
      <c r="BR13" s="185">
        <v>20.222596186568548</v>
      </c>
      <c r="BS13" s="185">
        <v>13.209022671470461</v>
      </c>
      <c r="BT13" s="185">
        <v>11.75063382058207</v>
      </c>
      <c r="BU13" s="185">
        <v>0</v>
      </c>
      <c r="BV13" s="185">
        <v>0</v>
      </c>
      <c r="BW13" s="185">
        <v>0</v>
      </c>
      <c r="BX13" s="185">
        <v>0</v>
      </c>
      <c r="BY13" s="185">
        <v>0</v>
      </c>
      <c r="BZ13" s="185">
        <v>18.287262052533357</v>
      </c>
      <c r="CA13" s="186">
        <f t="shared" ref="CA13:CA67" si="3">SUM(C13:BZ13)</f>
        <v>1760.2227555920622</v>
      </c>
      <c r="CB13" s="187"/>
    </row>
    <row r="14" spans="1:80">
      <c r="B14" s="184">
        <f t="shared" si="2"/>
        <v>2007</v>
      </c>
      <c r="C14" s="185">
        <v>1.6872787903939382E-5</v>
      </c>
      <c r="D14" s="185">
        <v>3.2708628966916092E-5</v>
      </c>
      <c r="E14" s="185">
        <v>6.0056127425184291E-5</v>
      </c>
      <c r="F14" s="185">
        <v>1.0042831751026424E-4</v>
      </c>
      <c r="G14" s="185">
        <v>1.5668255104657816E-4</v>
      </c>
      <c r="H14" s="185">
        <v>2.3148670553945622E-4</v>
      </c>
      <c r="I14" s="185">
        <v>3.4816312604643573E-4</v>
      </c>
      <c r="J14" s="185">
        <v>5.2149965260164799E-4</v>
      </c>
      <c r="K14" s="185">
        <v>7.6939012856845623E-4</v>
      </c>
      <c r="L14" s="185">
        <v>1.1589267296042427E-3</v>
      </c>
      <c r="M14" s="185">
        <v>1.882224942063776E-3</v>
      </c>
      <c r="N14" s="185">
        <v>3.241527270847408E-3</v>
      </c>
      <c r="O14" s="185">
        <v>5.662385618559404E-3</v>
      </c>
      <c r="P14" s="185">
        <v>9.9040310097043976E-3</v>
      </c>
      <c r="Q14" s="185">
        <v>1.7563954407615601E-2</v>
      </c>
      <c r="R14" s="185">
        <v>2.9642407772286716E-2</v>
      </c>
      <c r="S14" s="185">
        <v>4.7835978562229292E-2</v>
      </c>
      <c r="T14" s="185">
        <v>7.234162114251555E-2</v>
      </c>
      <c r="U14" s="185">
        <v>0.11103377219740904</v>
      </c>
      <c r="V14" s="185">
        <v>0.16204374411850567</v>
      </c>
      <c r="W14" s="185">
        <v>0.23437135126431652</v>
      </c>
      <c r="X14" s="185">
        <v>0.32365041811900452</v>
      </c>
      <c r="Y14" s="185">
        <v>0.44719589904605761</v>
      </c>
      <c r="Z14" s="185">
        <v>0.60373679894740451</v>
      </c>
      <c r="AA14" s="185">
        <v>0.80511424641941698</v>
      </c>
      <c r="AB14" s="185">
        <v>1.0693700321006789</v>
      </c>
      <c r="AC14" s="185">
        <v>1.405876026131337</v>
      </c>
      <c r="AD14" s="185">
        <v>1.8265169277793025</v>
      </c>
      <c r="AE14" s="185">
        <v>2.4094856527391033</v>
      </c>
      <c r="AF14" s="185">
        <v>3.1640752360346744</v>
      </c>
      <c r="AG14" s="185">
        <v>4.0494440193944641</v>
      </c>
      <c r="AH14" s="185">
        <v>5.1494537305775783</v>
      </c>
      <c r="AI14" s="185">
        <v>6.4896210725571581</v>
      </c>
      <c r="AJ14" s="185">
        <v>8.4010933924524966</v>
      </c>
      <c r="AK14" s="185">
        <v>10.627225657624868</v>
      </c>
      <c r="AL14" s="185">
        <v>13.090686412136794</v>
      </c>
      <c r="AM14" s="185">
        <v>16.435718353795359</v>
      </c>
      <c r="AN14" s="185">
        <v>20.673259590486929</v>
      </c>
      <c r="AO14" s="185">
        <v>25.991918831804323</v>
      </c>
      <c r="AP14" s="185">
        <v>33.213581270184733</v>
      </c>
      <c r="AQ14" s="185">
        <v>42.421862005756189</v>
      </c>
      <c r="AR14" s="185">
        <v>39.214568359899573</v>
      </c>
      <c r="AS14" s="185">
        <v>44.277798909264618</v>
      </c>
      <c r="AT14" s="185">
        <v>50.574719111293909</v>
      </c>
      <c r="AU14" s="185">
        <v>53.911166493948485</v>
      </c>
      <c r="AV14" s="185">
        <v>54.062957562365689</v>
      </c>
      <c r="AW14" s="185">
        <v>54.561623054011662</v>
      </c>
      <c r="AX14" s="185">
        <v>61.685855592480856</v>
      </c>
      <c r="AY14" s="185">
        <v>65.826970541884336</v>
      </c>
      <c r="AZ14" s="185">
        <v>68.862113206879641</v>
      </c>
      <c r="BA14" s="185">
        <v>70.120097318781205</v>
      </c>
      <c r="BB14" s="185">
        <v>71.167857659937638</v>
      </c>
      <c r="BC14" s="185">
        <v>72.118454598153676</v>
      </c>
      <c r="BD14" s="185">
        <v>71.126099344088189</v>
      </c>
      <c r="BE14" s="185">
        <v>72.210285124471497</v>
      </c>
      <c r="BF14" s="185">
        <v>74.109035117602659</v>
      </c>
      <c r="BG14" s="185">
        <v>74.030848881294176</v>
      </c>
      <c r="BH14" s="185">
        <v>71.907408863400306</v>
      </c>
      <c r="BI14" s="185">
        <v>68.670191672658319</v>
      </c>
      <c r="BJ14" s="185">
        <v>64.804493156585181</v>
      </c>
      <c r="BK14" s="185">
        <v>61.997849551343613</v>
      </c>
      <c r="BL14" s="185">
        <v>58.075954043930132</v>
      </c>
      <c r="BM14" s="185">
        <v>52.459670939561526</v>
      </c>
      <c r="BN14" s="185">
        <v>47.024696182050945</v>
      </c>
      <c r="BO14" s="185">
        <v>41.496310550366722</v>
      </c>
      <c r="BP14" s="185">
        <v>37.576400366911216</v>
      </c>
      <c r="BQ14" s="185">
        <v>32.579042912512151</v>
      </c>
      <c r="BR14" s="185">
        <v>26.7358355586281</v>
      </c>
      <c r="BS14" s="185">
        <v>18.48750176884251</v>
      </c>
      <c r="BT14" s="185">
        <v>11.523396921218549</v>
      </c>
      <c r="BU14" s="185">
        <v>0</v>
      </c>
      <c r="BV14" s="185">
        <v>0</v>
      </c>
      <c r="BW14" s="185">
        <v>0</v>
      </c>
      <c r="BX14" s="185">
        <v>0</v>
      </c>
      <c r="BY14" s="185">
        <v>0</v>
      </c>
      <c r="BZ14" s="185">
        <v>24.605851203889859</v>
      </c>
      <c r="CA14" s="186">
        <f t="shared" si="3"/>
        <v>1815.1028593554061</v>
      </c>
      <c r="CB14" s="187"/>
    </row>
    <row r="15" spans="1:80">
      <c r="B15" s="184">
        <f t="shared" si="2"/>
        <v>2008</v>
      </c>
      <c r="C15" s="185">
        <v>1.4814292774762913E-5</v>
      </c>
      <c r="D15" s="185">
        <v>2.740278483996314E-5</v>
      </c>
      <c r="E15" s="185">
        <v>5.0296718277356017E-5</v>
      </c>
      <c r="F15" s="185">
        <v>8.7951332063813253E-5</v>
      </c>
      <c r="G15" s="185">
        <v>1.412885440313788E-4</v>
      </c>
      <c r="H15" s="185">
        <v>2.1485031529740878E-4</v>
      </c>
      <c r="I15" s="185">
        <v>3.138069907150029E-4</v>
      </c>
      <c r="J15" s="185">
        <v>4.7850298942565123E-4</v>
      </c>
      <c r="K15" s="185">
        <v>7.38175957741255E-4</v>
      </c>
      <c r="L15" s="185">
        <v>1.1146606329953263E-3</v>
      </c>
      <c r="M15" s="185">
        <v>1.6971049071155264E-3</v>
      </c>
      <c r="N15" s="185">
        <v>2.7957495882562355E-3</v>
      </c>
      <c r="O15" s="185">
        <v>4.8329150969557005E-3</v>
      </c>
      <c r="P15" s="185">
        <v>8.3611847192771871E-3</v>
      </c>
      <c r="Q15" s="185">
        <v>1.4359829402730465E-2</v>
      </c>
      <c r="R15" s="185">
        <v>2.4759505193348214E-2</v>
      </c>
      <c r="S15" s="185">
        <v>4.0853929977538728E-2</v>
      </c>
      <c r="T15" s="185">
        <v>6.4581477700811407E-2</v>
      </c>
      <c r="U15" s="185">
        <v>9.5586794411292836E-2</v>
      </c>
      <c r="V15" s="185">
        <v>0.14400196304918225</v>
      </c>
      <c r="W15" s="185">
        <v>0.20628612524796913</v>
      </c>
      <c r="X15" s="185">
        <v>0.29360154164717739</v>
      </c>
      <c r="Y15" s="185">
        <v>0.39990483752683798</v>
      </c>
      <c r="Z15" s="185">
        <v>0.54571029354033107</v>
      </c>
      <c r="AA15" s="185">
        <v>0.72889546988423359</v>
      </c>
      <c r="AB15" s="185">
        <v>0.96215765226902072</v>
      </c>
      <c r="AC15" s="185">
        <v>1.2665009144348398</v>
      </c>
      <c r="AD15" s="185">
        <v>1.6491069250990487</v>
      </c>
      <c r="AE15" s="185">
        <v>2.1254536057566731</v>
      </c>
      <c r="AF15" s="185">
        <v>2.7821525549963266</v>
      </c>
      <c r="AG15" s="185">
        <v>3.6320000297575339</v>
      </c>
      <c r="AH15" s="185">
        <v>4.6221153482080251</v>
      </c>
      <c r="AI15" s="185">
        <v>5.8454220153553731</v>
      </c>
      <c r="AJ15" s="185">
        <v>7.321539378112357</v>
      </c>
      <c r="AK15" s="185">
        <v>9.4326916027989682</v>
      </c>
      <c r="AL15" s="185">
        <v>11.8309124645326</v>
      </c>
      <c r="AM15" s="185">
        <v>14.487610399930768</v>
      </c>
      <c r="AN15" s="185">
        <v>18.133798511755568</v>
      </c>
      <c r="AO15" s="185">
        <v>22.713766918156942</v>
      </c>
      <c r="AP15" s="185">
        <v>28.45350075278974</v>
      </c>
      <c r="AQ15" s="185">
        <v>36.261264082317993</v>
      </c>
      <c r="AR15" s="185">
        <v>46.357809524684541</v>
      </c>
      <c r="AS15" s="185">
        <v>42.525772328795256</v>
      </c>
      <c r="AT15" s="185">
        <v>47.899990721614941</v>
      </c>
      <c r="AU15" s="185">
        <v>54.710911735192511</v>
      </c>
      <c r="AV15" s="185">
        <v>58.096933366005409</v>
      </c>
      <c r="AW15" s="185">
        <v>58.09562324514922</v>
      </c>
      <c r="AX15" s="185">
        <v>58.318202827870437</v>
      </c>
      <c r="AY15" s="185">
        <v>65.852520793660887</v>
      </c>
      <c r="AZ15" s="185">
        <v>70.090820907905027</v>
      </c>
      <c r="BA15" s="185">
        <v>73.098316979214601</v>
      </c>
      <c r="BB15" s="185">
        <v>74.129040690460727</v>
      </c>
      <c r="BC15" s="185">
        <v>74.980754219751773</v>
      </c>
      <c r="BD15" s="185">
        <v>75.642611686123033</v>
      </c>
      <c r="BE15" s="185">
        <v>74.197997584537873</v>
      </c>
      <c r="BF15" s="185">
        <v>74.790604081479032</v>
      </c>
      <c r="BG15" s="185">
        <v>76.343655590774659</v>
      </c>
      <c r="BH15" s="185">
        <v>75.724353421858979</v>
      </c>
      <c r="BI15" s="185">
        <v>73.003872269468886</v>
      </c>
      <c r="BJ15" s="185">
        <v>69.131668296515286</v>
      </c>
      <c r="BK15" s="185">
        <v>64.645056108504008</v>
      </c>
      <c r="BL15" s="185">
        <v>61.262825850123704</v>
      </c>
      <c r="BM15" s="185">
        <v>56.732479675364154</v>
      </c>
      <c r="BN15" s="185">
        <v>50.690272196134046</v>
      </c>
      <c r="BO15" s="185">
        <v>44.965964123807673</v>
      </c>
      <c r="BP15" s="185">
        <v>39.021987824930655</v>
      </c>
      <c r="BQ15" s="185">
        <v>34.849128845234368</v>
      </c>
      <c r="BR15" s="185">
        <v>29.613196874716653</v>
      </c>
      <c r="BS15" s="185">
        <v>23.534686909498625</v>
      </c>
      <c r="BT15" s="185">
        <v>16.740506326790165</v>
      </c>
      <c r="BU15" s="185">
        <v>0</v>
      </c>
      <c r="BV15" s="185">
        <v>0</v>
      </c>
      <c r="BW15" s="185">
        <v>0</v>
      </c>
      <c r="BX15" s="185">
        <v>0</v>
      </c>
      <c r="BY15" s="185">
        <v>0</v>
      </c>
      <c r="BZ15" s="185">
        <v>31.241031903204732</v>
      </c>
      <c r="CA15" s="186">
        <f t="shared" si="3"/>
        <v>1870.3880005380945</v>
      </c>
      <c r="CB15" s="187"/>
    </row>
    <row r="16" spans="1:80">
      <c r="B16" s="184">
        <f t="shared" si="2"/>
        <v>2009</v>
      </c>
      <c r="C16" s="185">
        <v>1.2475166498824783E-5</v>
      </c>
      <c r="D16" s="185">
        <v>2.397226084528345E-5</v>
      </c>
      <c r="E16" s="185">
        <v>4.1680399520557798E-5</v>
      </c>
      <c r="F16" s="185">
        <v>7.3101586988411765E-5</v>
      </c>
      <c r="G16" s="185">
        <v>1.2278408609951025E-4</v>
      </c>
      <c r="H16" s="185">
        <v>1.897064618873387E-4</v>
      </c>
      <c r="I16" s="185">
        <v>2.850529413478825E-4</v>
      </c>
      <c r="J16" s="185">
        <v>4.2347521081574635E-4</v>
      </c>
      <c r="K16" s="185">
        <v>6.6263484940186357E-4</v>
      </c>
      <c r="L16" s="185">
        <v>1.0468038028531718E-3</v>
      </c>
      <c r="M16" s="185">
        <v>1.6192279198826987E-3</v>
      </c>
      <c r="N16" s="185">
        <v>2.5012748686089326E-3</v>
      </c>
      <c r="O16" s="185">
        <v>4.149657618328112E-3</v>
      </c>
      <c r="P16" s="185">
        <v>7.1146192033259559E-3</v>
      </c>
      <c r="Q16" s="185">
        <v>1.2096333982296079E-2</v>
      </c>
      <c r="R16" s="185">
        <v>2.0177710918346026E-2</v>
      </c>
      <c r="S16" s="185">
        <v>3.3994129015693902E-2</v>
      </c>
      <c r="T16" s="185">
        <v>5.4902500808424293E-2</v>
      </c>
      <c r="U16" s="185">
        <v>8.5124747872279583E-2</v>
      </c>
      <c r="V16" s="185">
        <v>0.12351577293981172</v>
      </c>
      <c r="W16" s="185">
        <v>0.18361433376333902</v>
      </c>
      <c r="X16" s="185">
        <v>0.25876168033075742</v>
      </c>
      <c r="Y16" s="185">
        <v>0.36309202002384316</v>
      </c>
      <c r="Z16" s="185">
        <v>0.48841728932717016</v>
      </c>
      <c r="AA16" s="185">
        <v>0.65914913362914018</v>
      </c>
      <c r="AB16" s="185">
        <v>0.87175861762930928</v>
      </c>
      <c r="AC16" s="185">
        <v>1.1400347665372783</v>
      </c>
      <c r="AD16" s="185">
        <v>1.4890013684653827</v>
      </c>
      <c r="AE16" s="185">
        <v>1.9210629401411905</v>
      </c>
      <c r="AF16" s="185">
        <v>2.4575184283777922</v>
      </c>
      <c r="AG16" s="185">
        <v>3.1923864807823485</v>
      </c>
      <c r="AH16" s="185">
        <v>4.1375771450567278</v>
      </c>
      <c r="AI16" s="185">
        <v>5.2342371488612409</v>
      </c>
      <c r="AJ16" s="185">
        <v>6.5888453195503871</v>
      </c>
      <c r="AK16" s="185">
        <v>8.2003804372987492</v>
      </c>
      <c r="AL16" s="185">
        <v>10.511996380146005</v>
      </c>
      <c r="AM16" s="185">
        <v>13.134091589292026</v>
      </c>
      <c r="AN16" s="185">
        <v>15.999430440507826</v>
      </c>
      <c r="AO16" s="185">
        <v>19.956664671857823</v>
      </c>
      <c r="AP16" s="185">
        <v>24.898893614600567</v>
      </c>
      <c r="AQ16" s="185">
        <v>31.079420800273919</v>
      </c>
      <c r="AR16" s="185">
        <v>39.447665904535675</v>
      </c>
      <c r="AS16" s="185">
        <v>50.480676567152031</v>
      </c>
      <c r="AT16" s="185">
        <v>45.983091217517185</v>
      </c>
      <c r="AU16" s="185">
        <v>51.615279175956452</v>
      </c>
      <c r="AV16" s="185">
        <v>59.002380232615891</v>
      </c>
      <c r="AW16" s="185">
        <v>62.324020695491079</v>
      </c>
      <c r="AX16" s="185">
        <v>62.167519736165652</v>
      </c>
      <c r="AY16" s="185">
        <v>62.06585954879818</v>
      </c>
      <c r="AZ16" s="185">
        <v>69.955626612086164</v>
      </c>
      <c r="BA16" s="185">
        <v>74.260921892237576</v>
      </c>
      <c r="BB16" s="185">
        <v>77.26768445425806</v>
      </c>
      <c r="BC16" s="185">
        <v>77.981575359792515</v>
      </c>
      <c r="BD16" s="185">
        <v>78.508138415657839</v>
      </c>
      <c r="BE16" s="185">
        <v>78.849365240343715</v>
      </c>
      <c r="BF16" s="185">
        <v>76.936809246666741</v>
      </c>
      <c r="BG16" s="185">
        <v>77.00096779498503</v>
      </c>
      <c r="BH16" s="185">
        <v>78.139658676746492</v>
      </c>
      <c r="BI16" s="185">
        <v>76.999130803691912</v>
      </c>
      <c r="BJ16" s="185">
        <v>73.5790511063758</v>
      </c>
      <c r="BK16" s="185">
        <v>69.101445771216078</v>
      </c>
      <c r="BL16" s="185">
        <v>63.889655579133645</v>
      </c>
      <c r="BM16" s="185">
        <v>59.970223947102561</v>
      </c>
      <c r="BN16" s="185">
        <v>55.016403071694079</v>
      </c>
      <c r="BO16" s="185">
        <v>48.373510533406716</v>
      </c>
      <c r="BP16" s="185">
        <v>42.386207568168288</v>
      </c>
      <c r="BQ16" s="185">
        <v>36.238153615020856</v>
      </c>
      <c r="BR16" s="185">
        <v>31.843900101843037</v>
      </c>
      <c r="BS16" s="185">
        <v>26.298285049329312</v>
      </c>
      <c r="BT16" s="185">
        <v>20.346115039646232</v>
      </c>
      <c r="BU16" s="185">
        <v>0</v>
      </c>
      <c r="BV16" s="185">
        <v>0</v>
      </c>
      <c r="BW16" s="185">
        <v>0</v>
      </c>
      <c r="BX16" s="185">
        <v>0</v>
      </c>
      <c r="BY16" s="185">
        <v>0</v>
      </c>
      <c r="BZ16" s="185">
        <v>38.016813518879673</v>
      </c>
      <c r="CA16" s="186">
        <f t="shared" si="3"/>
        <v>1917.1605487448805</v>
      </c>
      <c r="CB16" s="187"/>
    </row>
    <row r="17" spans="2:80">
      <c r="B17" s="184">
        <f t="shared" si="2"/>
        <v>2010</v>
      </c>
      <c r="C17" s="185">
        <v>1.1054161731948939E-5</v>
      </c>
      <c r="D17" s="185">
        <v>2.0695756665262827E-5</v>
      </c>
      <c r="E17" s="185">
        <v>3.7369691893288093E-5</v>
      </c>
      <c r="F17" s="185">
        <v>6.1754192535526387E-5</v>
      </c>
      <c r="G17" s="185">
        <v>1.0430983285773798E-4</v>
      </c>
      <c r="H17" s="185">
        <v>1.6604932776803638E-4</v>
      </c>
      <c r="I17" s="185">
        <v>2.5211205309122464E-4</v>
      </c>
      <c r="J17" s="185">
        <v>3.8409842563919688E-4</v>
      </c>
      <c r="K17" s="185">
        <v>5.8623841976800789E-4</v>
      </c>
      <c r="L17" s="185">
        <v>9.3554166436468633E-4</v>
      </c>
      <c r="M17" s="185">
        <v>1.4925300972923744E-3</v>
      </c>
      <c r="N17" s="185">
        <v>2.3524843220860125E-3</v>
      </c>
      <c r="O17" s="185">
        <v>3.6597353252744991E-3</v>
      </c>
      <c r="P17" s="185">
        <v>6.0443062714158752E-3</v>
      </c>
      <c r="Q17" s="185">
        <v>1.0204131046433862E-2</v>
      </c>
      <c r="R17" s="185">
        <v>1.7002615766304102E-2</v>
      </c>
      <c r="S17" s="185">
        <v>2.773694388067699E-2</v>
      </c>
      <c r="T17" s="185">
        <v>4.5673864135062053E-2</v>
      </c>
      <c r="U17" s="185">
        <v>7.2299990957589044E-2</v>
      </c>
      <c r="V17" s="185">
        <v>0.11010728042847012</v>
      </c>
      <c r="W17" s="185">
        <v>0.15628325217958886</v>
      </c>
      <c r="X17" s="185">
        <v>0.22893910885764274</v>
      </c>
      <c r="Y17" s="185">
        <v>0.31814846378858885</v>
      </c>
      <c r="Z17" s="185">
        <v>0.4411575149152282</v>
      </c>
      <c r="AA17" s="185">
        <v>0.58699997088724321</v>
      </c>
      <c r="AB17" s="185">
        <v>0.78814679730987336</v>
      </c>
      <c r="AC17" s="185">
        <v>1.0333616793497626</v>
      </c>
      <c r="AD17" s="185">
        <v>1.3402191972451756</v>
      </c>
      <c r="AE17" s="185">
        <v>1.7378280759220934</v>
      </c>
      <c r="AF17" s="185">
        <v>2.2227435455965554</v>
      </c>
      <c r="AG17" s="185">
        <v>2.8161914292624362</v>
      </c>
      <c r="AH17" s="185">
        <v>3.6331158221960651</v>
      </c>
      <c r="AI17" s="185">
        <v>4.6744388435228759</v>
      </c>
      <c r="AJ17" s="185">
        <v>5.8837566380145798</v>
      </c>
      <c r="AK17" s="185">
        <v>7.3715686534067562</v>
      </c>
      <c r="AL17" s="185">
        <v>9.1315328230599437</v>
      </c>
      <c r="AM17" s="185">
        <v>11.653864900754211</v>
      </c>
      <c r="AN17" s="185">
        <v>14.519741318100181</v>
      </c>
      <c r="AO17" s="185">
        <v>17.586831435160967</v>
      </c>
      <c r="AP17" s="185">
        <v>21.875966908032556</v>
      </c>
      <c r="AQ17" s="185">
        <v>27.218094828353305</v>
      </c>
      <c r="AR17" s="185">
        <v>33.850984932034635</v>
      </c>
      <c r="AS17" s="185">
        <v>42.784310457037627</v>
      </c>
      <c r="AT17" s="185">
        <v>54.810154648309322</v>
      </c>
      <c r="AU17" s="185">
        <v>49.581278447137144</v>
      </c>
      <c r="AV17" s="185">
        <v>55.558028638612186</v>
      </c>
      <c r="AW17" s="185">
        <v>63.489672801937679</v>
      </c>
      <c r="AX17" s="185">
        <v>66.7294246454681</v>
      </c>
      <c r="AY17" s="185">
        <v>66.386630333142378</v>
      </c>
      <c r="AZ17" s="185">
        <v>65.871553208255975</v>
      </c>
      <c r="BA17" s="185">
        <v>74.116814810262568</v>
      </c>
      <c r="BB17" s="185">
        <v>78.467220499896328</v>
      </c>
      <c r="BC17" s="185">
        <v>81.378047762258447</v>
      </c>
      <c r="BD17" s="185">
        <v>81.644127108673288</v>
      </c>
      <c r="BE17" s="185">
        <v>81.759083951941662</v>
      </c>
      <c r="BF17" s="185">
        <v>81.812750680245728</v>
      </c>
      <c r="BG17" s="185">
        <v>79.334524455331007</v>
      </c>
      <c r="BH17" s="185">
        <v>78.770684871359862</v>
      </c>
      <c r="BI17" s="185">
        <v>79.65122630509255</v>
      </c>
      <c r="BJ17" s="185">
        <v>77.840857812037939</v>
      </c>
      <c r="BK17" s="185">
        <v>73.810164889733826</v>
      </c>
      <c r="BL17" s="185">
        <v>68.59701721798794</v>
      </c>
      <c r="BM17" s="185">
        <v>62.81979565045642</v>
      </c>
      <c r="BN17" s="185">
        <v>58.376275594851208</v>
      </c>
      <c r="BO17" s="185">
        <v>52.881426424667225</v>
      </c>
      <c r="BP17" s="185">
        <v>45.845598527947743</v>
      </c>
      <c r="BQ17" s="185">
        <v>39.625984926004463</v>
      </c>
      <c r="BR17" s="185">
        <v>33.386022033148791</v>
      </c>
      <c r="BS17" s="185">
        <v>28.872830347099669</v>
      </c>
      <c r="BT17" s="185">
        <v>23.044186076692654</v>
      </c>
      <c r="BU17" s="185">
        <v>0</v>
      </c>
      <c r="BV17" s="185">
        <v>0</v>
      </c>
      <c r="BW17" s="185">
        <v>0</v>
      </c>
      <c r="BX17" s="185">
        <v>0</v>
      </c>
      <c r="BY17" s="185">
        <v>0</v>
      </c>
      <c r="BZ17" s="185">
        <v>44.99281972391816</v>
      </c>
      <c r="CA17" s="186">
        <f t="shared" si="3"/>
        <v>1961.6075620932152</v>
      </c>
      <c r="CB17" s="187"/>
    </row>
    <row r="18" spans="2:80">
      <c r="B18" s="184">
        <f t="shared" si="2"/>
        <v>2011</v>
      </c>
      <c r="C18" s="185">
        <v>9.7771277571146592E-6</v>
      </c>
      <c r="D18" s="185">
        <v>1.836747130776889E-5</v>
      </c>
      <c r="E18" s="185">
        <v>3.2359792961747513E-5</v>
      </c>
      <c r="F18" s="185">
        <v>5.551077781837388E-5</v>
      </c>
      <c r="G18" s="185">
        <v>8.7829926986394968E-5</v>
      </c>
      <c r="H18" s="185">
        <v>1.4241556206052997E-4</v>
      </c>
      <c r="I18" s="185">
        <v>2.2254972931436134E-4</v>
      </c>
      <c r="J18" s="185">
        <v>3.4039675349369081E-4</v>
      </c>
      <c r="K18" s="185">
        <v>5.3085381467912057E-4</v>
      </c>
      <c r="L18" s="185">
        <v>8.2783017897548883E-4</v>
      </c>
      <c r="M18" s="185">
        <v>1.3258456770946087E-3</v>
      </c>
      <c r="N18" s="185">
        <v>2.1584001557518884E-3</v>
      </c>
      <c r="O18" s="185">
        <v>3.4389071525374321E-3</v>
      </c>
      <c r="P18" s="185">
        <v>5.3243374194670984E-3</v>
      </c>
      <c r="Q18" s="185">
        <v>8.679851166071062E-3</v>
      </c>
      <c r="R18" s="185">
        <v>1.4340539008609765E-2</v>
      </c>
      <c r="S18" s="185">
        <v>2.3363120172041674E-2</v>
      </c>
      <c r="T18" s="185">
        <v>3.7281518758620708E-2</v>
      </c>
      <c r="U18" s="185">
        <v>6.0117528454146307E-2</v>
      </c>
      <c r="V18" s="185">
        <v>9.3421712224534215E-2</v>
      </c>
      <c r="W18" s="185">
        <v>0.13936389665897678</v>
      </c>
      <c r="X18" s="185">
        <v>0.19462888191489461</v>
      </c>
      <c r="Y18" s="185">
        <v>0.28147363607200615</v>
      </c>
      <c r="Z18" s="185">
        <v>0.38629133342256194</v>
      </c>
      <c r="AA18" s="185">
        <v>0.52986124690613168</v>
      </c>
      <c r="AB18" s="185">
        <v>0.70017691959759543</v>
      </c>
      <c r="AC18" s="185">
        <v>0.93216989097739278</v>
      </c>
      <c r="AD18" s="185">
        <v>1.2130414177224955</v>
      </c>
      <c r="AE18" s="185">
        <v>1.561252159534448</v>
      </c>
      <c r="AF18" s="185">
        <v>2.0108481455348626</v>
      </c>
      <c r="AG18" s="185">
        <v>2.5475591946546716</v>
      </c>
      <c r="AH18" s="185">
        <v>3.2076231061991543</v>
      </c>
      <c r="AI18" s="185">
        <v>4.1106931553654587</v>
      </c>
      <c r="AJ18" s="185">
        <v>5.2555219121298915</v>
      </c>
      <c r="AK18" s="185">
        <v>6.5823613207015583</v>
      </c>
      <c r="AL18" s="185">
        <v>8.2169831325474441</v>
      </c>
      <c r="AM18" s="185">
        <v>10.118410570877815</v>
      </c>
      <c r="AN18" s="185">
        <v>12.867065218759635</v>
      </c>
      <c r="AO18" s="185">
        <v>15.98138020397672</v>
      </c>
      <c r="AP18" s="185">
        <v>19.252729579325528</v>
      </c>
      <c r="AQ18" s="185">
        <v>23.8758949140942</v>
      </c>
      <c r="AR18" s="185">
        <v>29.583281950727457</v>
      </c>
      <c r="AS18" s="185">
        <v>36.692006322615377</v>
      </c>
      <c r="AT18" s="185">
        <v>46.175587783029222</v>
      </c>
      <c r="AU18" s="185">
        <v>59.254181877530002</v>
      </c>
      <c r="AV18" s="185">
        <v>53.176409005987182</v>
      </c>
      <c r="AW18" s="185">
        <v>59.443975965373596</v>
      </c>
      <c r="AX18" s="185">
        <v>67.957030771933759</v>
      </c>
      <c r="AY18" s="185">
        <v>71.115841594432339</v>
      </c>
      <c r="AZ18" s="185">
        <v>70.478121357747952</v>
      </c>
      <c r="BA18" s="185">
        <v>69.492693686371595</v>
      </c>
      <c r="BB18" s="185">
        <v>78.021711322225187</v>
      </c>
      <c r="BC18" s="185">
        <v>82.461652628318078</v>
      </c>
      <c r="BD18" s="185">
        <v>85.126578082342675</v>
      </c>
      <c r="BE18" s="185">
        <v>84.923492185061747</v>
      </c>
      <c r="BF18" s="185">
        <v>84.63047359744759</v>
      </c>
      <c r="BG18" s="185">
        <v>84.336236802320528</v>
      </c>
      <c r="BH18" s="185">
        <v>81.322692918869535</v>
      </c>
      <c r="BI18" s="185">
        <v>80.146425596293454</v>
      </c>
      <c r="BJ18" s="185">
        <v>80.567822454335683</v>
      </c>
      <c r="BK18" s="185">
        <v>78.145447197142133</v>
      </c>
      <c r="BL18" s="185">
        <v>73.417970117665362</v>
      </c>
      <c r="BM18" s="185">
        <v>67.598769432169235</v>
      </c>
      <c r="BN18" s="185">
        <v>61.183943984473245</v>
      </c>
      <c r="BO18" s="185">
        <v>56.121531671149796</v>
      </c>
      <c r="BP18" s="185">
        <v>50.192711491224671</v>
      </c>
      <c r="BQ18" s="185">
        <v>42.963333856058846</v>
      </c>
      <c r="BR18" s="185">
        <v>36.559234674492323</v>
      </c>
      <c r="BS18" s="185">
        <v>30.283967738902675</v>
      </c>
      <c r="BT18" s="185">
        <v>25.661158749191912</v>
      </c>
      <c r="BU18" s="185">
        <v>0</v>
      </c>
      <c r="BV18" s="185">
        <v>0</v>
      </c>
      <c r="BW18" s="185">
        <v>0</v>
      </c>
      <c r="BX18" s="185">
        <v>0</v>
      </c>
      <c r="BY18" s="185">
        <v>0</v>
      </c>
      <c r="BZ18" s="185">
        <v>52.029343508190927</v>
      </c>
      <c r="CA18" s="186">
        <f t="shared" si="3"/>
        <v>1999.280677811922</v>
      </c>
      <c r="CB18" s="187"/>
    </row>
    <row r="19" spans="2:80">
      <c r="B19" s="184">
        <f t="shared" si="2"/>
        <v>2012</v>
      </c>
      <c r="C19" s="185">
        <v>8.0580091486558147E-6</v>
      </c>
      <c r="D19" s="185">
        <v>1.5963287112778779E-5</v>
      </c>
      <c r="E19" s="185">
        <v>2.8184461590179816E-5</v>
      </c>
      <c r="F19" s="185">
        <v>4.7175247247236568E-5</v>
      </c>
      <c r="G19" s="185">
        <v>7.7454364372425699E-5</v>
      </c>
      <c r="H19" s="185">
        <v>1.1878942462247716E-4</v>
      </c>
      <c r="I19" s="185">
        <v>1.8889949224127484E-4</v>
      </c>
      <c r="J19" s="185">
        <v>2.9751528067550881E-4</v>
      </c>
      <c r="K19" s="185">
        <v>4.6202168720064357E-4</v>
      </c>
      <c r="L19" s="185">
        <v>7.333379135225776E-4</v>
      </c>
      <c r="M19" s="185">
        <v>1.1588650613495732E-3</v>
      </c>
      <c r="N19" s="185">
        <v>1.8920695513670316E-3</v>
      </c>
      <c r="O19" s="185">
        <v>3.1097176750623373E-3</v>
      </c>
      <c r="P19" s="185">
        <v>4.9427044500626877E-3</v>
      </c>
      <c r="Q19" s="185">
        <v>7.5662318374098425E-3</v>
      </c>
      <c r="R19" s="185">
        <v>1.2107610966671067E-2</v>
      </c>
      <c r="S19" s="185">
        <v>1.9594679471971188E-2</v>
      </c>
      <c r="T19" s="185">
        <v>3.1253208803367571E-2</v>
      </c>
      <c r="U19" s="185">
        <v>4.8842932317553517E-2</v>
      </c>
      <c r="V19" s="185">
        <v>7.7296371415084331E-2</v>
      </c>
      <c r="W19" s="185">
        <v>0.11803240948756222</v>
      </c>
      <c r="X19" s="185">
        <v>0.17356723079236291</v>
      </c>
      <c r="Y19" s="185">
        <v>0.23945242907164871</v>
      </c>
      <c r="Z19" s="185">
        <v>0.34215288495083857</v>
      </c>
      <c r="AA19" s="185">
        <v>0.46478421005347648</v>
      </c>
      <c r="AB19" s="185">
        <v>0.63165479693944282</v>
      </c>
      <c r="AC19" s="185">
        <v>0.82747311091898723</v>
      </c>
      <c r="AD19" s="185">
        <v>1.0924725694610091</v>
      </c>
      <c r="AE19" s="185">
        <v>1.4108159895195767</v>
      </c>
      <c r="AF19" s="185">
        <v>1.8022551164729648</v>
      </c>
      <c r="AG19" s="185">
        <v>2.3061872176973699</v>
      </c>
      <c r="AH19" s="185">
        <v>2.903409961086294</v>
      </c>
      <c r="AI19" s="185">
        <v>3.6315154452773277</v>
      </c>
      <c r="AJ19" s="185">
        <v>4.6303738614624788</v>
      </c>
      <c r="AK19" s="185">
        <v>5.8852057739497567</v>
      </c>
      <c r="AL19" s="185">
        <v>7.337927727373577</v>
      </c>
      <c r="AM19" s="185">
        <v>9.1135199461047183</v>
      </c>
      <c r="AN19" s="185">
        <v>11.177572820744373</v>
      </c>
      <c r="AO19" s="185">
        <v>14.135626683533008</v>
      </c>
      <c r="AP19" s="185">
        <v>17.495961176635028</v>
      </c>
      <c r="AQ19" s="185">
        <v>20.998239692035444</v>
      </c>
      <c r="AR19" s="185">
        <v>25.943760254780887</v>
      </c>
      <c r="AS19" s="185">
        <v>32.05903719763851</v>
      </c>
      <c r="AT19" s="185">
        <v>39.65403204185715</v>
      </c>
      <c r="AU19" s="185">
        <v>49.744367234163072</v>
      </c>
      <c r="AV19" s="185">
        <v>63.661541882489566</v>
      </c>
      <c r="AW19" s="185">
        <v>56.976070394189115</v>
      </c>
      <c r="AX19" s="185">
        <v>63.496728153146897</v>
      </c>
      <c r="AY19" s="185">
        <v>72.372916331340107</v>
      </c>
      <c r="AZ19" s="185">
        <v>75.391425037770517</v>
      </c>
      <c r="BA19" s="185">
        <v>74.491430495044185</v>
      </c>
      <c r="BB19" s="185">
        <v>73.120244261397843</v>
      </c>
      <c r="BC19" s="185">
        <v>81.838268285503645</v>
      </c>
      <c r="BD19" s="185">
        <v>86.142541931210772</v>
      </c>
      <c r="BE19" s="185">
        <v>88.578994421844669</v>
      </c>
      <c r="BF19" s="185">
        <v>87.903823785987257</v>
      </c>
      <c r="BG19" s="185">
        <v>87.163501651346166</v>
      </c>
      <c r="BH19" s="185">
        <v>86.349754888713662</v>
      </c>
      <c r="BI19" s="185">
        <v>82.832595037541566</v>
      </c>
      <c r="BJ19" s="185">
        <v>81.206689834181631</v>
      </c>
      <c r="BK19" s="185">
        <v>80.923912533134072</v>
      </c>
      <c r="BL19" s="185">
        <v>77.838019102717439</v>
      </c>
      <c r="BM19" s="185">
        <v>72.426247652634714</v>
      </c>
      <c r="BN19" s="185">
        <v>65.928781812441329</v>
      </c>
      <c r="BO19" s="185">
        <v>58.771543091924698</v>
      </c>
      <c r="BP19" s="185">
        <v>53.398214943190617</v>
      </c>
      <c r="BQ19" s="185">
        <v>47.008104605764125</v>
      </c>
      <c r="BR19" s="185">
        <v>39.736335861491874</v>
      </c>
      <c r="BS19" s="185">
        <v>33.220560617338535</v>
      </c>
      <c r="BT19" s="185">
        <v>26.965799574798957</v>
      </c>
      <c r="BU19" s="185">
        <v>0</v>
      </c>
      <c r="BV19" s="185">
        <v>0</v>
      </c>
      <c r="BW19" s="185">
        <v>0</v>
      </c>
      <c r="BX19" s="185">
        <v>0</v>
      </c>
      <c r="BY19" s="185">
        <v>0</v>
      </c>
      <c r="BZ19" s="185">
        <v>59.090420820804511</v>
      </c>
      <c r="CA19" s="186">
        <f t="shared" si="3"/>
        <v>2031.1636065806729</v>
      </c>
      <c r="CB19" s="187"/>
    </row>
    <row r="20" spans="2:80">
      <c r="B20" s="184">
        <f t="shared" si="2"/>
        <v>2013</v>
      </c>
      <c r="C20" s="185">
        <v>6.6995557679791484E-6</v>
      </c>
      <c r="D20" s="185">
        <v>1.3154269852450745E-5</v>
      </c>
      <c r="E20" s="185">
        <v>2.4444318626856004E-5</v>
      </c>
      <c r="F20" s="185">
        <v>4.1072107159922933E-5</v>
      </c>
      <c r="G20" s="185">
        <v>6.582415117977608E-5</v>
      </c>
      <c r="H20" s="185">
        <v>1.0472146820866834E-4</v>
      </c>
      <c r="I20" s="185">
        <v>1.5794647164534686E-4</v>
      </c>
      <c r="J20" s="185">
        <v>2.5303511621267705E-4</v>
      </c>
      <c r="K20" s="185">
        <v>4.0490339425647282E-4</v>
      </c>
      <c r="L20" s="185">
        <v>6.372368704999215E-4</v>
      </c>
      <c r="M20" s="185">
        <v>1.0237941821211322E-3</v>
      </c>
      <c r="N20" s="185">
        <v>1.647207551640259E-3</v>
      </c>
      <c r="O20" s="185">
        <v>2.7168628192692224E-3</v>
      </c>
      <c r="P20" s="185">
        <v>4.4591000035035799E-3</v>
      </c>
      <c r="Q20" s="185">
        <v>7.0144441532399848E-3</v>
      </c>
      <c r="R20" s="185">
        <v>1.0548181410011348E-2</v>
      </c>
      <c r="S20" s="185">
        <v>1.6548800737335889E-2</v>
      </c>
      <c r="T20" s="185">
        <v>2.6219468615590019E-2</v>
      </c>
      <c r="U20" s="185">
        <v>4.1026405492813639E-2</v>
      </c>
      <c r="V20" s="185">
        <v>6.2912944802449772E-2</v>
      </c>
      <c r="W20" s="185">
        <v>9.7863882474960306E-2</v>
      </c>
      <c r="X20" s="185">
        <v>0.14721463479533003</v>
      </c>
      <c r="Y20" s="185">
        <v>0.21373184446916399</v>
      </c>
      <c r="Z20" s="185">
        <v>0.29141540540659189</v>
      </c>
      <c r="AA20" s="185">
        <v>0.41205490335824524</v>
      </c>
      <c r="AB20" s="185">
        <v>0.55416859353589387</v>
      </c>
      <c r="AC20" s="185">
        <v>0.74635820470192982</v>
      </c>
      <c r="AD20" s="185">
        <v>0.97024551629661104</v>
      </c>
      <c r="AE20" s="185">
        <v>1.2709153011591021</v>
      </c>
      <c r="AF20" s="185">
        <v>1.6295053737015865</v>
      </c>
      <c r="AG20" s="185">
        <v>2.0683809925066439</v>
      </c>
      <c r="AH20" s="185">
        <v>2.6288361648353518</v>
      </c>
      <c r="AI20" s="185">
        <v>3.2897966136699517</v>
      </c>
      <c r="AJ20" s="185">
        <v>4.0940497798329547</v>
      </c>
      <c r="AK20" s="185">
        <v>5.1887938126490649</v>
      </c>
      <c r="AL20" s="185">
        <v>6.561417575134862</v>
      </c>
      <c r="AM20" s="185">
        <v>8.143550604396502</v>
      </c>
      <c r="AN20" s="185">
        <v>10.066397138695395</v>
      </c>
      <c r="AO20" s="185">
        <v>12.282784583662121</v>
      </c>
      <c r="AP20" s="185">
        <v>15.467588619754194</v>
      </c>
      <c r="AQ20" s="185">
        <v>19.078607068387019</v>
      </c>
      <c r="AR20" s="185">
        <v>22.816776857406573</v>
      </c>
      <c r="AS20" s="185">
        <v>28.09626229086561</v>
      </c>
      <c r="AT20" s="185">
        <v>34.638489806279431</v>
      </c>
      <c r="AU20" s="185">
        <v>42.7107962995278</v>
      </c>
      <c r="AV20" s="185">
        <v>53.417600069201022</v>
      </c>
      <c r="AW20" s="185">
        <v>68.183517076239099</v>
      </c>
      <c r="AX20" s="185">
        <v>60.850419751118508</v>
      </c>
      <c r="AY20" s="185">
        <v>67.570755040719632</v>
      </c>
      <c r="AZ20" s="185">
        <v>76.732755791036595</v>
      </c>
      <c r="BA20" s="185">
        <v>79.639756978422582</v>
      </c>
      <c r="BB20" s="185">
        <v>78.384908261878536</v>
      </c>
      <c r="BC20" s="185">
        <v>76.608769005517246</v>
      </c>
      <c r="BD20" s="185">
        <v>85.256180160294775</v>
      </c>
      <c r="BE20" s="185">
        <v>89.406746357277868</v>
      </c>
      <c r="BF20" s="185">
        <v>91.470658451439633</v>
      </c>
      <c r="BG20" s="185">
        <v>90.216163110908965</v>
      </c>
      <c r="BH20" s="185">
        <v>89.101927346952579</v>
      </c>
      <c r="BI20" s="185">
        <v>87.736006212334857</v>
      </c>
      <c r="BJ20" s="185">
        <v>83.649819314694625</v>
      </c>
      <c r="BK20" s="185">
        <v>81.391323498336803</v>
      </c>
      <c r="BL20" s="185">
        <v>80.512494052287735</v>
      </c>
      <c r="BM20" s="185">
        <v>76.573332447998752</v>
      </c>
      <c r="BN20" s="185">
        <v>70.549143274627724</v>
      </c>
      <c r="BO20" s="185">
        <v>63.249805459519202</v>
      </c>
      <c r="BP20" s="185">
        <v>55.649736696283497</v>
      </c>
      <c r="BQ20" s="185">
        <v>49.894748364378209</v>
      </c>
      <c r="BR20" s="185">
        <v>43.221246515482214</v>
      </c>
      <c r="BS20" s="185">
        <v>35.936195177024715</v>
      </c>
      <c r="BT20" s="185">
        <v>29.436596220000521</v>
      </c>
      <c r="BU20" s="185">
        <v>0</v>
      </c>
      <c r="BV20" s="185">
        <v>0</v>
      </c>
      <c r="BW20" s="185">
        <v>0</v>
      </c>
      <c r="BX20" s="185">
        <v>0</v>
      </c>
      <c r="BY20" s="185">
        <v>0</v>
      </c>
      <c r="BZ20" s="185">
        <v>66.026547653787361</v>
      </c>
      <c r="CA20" s="186">
        <f t="shared" si="3"/>
        <v>2054.3089804027577</v>
      </c>
      <c r="CB20" s="187"/>
    </row>
    <row r="21" spans="2:80">
      <c r="B21" s="184">
        <f t="shared" si="2"/>
        <v>2014</v>
      </c>
      <c r="C21" s="185">
        <v>5.7439132360361661E-6</v>
      </c>
      <c r="D21" s="185">
        <v>1.1003746924895946E-5</v>
      </c>
      <c r="E21" s="185">
        <v>2.0239603943247864E-5</v>
      </c>
      <c r="F21" s="185">
        <v>3.5737660999294457E-5</v>
      </c>
      <c r="G21" s="185">
        <v>5.7484443950255038E-5</v>
      </c>
      <c r="H21" s="185">
        <v>8.9262752983161608E-5</v>
      </c>
      <c r="I21" s="185">
        <v>1.3952823693759442E-4</v>
      </c>
      <c r="J21" s="185">
        <v>2.1186225071909842E-4</v>
      </c>
      <c r="K21" s="185">
        <v>3.4486154242684836E-4</v>
      </c>
      <c r="L21" s="185">
        <v>5.5905940421861755E-4</v>
      </c>
      <c r="M21" s="185">
        <v>8.8693642398737782E-4</v>
      </c>
      <c r="N21" s="185">
        <v>1.4492494546730628E-3</v>
      </c>
      <c r="O21" s="185">
        <v>2.3542135150076277E-3</v>
      </c>
      <c r="P21" s="185">
        <v>3.8828768328022234E-3</v>
      </c>
      <c r="Q21" s="185">
        <v>6.3136285345755383E-3</v>
      </c>
      <c r="R21" s="185">
        <v>9.7605930431238497E-3</v>
      </c>
      <c r="S21" s="185">
        <v>1.4396156571039265E-2</v>
      </c>
      <c r="T21" s="185">
        <v>2.2129264642227114E-2</v>
      </c>
      <c r="U21" s="185">
        <v>3.4402086293477352E-2</v>
      </c>
      <c r="V21" s="185">
        <v>5.2791222906418994E-2</v>
      </c>
      <c r="W21" s="185">
        <v>7.9556062802647182E-2</v>
      </c>
      <c r="X21" s="185">
        <v>0.12185546932690428</v>
      </c>
      <c r="Y21" s="185">
        <v>0.18103934184054932</v>
      </c>
      <c r="Z21" s="185">
        <v>0.25983427796469305</v>
      </c>
      <c r="AA21" s="185">
        <v>0.35072912775969267</v>
      </c>
      <c r="AB21" s="185">
        <v>0.4912223492690006</v>
      </c>
      <c r="AC21" s="185">
        <v>0.65489010727861152</v>
      </c>
      <c r="AD21" s="185">
        <v>0.87508576316541031</v>
      </c>
      <c r="AE21" s="185">
        <v>1.1290338224929237</v>
      </c>
      <c r="AF21" s="185">
        <v>1.469447089128288</v>
      </c>
      <c r="AG21" s="185">
        <v>1.8714128826986509</v>
      </c>
      <c r="AH21" s="185">
        <v>2.3599771667034442</v>
      </c>
      <c r="AI21" s="185">
        <v>2.9828060838766204</v>
      </c>
      <c r="AJ21" s="185">
        <v>3.7117596135370965</v>
      </c>
      <c r="AK21" s="185">
        <v>4.5941629281604817</v>
      </c>
      <c r="AL21" s="185">
        <v>5.7899555719883411</v>
      </c>
      <c r="AM21" s="185">
        <v>7.2872056856238654</v>
      </c>
      <c r="AN21" s="185">
        <v>9.0047369526707204</v>
      </c>
      <c r="AO21" s="185">
        <v>11.070988490970993</v>
      </c>
      <c r="AP21" s="185">
        <v>13.45647221837066</v>
      </c>
      <c r="AQ21" s="185">
        <v>16.876388983046585</v>
      </c>
      <c r="AR21" s="185">
        <v>20.754742545605733</v>
      </c>
      <c r="AS21" s="185">
        <v>24.731050276023048</v>
      </c>
      <c r="AT21" s="185">
        <v>30.384072090269125</v>
      </c>
      <c r="AU21" s="185">
        <v>37.323547504999837</v>
      </c>
      <c r="AV21" s="185">
        <v>45.880625326892563</v>
      </c>
      <c r="AW21" s="185">
        <v>57.238281625749018</v>
      </c>
      <c r="AX21" s="185">
        <v>72.844676116635014</v>
      </c>
      <c r="AY21" s="185">
        <v>64.771803224258136</v>
      </c>
      <c r="AZ21" s="185">
        <v>71.596990948730749</v>
      </c>
      <c r="BA21" s="185">
        <v>81.004155478156704</v>
      </c>
      <c r="BB21" s="185">
        <v>83.76052447549722</v>
      </c>
      <c r="BC21" s="185">
        <v>82.074107452273282</v>
      </c>
      <c r="BD21" s="185">
        <v>79.76755741615726</v>
      </c>
      <c r="BE21" s="185">
        <v>88.378420943315987</v>
      </c>
      <c r="BF21" s="185">
        <v>92.223582007758722</v>
      </c>
      <c r="BG21" s="185">
        <v>93.95297850513829</v>
      </c>
      <c r="BH21" s="185">
        <v>92.164583617929111</v>
      </c>
      <c r="BI21" s="185">
        <v>90.524507850908606</v>
      </c>
      <c r="BJ21" s="185">
        <v>88.669859641442372</v>
      </c>
      <c r="BK21" s="185">
        <v>83.902112625810375</v>
      </c>
      <c r="BL21" s="185">
        <v>81.086303181765828</v>
      </c>
      <c r="BM21" s="185">
        <v>79.51188751080673</v>
      </c>
      <c r="BN21" s="185">
        <v>74.767105084107982</v>
      </c>
      <c r="BO21" s="185">
        <v>68.14115132959121</v>
      </c>
      <c r="BP21" s="185">
        <v>60.286899466050819</v>
      </c>
      <c r="BQ21" s="185">
        <v>52.458332736212476</v>
      </c>
      <c r="BR21" s="185">
        <v>46.300506100271875</v>
      </c>
      <c r="BS21" s="185">
        <v>39.401450493275924</v>
      </c>
      <c r="BT21" s="185">
        <v>32.234160098474618</v>
      </c>
      <c r="BU21" s="185">
        <v>0</v>
      </c>
      <c r="BV21" s="185">
        <v>0</v>
      </c>
      <c r="BW21" s="185">
        <v>0</v>
      </c>
      <c r="BX21" s="185">
        <v>0</v>
      </c>
      <c r="BY21" s="185">
        <v>0</v>
      </c>
      <c r="BZ21" s="185">
        <v>72.937082857069029</v>
      </c>
      <c r="CA21" s="186">
        <f t="shared" si="3"/>
        <v>2073.8414595316267</v>
      </c>
      <c r="CB21" s="187"/>
    </row>
    <row r="22" spans="2:80">
      <c r="B22" s="184">
        <f t="shared" si="2"/>
        <v>2015</v>
      </c>
      <c r="C22" s="185">
        <v>4.7747841398840252E-6</v>
      </c>
      <c r="D22" s="185">
        <v>9.4630120593720835E-6</v>
      </c>
      <c r="E22" s="185">
        <v>1.7001043019000683E-5</v>
      </c>
      <c r="F22" s="185">
        <v>2.9706211204339611E-5</v>
      </c>
      <c r="G22" s="185">
        <v>5.0245914956538462E-5</v>
      </c>
      <c r="H22" s="185">
        <v>7.8232876259048956E-5</v>
      </c>
      <c r="I22" s="185">
        <v>1.1927711315675577E-4</v>
      </c>
      <c r="J22" s="185">
        <v>1.8790218271079462E-4</v>
      </c>
      <c r="K22" s="185">
        <v>2.8981430347689574E-4</v>
      </c>
      <c r="L22" s="185">
        <v>4.7813258409723502E-4</v>
      </c>
      <c r="M22" s="185">
        <v>7.7996273910189984E-4</v>
      </c>
      <c r="N22" s="185">
        <v>1.2542257662753464E-3</v>
      </c>
      <c r="O22" s="185">
        <v>2.0659984858237557E-3</v>
      </c>
      <c r="P22" s="185">
        <v>3.3517140822940522E-3</v>
      </c>
      <c r="Q22" s="185">
        <v>5.4822566603882072E-3</v>
      </c>
      <c r="R22" s="185">
        <v>8.7775415242163091E-3</v>
      </c>
      <c r="S22" s="185">
        <v>1.3317060465337177E-2</v>
      </c>
      <c r="T22" s="185">
        <v>1.9259915277414663E-2</v>
      </c>
      <c r="U22" s="185">
        <v>2.9053006296879846E-2</v>
      </c>
      <c r="V22" s="185">
        <v>4.4286312349273771E-2</v>
      </c>
      <c r="W22" s="185">
        <v>6.6843471520259601E-2</v>
      </c>
      <c r="X22" s="185">
        <v>9.9139296832941731E-2</v>
      </c>
      <c r="Y22" s="185">
        <v>0.14993460330188674</v>
      </c>
      <c r="Z22" s="185">
        <v>0.22018123225013508</v>
      </c>
      <c r="AA22" s="185">
        <v>0.3129322261201013</v>
      </c>
      <c r="AB22" s="185">
        <v>0.41829151388927749</v>
      </c>
      <c r="AC22" s="185">
        <v>0.58045992936057034</v>
      </c>
      <c r="AD22" s="185">
        <v>0.7680665915221645</v>
      </c>
      <c r="AE22" s="185">
        <v>1.018680766644283</v>
      </c>
      <c r="AF22" s="185">
        <v>1.3055603935020959</v>
      </c>
      <c r="AG22" s="185">
        <v>1.6876387988494224</v>
      </c>
      <c r="AH22" s="185">
        <v>2.136215859205675</v>
      </c>
      <c r="AI22" s="185">
        <v>2.6776624597394045</v>
      </c>
      <c r="AJ22" s="185">
        <v>3.3651148402449405</v>
      </c>
      <c r="AK22" s="185">
        <v>4.1660595263731599</v>
      </c>
      <c r="AL22" s="185">
        <v>5.1279779941195933</v>
      </c>
      <c r="AM22" s="185">
        <v>6.4297368475844774</v>
      </c>
      <c r="AN22" s="185">
        <v>8.0620855141424315</v>
      </c>
      <c r="AO22" s="185">
        <v>9.9121753062717239</v>
      </c>
      <c r="AP22" s="185">
        <v>12.134671691940962</v>
      </c>
      <c r="AQ22" s="185">
        <v>14.698194653974163</v>
      </c>
      <c r="AR22" s="185">
        <v>18.36790433889681</v>
      </c>
      <c r="AS22" s="185">
        <v>22.513585279499207</v>
      </c>
      <c r="AT22" s="185">
        <v>26.740843716095696</v>
      </c>
      <c r="AU22" s="185">
        <v>32.7332894666649</v>
      </c>
      <c r="AV22" s="185">
        <v>40.056752799854948</v>
      </c>
      <c r="AW22" s="185">
        <v>49.104307101030699</v>
      </c>
      <c r="AX22" s="185">
        <v>61.078037487061117</v>
      </c>
      <c r="AY22" s="185">
        <v>77.534142609548184</v>
      </c>
      <c r="AZ22" s="185">
        <v>68.61174186261151</v>
      </c>
      <c r="BA22" s="185">
        <v>75.535018097617566</v>
      </c>
      <c r="BB22" s="185">
        <v>85.144734889027191</v>
      </c>
      <c r="BC22" s="185">
        <v>87.656117221745163</v>
      </c>
      <c r="BD22" s="185">
        <v>85.311754030684625</v>
      </c>
      <c r="BE22" s="185">
        <v>82.332949786175973</v>
      </c>
      <c r="BF22" s="185">
        <v>90.752141717484221</v>
      </c>
      <c r="BG22" s="185">
        <v>94.220459380254439</v>
      </c>
      <c r="BH22" s="185">
        <v>95.464354706357142</v>
      </c>
      <c r="BI22" s="185">
        <v>93.159058320948503</v>
      </c>
      <c r="BJ22" s="185">
        <v>90.950872962212429</v>
      </c>
      <c r="BK22" s="185">
        <v>88.468275790709058</v>
      </c>
      <c r="BL22" s="185">
        <v>83.123298543078405</v>
      </c>
      <c r="BM22" s="185">
        <v>79.644237210630052</v>
      </c>
      <c r="BN22" s="185">
        <v>77.049916898750027</v>
      </c>
      <c r="BO22" s="185">
        <v>71.632049514246305</v>
      </c>
      <c r="BP22" s="185">
        <v>64.347936744485182</v>
      </c>
      <c r="BQ22" s="185">
        <v>56.101212056347322</v>
      </c>
      <c r="BR22" s="185">
        <v>47.949018011780794</v>
      </c>
      <c r="BS22" s="185">
        <v>41.623189246403236</v>
      </c>
      <c r="BT22" s="185">
        <v>34.765830751023685</v>
      </c>
      <c r="BU22" s="185">
        <v>0</v>
      </c>
      <c r="BV22" s="185">
        <v>0</v>
      </c>
      <c r="BW22" s="185">
        <v>0</v>
      </c>
      <c r="BX22" s="185">
        <v>0</v>
      </c>
      <c r="BY22" s="185">
        <v>0</v>
      </c>
      <c r="BZ22" s="185">
        <v>79.290929792959474</v>
      </c>
      <c r="CA22" s="186">
        <f t="shared" si="3"/>
        <v>2076.7304763952457</v>
      </c>
      <c r="CB22" s="187"/>
    </row>
    <row r="23" spans="2:80">
      <c r="B23" s="184">
        <f t="shared" si="2"/>
        <v>2016</v>
      </c>
      <c r="C23" s="185">
        <v>4.1202142494287802E-6</v>
      </c>
      <c r="D23" s="185">
        <v>7.8753325908932637E-6</v>
      </c>
      <c r="E23" s="185">
        <v>1.4628047353817952E-5</v>
      </c>
      <c r="F23" s="185">
        <v>2.4999127875461463E-5</v>
      </c>
      <c r="G23" s="185">
        <v>4.1856926380985648E-5</v>
      </c>
      <c r="H23" s="185">
        <v>6.8460022270053211E-5</v>
      </c>
      <c r="I23" s="185">
        <v>1.0467729833350814E-4</v>
      </c>
      <c r="J23" s="185">
        <v>1.6090719697324507E-4</v>
      </c>
      <c r="K23" s="185">
        <v>2.5749736260710643E-4</v>
      </c>
      <c r="L23" s="185">
        <v>4.0264223213364037E-4</v>
      </c>
      <c r="M23" s="185">
        <v>6.6852712442574957E-4</v>
      </c>
      <c r="N23" s="185">
        <v>1.1036818363831385E-3</v>
      </c>
      <c r="O23" s="185">
        <v>1.7840295337725742E-3</v>
      </c>
      <c r="P23" s="185">
        <v>2.9313947088576431E-3</v>
      </c>
      <c r="Q23" s="185">
        <v>4.7171979692960109E-3</v>
      </c>
      <c r="R23" s="185">
        <v>7.6007955501272706E-3</v>
      </c>
      <c r="S23" s="185">
        <v>1.1955937251658333E-2</v>
      </c>
      <c r="T23" s="185">
        <v>1.7801704644245908E-2</v>
      </c>
      <c r="U23" s="185">
        <v>2.5282593402574494E-2</v>
      </c>
      <c r="V23" s="185">
        <v>3.7407853407778496E-2</v>
      </c>
      <c r="W23" s="185">
        <v>5.6063611616878672E-2</v>
      </c>
      <c r="X23" s="185">
        <v>8.3278312332775051E-2</v>
      </c>
      <c r="Y23" s="185">
        <v>0.12208733344448536</v>
      </c>
      <c r="Z23" s="185">
        <v>0.18222530717706992</v>
      </c>
      <c r="AA23" s="185">
        <v>0.26500154513447921</v>
      </c>
      <c r="AB23" s="185">
        <v>0.3727805811227905</v>
      </c>
      <c r="AC23" s="185">
        <v>0.49407925827883203</v>
      </c>
      <c r="AD23" s="185">
        <v>0.68005249219304287</v>
      </c>
      <c r="AE23" s="185">
        <v>0.89349380453211458</v>
      </c>
      <c r="AF23" s="185">
        <v>1.1776690465856448</v>
      </c>
      <c r="AG23" s="185">
        <v>1.4993530917369271</v>
      </c>
      <c r="AH23" s="185">
        <v>1.9257690132784724</v>
      </c>
      <c r="AI23" s="185">
        <v>2.4251452701118046</v>
      </c>
      <c r="AJ23" s="185">
        <v>3.0222838228638871</v>
      </c>
      <c r="AK23" s="185">
        <v>3.7771241227009451</v>
      </c>
      <c r="AL23" s="185">
        <v>4.6527691598600702</v>
      </c>
      <c r="AM23" s="185">
        <v>5.695389673650455</v>
      </c>
      <c r="AN23" s="185">
        <v>7.1119900696293978</v>
      </c>
      <c r="AO23" s="185">
        <v>8.875062509982369</v>
      </c>
      <c r="AP23" s="185">
        <v>10.872306332696372</v>
      </c>
      <c r="AQ23" s="185">
        <v>13.258626791140937</v>
      </c>
      <c r="AR23" s="185">
        <v>15.995219844260335</v>
      </c>
      <c r="AS23" s="185">
        <v>19.919775490413347</v>
      </c>
      <c r="AT23" s="185">
        <v>24.327432546168492</v>
      </c>
      <c r="AU23" s="185">
        <v>28.79083362849158</v>
      </c>
      <c r="AV23" s="185">
        <v>35.105818016996935</v>
      </c>
      <c r="AW23" s="185">
        <v>42.857375313836947</v>
      </c>
      <c r="AX23" s="185">
        <v>52.401094284019031</v>
      </c>
      <c r="AY23" s="185">
        <v>64.974584743446599</v>
      </c>
      <c r="AZ23" s="185">
        <v>82.098075418965138</v>
      </c>
      <c r="BA23" s="185">
        <v>72.287148600523579</v>
      </c>
      <c r="BB23" s="185">
        <v>79.292405388057134</v>
      </c>
      <c r="BC23" s="185">
        <v>89.090771733045088</v>
      </c>
      <c r="BD23" s="185">
        <v>90.893718484095615</v>
      </c>
      <c r="BE23" s="185">
        <v>87.918513052257438</v>
      </c>
      <c r="BF23" s="185">
        <v>84.321544446547193</v>
      </c>
      <c r="BG23" s="185">
        <v>92.521493694976655</v>
      </c>
      <c r="BH23" s="185">
        <v>95.511779023760482</v>
      </c>
      <c r="BI23" s="185">
        <v>96.207856796887882</v>
      </c>
      <c r="BJ23" s="185">
        <v>93.497630052083565</v>
      </c>
      <c r="BK23" s="185">
        <v>90.646856036819401</v>
      </c>
      <c r="BL23" s="185">
        <v>87.535363414589995</v>
      </c>
      <c r="BM23" s="185">
        <v>81.648104259661466</v>
      </c>
      <c r="BN23" s="185">
        <v>77.29766118676595</v>
      </c>
      <c r="BO23" s="185">
        <v>73.924967009555345</v>
      </c>
      <c r="BP23" s="185">
        <v>67.844695863704374</v>
      </c>
      <c r="BQ23" s="185">
        <v>60.085663268165703</v>
      </c>
      <c r="BR23" s="185">
        <v>51.645851871354772</v>
      </c>
      <c r="BS23" s="185">
        <v>43.365446210903663</v>
      </c>
      <c r="BT23" s="185">
        <v>36.986260800799826</v>
      </c>
      <c r="BU23" s="185">
        <v>0</v>
      </c>
      <c r="BV23" s="185">
        <v>0</v>
      </c>
      <c r="BW23" s="185">
        <v>0</v>
      </c>
      <c r="BX23" s="185">
        <v>0</v>
      </c>
      <c r="BY23" s="185">
        <v>0</v>
      </c>
      <c r="BZ23" s="185">
        <v>85.303424098206747</v>
      </c>
      <c r="CA23" s="186">
        <f t="shared" si="3"/>
        <v>2071.8522571086201</v>
      </c>
      <c r="CB23" s="187"/>
    </row>
    <row r="24" spans="2:80">
      <c r="B24" s="184">
        <f t="shared" si="2"/>
        <v>2017</v>
      </c>
      <c r="C24" s="185">
        <v>3.4955268444804288E-6</v>
      </c>
      <c r="D24" s="185">
        <v>6.7654968032015983E-6</v>
      </c>
      <c r="E24" s="185">
        <v>1.2116562787125446E-5</v>
      </c>
      <c r="F24" s="185">
        <v>2.139391808837765E-5</v>
      </c>
      <c r="G24" s="185">
        <v>3.5055610202137932E-5</v>
      </c>
      <c r="H24" s="185">
        <v>5.671756210594292E-5</v>
      </c>
      <c r="I24" s="185">
        <v>9.1139553404562257E-5</v>
      </c>
      <c r="J24" s="185">
        <v>1.4038763075241434E-4</v>
      </c>
      <c r="K24" s="185">
        <v>2.1935925232685616E-4</v>
      </c>
      <c r="L24" s="185">
        <v>3.5544605734544321E-4</v>
      </c>
      <c r="M24" s="185">
        <v>5.6077566512806321E-4</v>
      </c>
      <c r="N24" s="185">
        <v>9.4162215906598568E-4</v>
      </c>
      <c r="O24" s="185">
        <v>1.5638206760291845E-3</v>
      </c>
      <c r="P24" s="185">
        <v>2.5170461473254524E-3</v>
      </c>
      <c r="Q24" s="185">
        <v>4.0971005896341117E-3</v>
      </c>
      <c r="R24" s="185">
        <v>6.5009645516264647E-3</v>
      </c>
      <c r="S24" s="185">
        <v>1.0295754650629763E-2</v>
      </c>
      <c r="T24" s="185">
        <v>1.5902898300439006E-2</v>
      </c>
      <c r="U24" s="185">
        <v>2.3257493130476287E-2</v>
      </c>
      <c r="V24" s="185">
        <v>3.2461233181572152E-2</v>
      </c>
      <c r="W24" s="185">
        <v>4.7238932645155302E-2</v>
      </c>
      <c r="X24" s="185">
        <v>6.974250420458783E-2</v>
      </c>
      <c r="Y24" s="185">
        <v>0.10224662181562422</v>
      </c>
      <c r="Z24" s="185">
        <v>0.14812394964849634</v>
      </c>
      <c r="AA24" s="185">
        <v>0.21868029537252864</v>
      </c>
      <c r="AB24" s="185">
        <v>0.31502235377512339</v>
      </c>
      <c r="AC24" s="185">
        <v>0.43928707002364481</v>
      </c>
      <c r="AD24" s="185">
        <v>0.57769491690826258</v>
      </c>
      <c r="AE24" s="185">
        <v>0.7893327231679852</v>
      </c>
      <c r="AF24" s="185">
        <v>1.0303554235058447</v>
      </c>
      <c r="AG24" s="185">
        <v>1.3499944141796716</v>
      </c>
      <c r="AH24" s="185">
        <v>1.708786356892567</v>
      </c>
      <c r="AI24" s="185">
        <v>2.1825539798195841</v>
      </c>
      <c r="AJ24" s="185">
        <v>2.7343913204697645</v>
      </c>
      <c r="AK24" s="185">
        <v>3.3902720958111021</v>
      </c>
      <c r="AL24" s="185">
        <v>4.2152917517225816</v>
      </c>
      <c r="AM24" s="185">
        <v>5.1673600853659689</v>
      </c>
      <c r="AN24" s="185">
        <v>6.2970459783246984</v>
      </c>
      <c r="AO24" s="185">
        <v>7.8257404723283219</v>
      </c>
      <c r="AP24" s="185">
        <v>9.7211309899739327</v>
      </c>
      <c r="AQ24" s="185">
        <v>11.862170206570312</v>
      </c>
      <c r="AR24" s="185">
        <v>14.411415817928949</v>
      </c>
      <c r="AS24" s="185">
        <v>17.324619142951267</v>
      </c>
      <c r="AT24" s="185">
        <v>21.511531744157743</v>
      </c>
      <c r="AU24" s="185">
        <v>26.189981834491874</v>
      </c>
      <c r="AV24" s="185">
        <v>30.887558197696386</v>
      </c>
      <c r="AW24" s="185">
        <v>37.548512979931822</v>
      </c>
      <c r="AX24" s="185">
        <v>45.708591672433286</v>
      </c>
      <c r="AY24" s="185">
        <v>55.702687979163393</v>
      </c>
      <c r="AZ24" s="185">
        <v>68.693569860490157</v>
      </c>
      <c r="BA24" s="185">
        <v>86.389787163348814</v>
      </c>
      <c r="BB24" s="185">
        <v>75.759722956185044</v>
      </c>
      <c r="BC24" s="185">
        <v>82.781398317795663</v>
      </c>
      <c r="BD24" s="185">
        <v>92.223917823376155</v>
      </c>
      <c r="BE24" s="185">
        <v>93.450698243269287</v>
      </c>
      <c r="BF24" s="185">
        <v>89.857172896917547</v>
      </c>
      <c r="BG24" s="185">
        <v>85.703372203659328</v>
      </c>
      <c r="BH24" s="185">
        <v>93.510416377336369</v>
      </c>
      <c r="BI24" s="185">
        <v>96.000319891765457</v>
      </c>
      <c r="BJ24" s="185">
        <v>96.166862339183268</v>
      </c>
      <c r="BK24" s="185">
        <v>92.894043423572427</v>
      </c>
      <c r="BL24" s="185">
        <v>89.440812374459668</v>
      </c>
      <c r="BM24" s="185">
        <v>85.696336259548644</v>
      </c>
      <c r="BN24" s="185">
        <v>79.038636436491672</v>
      </c>
      <c r="BO24" s="185">
        <v>73.899416769172277</v>
      </c>
      <c r="BP24" s="185">
        <v>69.727442189102746</v>
      </c>
      <c r="BQ24" s="185">
        <v>63.073485166877298</v>
      </c>
      <c r="BR24" s="185">
        <v>54.983229867250621</v>
      </c>
      <c r="BS24" s="185">
        <v>46.449253596609658</v>
      </c>
      <c r="BT24" s="185">
        <v>38.281209333334168</v>
      </c>
      <c r="BU24" s="185">
        <v>0</v>
      </c>
      <c r="BV24" s="185">
        <v>0</v>
      </c>
      <c r="BW24" s="185">
        <v>0</v>
      </c>
      <c r="BX24" s="185">
        <v>0</v>
      </c>
      <c r="BY24" s="185">
        <v>0</v>
      </c>
      <c r="BZ24" s="185">
        <v>90.688238223707998</v>
      </c>
      <c r="CA24" s="186">
        <f t="shared" si="3"/>
        <v>2054.2857441109577</v>
      </c>
      <c r="CB24" s="187"/>
    </row>
    <row r="25" spans="2:80">
      <c r="B25" s="184">
        <f t="shared" si="2"/>
        <v>2018</v>
      </c>
      <c r="C25" s="185">
        <v>2.8870000960776881E-6</v>
      </c>
      <c r="D25" s="185">
        <v>5.7355728994568089E-6</v>
      </c>
      <c r="E25" s="185">
        <v>1.0399056443791826E-5</v>
      </c>
      <c r="F25" s="185">
        <v>1.7712571341782501E-5</v>
      </c>
      <c r="G25" s="185">
        <v>2.9975616566223218E-5</v>
      </c>
      <c r="H25" s="185">
        <v>4.7474883474708796E-5</v>
      </c>
      <c r="I25" s="185">
        <v>7.547322317711519E-5</v>
      </c>
      <c r="J25" s="185">
        <v>1.2214001853528417E-4</v>
      </c>
      <c r="K25" s="185">
        <v>1.9125320808020818E-4</v>
      </c>
      <c r="L25" s="185">
        <v>3.0264537715687934E-4</v>
      </c>
      <c r="M25" s="185">
        <v>4.9473401795434302E-4</v>
      </c>
      <c r="N25" s="185">
        <v>7.895902038678182E-4</v>
      </c>
      <c r="O25" s="185">
        <v>1.3337306001824922E-3</v>
      </c>
      <c r="P25" s="185">
        <v>2.2055459904313235E-3</v>
      </c>
      <c r="Q25" s="185">
        <v>3.5091344736415397E-3</v>
      </c>
      <c r="R25" s="185">
        <v>5.6295013103457858E-3</v>
      </c>
      <c r="S25" s="185">
        <v>8.7823113821489385E-3</v>
      </c>
      <c r="T25" s="185">
        <v>1.3664758908322888E-2</v>
      </c>
      <c r="U25" s="185">
        <v>2.0741053491169725E-2</v>
      </c>
      <c r="V25" s="185">
        <v>2.9821776226893693E-2</v>
      </c>
      <c r="W25" s="185">
        <v>4.0954987073397231E-2</v>
      </c>
      <c r="X25" s="185">
        <v>5.8728732374504378E-2</v>
      </c>
      <c r="Y25" s="185">
        <v>8.5593253605613873E-2</v>
      </c>
      <c r="Z25" s="185">
        <v>0.12402123933225995</v>
      </c>
      <c r="AA25" s="185">
        <v>0.17774267343019656</v>
      </c>
      <c r="AB25" s="185">
        <v>0.25981136699989332</v>
      </c>
      <c r="AC25" s="185">
        <v>0.37095569747136314</v>
      </c>
      <c r="AD25" s="185">
        <v>0.51322404420659784</v>
      </c>
      <c r="AE25" s="185">
        <v>0.67010287834139559</v>
      </c>
      <c r="AF25" s="185">
        <v>0.90952466296897905</v>
      </c>
      <c r="AG25" s="185">
        <v>1.1802775908186329</v>
      </c>
      <c r="AH25" s="185">
        <v>1.5376076152684601</v>
      </c>
      <c r="AI25" s="185">
        <v>1.9357817390796488</v>
      </c>
      <c r="AJ25" s="185">
        <v>2.4601471501239081</v>
      </c>
      <c r="AK25" s="185">
        <v>3.0669811692491979</v>
      </c>
      <c r="AL25" s="185">
        <v>3.7838479422684124</v>
      </c>
      <c r="AM25" s="185">
        <v>4.6823877938379308</v>
      </c>
      <c r="AN25" s="185">
        <v>5.7146665635560758</v>
      </c>
      <c r="AO25" s="185">
        <v>6.9310340832336044</v>
      </c>
      <c r="AP25" s="185">
        <v>8.5746952950300823</v>
      </c>
      <c r="AQ25" s="185">
        <v>10.609601055215165</v>
      </c>
      <c r="AR25" s="185">
        <v>12.897017240455197</v>
      </c>
      <c r="AS25" s="185">
        <v>15.612644545949198</v>
      </c>
      <c r="AT25" s="185">
        <v>18.712929692156376</v>
      </c>
      <c r="AU25" s="185">
        <v>23.162359990828126</v>
      </c>
      <c r="AV25" s="185">
        <v>28.101561608784657</v>
      </c>
      <c r="AW25" s="185">
        <v>33.043312967243075</v>
      </c>
      <c r="AX25" s="185">
        <v>40.055971297985543</v>
      </c>
      <c r="AY25" s="185">
        <v>48.603075739632011</v>
      </c>
      <c r="AZ25" s="185">
        <v>58.902264632339573</v>
      </c>
      <c r="BA25" s="185">
        <v>72.288627159436814</v>
      </c>
      <c r="BB25" s="185">
        <v>90.520503612782647</v>
      </c>
      <c r="BC25" s="185">
        <v>79.079440902034861</v>
      </c>
      <c r="BD25" s="185">
        <v>85.660581401436886</v>
      </c>
      <c r="BE25" s="185">
        <v>94.742313795355201</v>
      </c>
      <c r="BF25" s="185">
        <v>95.400880148407481</v>
      </c>
      <c r="BG25" s="185">
        <v>91.203914093001771</v>
      </c>
      <c r="BH25" s="185">
        <v>86.506571297717969</v>
      </c>
      <c r="BI25" s="185">
        <v>93.862703579802073</v>
      </c>
      <c r="BJ25" s="185">
        <v>95.847018401088022</v>
      </c>
      <c r="BK25" s="185">
        <v>95.458713419403864</v>
      </c>
      <c r="BL25" s="185">
        <v>91.615570560385535</v>
      </c>
      <c r="BM25" s="185">
        <v>87.566697402820111</v>
      </c>
      <c r="BN25" s="185">
        <v>83.012116479845488</v>
      </c>
      <c r="BO25" s="185">
        <v>75.66233921683687</v>
      </c>
      <c r="BP25" s="185">
        <v>69.834307961810609</v>
      </c>
      <c r="BQ25" s="185">
        <v>64.982227027514597</v>
      </c>
      <c r="BR25" s="185">
        <v>57.88856916012967</v>
      </c>
      <c r="BS25" s="185">
        <v>49.633535234178829</v>
      </c>
      <c r="BT25" s="185">
        <v>41.176333171712628</v>
      </c>
      <c r="BU25" s="185">
        <v>28.741944090061363</v>
      </c>
      <c r="BV25" s="185">
        <v>23.581406523014028</v>
      </c>
      <c r="BW25" s="185">
        <v>18.62071143776101</v>
      </c>
      <c r="BX25" s="185">
        <v>14.182958582220943</v>
      </c>
      <c r="BY25" s="185">
        <v>10.508615411792388</v>
      </c>
      <c r="BZ25" s="185">
        <v>0</v>
      </c>
      <c r="CA25" s="186">
        <f t="shared" si="3"/>
        <v>2030.4452031525436</v>
      </c>
      <c r="CB25" s="187"/>
    </row>
    <row r="26" spans="2:80">
      <c r="B26" s="184">
        <f t="shared" si="2"/>
        <v>2019</v>
      </c>
      <c r="C26" s="185">
        <v>2.4310681555218122E-6</v>
      </c>
      <c r="D26" s="185">
        <v>4.7367001230792793E-6</v>
      </c>
      <c r="E26" s="185">
        <v>8.8116142764084471E-6</v>
      </c>
      <c r="F26" s="185">
        <v>1.5191278361369881E-5</v>
      </c>
      <c r="G26" s="185">
        <v>2.4811028529324319E-5</v>
      </c>
      <c r="H26" s="185">
        <v>4.0574234737751624E-5</v>
      </c>
      <c r="I26" s="185">
        <v>6.3152787637923979E-5</v>
      </c>
      <c r="J26" s="185">
        <v>1.0112161561354194E-4</v>
      </c>
      <c r="K26" s="185">
        <v>1.6631984931089749E-4</v>
      </c>
      <c r="L26" s="185">
        <v>2.6375638568706949E-4</v>
      </c>
      <c r="M26" s="185">
        <v>4.2112829403137542E-4</v>
      </c>
      <c r="N26" s="185">
        <v>6.9634358616282865E-4</v>
      </c>
      <c r="O26" s="185">
        <v>1.1181902384980458E-3</v>
      </c>
      <c r="P26" s="185">
        <v>1.8807107988968313E-3</v>
      </c>
      <c r="Q26" s="185">
        <v>3.0743046722377376E-3</v>
      </c>
      <c r="R26" s="185">
        <v>4.812629607852642E-3</v>
      </c>
      <c r="S26" s="185">
        <v>7.5881814152897742E-3</v>
      </c>
      <c r="T26" s="185">
        <v>1.1632732124509465E-2</v>
      </c>
      <c r="U26" s="185">
        <v>1.7792780158002841E-2</v>
      </c>
      <c r="V26" s="185">
        <v>2.6560476412791495E-2</v>
      </c>
      <c r="W26" s="185">
        <v>3.7587846030622069E-2</v>
      </c>
      <c r="X26" s="185">
        <v>5.088131331338136E-2</v>
      </c>
      <c r="Y26" s="185">
        <v>7.2041414982457697E-2</v>
      </c>
      <c r="Z26" s="185">
        <v>0.10378718970660566</v>
      </c>
      <c r="AA26" s="185">
        <v>0.14879017821994034</v>
      </c>
      <c r="AB26" s="185">
        <v>0.21116331629541074</v>
      </c>
      <c r="AC26" s="185">
        <v>0.30578467437210705</v>
      </c>
      <c r="AD26" s="185">
        <v>0.43309600223761624</v>
      </c>
      <c r="AE26" s="185">
        <v>0.59486715287012903</v>
      </c>
      <c r="AF26" s="185">
        <v>0.77166136347458247</v>
      </c>
      <c r="AG26" s="185">
        <v>1.041052154064714</v>
      </c>
      <c r="AH26" s="185">
        <v>1.3433276010658293</v>
      </c>
      <c r="AI26" s="185">
        <v>1.7407249139660741</v>
      </c>
      <c r="AJ26" s="185">
        <v>2.180899808380242</v>
      </c>
      <c r="AK26" s="185">
        <v>2.7583672014944058</v>
      </c>
      <c r="AL26" s="185">
        <v>3.4223214002236562</v>
      </c>
      <c r="AM26" s="185">
        <v>4.2029588565220983</v>
      </c>
      <c r="AN26" s="185">
        <v>5.1785138248416978</v>
      </c>
      <c r="AO26" s="185">
        <v>6.2905151279621148</v>
      </c>
      <c r="AP26" s="185">
        <v>7.59517350350656</v>
      </c>
      <c r="AQ26" s="185">
        <v>9.3596541287324957</v>
      </c>
      <c r="AR26" s="185">
        <v>11.536391381936012</v>
      </c>
      <c r="AS26" s="185">
        <v>13.972639101420363</v>
      </c>
      <c r="AT26" s="185">
        <v>16.863222071375134</v>
      </c>
      <c r="AU26" s="185">
        <v>20.148119154593445</v>
      </c>
      <c r="AV26" s="185">
        <v>24.850504671541781</v>
      </c>
      <c r="AW26" s="185">
        <v>30.058513377153936</v>
      </c>
      <c r="AX26" s="185">
        <v>35.245701839523747</v>
      </c>
      <c r="AY26" s="185">
        <v>42.587465803042882</v>
      </c>
      <c r="AZ26" s="185">
        <v>51.380728648984132</v>
      </c>
      <c r="BA26" s="185">
        <v>61.962242880822124</v>
      </c>
      <c r="BB26" s="185">
        <v>75.707342660846948</v>
      </c>
      <c r="BC26" s="185">
        <v>94.41700689568728</v>
      </c>
      <c r="BD26" s="185">
        <v>81.745343840414037</v>
      </c>
      <c r="BE26" s="185">
        <v>87.892538056780552</v>
      </c>
      <c r="BF26" s="185">
        <v>96.559612584124707</v>
      </c>
      <c r="BG26" s="185">
        <v>96.63800017229795</v>
      </c>
      <c r="BH26" s="185">
        <v>91.855314397687891</v>
      </c>
      <c r="BI26" s="185">
        <v>86.638553930930527</v>
      </c>
      <c r="BJ26" s="185">
        <v>93.491096848286844</v>
      </c>
      <c r="BK26" s="185">
        <v>94.921159301535127</v>
      </c>
      <c r="BL26" s="185">
        <v>93.939098040327039</v>
      </c>
      <c r="BM26" s="185">
        <v>89.5239532916965</v>
      </c>
      <c r="BN26" s="185">
        <v>84.688702172866371</v>
      </c>
      <c r="BO26" s="185">
        <v>79.365250929019538</v>
      </c>
      <c r="BP26" s="185">
        <v>71.43348892825199</v>
      </c>
      <c r="BQ26" s="185">
        <v>65.036717231616649</v>
      </c>
      <c r="BR26" s="185">
        <v>59.611811742444118</v>
      </c>
      <c r="BS26" s="185">
        <v>52.236743767438028</v>
      </c>
      <c r="BT26" s="185">
        <v>43.991299498086484</v>
      </c>
      <c r="BU26" s="185">
        <v>30.390563342166196</v>
      </c>
      <c r="BV26" s="185">
        <v>24.120795113738524</v>
      </c>
      <c r="BW26" s="185">
        <v>19.350041804877797</v>
      </c>
      <c r="BX26" s="185">
        <v>14.927226443293575</v>
      </c>
      <c r="BY26" s="185">
        <v>11.091229576309049</v>
      </c>
      <c r="BZ26" s="185">
        <v>0</v>
      </c>
      <c r="CA26" s="186">
        <f t="shared" si="3"/>
        <v>1996.0978568572507</v>
      </c>
      <c r="CB26" s="187"/>
    </row>
    <row r="27" spans="2:80">
      <c r="B27" s="184">
        <f t="shared" si="2"/>
        <v>2020</v>
      </c>
      <c r="C27" s="185">
        <v>2.01205125896671E-6</v>
      </c>
      <c r="D27" s="185">
        <v>3.9867090377392056E-6</v>
      </c>
      <c r="E27" s="185">
        <v>7.2752263374081805E-6</v>
      </c>
      <c r="F27" s="185">
        <v>1.2864128997810281E-5</v>
      </c>
      <c r="G27" s="185">
        <v>2.1264024169333207E-5</v>
      </c>
      <c r="H27" s="185">
        <v>3.3570754895219379E-5</v>
      </c>
      <c r="I27" s="185">
        <v>5.3942014274707684E-5</v>
      </c>
      <c r="J27" s="185">
        <v>8.4581556479321196E-5</v>
      </c>
      <c r="K27" s="185">
        <v>1.3766056790397163E-4</v>
      </c>
      <c r="L27" s="185">
        <v>2.292630263755896E-4</v>
      </c>
      <c r="M27" s="185">
        <v>3.6685848010037381E-4</v>
      </c>
      <c r="N27" s="185">
        <v>5.9256812662826508E-4</v>
      </c>
      <c r="O27" s="185">
        <v>9.85766649746464E-4</v>
      </c>
      <c r="P27" s="185">
        <v>1.5764664072030338E-3</v>
      </c>
      <c r="Q27" s="185">
        <v>2.6210404409295618E-3</v>
      </c>
      <c r="R27" s="185">
        <v>4.2155217459819705E-3</v>
      </c>
      <c r="S27" s="185">
        <v>6.4774215668194357E-3</v>
      </c>
      <c r="T27" s="185">
        <v>1.0033310774857362E-2</v>
      </c>
      <c r="U27" s="185">
        <v>1.5122473127291758E-2</v>
      </c>
      <c r="V27" s="185">
        <v>2.2754382904638243E-2</v>
      </c>
      <c r="W27" s="185">
        <v>3.3441554401130252E-2</v>
      </c>
      <c r="X27" s="185">
        <v>4.6659334769695693E-2</v>
      </c>
      <c r="Y27" s="185">
        <v>6.2375828640739095E-2</v>
      </c>
      <c r="Z27" s="185">
        <v>8.7315967148827389E-2</v>
      </c>
      <c r="AA27" s="185">
        <v>0.12447730201214247</v>
      </c>
      <c r="AB27" s="185">
        <v>0.17673200392004229</v>
      </c>
      <c r="AC27" s="185">
        <v>0.24851340226317364</v>
      </c>
      <c r="AD27" s="185">
        <v>0.35683890858331785</v>
      </c>
      <c r="AE27" s="185">
        <v>0.50167831871501178</v>
      </c>
      <c r="AF27" s="185">
        <v>0.68454288530240937</v>
      </c>
      <c r="AG27" s="185">
        <v>0.88274217118962839</v>
      </c>
      <c r="AH27" s="185">
        <v>1.1840059040027278</v>
      </c>
      <c r="AI27" s="185">
        <v>1.5197341837645437</v>
      </c>
      <c r="AJ27" s="185">
        <v>1.9599115386150521</v>
      </c>
      <c r="AK27" s="185">
        <v>2.4440880019578812</v>
      </c>
      <c r="AL27" s="185">
        <v>3.0768616734213223</v>
      </c>
      <c r="AM27" s="185">
        <v>3.8006018774185244</v>
      </c>
      <c r="AN27" s="185">
        <v>4.6480349018856515</v>
      </c>
      <c r="AO27" s="185">
        <v>5.7003279492574572</v>
      </c>
      <c r="AP27" s="185">
        <v>6.8936747084727896</v>
      </c>
      <c r="AQ27" s="185">
        <v>8.2911503792820014</v>
      </c>
      <c r="AR27" s="185">
        <v>10.178401953345631</v>
      </c>
      <c r="AS27" s="185">
        <v>12.49963034055215</v>
      </c>
      <c r="AT27" s="185">
        <v>15.092159051040564</v>
      </c>
      <c r="AU27" s="185">
        <v>18.155871514150032</v>
      </c>
      <c r="AV27" s="185">
        <v>21.615682874952125</v>
      </c>
      <c r="AW27" s="185">
        <v>26.578658188009459</v>
      </c>
      <c r="AX27" s="185">
        <v>32.057663234319563</v>
      </c>
      <c r="AY27" s="185">
        <v>37.46939554948699</v>
      </c>
      <c r="AZ27" s="185">
        <v>45.009036195228077</v>
      </c>
      <c r="BA27" s="185">
        <v>54.030157180946965</v>
      </c>
      <c r="BB27" s="185">
        <v>64.865395304581966</v>
      </c>
      <c r="BC27" s="185">
        <v>78.925781291025885</v>
      </c>
      <c r="BD27" s="185">
        <v>97.503689314217539</v>
      </c>
      <c r="BE27" s="185">
        <v>83.777922692236459</v>
      </c>
      <c r="BF27" s="185">
        <v>89.465146336036824</v>
      </c>
      <c r="BG27" s="185">
        <v>97.653596671070659</v>
      </c>
      <c r="BH27" s="185">
        <v>97.146715000757879</v>
      </c>
      <c r="BI27" s="185">
        <v>91.807365748110556</v>
      </c>
      <c r="BJ27" s="185">
        <v>86.118924920159742</v>
      </c>
      <c r="BK27" s="185">
        <v>92.389530993536567</v>
      </c>
      <c r="BL27" s="185">
        <v>93.218065023055104</v>
      </c>
      <c r="BM27" s="185">
        <v>91.616415593255965</v>
      </c>
      <c r="BN27" s="185">
        <v>86.445060352650458</v>
      </c>
      <c r="BO27" s="185">
        <v>80.867560667863145</v>
      </c>
      <c r="BP27" s="185">
        <v>74.861083531765203</v>
      </c>
      <c r="BQ27" s="185">
        <v>66.486686909856672</v>
      </c>
      <c r="BR27" s="185">
        <v>59.643526115833765</v>
      </c>
      <c r="BS27" s="185">
        <v>53.787823454359419</v>
      </c>
      <c r="BT27" s="185">
        <v>46.30228137471277</v>
      </c>
      <c r="BU27" s="185">
        <v>31.608110791503925</v>
      </c>
      <c r="BV27" s="185">
        <v>25.247176997773071</v>
      </c>
      <c r="BW27" s="185">
        <v>19.59494029766633</v>
      </c>
      <c r="BX27" s="185">
        <v>15.355368765447006</v>
      </c>
      <c r="BY27" s="185">
        <v>11.549828158490337</v>
      </c>
      <c r="BZ27" s="185">
        <v>0</v>
      </c>
      <c r="CA27" s="186">
        <f t="shared" si="3"/>
        <v>1951.7136934133066</v>
      </c>
      <c r="CB27" s="187"/>
    </row>
    <row r="28" spans="2:80">
      <c r="B28" s="184">
        <f t="shared" si="2"/>
        <v>2021</v>
      </c>
      <c r="C28" s="185">
        <v>1.6679403454719632E-6</v>
      </c>
      <c r="D28" s="185">
        <v>3.2973287347574931E-6</v>
      </c>
      <c r="E28" s="185">
        <v>6.1173444236943542E-6</v>
      </c>
      <c r="F28" s="185">
        <v>1.0613178921339145E-5</v>
      </c>
      <c r="G28" s="185">
        <v>1.7989831303737158E-5</v>
      </c>
      <c r="H28" s="185">
        <v>2.8744263015779981E-5</v>
      </c>
      <c r="I28" s="185">
        <v>4.4600024492531809E-5</v>
      </c>
      <c r="J28" s="185">
        <v>7.2183074783911672E-5</v>
      </c>
      <c r="K28" s="185">
        <v>1.1506036803128616E-4</v>
      </c>
      <c r="L28" s="185">
        <v>1.8964217939961003E-4</v>
      </c>
      <c r="M28" s="185">
        <v>3.1865326008245765E-4</v>
      </c>
      <c r="N28" s="185">
        <v>5.1587485459780869E-4</v>
      </c>
      <c r="O28" s="185">
        <v>8.3841107647170121E-4</v>
      </c>
      <c r="P28" s="185">
        <v>1.3889929253722982E-3</v>
      </c>
      <c r="Q28" s="185">
        <v>2.1959650216449578E-3</v>
      </c>
      <c r="R28" s="185">
        <v>3.5923340744727084E-3</v>
      </c>
      <c r="S28" s="185">
        <v>5.6712422541338181E-3</v>
      </c>
      <c r="T28" s="185">
        <v>8.5519068412067967E-3</v>
      </c>
      <c r="U28" s="185">
        <v>1.3021397266621076E-2</v>
      </c>
      <c r="V28" s="185">
        <v>1.9309704987305915E-2</v>
      </c>
      <c r="W28" s="185">
        <v>2.8611994166557408E-2</v>
      </c>
      <c r="X28" s="185">
        <v>4.1468658519945911E-2</v>
      </c>
      <c r="Y28" s="185">
        <v>5.7150513398903369E-2</v>
      </c>
      <c r="Z28" s="185">
        <v>7.5551145162933597E-2</v>
      </c>
      <c r="AA28" s="185">
        <v>0.10466972296657356</v>
      </c>
      <c r="AB28" s="185">
        <v>0.14779613332622121</v>
      </c>
      <c r="AC28" s="185">
        <v>0.20793485481268137</v>
      </c>
      <c r="AD28" s="185">
        <v>0.28996665515390707</v>
      </c>
      <c r="AE28" s="185">
        <v>0.41314410457299905</v>
      </c>
      <c r="AF28" s="185">
        <v>0.57694468524073228</v>
      </c>
      <c r="AG28" s="185">
        <v>0.78253414080859407</v>
      </c>
      <c r="AH28" s="185">
        <v>1.0033730788706614</v>
      </c>
      <c r="AI28" s="185">
        <v>1.3385307869057135</v>
      </c>
      <c r="AJ28" s="185">
        <v>1.7099188029646206</v>
      </c>
      <c r="AK28" s="185">
        <v>2.1950429456677494</v>
      </c>
      <c r="AL28" s="185">
        <v>2.7249801012491006</v>
      </c>
      <c r="AM28" s="185">
        <v>3.4157411624721221</v>
      </c>
      <c r="AN28" s="185">
        <v>4.2021475744280758</v>
      </c>
      <c r="AO28" s="185">
        <v>5.1159302019212429</v>
      </c>
      <c r="AP28" s="185">
        <v>6.2468067691375628</v>
      </c>
      <c r="AQ28" s="185">
        <v>7.5254649315302702</v>
      </c>
      <c r="AR28" s="185">
        <v>9.016952786608849</v>
      </c>
      <c r="AS28" s="185">
        <v>11.029386347890098</v>
      </c>
      <c r="AT28" s="185">
        <v>13.502103165646409</v>
      </c>
      <c r="AU28" s="185">
        <v>16.249497128066498</v>
      </c>
      <c r="AV28" s="185">
        <v>19.478261361572358</v>
      </c>
      <c r="AW28" s="185">
        <v>23.118586014995024</v>
      </c>
      <c r="AX28" s="185">
        <v>28.344727882231339</v>
      </c>
      <c r="AY28" s="185">
        <v>34.076986206660074</v>
      </c>
      <c r="AZ28" s="185">
        <v>39.59037928824926</v>
      </c>
      <c r="BA28" s="185">
        <v>47.312417382560916</v>
      </c>
      <c r="BB28" s="185">
        <v>56.537924963604382</v>
      </c>
      <c r="BC28" s="185">
        <v>67.593807401017415</v>
      </c>
      <c r="BD28" s="185">
        <v>81.446909478032154</v>
      </c>
      <c r="BE28" s="185">
        <v>99.809978749536526</v>
      </c>
      <c r="BF28" s="185">
        <v>85.172617460481831</v>
      </c>
      <c r="BG28" s="185">
        <v>90.365002080233253</v>
      </c>
      <c r="BH28" s="185">
        <v>98.015930270252198</v>
      </c>
      <c r="BI28" s="185">
        <v>96.927738969556088</v>
      </c>
      <c r="BJ28" s="185">
        <v>91.084210011315719</v>
      </c>
      <c r="BK28" s="185">
        <v>84.944962071034141</v>
      </c>
      <c r="BL28" s="185">
        <v>90.557461579336774</v>
      </c>
      <c r="BM28" s="185">
        <v>90.749348709368235</v>
      </c>
      <c r="BN28" s="185">
        <v>88.323913994519913</v>
      </c>
      <c r="BO28" s="185">
        <v>82.441874250209366</v>
      </c>
      <c r="BP28" s="185">
        <v>76.209867132084767</v>
      </c>
      <c r="BQ28" s="185">
        <v>69.637561049530419</v>
      </c>
      <c r="BR28" s="185">
        <v>60.960706566105145</v>
      </c>
      <c r="BS28" s="185">
        <v>53.819586088578099</v>
      </c>
      <c r="BT28" s="185">
        <v>47.693216205577706</v>
      </c>
      <c r="BU28" s="185">
        <v>32.217313983369358</v>
      </c>
      <c r="BV28" s="185">
        <v>26.123731279898582</v>
      </c>
      <c r="BW28" s="185">
        <v>20.403903172372122</v>
      </c>
      <c r="BX28" s="185">
        <v>15.470375221683245</v>
      </c>
      <c r="BY28" s="185">
        <v>11.818410474775376</v>
      </c>
      <c r="BZ28" s="185">
        <v>0</v>
      </c>
      <c r="CA28" s="186">
        <f t="shared" si="3"/>
        <v>1898.3052520883261</v>
      </c>
      <c r="CB28" s="187"/>
    </row>
    <row r="29" spans="2:80">
      <c r="B29" s="184">
        <f t="shared" si="2"/>
        <v>2022</v>
      </c>
      <c r="C29" s="185">
        <v>1.3866496770733455E-6</v>
      </c>
      <c r="D29" s="185">
        <v>2.7323132737420985E-6</v>
      </c>
      <c r="E29" s="185">
        <v>5.0574145065360177E-6</v>
      </c>
      <c r="F29" s="185">
        <v>8.9183199899443844E-6</v>
      </c>
      <c r="G29" s="185">
        <v>1.4835316130758225E-5</v>
      </c>
      <c r="H29" s="185">
        <v>2.4303611005284387E-5</v>
      </c>
      <c r="I29" s="185">
        <v>3.8163404398466882E-5</v>
      </c>
      <c r="J29" s="185">
        <v>5.965726943293892E-5</v>
      </c>
      <c r="K29" s="185">
        <v>9.8146336795681965E-5</v>
      </c>
      <c r="L29" s="185">
        <v>1.5844991487125315E-4</v>
      </c>
      <c r="M29" s="185">
        <v>2.6350854142358215E-4</v>
      </c>
      <c r="N29" s="185">
        <v>4.4792486360679951E-4</v>
      </c>
      <c r="O29" s="185">
        <v>7.296530391998346E-4</v>
      </c>
      <c r="P29" s="185">
        <v>1.1810581615303989E-3</v>
      </c>
      <c r="Q29" s="185">
        <v>1.9343491708552762E-3</v>
      </c>
      <c r="R29" s="185">
        <v>3.0091824591518546E-3</v>
      </c>
      <c r="S29" s="185">
        <v>4.8320228301215462E-3</v>
      </c>
      <c r="T29" s="185">
        <v>7.4863619879269871E-3</v>
      </c>
      <c r="U29" s="185">
        <v>1.1087910070589735E-2</v>
      </c>
      <c r="V29" s="185">
        <v>1.6607522230094457E-2</v>
      </c>
      <c r="W29" s="185">
        <v>2.4254246676064239E-2</v>
      </c>
      <c r="X29" s="185">
        <v>3.5447384260776427E-2</v>
      </c>
      <c r="Y29" s="185">
        <v>5.0754025119727209E-2</v>
      </c>
      <c r="Z29" s="185">
        <v>6.917622752253727E-2</v>
      </c>
      <c r="AA29" s="185">
        <v>9.0522821866739434E-2</v>
      </c>
      <c r="AB29" s="185">
        <v>0.12423524810153341</v>
      </c>
      <c r="AC29" s="185">
        <v>0.1738479310689176</v>
      </c>
      <c r="AD29" s="185">
        <v>0.24258103381344742</v>
      </c>
      <c r="AE29" s="185">
        <v>0.33570150083984895</v>
      </c>
      <c r="AF29" s="185">
        <v>0.47494142420972529</v>
      </c>
      <c r="AG29" s="185">
        <v>0.65919039957197434</v>
      </c>
      <c r="AH29" s="185">
        <v>0.88896119321017519</v>
      </c>
      <c r="AI29" s="185">
        <v>1.133777320924676</v>
      </c>
      <c r="AJ29" s="185">
        <v>1.5050994767773926</v>
      </c>
      <c r="AK29" s="185">
        <v>1.9139071432692014</v>
      </c>
      <c r="AL29" s="185">
        <v>2.4459652058277683</v>
      </c>
      <c r="AM29" s="185">
        <v>3.0238282236696317</v>
      </c>
      <c r="AN29" s="185">
        <v>3.7754351354902647</v>
      </c>
      <c r="AO29" s="185">
        <v>4.6242488826011066</v>
      </c>
      <c r="AP29" s="185">
        <v>5.6060146472777728</v>
      </c>
      <c r="AQ29" s="185">
        <v>6.8193163495637386</v>
      </c>
      <c r="AR29" s="185">
        <v>8.1846258804350605</v>
      </c>
      <c r="AS29" s="185">
        <v>9.7716159204463064</v>
      </c>
      <c r="AT29" s="185">
        <v>11.915208707017433</v>
      </c>
      <c r="AU29" s="185">
        <v>14.538867186507659</v>
      </c>
      <c r="AV29" s="185">
        <v>17.434583807890263</v>
      </c>
      <c r="AW29" s="185">
        <v>20.833318889941811</v>
      </c>
      <c r="AX29" s="185">
        <v>24.655246311019532</v>
      </c>
      <c r="AY29" s="185">
        <v>30.129681576928924</v>
      </c>
      <c r="AZ29" s="185">
        <v>35.997224461376824</v>
      </c>
      <c r="BA29" s="185">
        <v>41.602913911476797</v>
      </c>
      <c r="BB29" s="185">
        <v>49.489014858845067</v>
      </c>
      <c r="BC29" s="185">
        <v>58.891898844205642</v>
      </c>
      <c r="BD29" s="185">
        <v>69.706678519196103</v>
      </c>
      <c r="BE29" s="185">
        <v>83.303150647892863</v>
      </c>
      <c r="BF29" s="185">
        <v>101.34249454324832</v>
      </c>
      <c r="BG29" s="185">
        <v>85.925145344991847</v>
      </c>
      <c r="BH29" s="185">
        <v>90.590596769387076</v>
      </c>
      <c r="BI29" s="185">
        <v>97.656166188658617</v>
      </c>
      <c r="BJ29" s="185">
        <v>96.01190072869224</v>
      </c>
      <c r="BK29" s="185">
        <v>89.69208039426357</v>
      </c>
      <c r="BL29" s="185">
        <v>83.123551691447886</v>
      </c>
      <c r="BM29" s="185">
        <v>88.013875031260099</v>
      </c>
      <c r="BN29" s="185">
        <v>87.359067863347008</v>
      </c>
      <c r="BO29" s="185">
        <v>84.128995879296639</v>
      </c>
      <c r="BP29" s="185">
        <v>77.626679738448018</v>
      </c>
      <c r="BQ29" s="185">
        <v>70.853653096204113</v>
      </c>
      <c r="BR29" s="185">
        <v>63.837021508373951</v>
      </c>
      <c r="BS29" s="185">
        <v>55.01810306422022</v>
      </c>
      <c r="BT29" s="185">
        <v>47.743222837271247</v>
      </c>
      <c r="BU29" s="185">
        <v>32.137870296747018</v>
      </c>
      <c r="BV29" s="185">
        <v>26.637164484389672</v>
      </c>
      <c r="BW29" s="185">
        <v>21.12321204226226</v>
      </c>
      <c r="BX29" s="185">
        <v>16.115533624489487</v>
      </c>
      <c r="BY29" s="185">
        <v>11.91354456286893</v>
      </c>
      <c r="BZ29" s="185">
        <v>0</v>
      </c>
      <c r="CA29" s="186">
        <f t="shared" si="3"/>
        <v>1837.3691061786162</v>
      </c>
      <c r="CB29" s="187"/>
    </row>
    <row r="30" spans="2:80">
      <c r="B30" s="184">
        <f t="shared" si="2"/>
        <v>2023</v>
      </c>
      <c r="C30" s="185">
        <v>1.1999016615218266E-6</v>
      </c>
      <c r="D30" s="185">
        <v>2.2705314736796989E-6</v>
      </c>
      <c r="E30" s="185">
        <v>4.1889382277233989E-6</v>
      </c>
      <c r="F30" s="185">
        <v>7.369704282889078E-6</v>
      </c>
      <c r="G30" s="185">
        <v>1.2458751201968599E-5</v>
      </c>
      <c r="H30" s="185">
        <v>2.0033114181507161E-5</v>
      </c>
      <c r="I30" s="185">
        <v>3.2250000196430706E-5</v>
      </c>
      <c r="J30" s="185">
        <v>5.1019561532451851E-5</v>
      </c>
      <c r="K30" s="185">
        <v>8.1085704673675152E-5</v>
      </c>
      <c r="L30" s="185">
        <v>1.3510034413037608E-4</v>
      </c>
      <c r="M30" s="185">
        <v>2.2009828875028947E-4</v>
      </c>
      <c r="N30" s="185">
        <v>3.7031469837235653E-4</v>
      </c>
      <c r="O30" s="185">
        <v>6.3334560063155187E-4</v>
      </c>
      <c r="P30" s="185">
        <v>1.02760330362138E-3</v>
      </c>
      <c r="Q30" s="185">
        <v>1.6444356817006123E-3</v>
      </c>
      <c r="R30" s="185">
        <v>2.6501613817115632E-3</v>
      </c>
      <c r="S30" s="185">
        <v>4.0469634232764562E-3</v>
      </c>
      <c r="T30" s="185">
        <v>6.3775389283388662E-3</v>
      </c>
      <c r="U30" s="185">
        <v>9.704941477838791E-3</v>
      </c>
      <c r="V30" s="185">
        <v>1.4130192391844987E-2</v>
      </c>
      <c r="W30" s="185">
        <v>2.0840432069688275E-2</v>
      </c>
      <c r="X30" s="185">
        <v>3.0021814840700656E-2</v>
      </c>
      <c r="Y30" s="185">
        <v>4.3350997199085861E-2</v>
      </c>
      <c r="Z30" s="185">
        <v>6.1393353223622993E-2</v>
      </c>
      <c r="AA30" s="185">
        <v>8.2835268965782249E-2</v>
      </c>
      <c r="AB30" s="185">
        <v>0.10739744868933671</v>
      </c>
      <c r="AC30" s="185">
        <v>0.14609169636393876</v>
      </c>
      <c r="AD30" s="185">
        <v>0.20277239002486802</v>
      </c>
      <c r="AE30" s="185">
        <v>0.28080243373099611</v>
      </c>
      <c r="AF30" s="185">
        <v>0.38589491189177177</v>
      </c>
      <c r="AG30" s="185">
        <v>0.54246066250566638</v>
      </c>
      <c r="AH30" s="185">
        <v>0.74849015841254396</v>
      </c>
      <c r="AI30" s="185">
        <v>1.0039761496149928</v>
      </c>
      <c r="AJ30" s="185">
        <v>1.27431344139048</v>
      </c>
      <c r="AK30" s="185">
        <v>1.6836836543713802</v>
      </c>
      <c r="AL30" s="185">
        <v>2.1314915260345719</v>
      </c>
      <c r="AM30" s="185">
        <v>2.7128139541378999</v>
      </c>
      <c r="AN30" s="185">
        <v>3.3408971258744371</v>
      </c>
      <c r="AO30" s="185">
        <v>4.1533730295890017</v>
      </c>
      <c r="AP30" s="185">
        <v>5.066260061478367</v>
      </c>
      <c r="AQ30" s="185">
        <v>6.1193425673564104</v>
      </c>
      <c r="AR30" s="185">
        <v>7.4165678998012075</v>
      </c>
      <c r="AS30" s="185">
        <v>8.8700505721951295</v>
      </c>
      <c r="AT30" s="185">
        <v>10.557149942425045</v>
      </c>
      <c r="AU30" s="185">
        <v>12.831529802144946</v>
      </c>
      <c r="AV30" s="185">
        <v>15.600903477212292</v>
      </c>
      <c r="AW30" s="185">
        <v>18.64895150244109</v>
      </c>
      <c r="AX30" s="185">
        <v>22.218849600558784</v>
      </c>
      <c r="AY30" s="185">
        <v>26.208974298832448</v>
      </c>
      <c r="AZ30" s="185">
        <v>31.822227302262174</v>
      </c>
      <c r="BA30" s="185">
        <v>37.815110595426326</v>
      </c>
      <c r="BB30" s="185">
        <v>43.500827638677499</v>
      </c>
      <c r="BC30" s="185">
        <v>51.529185122761973</v>
      </c>
      <c r="BD30" s="185">
        <v>60.695213756226401</v>
      </c>
      <c r="BE30" s="185">
        <v>71.240767640008656</v>
      </c>
      <c r="BF30" s="185">
        <v>84.508081968646948</v>
      </c>
      <c r="BG30" s="185">
        <v>102.10904533295556</v>
      </c>
      <c r="BH30" s="185">
        <v>86.039747442945739</v>
      </c>
      <c r="BI30" s="185">
        <v>90.156514595024774</v>
      </c>
      <c r="BJ30" s="185">
        <v>96.607706681614374</v>
      </c>
      <c r="BK30" s="185">
        <v>94.410248120172838</v>
      </c>
      <c r="BL30" s="185">
        <v>87.638573963833323</v>
      </c>
      <c r="BM30" s="185">
        <v>80.673043769700058</v>
      </c>
      <c r="BN30" s="185">
        <v>84.613084469515357</v>
      </c>
      <c r="BO30" s="185">
        <v>83.118115165216594</v>
      </c>
      <c r="BP30" s="185">
        <v>79.143621295194706</v>
      </c>
      <c r="BQ30" s="185">
        <v>72.134670956687145</v>
      </c>
      <c r="BR30" s="185">
        <v>64.938823224000885</v>
      </c>
      <c r="BS30" s="185">
        <v>57.623144532105869</v>
      </c>
      <c r="BT30" s="185">
        <v>48.834552403250633</v>
      </c>
      <c r="BU30" s="185">
        <v>31.350639737257591</v>
      </c>
      <c r="BV30" s="185">
        <v>26.753491926517018</v>
      </c>
      <c r="BW30" s="185">
        <v>21.688753509612251</v>
      </c>
      <c r="BX30" s="185">
        <v>16.800951089573957</v>
      </c>
      <c r="BY30" s="185">
        <v>12.495946799931254</v>
      </c>
      <c r="BZ30" s="185">
        <v>0</v>
      </c>
      <c r="CA30" s="186">
        <f t="shared" si="3"/>
        <v>1770.7747217842241</v>
      </c>
      <c r="CB30" s="187"/>
    </row>
    <row r="31" spans="2:80">
      <c r="B31" s="184">
        <f t="shared" si="2"/>
        <v>2024</v>
      </c>
      <c r="C31" s="185">
        <v>1.0503033325004463E-6</v>
      </c>
      <c r="D31" s="185">
        <v>1.9643032974150931E-6</v>
      </c>
      <c r="E31" s="185">
        <v>3.4818886448864661E-6</v>
      </c>
      <c r="F31" s="185">
        <v>6.1057734184882806E-6</v>
      </c>
      <c r="G31" s="185">
        <v>1.0297599603033281E-5</v>
      </c>
      <c r="H31" s="185">
        <v>1.6825118423477448E-5</v>
      </c>
      <c r="I31" s="185">
        <v>2.6587319662700615E-5</v>
      </c>
      <c r="J31" s="185">
        <v>4.3115435169063798E-5</v>
      </c>
      <c r="K31" s="185">
        <v>6.9344939480200929E-5</v>
      </c>
      <c r="L31" s="185">
        <v>1.1162692978983202E-4</v>
      </c>
      <c r="M31" s="185">
        <v>1.8766387357596614E-4</v>
      </c>
      <c r="N31" s="185">
        <v>3.0932426565073723E-4</v>
      </c>
      <c r="O31" s="185">
        <v>5.2363980447506231E-4</v>
      </c>
      <c r="P31" s="185">
        <v>8.919643136895139E-4</v>
      </c>
      <c r="Q31" s="185">
        <v>1.4307899528670787E-3</v>
      </c>
      <c r="R31" s="185">
        <v>2.2530050227046183E-3</v>
      </c>
      <c r="S31" s="185">
        <v>3.5641756283349424E-3</v>
      </c>
      <c r="T31" s="185">
        <v>5.3414432293769909E-3</v>
      </c>
      <c r="U31" s="185">
        <v>8.2676533594224222E-3</v>
      </c>
      <c r="V31" s="185">
        <v>1.2367953456694364E-2</v>
      </c>
      <c r="W31" s="185">
        <v>1.7722456451706531E-2</v>
      </c>
      <c r="X31" s="185">
        <v>2.577938905163174E-2</v>
      </c>
      <c r="Y31" s="185">
        <v>3.6692582968014031E-2</v>
      </c>
      <c r="Z31" s="185">
        <v>5.2409960117210275E-2</v>
      </c>
      <c r="AA31" s="185">
        <v>7.3481883600175657E-2</v>
      </c>
      <c r="AB31" s="185">
        <v>9.8237116255463608E-2</v>
      </c>
      <c r="AC31" s="185">
        <v>0.12626012158650973</v>
      </c>
      <c r="AD31" s="185">
        <v>0.17037447066788303</v>
      </c>
      <c r="AE31" s="185">
        <v>0.234704156561647</v>
      </c>
      <c r="AF31" s="185">
        <v>0.32278325795346191</v>
      </c>
      <c r="AG31" s="185">
        <v>0.44078541632617774</v>
      </c>
      <c r="AH31" s="185">
        <v>0.61581226336014028</v>
      </c>
      <c r="AI31" s="185">
        <v>0.8450400202077305</v>
      </c>
      <c r="AJ31" s="185">
        <v>1.127965794070271</v>
      </c>
      <c r="AK31" s="185">
        <v>1.4250474443597141</v>
      </c>
      <c r="AL31" s="185">
        <v>1.8742198504204053</v>
      </c>
      <c r="AM31" s="185">
        <v>2.3629475222708987</v>
      </c>
      <c r="AN31" s="185">
        <v>2.9960143726883883</v>
      </c>
      <c r="AO31" s="185">
        <v>3.6741198657784158</v>
      </c>
      <c r="AP31" s="185">
        <v>4.5492709460900116</v>
      </c>
      <c r="AQ31" s="185">
        <v>5.5294104984517602</v>
      </c>
      <c r="AR31" s="185">
        <v>6.6551415250260408</v>
      </c>
      <c r="AS31" s="185">
        <v>8.0380195415520124</v>
      </c>
      <c r="AT31" s="185">
        <v>9.5840026883249703</v>
      </c>
      <c r="AU31" s="185">
        <v>11.370595419038686</v>
      </c>
      <c r="AV31" s="185">
        <v>13.771456032517555</v>
      </c>
      <c r="AW31" s="185">
        <v>16.690758621098365</v>
      </c>
      <c r="AX31" s="185">
        <v>19.892369734074183</v>
      </c>
      <c r="AY31" s="185">
        <v>23.622065417340199</v>
      </c>
      <c r="AZ31" s="185">
        <v>27.679784238649987</v>
      </c>
      <c r="BA31" s="185">
        <v>33.422494586046604</v>
      </c>
      <c r="BB31" s="185">
        <v>39.528144083120708</v>
      </c>
      <c r="BC31" s="185">
        <v>45.278550854663401</v>
      </c>
      <c r="BD31" s="185">
        <v>53.077903456931637</v>
      </c>
      <c r="BE31" s="185">
        <v>61.989308450296704</v>
      </c>
      <c r="BF31" s="185">
        <v>72.216619849871108</v>
      </c>
      <c r="BG31" s="185">
        <v>85.077143690549249</v>
      </c>
      <c r="BH31" s="185">
        <v>102.12952129678717</v>
      </c>
      <c r="BI31" s="185">
        <v>85.539419603602411</v>
      </c>
      <c r="BJ31" s="185">
        <v>89.100141958947262</v>
      </c>
      <c r="BK31" s="185">
        <v>94.889995952564561</v>
      </c>
      <c r="BL31" s="185">
        <v>92.138268350754743</v>
      </c>
      <c r="BM31" s="185">
        <v>84.950035148882279</v>
      </c>
      <c r="BN31" s="185">
        <v>77.472820473635508</v>
      </c>
      <c r="BO31" s="185">
        <v>80.427771239514144</v>
      </c>
      <c r="BP31" s="185">
        <v>78.136491273665413</v>
      </c>
      <c r="BQ31" s="185">
        <v>73.506429937399972</v>
      </c>
      <c r="BR31" s="185">
        <v>66.105259423735845</v>
      </c>
      <c r="BS31" s="185">
        <v>58.633421049864133</v>
      </c>
      <c r="BT31" s="185">
        <v>51.178750139809885</v>
      </c>
      <c r="BU31" s="185">
        <v>31.222083937828558</v>
      </c>
      <c r="BV31" s="185">
        <v>26.117525358102064</v>
      </c>
      <c r="BW31" s="185">
        <v>21.804130463463903</v>
      </c>
      <c r="BX31" s="185">
        <v>17.269702094807297</v>
      </c>
      <c r="BY31" s="185">
        <v>13.041538221224135</v>
      </c>
      <c r="BZ31" s="185">
        <v>0</v>
      </c>
      <c r="CA31" s="186">
        <f t="shared" si="3"/>
        <v>1698.1921715154458</v>
      </c>
      <c r="CB31" s="187"/>
    </row>
    <row r="32" spans="2:80">
      <c r="B32" s="184">
        <f t="shared" si="2"/>
        <v>2025</v>
      </c>
      <c r="C32" s="185">
        <v>9.1048798666129582E-7</v>
      </c>
      <c r="D32" s="185">
        <v>1.7187926026757117E-6</v>
      </c>
      <c r="E32" s="185">
        <v>3.0117085334652183E-6</v>
      </c>
      <c r="F32" s="185">
        <v>5.0763945157010493E-6</v>
      </c>
      <c r="G32" s="185">
        <v>8.5331906466493135E-6</v>
      </c>
      <c r="H32" s="185">
        <v>1.3908747521655662E-5</v>
      </c>
      <c r="I32" s="185">
        <v>2.2331243120468636E-5</v>
      </c>
      <c r="J32" s="185">
        <v>3.5549627786776727E-5</v>
      </c>
      <c r="K32" s="185">
        <v>5.8603475316873488E-5</v>
      </c>
      <c r="L32" s="185">
        <v>9.5463200456294417E-5</v>
      </c>
      <c r="M32" s="185">
        <v>1.5507157685966388E-4</v>
      </c>
      <c r="N32" s="185">
        <v>2.6374204079855634E-4</v>
      </c>
      <c r="O32" s="185">
        <v>4.374123854808537E-4</v>
      </c>
      <c r="P32" s="185">
        <v>7.3748589061681247E-4</v>
      </c>
      <c r="Q32" s="185">
        <v>1.2419439476560601E-3</v>
      </c>
      <c r="R32" s="185">
        <v>1.9603059027937519E-3</v>
      </c>
      <c r="S32" s="185">
        <v>3.0300988135728846E-3</v>
      </c>
      <c r="T32" s="185">
        <v>4.7043116292842801E-3</v>
      </c>
      <c r="U32" s="185">
        <v>6.9245696259102874E-3</v>
      </c>
      <c r="V32" s="185">
        <v>1.0536450839080169E-2</v>
      </c>
      <c r="W32" s="185">
        <v>1.5512594485846687E-2</v>
      </c>
      <c r="X32" s="185">
        <v>2.1913248146016251E-2</v>
      </c>
      <c r="Y32" s="185">
        <v>3.1490803940000145E-2</v>
      </c>
      <c r="Z32" s="185">
        <v>4.433744456315869E-2</v>
      </c>
      <c r="AA32" s="185">
        <v>6.2701492601222153E-2</v>
      </c>
      <c r="AB32" s="185">
        <v>8.7109938611021565E-2</v>
      </c>
      <c r="AC32" s="185">
        <v>0.11545078403405185</v>
      </c>
      <c r="AD32" s="185">
        <v>0.14721544585586188</v>
      </c>
      <c r="AE32" s="185">
        <v>0.19718227739489447</v>
      </c>
      <c r="AF32" s="185">
        <v>0.26977902444830432</v>
      </c>
      <c r="AG32" s="185">
        <v>0.36869408171268714</v>
      </c>
      <c r="AH32" s="185">
        <v>0.50042334368732788</v>
      </c>
      <c r="AI32" s="185">
        <v>0.6951108137253672</v>
      </c>
      <c r="AJ32" s="185">
        <v>0.94911674340639562</v>
      </c>
      <c r="AK32" s="185">
        <v>1.2609281905098055</v>
      </c>
      <c r="AL32" s="185">
        <v>1.5858407034242641</v>
      </c>
      <c r="AM32" s="185">
        <v>2.0768534431103163</v>
      </c>
      <c r="AN32" s="185">
        <v>2.6085233509051173</v>
      </c>
      <c r="AO32" s="185">
        <v>3.2935101007370138</v>
      </c>
      <c r="AP32" s="185">
        <v>4.0230773896206111</v>
      </c>
      <c r="AQ32" s="185">
        <v>4.9640069262091808</v>
      </c>
      <c r="AR32" s="185">
        <v>6.0127792139518572</v>
      </c>
      <c r="AS32" s="185">
        <v>7.212718971648477</v>
      </c>
      <c r="AT32" s="185">
        <v>8.6853656414009563</v>
      </c>
      <c r="AU32" s="185">
        <v>10.323447342928946</v>
      </c>
      <c r="AV32" s="185">
        <v>12.205412157802588</v>
      </c>
      <c r="AW32" s="185">
        <v>14.736293851151904</v>
      </c>
      <c r="AX32" s="185">
        <v>17.807018650073047</v>
      </c>
      <c r="AY32" s="185">
        <v>21.152384330384749</v>
      </c>
      <c r="AZ32" s="185">
        <v>24.94759803134297</v>
      </c>
      <c r="BA32" s="185">
        <v>29.067820940888758</v>
      </c>
      <c r="BB32" s="185">
        <v>34.928269306849913</v>
      </c>
      <c r="BC32" s="185">
        <v>41.131217454739613</v>
      </c>
      <c r="BD32" s="185">
        <v>46.616779192009027</v>
      </c>
      <c r="BE32" s="185">
        <v>54.176834157653879</v>
      </c>
      <c r="BF32" s="185">
        <v>62.796156610065296</v>
      </c>
      <c r="BG32" s="185">
        <v>72.650414077313627</v>
      </c>
      <c r="BH32" s="185">
        <v>85.028675739463154</v>
      </c>
      <c r="BI32" s="185">
        <v>101.43424697050854</v>
      </c>
      <c r="BJ32" s="185">
        <v>84.461320815669254</v>
      </c>
      <c r="BK32" s="185">
        <v>87.441950941433092</v>
      </c>
      <c r="BL32" s="185">
        <v>92.519230084265871</v>
      </c>
      <c r="BM32" s="185">
        <v>89.22315140480525</v>
      </c>
      <c r="BN32" s="185">
        <v>81.505131006784467</v>
      </c>
      <c r="BO32" s="185">
        <v>73.584877965041471</v>
      </c>
      <c r="BP32" s="185">
        <v>75.561860092629914</v>
      </c>
      <c r="BQ32" s="185">
        <v>72.544723546391992</v>
      </c>
      <c r="BR32" s="185">
        <v>67.35570024408284</v>
      </c>
      <c r="BS32" s="185">
        <v>59.704260000822366</v>
      </c>
      <c r="BT32" s="185">
        <v>52.109155073285585</v>
      </c>
      <c r="BU32" s="185">
        <v>31.531169742857831</v>
      </c>
      <c r="BV32" s="185">
        <v>25.78539950657046</v>
      </c>
      <c r="BW32" s="185">
        <v>21.111857859271851</v>
      </c>
      <c r="BX32" s="185">
        <v>17.221925661569092</v>
      </c>
      <c r="BY32" s="185">
        <v>13.298616243351111</v>
      </c>
      <c r="BZ32" s="185">
        <v>0</v>
      </c>
      <c r="CA32" s="186">
        <f t="shared" si="3"/>
        <v>1619.2227774696587</v>
      </c>
      <c r="CB32" s="187"/>
    </row>
    <row r="33" spans="2:80">
      <c r="B33" s="184">
        <f t="shared" si="2"/>
        <v>2026</v>
      </c>
      <c r="C33" s="185">
        <v>8.0588791684030325E-7</v>
      </c>
      <c r="D33" s="185">
        <v>1.4896386448699783E-6</v>
      </c>
      <c r="E33" s="185">
        <v>2.6344508415494794E-6</v>
      </c>
      <c r="F33" s="185">
        <v>4.390145374233434E-6</v>
      </c>
      <c r="G33" s="185">
        <v>7.0958102435028647E-6</v>
      </c>
      <c r="H33" s="185">
        <v>1.1527285997889325E-5</v>
      </c>
      <c r="I33" s="185">
        <v>1.8463052126611867E-5</v>
      </c>
      <c r="J33" s="185">
        <v>2.9860548603218018E-5</v>
      </c>
      <c r="K33" s="185">
        <v>4.8324908115460197E-5</v>
      </c>
      <c r="L33" s="185">
        <v>8.0678478897242001E-5</v>
      </c>
      <c r="M33" s="185">
        <v>1.326158109771769E-4</v>
      </c>
      <c r="N33" s="185">
        <v>2.1795165884030965E-4</v>
      </c>
      <c r="O33" s="185">
        <v>3.7295895302691395E-4</v>
      </c>
      <c r="P33" s="185">
        <v>6.1605979644699382E-4</v>
      </c>
      <c r="Q33" s="185">
        <v>1.0268731218099625E-3</v>
      </c>
      <c r="R33" s="185">
        <v>1.7015965532474475E-3</v>
      </c>
      <c r="S33" s="185">
        <v>2.6364915333411121E-3</v>
      </c>
      <c r="T33" s="185">
        <v>3.9994448602850285E-3</v>
      </c>
      <c r="U33" s="185">
        <v>6.0986955900120265E-3</v>
      </c>
      <c r="V33" s="185">
        <v>8.8248882703342302E-3</v>
      </c>
      <c r="W33" s="185">
        <v>1.3215556325209515E-2</v>
      </c>
      <c r="X33" s="185">
        <v>1.9181282675043654E-2</v>
      </c>
      <c r="Y33" s="185">
        <v>2.675910141933624E-2</v>
      </c>
      <c r="Z33" s="185">
        <v>3.8034997334071952E-2</v>
      </c>
      <c r="AA33" s="185">
        <v>5.3021526892670201E-2</v>
      </c>
      <c r="AB33" s="185">
        <v>7.4302249679828014E-2</v>
      </c>
      <c r="AC33" s="185">
        <v>0.1023386963352878</v>
      </c>
      <c r="AD33" s="185">
        <v>0.134571365754935</v>
      </c>
      <c r="AE33" s="185">
        <v>0.17034931113101087</v>
      </c>
      <c r="AF33" s="185">
        <v>0.2266298649067382</v>
      </c>
      <c r="AG33" s="185">
        <v>0.30814110599738587</v>
      </c>
      <c r="AH33" s="185">
        <v>0.4185798021500674</v>
      </c>
      <c r="AI33" s="185">
        <v>0.564901564105599</v>
      </c>
      <c r="AJ33" s="185">
        <v>0.78059021474322243</v>
      </c>
      <c r="AK33" s="185">
        <v>1.0607077676614427</v>
      </c>
      <c r="AL33" s="185">
        <v>1.402750375648719</v>
      </c>
      <c r="AM33" s="185">
        <v>1.7568189886909342</v>
      </c>
      <c r="AN33" s="185">
        <v>2.2917955439191413</v>
      </c>
      <c r="AO33" s="185">
        <v>2.8664033876407844</v>
      </c>
      <c r="AP33" s="185">
        <v>3.60497433785038</v>
      </c>
      <c r="AQ33" s="185">
        <v>4.3885796164804916</v>
      </c>
      <c r="AR33" s="185">
        <v>5.3968041659563246</v>
      </c>
      <c r="AS33" s="185">
        <v>6.5157976352986209</v>
      </c>
      <c r="AT33" s="185">
        <v>7.7935282595997739</v>
      </c>
      <c r="AU33" s="185">
        <v>9.3558864465310094</v>
      </c>
      <c r="AV33" s="185">
        <v>11.082635272601747</v>
      </c>
      <c r="AW33" s="185">
        <v>13.062627245297662</v>
      </c>
      <c r="AX33" s="185">
        <v>15.725065756349782</v>
      </c>
      <c r="AY33" s="185">
        <v>18.937857420577227</v>
      </c>
      <c r="AZ33" s="185">
        <v>22.338366832999739</v>
      </c>
      <c r="BA33" s="185">
        <v>26.194031447046562</v>
      </c>
      <c r="BB33" s="185">
        <v>30.370882229874464</v>
      </c>
      <c r="BC33" s="185">
        <v>36.336286188902704</v>
      </c>
      <c r="BD33" s="185">
        <v>42.329902137128435</v>
      </c>
      <c r="BE33" s="185">
        <v>47.557815685596793</v>
      </c>
      <c r="BF33" s="185">
        <v>54.85051012932761</v>
      </c>
      <c r="BG33" s="185">
        <v>63.134707014256577</v>
      </c>
      <c r="BH33" s="185">
        <v>72.563096692526472</v>
      </c>
      <c r="BI33" s="185">
        <v>84.393471737117494</v>
      </c>
      <c r="BJ33" s="185">
        <v>100.06911338451744</v>
      </c>
      <c r="BK33" s="185">
        <v>82.827483637767301</v>
      </c>
      <c r="BL33" s="185">
        <v>85.200689156300712</v>
      </c>
      <c r="BM33" s="185">
        <v>89.52492792751444</v>
      </c>
      <c r="BN33" s="185">
        <v>85.54557891759562</v>
      </c>
      <c r="BO33" s="185">
        <v>77.369819704640634</v>
      </c>
      <c r="BP33" s="185">
        <v>69.103559119560771</v>
      </c>
      <c r="BQ33" s="185">
        <v>70.137561786519939</v>
      </c>
      <c r="BR33" s="185">
        <v>66.475258536146214</v>
      </c>
      <c r="BS33" s="185">
        <v>60.850232369745946</v>
      </c>
      <c r="BT33" s="185">
        <v>53.098679700987624</v>
      </c>
      <c r="BU33" s="185">
        <v>30.881825115583926</v>
      </c>
      <c r="BV33" s="185">
        <v>26.021185685749018</v>
      </c>
      <c r="BW33" s="185">
        <v>20.83648130423526</v>
      </c>
      <c r="BX33" s="185">
        <v>16.677094718668897</v>
      </c>
      <c r="BY33" s="185">
        <v>13.265503982943299</v>
      </c>
      <c r="BZ33" s="185">
        <v>0</v>
      </c>
      <c r="CA33" s="186">
        <f t="shared" si="3"/>
        <v>1536.1527468491633</v>
      </c>
      <c r="CB33" s="187"/>
    </row>
    <row r="34" spans="2:80">
      <c r="B34" s="184">
        <f t="shared" si="2"/>
        <v>2027</v>
      </c>
      <c r="C34" s="185">
        <v>7.0176073692536367E-7</v>
      </c>
      <c r="D34" s="185">
        <v>1.3178740576776093E-6</v>
      </c>
      <c r="E34" s="185">
        <v>2.2827699534024026E-6</v>
      </c>
      <c r="F34" s="185">
        <v>3.8391476966694038E-6</v>
      </c>
      <c r="G34" s="185">
        <v>6.1358218427648437E-6</v>
      </c>
      <c r="H34" s="185">
        <v>9.5868013565425514E-6</v>
      </c>
      <c r="I34" s="185">
        <v>1.5303905032112985E-5</v>
      </c>
      <c r="J34" s="185">
        <v>2.4691015305222663E-5</v>
      </c>
      <c r="K34" s="185">
        <v>4.059357064245539E-5</v>
      </c>
      <c r="L34" s="185">
        <v>6.653491489019836E-5</v>
      </c>
      <c r="M34" s="185">
        <v>1.1208038615320715E-4</v>
      </c>
      <c r="N34" s="185">
        <v>1.8638975801051061E-4</v>
      </c>
      <c r="O34" s="185">
        <v>3.0822379169941072E-4</v>
      </c>
      <c r="P34" s="185">
        <v>5.2528838438695158E-4</v>
      </c>
      <c r="Q34" s="185">
        <v>8.5781481631624912E-4</v>
      </c>
      <c r="R34" s="185">
        <v>1.4069413234233663E-3</v>
      </c>
      <c r="S34" s="185">
        <v>2.2885737799538675E-3</v>
      </c>
      <c r="T34" s="185">
        <v>3.4799848343793349E-3</v>
      </c>
      <c r="U34" s="185">
        <v>5.1849500385693359E-3</v>
      </c>
      <c r="V34" s="185">
        <v>7.7724486168755658E-3</v>
      </c>
      <c r="W34" s="185">
        <v>1.1068876807565881E-2</v>
      </c>
      <c r="X34" s="185">
        <v>1.6341213410033806E-2</v>
      </c>
      <c r="Y34" s="185">
        <v>2.3423248709716793E-2</v>
      </c>
      <c r="Z34" s="185">
        <v>3.2310976042818851E-2</v>
      </c>
      <c r="AA34" s="185">
        <v>4.5467971115432548E-2</v>
      </c>
      <c r="AB34" s="185">
        <v>6.2809160811041431E-2</v>
      </c>
      <c r="AC34" s="185">
        <v>8.7264247801550177E-2</v>
      </c>
      <c r="AD34" s="185">
        <v>0.11925204951654339</v>
      </c>
      <c r="AE34" s="185">
        <v>0.15567642883165489</v>
      </c>
      <c r="AF34" s="185">
        <v>0.19575949935899006</v>
      </c>
      <c r="AG34" s="185">
        <v>0.25883923959813815</v>
      </c>
      <c r="AH34" s="185">
        <v>0.34982686227783388</v>
      </c>
      <c r="AI34" s="185">
        <v>0.4725202029915917</v>
      </c>
      <c r="AJ34" s="185">
        <v>0.63442155423941637</v>
      </c>
      <c r="AK34" s="185">
        <v>0.87223973959110357</v>
      </c>
      <c r="AL34" s="185">
        <v>1.1797126328208516</v>
      </c>
      <c r="AM34" s="185">
        <v>1.5535356501872757</v>
      </c>
      <c r="AN34" s="185">
        <v>1.9381800353145113</v>
      </c>
      <c r="AO34" s="185">
        <v>2.5174477445668684</v>
      </c>
      <c r="AP34" s="185">
        <v>3.1362949793431998</v>
      </c>
      <c r="AQ34" s="185">
        <v>3.9311410923217012</v>
      </c>
      <c r="AR34" s="185">
        <v>4.7699820183032564</v>
      </c>
      <c r="AS34" s="185">
        <v>5.8471669309038097</v>
      </c>
      <c r="AT34" s="185">
        <v>7.0397754191848367</v>
      </c>
      <c r="AU34" s="185">
        <v>8.395222528941062</v>
      </c>
      <c r="AV34" s="185">
        <v>10.044528326981757</v>
      </c>
      <c r="AW34" s="185">
        <v>11.862470351238489</v>
      </c>
      <c r="AX34" s="185">
        <v>13.941350192548756</v>
      </c>
      <c r="AY34" s="185">
        <v>16.726439405820678</v>
      </c>
      <c r="AZ34" s="185">
        <v>20.000149480403579</v>
      </c>
      <c r="BA34" s="185">
        <v>23.452565104259968</v>
      </c>
      <c r="BB34" s="185">
        <v>27.364695760460602</v>
      </c>
      <c r="BC34" s="185">
        <v>31.590725674235834</v>
      </c>
      <c r="BD34" s="185">
        <v>37.384646157001519</v>
      </c>
      <c r="BE34" s="185">
        <v>43.167292299177056</v>
      </c>
      <c r="BF34" s="185">
        <v>48.127846923827647</v>
      </c>
      <c r="BG34" s="185">
        <v>55.119094718194241</v>
      </c>
      <c r="BH34" s="185">
        <v>63.026636803145692</v>
      </c>
      <c r="BI34" s="185">
        <v>71.983307896587633</v>
      </c>
      <c r="BJ34" s="185">
        <v>83.214595358055661</v>
      </c>
      <c r="BK34" s="185">
        <v>98.064950272644239</v>
      </c>
      <c r="BL34" s="185">
        <v>80.657599539853081</v>
      </c>
      <c r="BM34" s="185">
        <v>82.403461746899339</v>
      </c>
      <c r="BN34" s="185">
        <v>85.795435627553985</v>
      </c>
      <c r="BO34" s="185">
        <v>81.176470886929536</v>
      </c>
      <c r="BP34" s="185">
        <v>72.640389348287869</v>
      </c>
      <c r="BQ34" s="185">
        <v>64.138975740547579</v>
      </c>
      <c r="BR34" s="185">
        <v>64.278326459307053</v>
      </c>
      <c r="BS34" s="185">
        <v>60.07884360286436</v>
      </c>
      <c r="BT34" s="185">
        <v>54.155037321481551</v>
      </c>
      <c r="BU34" s="185">
        <v>30.112503272708</v>
      </c>
      <c r="BV34" s="185">
        <v>25.38856862866151</v>
      </c>
      <c r="BW34" s="185">
        <v>20.955273108818467</v>
      </c>
      <c r="BX34" s="185">
        <v>16.409969522137459</v>
      </c>
      <c r="BY34" s="185">
        <v>12.813401372400223</v>
      </c>
      <c r="BZ34" s="185">
        <v>0</v>
      </c>
      <c r="CA34" s="186">
        <f t="shared" si="3"/>
        <v>1449.7435248893353</v>
      </c>
      <c r="CB34" s="187"/>
    </row>
    <row r="35" spans="2:80">
      <c r="B35" s="184">
        <f t="shared" si="2"/>
        <v>2028</v>
      </c>
      <c r="C35" s="185">
        <v>6.1639546321441696E-7</v>
      </c>
      <c r="D35" s="185">
        <v>1.1472968151071683E-6</v>
      </c>
      <c r="E35" s="185">
        <v>2.0187019679693274E-6</v>
      </c>
      <c r="F35" s="185">
        <v>3.3260453193885431E-6</v>
      </c>
      <c r="G35" s="185">
        <v>5.364634628121645E-6</v>
      </c>
      <c r="H35" s="185">
        <v>8.2890944310201609E-6</v>
      </c>
      <c r="I35" s="185">
        <v>1.272913047863089E-5</v>
      </c>
      <c r="J35" s="185">
        <v>2.0468539182270928E-5</v>
      </c>
      <c r="K35" s="185">
        <v>3.3569008167255721E-5</v>
      </c>
      <c r="L35" s="185">
        <v>5.5892727814116361E-5</v>
      </c>
      <c r="M35" s="185">
        <v>9.2439331700847061E-5</v>
      </c>
      <c r="N35" s="185">
        <v>1.5753148183059174E-4</v>
      </c>
      <c r="O35" s="185">
        <v>2.6358969758091821E-4</v>
      </c>
      <c r="P35" s="185">
        <v>4.341230235103688E-4</v>
      </c>
      <c r="Q35" s="185">
        <v>7.3143045943810381E-4</v>
      </c>
      <c r="R35" s="185">
        <v>1.1753304091820238E-3</v>
      </c>
      <c r="S35" s="185">
        <v>1.8922950520074144E-3</v>
      </c>
      <c r="T35" s="185">
        <v>3.020824190635818E-3</v>
      </c>
      <c r="U35" s="185">
        <v>4.5115841572731519E-3</v>
      </c>
      <c r="V35" s="185">
        <v>6.6080065195226745E-3</v>
      </c>
      <c r="W35" s="185">
        <v>9.7490593967546058E-3</v>
      </c>
      <c r="X35" s="185">
        <v>1.3686924213230756E-2</v>
      </c>
      <c r="Y35" s="185">
        <v>1.9955295922134852E-2</v>
      </c>
      <c r="Z35" s="185">
        <v>2.8283143086117624E-2</v>
      </c>
      <c r="AA35" s="185">
        <v>3.8616408830900339E-2</v>
      </c>
      <c r="AB35" s="185">
        <v>5.3844576177023484E-2</v>
      </c>
      <c r="AC35" s="185">
        <v>7.3744634169096102E-2</v>
      </c>
      <c r="AD35" s="185">
        <v>0.1016587095747491</v>
      </c>
      <c r="AE35" s="185">
        <v>0.13791962385406675</v>
      </c>
      <c r="AF35" s="185">
        <v>0.17885588098333605</v>
      </c>
      <c r="AG35" s="185">
        <v>0.22355208747048594</v>
      </c>
      <c r="AH35" s="185">
        <v>0.29383851549830287</v>
      </c>
      <c r="AI35" s="185">
        <v>0.39490334007350048</v>
      </c>
      <c r="AJ35" s="185">
        <v>0.5306829239126224</v>
      </c>
      <c r="AK35" s="185">
        <v>0.70896585898849562</v>
      </c>
      <c r="AL35" s="185">
        <v>0.96997620144902796</v>
      </c>
      <c r="AM35" s="185">
        <v>1.306230778055292</v>
      </c>
      <c r="AN35" s="185">
        <v>1.7134451059260978</v>
      </c>
      <c r="AO35" s="185">
        <v>2.1285456719152864</v>
      </c>
      <c r="AP35" s="185">
        <v>2.7535756831808316</v>
      </c>
      <c r="AQ35" s="185">
        <v>3.4189097675413138</v>
      </c>
      <c r="AR35" s="185">
        <v>4.271433774903632</v>
      </c>
      <c r="AS35" s="185">
        <v>5.1668269124143311</v>
      </c>
      <c r="AT35" s="185">
        <v>6.3163095952515924</v>
      </c>
      <c r="AU35" s="185">
        <v>7.5826300946897138</v>
      </c>
      <c r="AV35" s="185">
        <v>9.0133192410242717</v>
      </c>
      <c r="AW35" s="185">
        <v>10.75209718625298</v>
      </c>
      <c r="AX35" s="185">
        <v>12.662017851044977</v>
      </c>
      <c r="AY35" s="185">
        <v>14.831838396729689</v>
      </c>
      <c r="AZ35" s="185">
        <v>17.668133706182005</v>
      </c>
      <c r="BA35" s="185">
        <v>21.00056357511793</v>
      </c>
      <c r="BB35" s="185">
        <v>24.501937170058099</v>
      </c>
      <c r="BC35" s="185">
        <v>28.462958634037761</v>
      </c>
      <c r="BD35" s="185">
        <v>32.498026016758629</v>
      </c>
      <c r="BE35" s="185">
        <v>38.115475980649123</v>
      </c>
      <c r="BF35" s="185">
        <v>43.670378282049015</v>
      </c>
      <c r="BG35" s="185">
        <v>48.347421948363682</v>
      </c>
      <c r="BH35" s="185">
        <v>55.004940833929943</v>
      </c>
      <c r="BI35" s="185">
        <v>62.50064088045243</v>
      </c>
      <c r="BJ35" s="185">
        <v>70.951691739924357</v>
      </c>
      <c r="BK35" s="185">
        <v>81.518631074756428</v>
      </c>
      <c r="BL35" s="185">
        <v>95.447547218196704</v>
      </c>
      <c r="BM35" s="185">
        <v>77.979560646492558</v>
      </c>
      <c r="BN35" s="185">
        <v>78.955150228844573</v>
      </c>
      <c r="BO35" s="185">
        <v>81.402095379146218</v>
      </c>
      <c r="BP35" s="185">
        <v>76.212662109053127</v>
      </c>
      <c r="BQ35" s="185">
        <v>67.428166679576094</v>
      </c>
      <c r="BR35" s="185">
        <v>58.79861931025556</v>
      </c>
      <c r="BS35" s="185">
        <v>58.123856725992823</v>
      </c>
      <c r="BT35" s="185">
        <v>53.510265771063381</v>
      </c>
      <c r="BU35" s="185">
        <v>29.141367556272765</v>
      </c>
      <c r="BV35" s="185">
        <v>24.586614582388989</v>
      </c>
      <c r="BW35" s="185">
        <v>20.313045769043526</v>
      </c>
      <c r="BX35" s="185">
        <v>16.401465238778744</v>
      </c>
      <c r="BY35" s="185">
        <v>12.536224219005613</v>
      </c>
      <c r="BZ35" s="185">
        <v>0</v>
      </c>
      <c r="CA35" s="186">
        <f t="shared" si="3"/>
        <v>1360.7918850948172</v>
      </c>
      <c r="CB35" s="187"/>
    </row>
    <row r="36" spans="2:80">
      <c r="B36" s="184">
        <f t="shared" si="2"/>
        <v>2029</v>
      </c>
      <c r="C36" s="185">
        <v>5.2161286435807586E-7</v>
      </c>
      <c r="D36" s="185">
        <v>1.0073862212398033E-6</v>
      </c>
      <c r="E36" s="185">
        <v>1.7570087683660418E-6</v>
      </c>
      <c r="F36" s="185">
        <v>2.9401832748084111E-6</v>
      </c>
      <c r="G36" s="185">
        <v>4.647053317256844E-6</v>
      </c>
      <c r="H36" s="185">
        <v>7.2462253866700799E-6</v>
      </c>
      <c r="I36" s="185">
        <v>1.1005157073355754E-5</v>
      </c>
      <c r="J36" s="185">
        <v>1.7026519549823149E-5</v>
      </c>
      <c r="K36" s="185">
        <v>2.7831007624851134E-5</v>
      </c>
      <c r="L36" s="185">
        <v>4.6225203103170132E-5</v>
      </c>
      <c r="M36" s="185">
        <v>7.7656862442376795E-5</v>
      </c>
      <c r="N36" s="185">
        <v>1.2993386105784877E-4</v>
      </c>
      <c r="O36" s="185">
        <v>2.2278253053603647E-4</v>
      </c>
      <c r="P36" s="185">
        <v>3.7126259075215273E-4</v>
      </c>
      <c r="Q36" s="185">
        <v>6.0450063976316692E-4</v>
      </c>
      <c r="R36" s="185">
        <v>1.0021789086465394E-3</v>
      </c>
      <c r="S36" s="185">
        <v>1.5807991162272717E-3</v>
      </c>
      <c r="T36" s="185">
        <v>2.497755201775087E-3</v>
      </c>
      <c r="U36" s="185">
        <v>3.9163624620999482E-3</v>
      </c>
      <c r="V36" s="185">
        <v>5.7499477205373573E-3</v>
      </c>
      <c r="W36" s="185">
        <v>8.2886027149066677E-3</v>
      </c>
      <c r="X36" s="185">
        <v>1.2055202711850732E-2</v>
      </c>
      <c r="Y36" s="185">
        <v>1.6714293751131482E-2</v>
      </c>
      <c r="Z36" s="185">
        <v>2.4096048477852017E-2</v>
      </c>
      <c r="AA36" s="185">
        <v>3.3802422626388495E-2</v>
      </c>
      <c r="AB36" s="185">
        <v>4.5722023658790911E-2</v>
      </c>
      <c r="AC36" s="185">
        <v>6.320256941425928E-2</v>
      </c>
      <c r="AD36" s="185">
        <v>8.5888509641159405E-2</v>
      </c>
      <c r="AE36" s="185">
        <v>0.11754540413811426</v>
      </c>
      <c r="AF36" s="185">
        <v>0.15841941511980745</v>
      </c>
      <c r="AG36" s="185">
        <v>0.20420236093144128</v>
      </c>
      <c r="AH36" s="185">
        <v>0.25375303456192644</v>
      </c>
      <c r="AI36" s="185">
        <v>0.33168707299455624</v>
      </c>
      <c r="AJ36" s="185">
        <v>0.44350909722035758</v>
      </c>
      <c r="AK36" s="185">
        <v>0.59305855379852879</v>
      </c>
      <c r="AL36" s="185">
        <v>0.78846923131314595</v>
      </c>
      <c r="AM36" s="185">
        <v>1.0738780560878918</v>
      </c>
      <c r="AN36" s="185">
        <v>1.4404037641010228</v>
      </c>
      <c r="AO36" s="185">
        <v>1.8812950809129143</v>
      </c>
      <c r="AP36" s="185">
        <v>2.3277386943219711</v>
      </c>
      <c r="AQ36" s="185">
        <v>3.0008004412934497</v>
      </c>
      <c r="AR36" s="185">
        <v>3.7137439529231369</v>
      </c>
      <c r="AS36" s="185">
        <v>4.6254988455372343</v>
      </c>
      <c r="AT36" s="185">
        <v>5.5802169705854991</v>
      </c>
      <c r="AU36" s="185">
        <v>6.8023387803898654</v>
      </c>
      <c r="AV36" s="185">
        <v>8.1403783936365688</v>
      </c>
      <c r="AW36" s="185">
        <v>9.6485359342944061</v>
      </c>
      <c r="AX36" s="185">
        <v>11.477787021441188</v>
      </c>
      <c r="AY36" s="185">
        <v>13.472708611481927</v>
      </c>
      <c r="AZ36" s="185">
        <v>15.670422083858824</v>
      </c>
      <c r="BA36" s="185">
        <v>18.555941702962631</v>
      </c>
      <c r="BB36" s="185">
        <v>21.943851485296019</v>
      </c>
      <c r="BC36" s="185">
        <v>25.487357283644013</v>
      </c>
      <c r="BD36" s="185">
        <v>29.281797702737578</v>
      </c>
      <c r="BE36" s="185">
        <v>33.132813826436006</v>
      </c>
      <c r="BF36" s="185">
        <v>38.556365393976101</v>
      </c>
      <c r="BG36" s="185">
        <v>43.862283909851882</v>
      </c>
      <c r="BH36" s="185">
        <v>48.238911682031038</v>
      </c>
      <c r="BI36" s="185">
        <v>54.53547742675174</v>
      </c>
      <c r="BJ36" s="185">
        <v>61.592722497115766</v>
      </c>
      <c r="BK36" s="185">
        <v>69.491907851946024</v>
      </c>
      <c r="BL36" s="185">
        <v>79.329097733861587</v>
      </c>
      <c r="BM36" s="185">
        <v>92.249093847027922</v>
      </c>
      <c r="BN36" s="185">
        <v>74.708757411107158</v>
      </c>
      <c r="BO36" s="185">
        <v>74.919349854547761</v>
      </c>
      <c r="BP36" s="185">
        <v>76.437780325617382</v>
      </c>
      <c r="BQ36" s="185">
        <v>70.765502124014617</v>
      </c>
      <c r="BR36" s="185">
        <v>61.841075902868766</v>
      </c>
      <c r="BS36" s="185">
        <v>53.203877701270272</v>
      </c>
      <c r="BT36" s="185">
        <v>51.816066078857368</v>
      </c>
      <c r="BU36" s="185">
        <v>27.441860524740118</v>
      </c>
      <c r="BV36" s="185">
        <v>23.92055268921748</v>
      </c>
      <c r="BW36" s="185">
        <v>19.785701845806951</v>
      </c>
      <c r="BX36" s="185">
        <v>15.997273848018171</v>
      </c>
      <c r="BY36" s="185">
        <v>12.610142238304975</v>
      </c>
      <c r="BZ36" s="185">
        <v>0</v>
      </c>
      <c r="CA36" s="186">
        <f t="shared" si="3"/>
        <v>1271.7579967492004</v>
      </c>
      <c r="CB36" s="187"/>
    </row>
    <row r="37" spans="2:80">
      <c r="B37" s="184">
        <f t="shared" si="2"/>
        <v>2030</v>
      </c>
      <c r="C37" s="185">
        <v>4.4966076776474517E-7</v>
      </c>
      <c r="D37" s="185">
        <v>8.5253549551508878E-7</v>
      </c>
      <c r="E37" s="185">
        <v>1.5422646560021847E-6</v>
      </c>
      <c r="F37" s="185">
        <v>2.5585002354916453E-6</v>
      </c>
      <c r="G37" s="185">
        <v>4.1068508171565599E-6</v>
      </c>
      <c r="H37" s="185">
        <v>6.2763710743860002E-6</v>
      </c>
      <c r="I37" s="185">
        <v>9.6193863268478896E-6</v>
      </c>
      <c r="J37" s="185">
        <v>1.4719684864189508E-5</v>
      </c>
      <c r="K37" s="185">
        <v>2.3152760569702946E-5</v>
      </c>
      <c r="L37" s="185">
        <v>3.8327252200029416E-5</v>
      </c>
      <c r="M37" s="185">
        <v>6.4230030210291056E-5</v>
      </c>
      <c r="N37" s="185">
        <v>1.0915895100382933E-4</v>
      </c>
      <c r="O37" s="185">
        <v>1.8376446953492775E-4</v>
      </c>
      <c r="P37" s="185">
        <v>3.1378974629764356E-4</v>
      </c>
      <c r="Q37" s="185">
        <v>5.169736337765074E-4</v>
      </c>
      <c r="R37" s="185">
        <v>8.2828063142059705E-4</v>
      </c>
      <c r="S37" s="185">
        <v>1.3479327129116148E-3</v>
      </c>
      <c r="T37" s="185">
        <v>2.0866260753100163E-3</v>
      </c>
      <c r="U37" s="185">
        <v>3.2382549323991816E-3</v>
      </c>
      <c r="V37" s="185">
        <v>4.9914019872237814E-3</v>
      </c>
      <c r="W37" s="185">
        <v>7.2124547118594395E-3</v>
      </c>
      <c r="X37" s="185">
        <v>1.0249463143031823E-2</v>
      </c>
      <c r="Y37" s="185">
        <v>1.4721731721703712E-2</v>
      </c>
      <c r="Z37" s="185">
        <v>2.0183009285627718E-2</v>
      </c>
      <c r="AA37" s="185">
        <v>2.8798568936716895E-2</v>
      </c>
      <c r="AB37" s="185">
        <v>4.0021907681365154E-2</v>
      </c>
      <c r="AC37" s="185">
        <v>5.3660226080746276E-2</v>
      </c>
      <c r="AD37" s="185">
        <v>7.3594027784321892E-2</v>
      </c>
      <c r="AE37" s="185">
        <v>9.929036595273838E-2</v>
      </c>
      <c r="AF37" s="185">
        <v>0.13499063364540687</v>
      </c>
      <c r="AG37" s="185">
        <v>0.18083428158054882</v>
      </c>
      <c r="AH37" s="185">
        <v>0.23174351839864682</v>
      </c>
      <c r="AI37" s="185">
        <v>0.28641305685858476</v>
      </c>
      <c r="AJ37" s="185">
        <v>0.37250401312818504</v>
      </c>
      <c r="AK37" s="185">
        <v>0.49563972480470997</v>
      </c>
      <c r="AL37" s="185">
        <v>0.65958108491969303</v>
      </c>
      <c r="AM37" s="185">
        <v>0.87299684765485086</v>
      </c>
      <c r="AN37" s="185">
        <v>1.1840783405747326</v>
      </c>
      <c r="AO37" s="185">
        <v>1.5812331296053774</v>
      </c>
      <c r="AP37" s="185">
        <v>2.0569335959810466</v>
      </c>
      <c r="AQ37" s="185">
        <v>2.5363014295789226</v>
      </c>
      <c r="AR37" s="185">
        <v>3.2587119590845086</v>
      </c>
      <c r="AS37" s="185">
        <v>4.0204960069054962</v>
      </c>
      <c r="AT37" s="185">
        <v>4.9942906534584717</v>
      </c>
      <c r="AU37" s="185">
        <v>6.0084986762540042</v>
      </c>
      <c r="AV37" s="185">
        <v>7.3017711886841052</v>
      </c>
      <c r="AW37" s="185">
        <v>8.7137033537705246</v>
      </c>
      <c r="AX37" s="185">
        <v>10.300164145829527</v>
      </c>
      <c r="AY37" s="185">
        <v>12.213971395637959</v>
      </c>
      <c r="AZ37" s="185">
        <v>14.23798837278601</v>
      </c>
      <c r="BA37" s="185">
        <v>16.462517814176582</v>
      </c>
      <c r="BB37" s="185">
        <v>19.39480224520069</v>
      </c>
      <c r="BC37" s="185">
        <v>22.831493559555195</v>
      </c>
      <c r="BD37" s="185">
        <v>26.227158590122521</v>
      </c>
      <c r="BE37" s="185">
        <v>29.859676296026528</v>
      </c>
      <c r="BF37" s="185">
        <v>33.521176165346986</v>
      </c>
      <c r="BG37" s="185">
        <v>38.728861761268611</v>
      </c>
      <c r="BH37" s="185">
        <v>43.764370934652121</v>
      </c>
      <c r="BI37" s="185">
        <v>47.827124335588941</v>
      </c>
      <c r="BJ37" s="185">
        <v>53.742834386764386</v>
      </c>
      <c r="BK37" s="185">
        <v>60.325415522843514</v>
      </c>
      <c r="BL37" s="185">
        <v>67.624279744920543</v>
      </c>
      <c r="BM37" s="185">
        <v>76.672046777574195</v>
      </c>
      <c r="BN37" s="185">
        <v>88.37919304641774</v>
      </c>
      <c r="BO37" s="185">
        <v>70.903846396395593</v>
      </c>
      <c r="BP37" s="185">
        <v>70.379084026220966</v>
      </c>
      <c r="BQ37" s="185">
        <v>71.008243084998739</v>
      </c>
      <c r="BR37" s="185">
        <v>64.942678694201803</v>
      </c>
      <c r="BS37" s="185">
        <v>56.000667982481815</v>
      </c>
      <c r="BT37" s="185">
        <v>47.478843767681617</v>
      </c>
      <c r="BU37" s="185">
        <v>25.602338264286185</v>
      </c>
      <c r="BV37" s="185">
        <v>22.802462791761446</v>
      </c>
      <c r="BW37" s="185">
        <v>19.491030796561287</v>
      </c>
      <c r="BX37" s="185">
        <v>15.78305739827074</v>
      </c>
      <c r="BY37" s="185">
        <v>12.463403752595998</v>
      </c>
      <c r="BZ37" s="185">
        <v>0</v>
      </c>
      <c r="CA37" s="186">
        <f t="shared" si="3"/>
        <v>1184.2209673187913</v>
      </c>
      <c r="CB37" s="187"/>
    </row>
    <row r="38" spans="2:80">
      <c r="B38" s="184">
        <f t="shared" si="2"/>
        <v>2031</v>
      </c>
      <c r="C38" s="185">
        <v>3.9102370041378676E-7</v>
      </c>
      <c r="D38" s="185">
        <v>7.3482012984821266E-7</v>
      </c>
      <c r="E38" s="185">
        <v>1.3052715680979265E-6</v>
      </c>
      <c r="F38" s="185">
        <v>2.2451713325051526E-6</v>
      </c>
      <c r="G38" s="185">
        <v>3.5731698914825971E-6</v>
      </c>
      <c r="H38" s="185">
        <v>5.5456855001245753E-6</v>
      </c>
      <c r="I38" s="185">
        <v>8.3312196366563951E-6</v>
      </c>
      <c r="J38" s="185">
        <v>1.2864770285218874E-5</v>
      </c>
      <c r="K38" s="185">
        <v>2.0014942525431456E-5</v>
      </c>
      <c r="L38" s="185">
        <v>3.188723690886186E-5</v>
      </c>
      <c r="M38" s="185">
        <v>5.325966513491931E-5</v>
      </c>
      <c r="N38" s="185">
        <v>9.0290766935605116E-5</v>
      </c>
      <c r="O38" s="185">
        <v>1.5438826431675434E-4</v>
      </c>
      <c r="P38" s="185">
        <v>2.5883975377385959E-4</v>
      </c>
      <c r="Q38" s="185">
        <v>4.3694999948309943E-4</v>
      </c>
      <c r="R38" s="185">
        <v>7.0835809875599565E-4</v>
      </c>
      <c r="S38" s="185">
        <v>1.1140430593939987E-3</v>
      </c>
      <c r="T38" s="185">
        <v>1.7792688796775535E-3</v>
      </c>
      <c r="U38" s="185">
        <v>2.7052826589559487E-3</v>
      </c>
      <c r="V38" s="185">
        <v>4.1272045404305568E-3</v>
      </c>
      <c r="W38" s="185">
        <v>6.2610832858926435E-3</v>
      </c>
      <c r="X38" s="185">
        <v>8.9189048390574399E-3</v>
      </c>
      <c r="Y38" s="185">
        <v>1.2516833279086703E-2</v>
      </c>
      <c r="Z38" s="185">
        <v>1.7776954728057182E-2</v>
      </c>
      <c r="AA38" s="185">
        <v>2.4122624129754244E-2</v>
      </c>
      <c r="AB38" s="185">
        <v>3.4097901563766408E-2</v>
      </c>
      <c r="AC38" s="185">
        <v>4.6970026872575177E-2</v>
      </c>
      <c r="AD38" s="185">
        <v>6.2474708872568396E-2</v>
      </c>
      <c r="AE38" s="185">
        <v>8.5061663819775535E-2</v>
      </c>
      <c r="AF38" s="185">
        <v>0.11400612360078433</v>
      </c>
      <c r="AG38" s="185">
        <v>0.15406545666172899</v>
      </c>
      <c r="AH38" s="185">
        <v>0.20519000186931313</v>
      </c>
      <c r="AI38" s="185">
        <v>0.26152476851563566</v>
      </c>
      <c r="AJ38" s="185">
        <v>0.32163391746374159</v>
      </c>
      <c r="AK38" s="185">
        <v>0.41628401272049909</v>
      </c>
      <c r="AL38" s="185">
        <v>0.55124366229643418</v>
      </c>
      <c r="AM38" s="185">
        <v>0.73031368485805148</v>
      </c>
      <c r="AN38" s="185">
        <v>0.96266031498483906</v>
      </c>
      <c r="AO38" s="185">
        <v>1.2997463797543158</v>
      </c>
      <c r="AP38" s="185">
        <v>1.72859211708947</v>
      </c>
      <c r="AQ38" s="185">
        <v>2.2408440377473648</v>
      </c>
      <c r="AR38" s="185">
        <v>2.7538922142339644</v>
      </c>
      <c r="AS38" s="185">
        <v>3.5270346475141992</v>
      </c>
      <c r="AT38" s="185">
        <v>4.3400301887880692</v>
      </c>
      <c r="AU38" s="185">
        <v>5.376395742651594</v>
      </c>
      <c r="AV38" s="185">
        <v>6.4486243361807993</v>
      </c>
      <c r="AW38" s="185">
        <v>7.8152158199339983</v>
      </c>
      <c r="AX38" s="185">
        <v>9.3019419857617152</v>
      </c>
      <c r="AY38" s="185">
        <v>10.961422740677847</v>
      </c>
      <c r="AZ38" s="185">
        <v>12.911303749022677</v>
      </c>
      <c r="BA38" s="185">
        <v>14.963219327382065</v>
      </c>
      <c r="BB38" s="185">
        <v>17.213135632845788</v>
      </c>
      <c r="BC38" s="185">
        <v>20.18645429150963</v>
      </c>
      <c r="BD38" s="185">
        <v>23.50544805800309</v>
      </c>
      <c r="BE38" s="185">
        <v>26.75734636014618</v>
      </c>
      <c r="BF38" s="185">
        <v>30.222002313455299</v>
      </c>
      <c r="BG38" s="185">
        <v>33.683482328256524</v>
      </c>
      <c r="BH38" s="185">
        <v>38.65337122410908</v>
      </c>
      <c r="BI38" s="185">
        <v>43.400435376019843</v>
      </c>
      <c r="BJ38" s="185">
        <v>47.141508790560252</v>
      </c>
      <c r="BK38" s="185">
        <v>52.64718727671449</v>
      </c>
      <c r="BL38" s="185">
        <v>58.715538320663541</v>
      </c>
      <c r="BM38" s="185">
        <v>65.371346200790782</v>
      </c>
      <c r="BN38" s="185">
        <v>73.478891463226006</v>
      </c>
      <c r="BO38" s="185">
        <v>83.904118530191454</v>
      </c>
      <c r="BP38" s="185">
        <v>66.640047578091099</v>
      </c>
      <c r="BQ38" s="185">
        <v>65.426385547288845</v>
      </c>
      <c r="BR38" s="185">
        <v>65.218453550982304</v>
      </c>
      <c r="BS38" s="185">
        <v>58.86610598324264</v>
      </c>
      <c r="BT38" s="185">
        <v>50.032347326865427</v>
      </c>
      <c r="BU38" s="185">
        <v>23.11351252878676</v>
      </c>
      <c r="BV38" s="185">
        <v>21.76676559493804</v>
      </c>
      <c r="BW38" s="185">
        <v>19.016002217170605</v>
      </c>
      <c r="BX38" s="185">
        <v>15.916844049501035</v>
      </c>
      <c r="BY38" s="185">
        <v>12.593104796268211</v>
      </c>
      <c r="BZ38" s="185">
        <v>0</v>
      </c>
      <c r="CA38" s="186">
        <f t="shared" si="3"/>
        <v>1101.1647360497248</v>
      </c>
      <c r="CB38" s="187"/>
    </row>
    <row r="39" spans="2:80">
      <c r="B39" s="184">
        <f t="shared" si="2"/>
        <v>2032</v>
      </c>
      <c r="C39" s="185">
        <v>3.3825656681543692E-7</v>
      </c>
      <c r="D39" s="185">
        <v>6.3883677778320269E-7</v>
      </c>
      <c r="E39" s="185">
        <v>1.1248916314959834E-6</v>
      </c>
      <c r="F39" s="185">
        <v>1.9002548237202765E-6</v>
      </c>
      <c r="G39" s="185">
        <v>3.1349430636498643E-6</v>
      </c>
      <c r="H39" s="185">
        <v>4.8245240111960408E-6</v>
      </c>
      <c r="I39" s="185">
        <v>7.3600006293902953E-6</v>
      </c>
      <c r="J39" s="185">
        <v>1.1141266345784939E-5</v>
      </c>
      <c r="K39" s="185">
        <v>1.7491261613836184E-5</v>
      </c>
      <c r="L39" s="185">
        <v>2.7564337387139815E-5</v>
      </c>
      <c r="M39" s="185">
        <v>4.4313462817718863E-5</v>
      </c>
      <c r="N39" s="185">
        <v>7.4873789240800792E-5</v>
      </c>
      <c r="O39" s="185">
        <v>1.2770912816274793E-4</v>
      </c>
      <c r="P39" s="185">
        <v>2.1746630087390861E-4</v>
      </c>
      <c r="Q39" s="185">
        <v>3.604402115009453E-4</v>
      </c>
      <c r="R39" s="185">
        <v>5.987156115920822E-4</v>
      </c>
      <c r="S39" s="185">
        <v>9.5276097155133632E-4</v>
      </c>
      <c r="T39" s="185">
        <v>1.4705425417453621E-3</v>
      </c>
      <c r="U39" s="185">
        <v>2.306821040430812E-3</v>
      </c>
      <c r="V39" s="185">
        <v>3.447963780016633E-3</v>
      </c>
      <c r="W39" s="185">
        <v>5.1770976619437969E-3</v>
      </c>
      <c r="X39" s="185">
        <v>7.7425822132409228E-3</v>
      </c>
      <c r="Y39" s="185">
        <v>1.0892055213842677E-2</v>
      </c>
      <c r="Z39" s="185">
        <v>1.5114645485261258E-2</v>
      </c>
      <c r="AA39" s="185">
        <v>2.1246749504626739E-2</v>
      </c>
      <c r="AB39" s="185">
        <v>2.8562476555089922E-2</v>
      </c>
      <c r="AC39" s="185">
        <v>4.0018389927633125E-2</v>
      </c>
      <c r="AD39" s="185">
        <v>5.4685385690142696E-2</v>
      </c>
      <c r="AE39" s="185">
        <v>7.2201993084500371E-2</v>
      </c>
      <c r="AF39" s="185">
        <v>9.7653270563635652E-2</v>
      </c>
      <c r="AG39" s="185">
        <v>0.13009639529321804</v>
      </c>
      <c r="AH39" s="185">
        <v>0.17479083189224498</v>
      </c>
      <c r="AI39" s="185">
        <v>0.23152503261170998</v>
      </c>
      <c r="AJ39" s="185">
        <v>0.29363744852152007</v>
      </c>
      <c r="AK39" s="185">
        <v>0.3594109387123674</v>
      </c>
      <c r="AL39" s="185">
        <v>0.46297962462164011</v>
      </c>
      <c r="AM39" s="185">
        <v>0.61036851852823781</v>
      </c>
      <c r="AN39" s="185">
        <v>0.8053588336756069</v>
      </c>
      <c r="AO39" s="185">
        <v>1.0567821026869395</v>
      </c>
      <c r="AP39" s="185">
        <v>1.4207886755666883</v>
      </c>
      <c r="AQ39" s="185">
        <v>1.8829129143320307</v>
      </c>
      <c r="AR39" s="185">
        <v>2.4327219887755565</v>
      </c>
      <c r="AS39" s="185">
        <v>2.9802856849282833</v>
      </c>
      <c r="AT39" s="185">
        <v>3.8065793908943628</v>
      </c>
      <c r="AU39" s="185">
        <v>4.6711141089932413</v>
      </c>
      <c r="AV39" s="185">
        <v>5.7690817895004489</v>
      </c>
      <c r="AW39" s="185">
        <v>6.9011357704084606</v>
      </c>
      <c r="AX39" s="185">
        <v>8.342056702817656</v>
      </c>
      <c r="AY39" s="185">
        <v>9.8990825662169666</v>
      </c>
      <c r="AZ39" s="185">
        <v>11.59046807145856</v>
      </c>
      <c r="BA39" s="185">
        <v>13.574814316641485</v>
      </c>
      <c r="BB39" s="185">
        <v>15.652990009792829</v>
      </c>
      <c r="BC39" s="185">
        <v>17.92389695677802</v>
      </c>
      <c r="BD39" s="185">
        <v>20.796986495616533</v>
      </c>
      <c r="BE39" s="185">
        <v>23.99880549877458</v>
      </c>
      <c r="BF39" s="185">
        <v>27.101515100222404</v>
      </c>
      <c r="BG39" s="185">
        <v>30.387956385659702</v>
      </c>
      <c r="BH39" s="185">
        <v>33.638080698412558</v>
      </c>
      <c r="BI39" s="185">
        <v>38.351350493038353</v>
      </c>
      <c r="BJ39" s="185">
        <v>42.797172646644853</v>
      </c>
      <c r="BK39" s="185">
        <v>46.199262282625966</v>
      </c>
      <c r="BL39" s="185">
        <v>51.26276840943779</v>
      </c>
      <c r="BM39" s="185">
        <v>56.782315650579974</v>
      </c>
      <c r="BN39" s="185">
        <v>62.678997583587176</v>
      </c>
      <c r="BO39" s="185">
        <v>69.799512475283194</v>
      </c>
      <c r="BP39" s="185">
        <v>78.90703231185212</v>
      </c>
      <c r="BQ39" s="185">
        <v>62.000226302324151</v>
      </c>
      <c r="BR39" s="185">
        <v>60.152225098141074</v>
      </c>
      <c r="BS39" s="185">
        <v>59.181690590851879</v>
      </c>
      <c r="BT39" s="185">
        <v>52.65927105484397</v>
      </c>
      <c r="BU39" s="185">
        <v>23.400396149097983</v>
      </c>
      <c r="BV39" s="185">
        <v>19.225345814064003</v>
      </c>
      <c r="BW39" s="185">
        <v>17.763071328608692</v>
      </c>
      <c r="BX39" s="185">
        <v>15.200198345474567</v>
      </c>
      <c r="BY39" s="185">
        <v>12.433006812101276</v>
      </c>
      <c r="BZ39" s="185">
        <v>0</v>
      </c>
      <c r="CA39" s="186">
        <f t="shared" si="3"/>
        <v>1016.0530379722017</v>
      </c>
      <c r="CB39" s="187"/>
    </row>
    <row r="40" spans="2:80">
      <c r="B40" s="184">
        <f t="shared" si="2"/>
        <v>2033</v>
      </c>
      <c r="C40" s="185">
        <v>2.8080897160678853E-7</v>
      </c>
      <c r="D40" s="185">
        <v>5.5253033045057909E-7</v>
      </c>
      <c r="E40" s="185">
        <v>9.777440706897067E-7</v>
      </c>
      <c r="F40" s="185">
        <v>1.6374587152832853E-6</v>
      </c>
      <c r="G40" s="185">
        <v>2.6534424618987473E-6</v>
      </c>
      <c r="H40" s="185">
        <v>4.2322194863941842E-6</v>
      </c>
      <c r="I40" s="185">
        <v>6.4023088946416062E-6</v>
      </c>
      <c r="J40" s="185">
        <v>9.8410223312722644E-6</v>
      </c>
      <c r="K40" s="185">
        <v>1.514705393729221E-5</v>
      </c>
      <c r="L40" s="185">
        <v>2.4086653932747781E-5</v>
      </c>
      <c r="M40" s="185">
        <v>3.8304448107276401E-5</v>
      </c>
      <c r="N40" s="185">
        <v>6.2300235423917716E-5</v>
      </c>
      <c r="O40" s="185">
        <v>1.0590818455012696E-4</v>
      </c>
      <c r="P40" s="185">
        <v>1.7989183858796443E-4</v>
      </c>
      <c r="Q40" s="185">
        <v>3.0282951720411733E-4</v>
      </c>
      <c r="R40" s="185">
        <v>4.9388624571017337E-4</v>
      </c>
      <c r="S40" s="185">
        <v>8.0529726995032247E-4</v>
      </c>
      <c r="T40" s="185">
        <v>1.257666485160569E-3</v>
      </c>
      <c r="U40" s="185">
        <v>1.9065867639126433E-3</v>
      </c>
      <c r="V40" s="185">
        <v>2.9401559058019611E-3</v>
      </c>
      <c r="W40" s="185">
        <v>4.3251350784819786E-3</v>
      </c>
      <c r="X40" s="185">
        <v>6.402175349930983E-3</v>
      </c>
      <c r="Y40" s="185">
        <v>9.4556125818310854E-3</v>
      </c>
      <c r="Z40" s="185">
        <v>1.3152801295808259E-2</v>
      </c>
      <c r="AA40" s="185">
        <v>1.8065046964311604E-2</v>
      </c>
      <c r="AB40" s="185">
        <v>2.515694612442948E-2</v>
      </c>
      <c r="AC40" s="185">
        <v>3.3522981979580369E-2</v>
      </c>
      <c r="AD40" s="185">
        <v>4.659261415639937E-2</v>
      </c>
      <c r="AE40" s="185">
        <v>6.3199727156618424E-2</v>
      </c>
      <c r="AF40" s="185">
        <v>8.2882535564101412E-2</v>
      </c>
      <c r="AG40" s="185">
        <v>0.11142027333475746</v>
      </c>
      <c r="AH40" s="185">
        <v>0.14757872133949956</v>
      </c>
      <c r="AI40" s="185">
        <v>0.1972007900531112</v>
      </c>
      <c r="AJ40" s="185">
        <v>0.25991927876695675</v>
      </c>
      <c r="AK40" s="185">
        <v>0.32808006627676312</v>
      </c>
      <c r="AL40" s="185">
        <v>0.39970734775649974</v>
      </c>
      <c r="AM40" s="185">
        <v>0.51263891413314633</v>
      </c>
      <c r="AN40" s="185">
        <v>0.67310684739478355</v>
      </c>
      <c r="AO40" s="185">
        <v>0.88415240517945037</v>
      </c>
      <c r="AP40" s="185">
        <v>1.1552938409423885</v>
      </c>
      <c r="AQ40" s="185">
        <v>1.5475697604455858</v>
      </c>
      <c r="AR40" s="185">
        <v>2.0439364340113881</v>
      </c>
      <c r="AS40" s="185">
        <v>2.6323830070648508</v>
      </c>
      <c r="AT40" s="185">
        <v>3.2161862774309506</v>
      </c>
      <c r="AU40" s="185">
        <v>4.0962222991933892</v>
      </c>
      <c r="AV40" s="185">
        <v>5.0113165468562073</v>
      </c>
      <c r="AW40" s="185">
        <v>6.1728458034063554</v>
      </c>
      <c r="AX40" s="185">
        <v>7.3655543477014236</v>
      </c>
      <c r="AY40" s="185">
        <v>8.8770521545731462</v>
      </c>
      <c r="AZ40" s="185">
        <v>10.469022170228627</v>
      </c>
      <c r="BA40" s="185">
        <v>12.191008205495763</v>
      </c>
      <c r="BB40" s="185">
        <v>14.207846326502093</v>
      </c>
      <c r="BC40" s="185">
        <v>16.308210599280741</v>
      </c>
      <c r="BD40" s="185">
        <v>18.479240209557872</v>
      </c>
      <c r="BE40" s="185">
        <v>21.25236282964914</v>
      </c>
      <c r="BF40" s="185">
        <v>24.329859071306135</v>
      </c>
      <c r="BG40" s="185">
        <v>27.274142294042402</v>
      </c>
      <c r="BH40" s="185">
        <v>30.371269234435388</v>
      </c>
      <c r="BI40" s="185">
        <v>33.400242799843831</v>
      </c>
      <c r="BJ40" s="185">
        <v>37.842843934422987</v>
      </c>
      <c r="BK40" s="185">
        <v>41.966741424759363</v>
      </c>
      <c r="BL40" s="185">
        <v>45.010138998322233</v>
      </c>
      <c r="BM40" s="185">
        <v>49.602710192910905</v>
      </c>
      <c r="BN40" s="185">
        <v>54.477506970341338</v>
      </c>
      <c r="BO40" s="185">
        <v>59.582620140945025</v>
      </c>
      <c r="BP40" s="185">
        <v>65.696574424522083</v>
      </c>
      <c r="BQ40" s="185">
        <v>73.474504458252667</v>
      </c>
      <c r="BR40" s="185">
        <v>57.061189914345697</v>
      </c>
      <c r="BS40" s="185">
        <v>54.654325724424154</v>
      </c>
      <c r="BT40" s="185">
        <v>53.016911974059568</v>
      </c>
      <c r="BU40" s="185">
        <v>23.119766672399262</v>
      </c>
      <c r="BV40" s="185">
        <v>19.041993308807285</v>
      </c>
      <c r="BW40" s="185">
        <v>15.357244611818654</v>
      </c>
      <c r="BX40" s="185">
        <v>13.900016652809478</v>
      </c>
      <c r="BY40" s="185">
        <v>11.627190315375177</v>
      </c>
      <c r="BZ40" s="185">
        <v>0</v>
      </c>
      <c r="CA40" s="186">
        <f t="shared" si="3"/>
        <v>929.65856278910735</v>
      </c>
      <c r="CB40" s="187"/>
    </row>
    <row r="41" spans="2:80">
      <c r="B41" s="184">
        <f t="shared" si="2"/>
        <v>2034</v>
      </c>
      <c r="C41" s="185">
        <v>2.3459999113142893E-7</v>
      </c>
      <c r="D41" s="185">
        <v>4.5880720069696457E-7</v>
      </c>
      <c r="E41" s="185">
        <v>8.4551588259984545E-7</v>
      </c>
      <c r="F41" s="185">
        <v>1.4229834578161071E-6</v>
      </c>
      <c r="G41" s="185">
        <v>2.2862862688807772E-6</v>
      </c>
      <c r="H41" s="185">
        <v>3.5822886808936638E-6</v>
      </c>
      <c r="I41" s="185">
        <v>5.6155612437394642E-6</v>
      </c>
      <c r="J41" s="185">
        <v>8.5598562852770566E-6</v>
      </c>
      <c r="K41" s="185">
        <v>1.3377876711809233E-5</v>
      </c>
      <c r="L41" s="185">
        <v>2.0857567862769821E-5</v>
      </c>
      <c r="M41" s="185">
        <v>3.3469577745970369E-5</v>
      </c>
      <c r="N41" s="185">
        <v>5.3850815480260827E-5</v>
      </c>
      <c r="O41" s="185">
        <v>8.8127544363131305E-5</v>
      </c>
      <c r="P41" s="185">
        <v>1.4918678910902372E-4</v>
      </c>
      <c r="Q41" s="185">
        <v>2.5050953068478377E-4</v>
      </c>
      <c r="R41" s="185">
        <v>4.1495117521436753E-4</v>
      </c>
      <c r="S41" s="185">
        <v>6.643012464197795E-4</v>
      </c>
      <c r="T41" s="185">
        <v>1.0630215341157767E-3</v>
      </c>
      <c r="U41" s="185">
        <v>1.6306023992608276E-3</v>
      </c>
      <c r="V41" s="185">
        <v>2.4300678692599775E-3</v>
      </c>
      <c r="W41" s="185">
        <v>3.6881812159990091E-3</v>
      </c>
      <c r="X41" s="185">
        <v>5.3486801622782409E-3</v>
      </c>
      <c r="Y41" s="185">
        <v>7.8187705323204404E-3</v>
      </c>
      <c r="Z41" s="185">
        <v>1.1418288921157316E-2</v>
      </c>
      <c r="AA41" s="185">
        <v>1.5720285313816584E-2</v>
      </c>
      <c r="AB41" s="185">
        <v>2.1390179851068558E-2</v>
      </c>
      <c r="AC41" s="185">
        <v>2.952559704484492E-2</v>
      </c>
      <c r="AD41" s="185">
        <v>3.9031624867026438E-2</v>
      </c>
      <c r="AE41" s="185">
        <v>5.3848068104475122E-2</v>
      </c>
      <c r="AF41" s="185">
        <v>7.2548709982765414E-2</v>
      </c>
      <c r="AG41" s="185">
        <v>9.4560930916671393E-2</v>
      </c>
      <c r="AH41" s="185">
        <v>0.12637802720614677</v>
      </c>
      <c r="AI41" s="185">
        <v>0.16648265920556982</v>
      </c>
      <c r="AJ41" s="185">
        <v>0.22136327797137523</v>
      </c>
      <c r="AK41" s="185">
        <v>0.29037430373864459</v>
      </c>
      <c r="AL41" s="185">
        <v>0.36482314534717242</v>
      </c>
      <c r="AM41" s="185">
        <v>0.44256313201736119</v>
      </c>
      <c r="AN41" s="185">
        <v>0.56533331942523046</v>
      </c>
      <c r="AO41" s="185">
        <v>0.73898226989548099</v>
      </c>
      <c r="AP41" s="185">
        <v>0.96662235162115284</v>
      </c>
      <c r="AQ41" s="185">
        <v>1.2584937034442314</v>
      </c>
      <c r="AR41" s="185">
        <v>1.6798723894118348</v>
      </c>
      <c r="AS41" s="185">
        <v>2.2114911037098706</v>
      </c>
      <c r="AT41" s="185">
        <v>2.8404262870475567</v>
      </c>
      <c r="AU41" s="185">
        <v>3.4606717997461516</v>
      </c>
      <c r="AV41" s="185">
        <v>4.3938625208829833</v>
      </c>
      <c r="AW41" s="185">
        <v>5.3611415695105009</v>
      </c>
      <c r="AX41" s="185">
        <v>6.5872527675962376</v>
      </c>
      <c r="AY41" s="185">
        <v>7.8371910867747427</v>
      </c>
      <c r="AZ41" s="185">
        <v>9.3888882330998253</v>
      </c>
      <c r="BA41" s="185">
        <v>11.014489529376334</v>
      </c>
      <c r="BB41" s="185">
        <v>12.765376799745477</v>
      </c>
      <c r="BC41" s="185">
        <v>14.810685838511425</v>
      </c>
      <c r="BD41" s="185">
        <v>16.825420179648685</v>
      </c>
      <c r="BE41" s="185">
        <v>18.899447159524225</v>
      </c>
      <c r="BF41" s="185">
        <v>21.566195732980788</v>
      </c>
      <c r="BG41" s="185">
        <v>24.509123673466892</v>
      </c>
      <c r="BH41" s="185">
        <v>27.285241160112886</v>
      </c>
      <c r="BI41" s="185">
        <v>30.183235499589735</v>
      </c>
      <c r="BJ41" s="185">
        <v>32.985293370337864</v>
      </c>
      <c r="BK41" s="185">
        <v>37.136941316636651</v>
      </c>
      <c r="BL41" s="185">
        <v>40.915309227107421</v>
      </c>
      <c r="BM41" s="185">
        <v>43.582294064045065</v>
      </c>
      <c r="BN41" s="185">
        <v>47.624075846398981</v>
      </c>
      <c r="BO41" s="185">
        <v>51.827577299658742</v>
      </c>
      <c r="BP41" s="185">
        <v>56.129863193882862</v>
      </c>
      <c r="BQ41" s="185">
        <v>61.235891578214876</v>
      </c>
      <c r="BR41" s="185">
        <v>67.692033611567851</v>
      </c>
      <c r="BS41" s="185">
        <v>51.910749135585284</v>
      </c>
      <c r="BT41" s="185">
        <v>49.033696424159118</v>
      </c>
      <c r="BU41" s="185">
        <v>21.614945278186187</v>
      </c>
      <c r="BV41" s="185">
        <v>18.625463749876456</v>
      </c>
      <c r="BW41" s="185">
        <v>15.060983132526211</v>
      </c>
      <c r="BX41" s="185">
        <v>11.90748696001674</v>
      </c>
      <c r="BY41" s="185">
        <v>10.536242392038563</v>
      </c>
      <c r="BZ41" s="185">
        <v>0</v>
      </c>
      <c r="CA41" s="186">
        <f t="shared" si="3"/>
        <v>844.94201074758485</v>
      </c>
      <c r="CB41" s="187"/>
    </row>
    <row r="42" spans="2:80">
      <c r="B42" s="184">
        <f t="shared" si="2"/>
        <v>2035</v>
      </c>
      <c r="C42" s="185">
        <v>1.9875858325857365E-7</v>
      </c>
      <c r="D42" s="185">
        <v>3.8338187224179476E-7</v>
      </c>
      <c r="E42" s="185">
        <v>7.0225667449935747E-7</v>
      </c>
      <c r="F42" s="185">
        <v>1.230369292143374E-6</v>
      </c>
      <c r="G42" s="185">
        <v>1.986549612635613E-6</v>
      </c>
      <c r="H42" s="185">
        <v>3.0864085929227514E-6</v>
      </c>
      <c r="I42" s="185">
        <v>4.7533070871158545E-6</v>
      </c>
      <c r="J42" s="185">
        <v>7.5071387504663245E-6</v>
      </c>
      <c r="K42" s="185">
        <v>1.1635427534614773E-5</v>
      </c>
      <c r="L42" s="185">
        <v>1.8419364975208463E-5</v>
      </c>
      <c r="M42" s="185">
        <v>2.8981550144913104E-5</v>
      </c>
      <c r="N42" s="185">
        <v>4.7051400046779768E-5</v>
      </c>
      <c r="O42" s="185">
        <v>7.6173554638278573E-5</v>
      </c>
      <c r="P42" s="185">
        <v>1.2414357778958718E-4</v>
      </c>
      <c r="Q42" s="185">
        <v>2.0775408243731142E-4</v>
      </c>
      <c r="R42" s="185">
        <v>3.4326583616001161E-4</v>
      </c>
      <c r="S42" s="185">
        <v>5.5813537754348386E-4</v>
      </c>
      <c r="T42" s="185">
        <v>8.7690396472450693E-4</v>
      </c>
      <c r="U42" s="185">
        <v>1.378260329648523E-3</v>
      </c>
      <c r="V42" s="185">
        <v>2.0783409482101334E-3</v>
      </c>
      <c r="W42" s="185">
        <v>3.0483285730947274E-3</v>
      </c>
      <c r="X42" s="185">
        <v>4.5610648676599475E-3</v>
      </c>
      <c r="Y42" s="185">
        <v>6.5323022561451505E-3</v>
      </c>
      <c r="Z42" s="185">
        <v>9.441878474499843E-3</v>
      </c>
      <c r="AA42" s="185">
        <v>1.364725694547142E-2</v>
      </c>
      <c r="AB42" s="185">
        <v>1.8613723675046878E-2</v>
      </c>
      <c r="AC42" s="185">
        <v>2.5105228171056204E-2</v>
      </c>
      <c r="AD42" s="185">
        <v>3.4377038107099023E-2</v>
      </c>
      <c r="AE42" s="185">
        <v>4.5111223547520951E-2</v>
      </c>
      <c r="AF42" s="185">
        <v>6.1815134778048009E-2</v>
      </c>
      <c r="AG42" s="185">
        <v>8.277049825528926E-2</v>
      </c>
      <c r="AH42" s="185">
        <v>0.10724976528064956</v>
      </c>
      <c r="AI42" s="185">
        <v>0.1425515959586301</v>
      </c>
      <c r="AJ42" s="185">
        <v>0.18686532653115129</v>
      </c>
      <c r="AK42" s="185">
        <v>0.24727987067547164</v>
      </c>
      <c r="AL42" s="185">
        <v>0.32286443759482986</v>
      </c>
      <c r="AM42" s="185">
        <v>0.40390089728516143</v>
      </c>
      <c r="AN42" s="185">
        <v>0.4880424469152369</v>
      </c>
      <c r="AO42" s="185">
        <v>0.62066603075641136</v>
      </c>
      <c r="AP42" s="185">
        <v>0.80792907451586049</v>
      </c>
      <c r="AQ42" s="185">
        <v>1.0530308930550158</v>
      </c>
      <c r="AR42" s="185">
        <v>1.3662157486601041</v>
      </c>
      <c r="AS42" s="185">
        <v>1.8175637826885109</v>
      </c>
      <c r="AT42" s="185">
        <v>2.3861131179229904</v>
      </c>
      <c r="AU42" s="185">
        <v>3.0560152706109669</v>
      </c>
      <c r="AV42" s="185">
        <v>3.7119013705366388</v>
      </c>
      <c r="AW42" s="185">
        <v>4.699906632454482</v>
      </c>
      <c r="AX42" s="185">
        <v>5.7202314665588858</v>
      </c>
      <c r="AY42" s="185">
        <v>7.0081427682051913</v>
      </c>
      <c r="AZ42" s="185">
        <v>8.2891723233153236</v>
      </c>
      <c r="BA42" s="185">
        <v>9.8794990510522798</v>
      </c>
      <c r="BB42" s="185">
        <v>11.537123106259836</v>
      </c>
      <c r="BC42" s="185">
        <v>13.313410218756697</v>
      </c>
      <c r="BD42" s="185">
        <v>15.290094173854078</v>
      </c>
      <c r="BE42" s="185">
        <v>17.220949442301556</v>
      </c>
      <c r="BF42" s="185">
        <v>19.194644663883111</v>
      </c>
      <c r="BG42" s="185">
        <v>21.746188942680607</v>
      </c>
      <c r="BH42" s="185">
        <v>24.543952132900259</v>
      </c>
      <c r="BI42" s="185">
        <v>27.143084364504915</v>
      </c>
      <c r="BJ42" s="185">
        <v>29.835993959528782</v>
      </c>
      <c r="BK42" s="185">
        <v>32.398973402258804</v>
      </c>
      <c r="BL42" s="185">
        <v>36.236716735199039</v>
      </c>
      <c r="BM42" s="185">
        <v>39.648878230576827</v>
      </c>
      <c r="BN42" s="185">
        <v>41.877362364510624</v>
      </c>
      <c r="BO42" s="185">
        <v>45.346132056200304</v>
      </c>
      <c r="BP42" s="185">
        <v>48.869486901246127</v>
      </c>
      <c r="BQ42" s="185">
        <v>52.373108888427758</v>
      </c>
      <c r="BR42" s="185">
        <v>56.483907768915032</v>
      </c>
      <c r="BS42" s="185">
        <v>61.657060038975878</v>
      </c>
      <c r="BT42" s="185">
        <v>46.639979433777455</v>
      </c>
      <c r="BU42" s="185">
        <v>18.858638489251941</v>
      </c>
      <c r="BV42" s="185">
        <v>17.695454887873286</v>
      </c>
      <c r="BW42" s="185">
        <v>14.97172649489865</v>
      </c>
      <c r="BX42" s="185">
        <v>11.869661652067014</v>
      </c>
      <c r="BY42" s="185">
        <v>9.1818300103082393</v>
      </c>
      <c r="BZ42" s="185">
        <v>0</v>
      </c>
      <c r="CA42" s="186">
        <f t="shared" si="3"/>
        <v>766.56029282096586</v>
      </c>
      <c r="CB42" s="187"/>
    </row>
    <row r="43" spans="2:80">
      <c r="B43" s="184">
        <f t="shared" si="2"/>
        <v>2036</v>
      </c>
      <c r="C43" s="185">
        <v>1.6920089080177392E-7</v>
      </c>
      <c r="D43" s="185">
        <v>3.2482334221678455E-7</v>
      </c>
      <c r="E43" s="185">
        <v>5.8690566420022128E-7</v>
      </c>
      <c r="F43" s="185">
        <v>1.0221133401946969E-6</v>
      </c>
      <c r="G43" s="185">
        <v>1.7174800973907001E-6</v>
      </c>
      <c r="H43" s="185">
        <v>2.68150230595815E-6</v>
      </c>
      <c r="I43" s="185">
        <v>4.0951047750314995E-6</v>
      </c>
      <c r="J43" s="185">
        <v>6.3545398229919448E-6</v>
      </c>
      <c r="K43" s="185">
        <v>1.0203627245020108E-5</v>
      </c>
      <c r="L43" s="185">
        <v>1.6019292864613566E-5</v>
      </c>
      <c r="M43" s="185">
        <v>2.5591444390155038E-5</v>
      </c>
      <c r="N43" s="185">
        <v>4.0741072823702318E-5</v>
      </c>
      <c r="O43" s="185">
        <v>6.6552894181656774E-5</v>
      </c>
      <c r="P43" s="185">
        <v>1.0730324864227647E-4</v>
      </c>
      <c r="Q43" s="185">
        <v>1.7288287740976904E-4</v>
      </c>
      <c r="R43" s="185">
        <v>2.8468291714120464E-4</v>
      </c>
      <c r="S43" s="185">
        <v>4.6171550194432087E-4</v>
      </c>
      <c r="T43" s="185">
        <v>7.3677093234644775E-4</v>
      </c>
      <c r="U43" s="185">
        <v>1.1369649825679895E-3</v>
      </c>
      <c r="V43" s="185">
        <v>1.7567313240135773E-3</v>
      </c>
      <c r="W43" s="185">
        <v>2.6071675257700599E-3</v>
      </c>
      <c r="X43" s="185">
        <v>3.7697873256635206E-3</v>
      </c>
      <c r="Y43" s="185">
        <v>5.5705045176591139E-3</v>
      </c>
      <c r="Z43" s="185">
        <v>7.8886026213751403E-3</v>
      </c>
      <c r="AA43" s="185">
        <v>1.1285413082267437E-2</v>
      </c>
      <c r="AB43" s="185">
        <v>1.6159133276757776E-2</v>
      </c>
      <c r="AC43" s="185">
        <v>2.1846590554924772E-2</v>
      </c>
      <c r="AD43" s="185">
        <v>2.9230883803403551E-2</v>
      </c>
      <c r="AE43" s="185">
        <v>3.9731474790687449E-2</v>
      </c>
      <c r="AF43" s="185">
        <v>5.1787504651870875E-2</v>
      </c>
      <c r="AG43" s="185">
        <v>7.0526265991230352E-2</v>
      </c>
      <c r="AH43" s="185">
        <v>9.3876700437080629E-2</v>
      </c>
      <c r="AI43" s="185">
        <v>0.12097015169759684</v>
      </c>
      <c r="AJ43" s="185">
        <v>0.15999089388626064</v>
      </c>
      <c r="AK43" s="185">
        <v>0.20872694062509312</v>
      </c>
      <c r="AL43" s="185">
        <v>0.27492899879247035</v>
      </c>
      <c r="AM43" s="185">
        <v>0.35742061153332072</v>
      </c>
      <c r="AN43" s="185">
        <v>0.44537024668357705</v>
      </c>
      <c r="AO43" s="185">
        <v>0.5357970634012631</v>
      </c>
      <c r="AP43" s="185">
        <v>0.67857897695887959</v>
      </c>
      <c r="AQ43" s="185">
        <v>0.8801784356873269</v>
      </c>
      <c r="AR43" s="185">
        <v>1.1432260632052298</v>
      </c>
      <c r="AS43" s="185">
        <v>1.478339122101942</v>
      </c>
      <c r="AT43" s="185">
        <v>1.9610938221583378</v>
      </c>
      <c r="AU43" s="185">
        <v>2.567097145034166</v>
      </c>
      <c r="AV43" s="185">
        <v>3.2775968524421217</v>
      </c>
      <c r="AW43" s="185">
        <v>3.9702809435262552</v>
      </c>
      <c r="AX43" s="185">
        <v>5.0140922348845312</v>
      </c>
      <c r="AY43" s="185">
        <v>6.0849853345042026</v>
      </c>
      <c r="AZ43" s="185">
        <v>7.4117374423722016</v>
      </c>
      <c r="BA43" s="185">
        <v>8.7228051499763506</v>
      </c>
      <c r="BB43" s="185">
        <v>10.350067935904793</v>
      </c>
      <c r="BC43" s="185">
        <v>12.036329124791601</v>
      </c>
      <c r="BD43" s="185">
        <v>13.751393347737741</v>
      </c>
      <c r="BE43" s="185">
        <v>15.659286788781307</v>
      </c>
      <c r="BF43" s="185">
        <v>17.502547755776327</v>
      </c>
      <c r="BG43" s="185">
        <v>19.370469736058915</v>
      </c>
      <c r="BH43" s="185">
        <v>21.797431922054205</v>
      </c>
      <c r="BI43" s="185">
        <v>24.440533336388157</v>
      </c>
      <c r="BJ43" s="185">
        <v>26.85741151974446</v>
      </c>
      <c r="BK43" s="185">
        <v>29.333452758162636</v>
      </c>
      <c r="BL43" s="185">
        <v>31.643024954286698</v>
      </c>
      <c r="BM43" s="185">
        <v>35.145973965375113</v>
      </c>
      <c r="BN43" s="185">
        <v>38.13088554352246</v>
      </c>
      <c r="BO43" s="185">
        <v>39.910299277872525</v>
      </c>
      <c r="BP43" s="185">
        <v>42.798884827765882</v>
      </c>
      <c r="BQ43" s="185">
        <v>45.647348399742924</v>
      </c>
      <c r="BR43" s="185">
        <v>48.364929620408809</v>
      </c>
      <c r="BS43" s="185">
        <v>51.516152507018035</v>
      </c>
      <c r="BT43" s="185">
        <v>55.474285000066445</v>
      </c>
      <c r="BU43" s="185">
        <v>16.86972097914386</v>
      </c>
      <c r="BV43" s="185">
        <v>15.422052646979173</v>
      </c>
      <c r="BW43" s="185">
        <v>14.208474146309323</v>
      </c>
      <c r="BX43" s="185">
        <v>11.7871325234296</v>
      </c>
      <c r="BY43" s="185">
        <v>9.1445771594972864</v>
      </c>
      <c r="BZ43" s="185">
        <v>0</v>
      </c>
      <c r="CA43" s="186">
        <f t="shared" si="3"/>
        <v>692.81499534665386</v>
      </c>
      <c r="CB43" s="187"/>
    </row>
    <row r="44" spans="2:80">
      <c r="B44" s="184">
        <f t="shared" si="2"/>
        <v>2037</v>
      </c>
      <c r="C44" s="185">
        <v>1.3990849441480879E-7</v>
      </c>
      <c r="D44" s="185">
        <v>2.7651624575145139E-7</v>
      </c>
      <c r="E44" s="185">
        <v>4.9727830367038428E-7</v>
      </c>
      <c r="F44" s="185">
        <v>8.5435169101116815E-7</v>
      </c>
      <c r="G44" s="185">
        <v>1.4269806224015413E-6</v>
      </c>
      <c r="H44" s="185">
        <v>2.3181302948663274E-6</v>
      </c>
      <c r="I44" s="185">
        <v>3.5575589027725396E-6</v>
      </c>
      <c r="J44" s="185">
        <v>5.4743806405452289E-6</v>
      </c>
      <c r="K44" s="185">
        <v>8.6371389683009836E-6</v>
      </c>
      <c r="L44" s="185">
        <v>1.404685303708908E-5</v>
      </c>
      <c r="M44" s="185">
        <v>2.2255736319906627E-5</v>
      </c>
      <c r="N44" s="185">
        <v>3.5973084655485654E-5</v>
      </c>
      <c r="O44" s="185">
        <v>5.7625869970767685E-5</v>
      </c>
      <c r="P44" s="185">
        <v>9.3750726528007977E-5</v>
      </c>
      <c r="Q44" s="185">
        <v>1.4943153526406072E-4</v>
      </c>
      <c r="R44" s="185">
        <v>2.369018144835755E-4</v>
      </c>
      <c r="S44" s="185">
        <v>3.8291998974718244E-4</v>
      </c>
      <c r="T44" s="185">
        <v>6.0949426034581644E-4</v>
      </c>
      <c r="U44" s="185">
        <v>9.5528315250098528E-4</v>
      </c>
      <c r="V44" s="185">
        <v>1.4491946239267861E-3</v>
      </c>
      <c r="W44" s="185">
        <v>2.2037488138844652E-3</v>
      </c>
      <c r="X44" s="185">
        <v>3.2242827253199935E-3</v>
      </c>
      <c r="Y44" s="185">
        <v>4.6041833782676234E-3</v>
      </c>
      <c r="Z44" s="185">
        <v>6.7271892170037706E-3</v>
      </c>
      <c r="AA44" s="185">
        <v>9.4292358839078161E-3</v>
      </c>
      <c r="AB44" s="185">
        <v>1.3363142667288996E-2</v>
      </c>
      <c r="AC44" s="185">
        <v>1.8965640224920977E-2</v>
      </c>
      <c r="AD44" s="185">
        <v>2.5436865952576826E-2</v>
      </c>
      <c r="AE44" s="185">
        <v>3.3784476834342658E-2</v>
      </c>
      <c r="AF44" s="185">
        <v>4.5611151232005431E-2</v>
      </c>
      <c r="AG44" s="185">
        <v>5.9087960042517929E-2</v>
      </c>
      <c r="AH44" s="185">
        <v>7.9991821400201557E-2</v>
      </c>
      <c r="AI44" s="185">
        <v>0.10588695476057797</v>
      </c>
      <c r="AJ44" s="185">
        <v>0.13576456845408902</v>
      </c>
      <c r="AK44" s="185">
        <v>0.17869617095625023</v>
      </c>
      <c r="AL44" s="185">
        <v>0.2320515416812825</v>
      </c>
      <c r="AM44" s="185">
        <v>0.30433665804202659</v>
      </c>
      <c r="AN44" s="185">
        <v>0.39408945852995214</v>
      </c>
      <c r="AO44" s="185">
        <v>0.48891233837066994</v>
      </c>
      <c r="AP44" s="185">
        <v>0.5857765597566913</v>
      </c>
      <c r="AQ44" s="185">
        <v>0.73926711783320553</v>
      </c>
      <c r="AR44" s="185">
        <v>0.95559512055712448</v>
      </c>
      <c r="AS44" s="185">
        <v>1.2371178650543391</v>
      </c>
      <c r="AT44" s="185">
        <v>1.5952568656267729</v>
      </c>
      <c r="AU44" s="185">
        <v>2.109876613985743</v>
      </c>
      <c r="AV44" s="185">
        <v>2.7531050830756874</v>
      </c>
      <c r="AW44" s="185">
        <v>3.5054869927700847</v>
      </c>
      <c r="AX44" s="185">
        <v>4.2355884673399782</v>
      </c>
      <c r="AY44" s="185">
        <v>5.3332906862466096</v>
      </c>
      <c r="AZ44" s="185">
        <v>6.4346512357627645</v>
      </c>
      <c r="BA44" s="185">
        <v>7.7989756846636578</v>
      </c>
      <c r="BB44" s="185">
        <v>9.1387869168238236</v>
      </c>
      <c r="BC44" s="185">
        <v>10.799843333574543</v>
      </c>
      <c r="BD44" s="185">
        <v>12.435924381177108</v>
      </c>
      <c r="BE44" s="185">
        <v>14.089637078492339</v>
      </c>
      <c r="BF44" s="185">
        <v>15.924100025662463</v>
      </c>
      <c r="BG44" s="185">
        <v>17.674250152311767</v>
      </c>
      <c r="BH44" s="185">
        <v>19.430413034999301</v>
      </c>
      <c r="BI44" s="185">
        <v>21.72465433110931</v>
      </c>
      <c r="BJ44" s="185">
        <v>24.206498698444072</v>
      </c>
      <c r="BK44" s="185">
        <v>26.430571597449834</v>
      </c>
      <c r="BL44" s="185">
        <v>28.676389863967131</v>
      </c>
      <c r="BM44" s="185">
        <v>30.719768806429169</v>
      </c>
      <c r="BN44" s="185">
        <v>33.831316754200742</v>
      </c>
      <c r="BO44" s="185">
        <v>36.372829565824325</v>
      </c>
      <c r="BP44" s="185">
        <v>37.705353507604059</v>
      </c>
      <c r="BQ44" s="185">
        <v>40.018671222611715</v>
      </c>
      <c r="BR44" s="185">
        <v>42.203181610845093</v>
      </c>
      <c r="BS44" s="185">
        <v>44.167845755371246</v>
      </c>
      <c r="BT44" s="185">
        <v>46.416755840583484</v>
      </c>
      <c r="BU44" s="185">
        <v>17.635236475506538</v>
      </c>
      <c r="BV44" s="185">
        <v>12.949796526563665</v>
      </c>
      <c r="BW44" s="185">
        <v>11.627932603531896</v>
      </c>
      <c r="BX44" s="185">
        <v>10.503300716720757</v>
      </c>
      <c r="BY44" s="185">
        <v>8.5269974482593547</v>
      </c>
      <c r="BZ44" s="185">
        <v>0</v>
      </c>
      <c r="CA44" s="186">
        <f t="shared" si="3"/>
        <v>612.64024198979462</v>
      </c>
      <c r="CB44" s="187"/>
    </row>
    <row r="45" spans="2:80">
      <c r="B45" s="184">
        <f t="shared" si="2"/>
        <v>2038</v>
      </c>
      <c r="C45" s="185">
        <v>1.2046808661389519E-7</v>
      </c>
      <c r="D45" s="185">
        <v>2.2871407461683146E-7</v>
      </c>
      <c r="E45" s="185">
        <v>4.2332073570822137E-7</v>
      </c>
      <c r="F45" s="185">
        <v>7.2390394759147547E-7</v>
      </c>
      <c r="G45" s="185">
        <v>1.1929000484633967E-6</v>
      </c>
      <c r="H45" s="185">
        <v>1.9262466688721447E-6</v>
      </c>
      <c r="I45" s="185">
        <v>3.0752698556221758E-6</v>
      </c>
      <c r="J45" s="185">
        <v>4.7554486285600328E-6</v>
      </c>
      <c r="K45" s="185">
        <v>7.4405616898726157E-6</v>
      </c>
      <c r="L45" s="185">
        <v>1.1890568660521961E-5</v>
      </c>
      <c r="M45" s="185">
        <v>1.9514121673488982E-5</v>
      </c>
      <c r="N45" s="185">
        <v>3.1283161962630812E-5</v>
      </c>
      <c r="O45" s="185">
        <v>5.0878928232828136E-5</v>
      </c>
      <c r="P45" s="185">
        <v>8.1175032038416362E-5</v>
      </c>
      <c r="Q45" s="185">
        <v>1.3055822120408567E-4</v>
      </c>
      <c r="R45" s="185">
        <v>2.0476783447090363E-4</v>
      </c>
      <c r="S45" s="185">
        <v>3.1865331917968476E-4</v>
      </c>
      <c r="T45" s="185">
        <v>5.0548104387129755E-4</v>
      </c>
      <c r="U45" s="185">
        <v>7.9027142135384976E-4</v>
      </c>
      <c r="V45" s="185">
        <v>1.2176313017471241E-3</v>
      </c>
      <c r="W45" s="185">
        <v>1.8179747476935737E-3</v>
      </c>
      <c r="X45" s="185">
        <v>2.7254085225951186E-3</v>
      </c>
      <c r="Y45" s="185">
        <v>3.9379956744327593E-3</v>
      </c>
      <c r="Z45" s="185">
        <v>5.5604101665297501E-3</v>
      </c>
      <c r="AA45" s="185">
        <v>8.0410929879429771E-3</v>
      </c>
      <c r="AB45" s="185">
        <v>1.116563072442206E-2</v>
      </c>
      <c r="AC45" s="185">
        <v>1.5684694134349808E-2</v>
      </c>
      <c r="AD45" s="185">
        <v>2.2082480689554818E-2</v>
      </c>
      <c r="AE45" s="185">
        <v>2.9399504137043841E-2</v>
      </c>
      <c r="AF45" s="185">
        <v>3.8785244978562283E-2</v>
      </c>
      <c r="AG45" s="185">
        <v>5.2040148969576872E-2</v>
      </c>
      <c r="AH45" s="185">
        <v>6.7021404950513341E-2</v>
      </c>
      <c r="AI45" s="185">
        <v>9.0228128580501998E-2</v>
      </c>
      <c r="AJ45" s="185">
        <v>0.11883754647239086</v>
      </c>
      <c r="AK45" s="185">
        <v>0.1516343277727582</v>
      </c>
      <c r="AL45" s="185">
        <v>0.19865327644601127</v>
      </c>
      <c r="AM45" s="185">
        <v>0.25686120841984528</v>
      </c>
      <c r="AN45" s="185">
        <v>0.33554600761697073</v>
      </c>
      <c r="AO45" s="185">
        <v>0.43258478771539899</v>
      </c>
      <c r="AP45" s="185">
        <v>0.5344836160611639</v>
      </c>
      <c r="AQ45" s="185">
        <v>0.63814623373154533</v>
      </c>
      <c r="AR45" s="185">
        <v>0.80262013862420645</v>
      </c>
      <c r="AS45" s="185">
        <v>1.0341119410058734</v>
      </c>
      <c r="AT45" s="185">
        <v>1.3350406045874377</v>
      </c>
      <c r="AU45" s="185">
        <v>1.7164796092453969</v>
      </c>
      <c r="AV45" s="185">
        <v>2.2627838009190455</v>
      </c>
      <c r="AW45" s="185">
        <v>2.9444435753714222</v>
      </c>
      <c r="AX45" s="185">
        <v>3.7395043255124714</v>
      </c>
      <c r="AY45" s="185">
        <v>4.5051569069111306</v>
      </c>
      <c r="AZ45" s="185">
        <v>5.6388190598998928</v>
      </c>
      <c r="BA45" s="185">
        <v>6.769797973610796</v>
      </c>
      <c r="BB45" s="185">
        <v>8.1702857845378425</v>
      </c>
      <c r="BC45" s="185">
        <v>9.5362932759698253</v>
      </c>
      <c r="BD45" s="185">
        <v>11.159102005599397</v>
      </c>
      <c r="BE45" s="185">
        <v>12.744173599868766</v>
      </c>
      <c r="BF45" s="185">
        <v>14.332551490813792</v>
      </c>
      <c r="BG45" s="185">
        <v>16.087281931307743</v>
      </c>
      <c r="BH45" s="185">
        <v>17.738513183390083</v>
      </c>
      <c r="BI45" s="185">
        <v>19.377938653708831</v>
      </c>
      <c r="BJ45" s="185">
        <v>21.533630312694282</v>
      </c>
      <c r="BK45" s="185">
        <v>23.843070997193799</v>
      </c>
      <c r="BL45" s="185">
        <v>25.86246239882103</v>
      </c>
      <c r="BM45" s="185">
        <v>27.865902842044179</v>
      </c>
      <c r="BN45" s="185">
        <v>29.598182694277835</v>
      </c>
      <c r="BO45" s="185">
        <v>32.301380604397771</v>
      </c>
      <c r="BP45" s="185">
        <v>34.396100585381348</v>
      </c>
      <c r="BQ45" s="185">
        <v>35.292415416901747</v>
      </c>
      <c r="BR45" s="185">
        <v>37.041224859036959</v>
      </c>
      <c r="BS45" s="185">
        <v>38.588994532728016</v>
      </c>
      <c r="BT45" s="185">
        <v>39.850880244524745</v>
      </c>
      <c r="BU45" s="185">
        <v>13.855227392036067</v>
      </c>
      <c r="BV45" s="185">
        <v>14.406363154060212</v>
      </c>
      <c r="BW45" s="185">
        <v>10.397193518487979</v>
      </c>
      <c r="BX45" s="185">
        <v>9.1570366428484586</v>
      </c>
      <c r="BY45" s="185">
        <v>8.0935151912230818</v>
      </c>
      <c r="BZ45" s="185">
        <v>0</v>
      </c>
      <c r="CA45" s="186">
        <f t="shared" si="3"/>
        <v>544.99709836282932</v>
      </c>
      <c r="CB45" s="187"/>
    </row>
    <row r="46" spans="2:80">
      <c r="B46" s="184">
        <f t="shared" si="2"/>
        <v>2039</v>
      </c>
      <c r="C46" s="185">
        <v>1.0236949690017871E-7</v>
      </c>
      <c r="D46" s="185">
        <v>1.9690431363530991E-7</v>
      </c>
      <c r="E46" s="185">
        <v>3.5023469491593517E-7</v>
      </c>
      <c r="F46" s="185">
        <v>6.1623626992218794E-7</v>
      </c>
      <c r="G46" s="185">
        <v>1.0107876008969008E-6</v>
      </c>
      <c r="H46" s="185">
        <v>1.6103957231963784E-6</v>
      </c>
      <c r="I46" s="185">
        <v>2.5556330863832355E-6</v>
      </c>
      <c r="J46" s="185">
        <v>4.1105368079261129E-6</v>
      </c>
      <c r="K46" s="185">
        <v>6.4630333026366449E-6</v>
      </c>
      <c r="L46" s="185">
        <v>1.0242953256703324E-5</v>
      </c>
      <c r="M46" s="185">
        <v>1.651885003957354E-5</v>
      </c>
      <c r="N46" s="185">
        <v>2.7428082548006105E-5</v>
      </c>
      <c r="O46" s="185">
        <v>4.4244488947436933E-5</v>
      </c>
      <c r="P46" s="185">
        <v>7.1669719125116993E-5</v>
      </c>
      <c r="Q46" s="185">
        <v>1.1304541872800278E-4</v>
      </c>
      <c r="R46" s="185">
        <v>1.7890695778505217E-4</v>
      </c>
      <c r="S46" s="185">
        <v>2.7543537115273797E-4</v>
      </c>
      <c r="T46" s="185">
        <v>4.206480434370552E-4</v>
      </c>
      <c r="U46" s="185">
        <v>6.5541420055706401E-4</v>
      </c>
      <c r="V46" s="185">
        <v>1.0073160108521884E-3</v>
      </c>
      <c r="W46" s="185">
        <v>1.5275044747318778E-3</v>
      </c>
      <c r="X46" s="185">
        <v>2.2483311132427408E-3</v>
      </c>
      <c r="Y46" s="185">
        <v>3.3287545809858599E-3</v>
      </c>
      <c r="Z46" s="185">
        <v>4.7559358675495766E-3</v>
      </c>
      <c r="AA46" s="185">
        <v>6.6466826940775325E-3</v>
      </c>
      <c r="AB46" s="185">
        <v>9.5220740440662976E-3</v>
      </c>
      <c r="AC46" s="185">
        <v>1.3105976298088629E-2</v>
      </c>
      <c r="AD46" s="185">
        <v>1.8263074465220019E-2</v>
      </c>
      <c r="AE46" s="185">
        <v>2.5522636067720428E-2</v>
      </c>
      <c r="AF46" s="185">
        <v>3.3751256859714807E-2</v>
      </c>
      <c r="AG46" s="185">
        <v>4.4253340876649783E-2</v>
      </c>
      <c r="AH46" s="185">
        <v>5.9026552024544654E-2</v>
      </c>
      <c r="AI46" s="185">
        <v>7.5601129685211044E-2</v>
      </c>
      <c r="AJ46" s="185">
        <v>0.10126632103795496</v>
      </c>
      <c r="AK46" s="185">
        <v>0.1327293715912099</v>
      </c>
      <c r="AL46" s="185">
        <v>0.16856615093648974</v>
      </c>
      <c r="AM46" s="185">
        <v>0.21988379092764554</v>
      </c>
      <c r="AN46" s="185">
        <v>0.28319112323729945</v>
      </c>
      <c r="AO46" s="185">
        <v>0.36829959839289417</v>
      </c>
      <c r="AP46" s="185">
        <v>0.47286997414873932</v>
      </c>
      <c r="AQ46" s="185">
        <v>0.58222082332508374</v>
      </c>
      <c r="AR46" s="185">
        <v>0.6928134395006792</v>
      </c>
      <c r="AS46" s="185">
        <v>0.86857569361217635</v>
      </c>
      <c r="AT46" s="185">
        <v>1.1160047222130873</v>
      </c>
      <c r="AU46" s="185">
        <v>1.4365814643258661</v>
      </c>
      <c r="AV46" s="185">
        <v>1.8410683447119496</v>
      </c>
      <c r="AW46" s="185">
        <v>2.4200944885060758</v>
      </c>
      <c r="AX46" s="185">
        <v>3.1409675817041025</v>
      </c>
      <c r="AY46" s="185">
        <v>3.9773327226719575</v>
      </c>
      <c r="AZ46" s="185">
        <v>4.7624186869356588</v>
      </c>
      <c r="BA46" s="185">
        <v>5.9310641761795857</v>
      </c>
      <c r="BB46" s="185">
        <v>7.090708987098016</v>
      </c>
      <c r="BC46" s="185">
        <v>8.5247917310511614</v>
      </c>
      <c r="BD46" s="185">
        <v>9.8520930044275747</v>
      </c>
      <c r="BE46" s="185">
        <v>11.434521759578411</v>
      </c>
      <c r="BF46" s="185">
        <v>12.96412128493772</v>
      </c>
      <c r="BG46" s="185">
        <v>14.481886593139388</v>
      </c>
      <c r="BH46" s="185">
        <v>16.150503501998557</v>
      </c>
      <c r="BI46" s="185">
        <v>17.697815980155475</v>
      </c>
      <c r="BJ46" s="185">
        <v>19.217536527438181</v>
      </c>
      <c r="BK46" s="185">
        <v>21.225187131518037</v>
      </c>
      <c r="BL46" s="185">
        <v>23.349747375226034</v>
      </c>
      <c r="BM46" s="185">
        <v>25.153718408274216</v>
      </c>
      <c r="BN46" s="185">
        <v>26.872011717002255</v>
      </c>
      <c r="BO46" s="185">
        <v>28.285515529084581</v>
      </c>
      <c r="BP46" s="185">
        <v>30.573974972697371</v>
      </c>
      <c r="BQ46" s="185">
        <v>32.22684286025703</v>
      </c>
      <c r="BR46" s="185">
        <v>32.701860193170624</v>
      </c>
      <c r="BS46" s="185">
        <v>33.909851203704982</v>
      </c>
      <c r="BT46" s="185">
        <v>34.863883841873594</v>
      </c>
      <c r="BU46" s="185">
        <v>11.584738519981986</v>
      </c>
      <c r="BV46" s="185">
        <v>11.755271785248299</v>
      </c>
      <c r="BW46" s="185">
        <v>12.005516369574233</v>
      </c>
      <c r="BX46" s="185">
        <v>8.5052211170700307</v>
      </c>
      <c r="BY46" s="185">
        <v>7.3330550280120423</v>
      </c>
      <c r="BZ46" s="185">
        <v>0</v>
      </c>
      <c r="CA46" s="186">
        <f t="shared" si="3"/>
        <v>486.57671503175777</v>
      </c>
      <c r="CB46" s="187"/>
    </row>
    <row r="47" spans="2:80">
      <c r="B47" s="184">
        <f t="shared" si="2"/>
        <v>2040</v>
      </c>
      <c r="C47" s="185">
        <v>8.6942120548078039E-8</v>
      </c>
      <c r="D47" s="185">
        <v>1.673231957988186E-7</v>
      </c>
      <c r="E47" s="185">
        <v>3.0148495762383209E-7</v>
      </c>
      <c r="F47" s="185">
        <v>5.0997091813331785E-7</v>
      </c>
      <c r="G47" s="185">
        <v>8.60444956708728E-7</v>
      </c>
      <c r="H47" s="185">
        <v>1.3645725783911766E-6</v>
      </c>
      <c r="I47" s="185">
        <v>2.1367401568869737E-6</v>
      </c>
      <c r="J47" s="185">
        <v>3.4162499848444661E-6</v>
      </c>
      <c r="K47" s="185">
        <v>5.5863254682098074E-6</v>
      </c>
      <c r="L47" s="185">
        <v>8.8967312541765597E-6</v>
      </c>
      <c r="M47" s="185">
        <v>1.4229560705111832E-5</v>
      </c>
      <c r="N47" s="185">
        <v>2.3218403643485153E-5</v>
      </c>
      <c r="O47" s="185">
        <v>3.8790383101658388E-5</v>
      </c>
      <c r="P47" s="185">
        <v>6.2323586960066901E-5</v>
      </c>
      <c r="Q47" s="185">
        <v>9.9807971812859719E-5</v>
      </c>
      <c r="R47" s="185">
        <v>1.5490923494243525E-4</v>
      </c>
      <c r="S47" s="185">
        <v>2.4065271977610769E-4</v>
      </c>
      <c r="T47" s="185">
        <v>3.6360136980354008E-4</v>
      </c>
      <c r="U47" s="185">
        <v>5.4542755053821335E-4</v>
      </c>
      <c r="V47" s="185">
        <v>8.354311301528583E-4</v>
      </c>
      <c r="W47" s="185">
        <v>1.2636782633853039E-3</v>
      </c>
      <c r="X47" s="185">
        <v>1.8891260741367155E-3</v>
      </c>
      <c r="Y47" s="185">
        <v>2.7461247791568666E-3</v>
      </c>
      <c r="Z47" s="185">
        <v>4.0202155055308886E-3</v>
      </c>
      <c r="AA47" s="185">
        <v>5.6851390001518287E-3</v>
      </c>
      <c r="AB47" s="185">
        <v>7.8711666142896042E-3</v>
      </c>
      <c r="AC47" s="185">
        <v>1.1176983655458717E-2</v>
      </c>
      <c r="AD47" s="185">
        <v>1.5261090296720958E-2</v>
      </c>
      <c r="AE47" s="185">
        <v>2.1109109486102451E-2</v>
      </c>
      <c r="AF47" s="185">
        <v>2.930057737595182E-2</v>
      </c>
      <c r="AG47" s="185">
        <v>3.8509758169561148E-2</v>
      </c>
      <c r="AH47" s="185">
        <v>5.0195760186664828E-2</v>
      </c>
      <c r="AI47" s="185">
        <v>6.6582661426203282E-2</v>
      </c>
      <c r="AJ47" s="185">
        <v>8.4853792389934735E-2</v>
      </c>
      <c r="AK47" s="185">
        <v>0.11310755273988293</v>
      </c>
      <c r="AL47" s="185">
        <v>0.14755288069241124</v>
      </c>
      <c r="AM47" s="185">
        <v>0.1865783320256027</v>
      </c>
      <c r="AN47" s="185">
        <v>0.24241567994107649</v>
      </c>
      <c r="AO47" s="185">
        <v>0.31081401746591486</v>
      </c>
      <c r="AP47" s="185">
        <v>0.40256717677310927</v>
      </c>
      <c r="AQ47" s="185">
        <v>0.51505974135648358</v>
      </c>
      <c r="AR47" s="185">
        <v>0.63204420904075509</v>
      </c>
      <c r="AS47" s="185">
        <v>0.74971681689147396</v>
      </c>
      <c r="AT47" s="185">
        <v>0.93737461951264234</v>
      </c>
      <c r="AU47" s="185">
        <v>1.2009335778963406</v>
      </c>
      <c r="AV47" s="185">
        <v>1.5409416478278319</v>
      </c>
      <c r="AW47" s="185">
        <v>1.9692589668280167</v>
      </c>
      <c r="AX47" s="185">
        <v>2.5817094408182939</v>
      </c>
      <c r="AY47" s="185">
        <v>3.3407114860473466</v>
      </c>
      <c r="AZ47" s="185">
        <v>4.2034093553574827</v>
      </c>
      <c r="BA47" s="185">
        <v>5.0076234855495878</v>
      </c>
      <c r="BB47" s="185">
        <v>6.2101536428683639</v>
      </c>
      <c r="BC47" s="185">
        <v>7.3964143768460504</v>
      </c>
      <c r="BD47" s="185">
        <v>8.8033036425187614</v>
      </c>
      <c r="BE47" s="185">
        <v>10.091217405190172</v>
      </c>
      <c r="BF47" s="185">
        <v>11.628128437042442</v>
      </c>
      <c r="BG47" s="185">
        <v>13.096932216586508</v>
      </c>
      <c r="BH47" s="185">
        <v>14.538691977290927</v>
      </c>
      <c r="BI47" s="185">
        <v>16.115605212684628</v>
      </c>
      <c r="BJ47" s="185">
        <v>17.555890411614314</v>
      </c>
      <c r="BK47" s="185">
        <v>18.949663837077324</v>
      </c>
      <c r="BL47" s="185">
        <v>20.79849766257254</v>
      </c>
      <c r="BM47" s="185">
        <v>22.726796892789444</v>
      </c>
      <c r="BN47" s="185">
        <v>24.27515965295326</v>
      </c>
      <c r="BO47" s="185">
        <v>25.700876548033346</v>
      </c>
      <c r="BP47" s="185">
        <v>26.796186173584097</v>
      </c>
      <c r="BQ47" s="185">
        <v>28.672044008347871</v>
      </c>
      <c r="BR47" s="185">
        <v>29.891132534179246</v>
      </c>
      <c r="BS47" s="185">
        <v>29.971304361501343</v>
      </c>
      <c r="BT47" s="185">
        <v>30.675466496649051</v>
      </c>
      <c r="BU47" s="185">
        <v>10.029352704252046</v>
      </c>
      <c r="BV47" s="185">
        <v>9.9978077742249774</v>
      </c>
      <c r="BW47" s="185">
        <v>9.9673909088724653</v>
      </c>
      <c r="BX47" s="185">
        <v>9.9839296915672122</v>
      </c>
      <c r="BY47" s="185">
        <v>6.9311118691088289</v>
      </c>
      <c r="BZ47" s="185">
        <v>0</v>
      </c>
      <c r="CA47" s="186">
        <f t="shared" si="3"/>
        <v>435.22774432703966</v>
      </c>
      <c r="CB47" s="187"/>
    </row>
    <row r="48" spans="2:80">
      <c r="B48" s="184">
        <f t="shared" si="2"/>
        <v>2041</v>
      </c>
      <c r="C48" s="185">
        <v>7.3801766514031142E-8</v>
      </c>
      <c r="D48" s="185">
        <v>1.4210876590065036E-7</v>
      </c>
      <c r="E48" s="185">
        <v>2.5619327703035877E-7</v>
      </c>
      <c r="F48" s="185">
        <v>4.3893587119842037E-7</v>
      </c>
      <c r="G48" s="185">
        <v>7.1219458125382218E-7</v>
      </c>
      <c r="H48" s="185">
        <v>1.1616032907918461E-6</v>
      </c>
      <c r="I48" s="185">
        <v>1.8106105810627993E-6</v>
      </c>
      <c r="J48" s="185">
        <v>2.8564718895854324E-6</v>
      </c>
      <c r="K48" s="185">
        <v>4.6431026590604274E-6</v>
      </c>
      <c r="L48" s="185">
        <v>7.6895746496663531E-6</v>
      </c>
      <c r="M48" s="185">
        <v>1.2358810921389574E-5</v>
      </c>
      <c r="N48" s="185">
        <v>2.0000264684641444E-5</v>
      </c>
      <c r="O48" s="185">
        <v>3.2837385125633611E-5</v>
      </c>
      <c r="P48" s="185">
        <v>5.4640278041223622E-5</v>
      </c>
      <c r="Q48" s="185">
        <v>8.6792603494534326E-5</v>
      </c>
      <c r="R48" s="185">
        <v>1.3677054648861264E-4</v>
      </c>
      <c r="S48" s="185">
        <v>2.0837368547269031E-4</v>
      </c>
      <c r="T48" s="185">
        <v>3.1769148891133692E-4</v>
      </c>
      <c r="U48" s="185">
        <v>4.7146336853814974E-4</v>
      </c>
      <c r="V48" s="185">
        <v>6.9524720472441404E-4</v>
      </c>
      <c r="W48" s="185">
        <v>1.0480583633652452E-3</v>
      </c>
      <c r="X48" s="185">
        <v>1.5628475528225994E-3</v>
      </c>
      <c r="Y48" s="185">
        <v>2.3074243666524885E-3</v>
      </c>
      <c r="Z48" s="185">
        <v>3.3166736051913892E-3</v>
      </c>
      <c r="AA48" s="185">
        <v>4.8057675704604175E-3</v>
      </c>
      <c r="AB48" s="185">
        <v>6.7325841396564945E-3</v>
      </c>
      <c r="AC48" s="185">
        <v>9.239563054538269E-3</v>
      </c>
      <c r="AD48" s="185">
        <v>1.3015138777887403E-2</v>
      </c>
      <c r="AE48" s="185">
        <v>1.7640069125830493E-2</v>
      </c>
      <c r="AF48" s="185">
        <v>2.4234797712612055E-2</v>
      </c>
      <c r="AG48" s="185">
        <v>3.3431624882794497E-2</v>
      </c>
      <c r="AH48" s="185">
        <v>4.3681143714010884E-2</v>
      </c>
      <c r="AI48" s="185">
        <v>5.6622750049124204E-2</v>
      </c>
      <c r="AJ48" s="185">
        <v>7.4730960439486238E-2</v>
      </c>
      <c r="AK48" s="185">
        <v>9.4780549690848592E-2</v>
      </c>
      <c r="AL48" s="185">
        <v>0.12574363159358626</v>
      </c>
      <c r="AM48" s="185">
        <v>0.1633228066817497</v>
      </c>
      <c r="AN48" s="185">
        <v>0.20569659143310892</v>
      </c>
      <c r="AO48" s="185">
        <v>0.26604218744716868</v>
      </c>
      <c r="AP48" s="185">
        <v>0.33970205106535367</v>
      </c>
      <c r="AQ48" s="185">
        <v>0.43844505501034159</v>
      </c>
      <c r="AR48" s="185">
        <v>0.55908100422860985</v>
      </c>
      <c r="AS48" s="185">
        <v>0.68389533048848916</v>
      </c>
      <c r="AT48" s="185">
        <v>0.80906821606274204</v>
      </c>
      <c r="AU48" s="185">
        <v>1.008724369461973</v>
      </c>
      <c r="AV48" s="185">
        <v>1.2882230850645227</v>
      </c>
      <c r="AW48" s="185">
        <v>1.6483532152632765</v>
      </c>
      <c r="AX48" s="185">
        <v>2.1010145176485304</v>
      </c>
      <c r="AY48" s="185">
        <v>2.745995548511603</v>
      </c>
      <c r="AZ48" s="185">
        <v>3.5295553790638667</v>
      </c>
      <c r="BA48" s="185">
        <v>4.41783948036126</v>
      </c>
      <c r="BB48" s="185">
        <v>5.240784584933472</v>
      </c>
      <c r="BC48" s="185">
        <v>6.4752059239208863</v>
      </c>
      <c r="BD48" s="185">
        <v>7.6324906749057089</v>
      </c>
      <c r="BE48" s="185">
        <v>9.0098446386615052</v>
      </c>
      <c r="BF48" s="185">
        <v>10.254996954670055</v>
      </c>
      <c r="BG48" s="185">
        <v>11.740415725402421</v>
      </c>
      <c r="BH48" s="185">
        <v>13.142967727578696</v>
      </c>
      <c r="BI48" s="185">
        <v>14.50409318853033</v>
      </c>
      <c r="BJ48" s="185">
        <v>15.985452111720264</v>
      </c>
      <c r="BK48" s="185">
        <v>17.312827272078394</v>
      </c>
      <c r="BL48" s="185">
        <v>18.573195146504133</v>
      </c>
      <c r="BM48" s="185">
        <v>20.253368359433701</v>
      </c>
      <c r="BN48" s="185">
        <v>21.945703757647042</v>
      </c>
      <c r="BO48" s="185">
        <v>23.23213571116867</v>
      </c>
      <c r="BP48" s="185">
        <v>24.365137407565467</v>
      </c>
      <c r="BQ48" s="185">
        <v>25.149926354274658</v>
      </c>
      <c r="BR48" s="185">
        <v>26.617892148913004</v>
      </c>
      <c r="BS48" s="185">
        <v>27.423597743650276</v>
      </c>
      <c r="BT48" s="185">
        <v>27.144254343750685</v>
      </c>
      <c r="BU48" s="185">
        <v>8.8782058971558442</v>
      </c>
      <c r="BV48" s="185">
        <v>8.8030083091155618</v>
      </c>
      <c r="BW48" s="185">
        <v>8.6236776536919884</v>
      </c>
      <c r="BX48" s="185">
        <v>8.434857823173159</v>
      </c>
      <c r="BY48" s="185">
        <v>8.2700642550335903</v>
      </c>
      <c r="BZ48" s="185">
        <v>0</v>
      </c>
      <c r="CA48" s="186">
        <f t="shared" si="3"/>
        <v>389.73401209614468</v>
      </c>
      <c r="CB48" s="187"/>
    </row>
    <row r="49" spans="2:80">
      <c r="B49" s="184">
        <f t="shared" si="2"/>
        <v>2042</v>
      </c>
      <c r="C49" s="185">
        <v>6.2671541345427073E-8</v>
      </c>
      <c r="D49" s="185">
        <v>1.2063183806726441E-7</v>
      </c>
      <c r="E49" s="185">
        <v>2.1758949789868476E-7</v>
      </c>
      <c r="F49" s="185">
        <v>3.7299686178604574E-7</v>
      </c>
      <c r="G49" s="185">
        <v>6.1293900183168049E-7</v>
      </c>
      <c r="H49" s="185">
        <v>9.6159251363608922E-7</v>
      </c>
      <c r="I49" s="185">
        <v>1.5412908956555227E-6</v>
      </c>
      <c r="J49" s="185">
        <v>2.4205253809639338E-6</v>
      </c>
      <c r="K49" s="185">
        <v>3.8824760148908899E-6</v>
      </c>
      <c r="L49" s="185">
        <v>6.391621233559075E-6</v>
      </c>
      <c r="M49" s="185">
        <v>1.0681579236934691E-5</v>
      </c>
      <c r="N49" s="185">
        <v>1.7370341444195025E-5</v>
      </c>
      <c r="O49" s="185">
        <v>2.8285452288362434E-5</v>
      </c>
      <c r="P49" s="185">
        <v>4.6255278601192718E-5</v>
      </c>
      <c r="Q49" s="185">
        <v>7.6093103511115645E-5</v>
      </c>
      <c r="R49" s="185">
        <v>1.1893523864978106E-4</v>
      </c>
      <c r="S49" s="185">
        <v>1.8397838199840644E-4</v>
      </c>
      <c r="T49" s="185">
        <v>2.7508161075889825E-4</v>
      </c>
      <c r="U49" s="185">
        <v>4.1193814388820749E-4</v>
      </c>
      <c r="V49" s="185">
        <v>6.0097631972635956E-4</v>
      </c>
      <c r="W49" s="185">
        <v>8.7219788908904361E-4</v>
      </c>
      <c r="X49" s="185">
        <v>1.2961987853533086E-3</v>
      </c>
      <c r="Y49" s="185">
        <v>1.9089326439858945E-3</v>
      </c>
      <c r="Z49" s="185">
        <v>2.7869057405869868E-3</v>
      </c>
      <c r="AA49" s="185">
        <v>3.9649154561686717E-3</v>
      </c>
      <c r="AB49" s="185">
        <v>5.6913094332220471E-3</v>
      </c>
      <c r="AC49" s="185">
        <v>7.9031638156741857E-3</v>
      </c>
      <c r="AD49" s="185">
        <v>1.0759606258979482E-2</v>
      </c>
      <c r="AE49" s="185">
        <v>1.5044289027234092E-2</v>
      </c>
      <c r="AF49" s="185">
        <v>2.0252945124606847E-2</v>
      </c>
      <c r="AG49" s="185">
        <v>2.7653034989662206E-2</v>
      </c>
      <c r="AH49" s="185">
        <v>3.7921101577517491E-2</v>
      </c>
      <c r="AI49" s="185">
        <v>4.9274535026356481E-2</v>
      </c>
      <c r="AJ49" s="185">
        <v>6.3554101569110899E-2</v>
      </c>
      <c r="AK49" s="185">
        <v>8.3472981529814638E-2</v>
      </c>
      <c r="AL49" s="185">
        <v>0.10537425125087618</v>
      </c>
      <c r="AM49" s="185">
        <v>0.1391881973433392</v>
      </c>
      <c r="AN49" s="185">
        <v>0.180062069625743</v>
      </c>
      <c r="AO49" s="185">
        <v>0.22573158504960689</v>
      </c>
      <c r="AP49" s="185">
        <v>0.29073800935770988</v>
      </c>
      <c r="AQ49" s="185">
        <v>0.36993656897541138</v>
      </c>
      <c r="AR49" s="185">
        <v>0.47587045971395536</v>
      </c>
      <c r="AS49" s="185">
        <v>0.60489059216870888</v>
      </c>
      <c r="AT49" s="185">
        <v>0.73795792062486365</v>
      </c>
      <c r="AU49" s="185">
        <v>0.87062330782859854</v>
      </c>
      <c r="AV49" s="185">
        <v>1.0820547499124844</v>
      </c>
      <c r="AW49" s="185">
        <v>1.3780716742863777</v>
      </c>
      <c r="AX49" s="185">
        <v>1.7587658388068044</v>
      </c>
      <c r="AY49" s="185">
        <v>2.2349866061972308</v>
      </c>
      <c r="AZ49" s="185">
        <v>2.9002149550265321</v>
      </c>
      <c r="BA49" s="185">
        <v>3.7075488466077049</v>
      </c>
      <c r="BB49" s="185">
        <v>4.6205757737624946</v>
      </c>
      <c r="BC49" s="185">
        <v>5.4610873232114807</v>
      </c>
      <c r="BD49" s="185">
        <v>6.6744382872786376</v>
      </c>
      <c r="BE49" s="185">
        <v>7.8019340803955215</v>
      </c>
      <c r="BF49" s="185">
        <v>9.1451319470374486</v>
      </c>
      <c r="BG49" s="185">
        <v>10.343401169100595</v>
      </c>
      <c r="BH49" s="185">
        <v>11.771518640745004</v>
      </c>
      <c r="BI49" s="185">
        <v>13.103070523042739</v>
      </c>
      <c r="BJ49" s="185">
        <v>14.380497130983205</v>
      </c>
      <c r="BK49" s="185">
        <v>15.759964463260676</v>
      </c>
      <c r="BL49" s="185">
        <v>16.967555619503351</v>
      </c>
      <c r="BM49" s="185">
        <v>18.088300699385602</v>
      </c>
      <c r="BN49" s="185">
        <v>19.562153845858013</v>
      </c>
      <c r="BO49" s="185">
        <v>21.011270920510452</v>
      </c>
      <c r="BP49" s="185">
        <v>22.035968744465404</v>
      </c>
      <c r="BQ49" s="185">
        <v>22.88215818121235</v>
      </c>
      <c r="BR49" s="185">
        <v>23.366285983083369</v>
      </c>
      <c r="BS49" s="185">
        <v>24.442224683130341</v>
      </c>
      <c r="BT49" s="185">
        <v>24.863116891543356</v>
      </c>
      <c r="BU49" s="185">
        <v>8.2901396744561016</v>
      </c>
      <c r="BV49" s="185">
        <v>8.1725276750129741</v>
      </c>
      <c r="BW49" s="185">
        <v>7.9648685491709719</v>
      </c>
      <c r="BX49" s="185">
        <v>7.657453188134439</v>
      </c>
      <c r="BY49" s="185">
        <v>7.3338999096256083</v>
      </c>
      <c r="BZ49" s="185">
        <v>0</v>
      </c>
      <c r="CA49" s="186">
        <f t="shared" si="3"/>
        <v>349.09570193533824</v>
      </c>
      <c r="CB49" s="187"/>
    </row>
    <row r="50" spans="2:80">
      <c r="B50" s="184">
        <f t="shared" si="2"/>
        <v>2043</v>
      </c>
      <c r="C50" s="185">
        <v>5.3231518498675356E-8</v>
      </c>
      <c r="D50" s="185">
        <v>1.0244016108301723E-7</v>
      </c>
      <c r="E50" s="185">
        <v>1.8470757258415293E-7</v>
      </c>
      <c r="F50" s="185">
        <v>3.1679510654331056E-7</v>
      </c>
      <c r="G50" s="185">
        <v>5.2086366693349095E-7</v>
      </c>
      <c r="H50" s="185">
        <v>8.2752922338918955E-7</v>
      </c>
      <c r="I50" s="185">
        <v>1.2760504598044453E-6</v>
      </c>
      <c r="J50" s="185">
        <v>2.0604873972318583E-6</v>
      </c>
      <c r="K50" s="185">
        <v>3.2899844832207092E-6</v>
      </c>
      <c r="L50" s="185">
        <v>5.3448242363224319E-6</v>
      </c>
      <c r="M50" s="185">
        <v>8.8790860619941681E-6</v>
      </c>
      <c r="N50" s="185">
        <v>1.5012651319770698E-5</v>
      </c>
      <c r="O50" s="185">
        <v>2.4565486258842917E-5</v>
      </c>
      <c r="P50" s="185">
        <v>3.9843241257303541E-5</v>
      </c>
      <c r="Q50" s="185">
        <v>6.4416321205879035E-5</v>
      </c>
      <c r="R50" s="185">
        <v>1.0427390935788261E-4</v>
      </c>
      <c r="S50" s="185">
        <v>1.5998877403136658E-4</v>
      </c>
      <c r="T50" s="185">
        <v>2.4288164851693494E-4</v>
      </c>
      <c r="U50" s="185">
        <v>3.5668983597253456E-4</v>
      </c>
      <c r="V50" s="185">
        <v>5.2510550619624952E-4</v>
      </c>
      <c r="W50" s="185">
        <v>7.5395056298566132E-4</v>
      </c>
      <c r="X50" s="185">
        <v>1.0787149087964076E-3</v>
      </c>
      <c r="Y50" s="185">
        <v>1.5832704365827954E-3</v>
      </c>
      <c r="Z50" s="185">
        <v>2.3056625327519953E-3</v>
      </c>
      <c r="AA50" s="185">
        <v>3.3317161759562341E-3</v>
      </c>
      <c r="AB50" s="185">
        <v>4.6957658111889677E-3</v>
      </c>
      <c r="AC50" s="185">
        <v>6.6810216993553606E-3</v>
      </c>
      <c r="AD50" s="185">
        <v>9.2034554517952949E-3</v>
      </c>
      <c r="AE50" s="185">
        <v>1.2437696787441888E-2</v>
      </c>
      <c r="AF50" s="185">
        <v>1.727300080641414E-2</v>
      </c>
      <c r="AG50" s="185">
        <v>2.3110550480890724E-2</v>
      </c>
      <c r="AH50" s="185">
        <v>3.1368234262881489E-2</v>
      </c>
      <c r="AI50" s="185">
        <v>4.2777239546554213E-2</v>
      </c>
      <c r="AJ50" s="185">
        <v>5.5306833308501835E-2</v>
      </c>
      <c r="AK50" s="185">
        <v>7.0991155665806049E-2</v>
      </c>
      <c r="AL50" s="185">
        <v>9.2803225796389888E-2</v>
      </c>
      <c r="AM50" s="185">
        <v>0.11664596248883907</v>
      </c>
      <c r="AN50" s="185">
        <v>0.15346045747701087</v>
      </c>
      <c r="AO50" s="185">
        <v>0.19760615838523321</v>
      </c>
      <c r="AP50" s="185">
        <v>0.24667636393368053</v>
      </c>
      <c r="AQ50" s="185">
        <v>0.31658887802837576</v>
      </c>
      <c r="AR50" s="185">
        <v>0.40148258490529543</v>
      </c>
      <c r="AS50" s="185">
        <v>0.51482385877382431</v>
      </c>
      <c r="AT50" s="185">
        <v>0.65264979010375979</v>
      </c>
      <c r="AU50" s="185">
        <v>0.79402698672470251</v>
      </c>
      <c r="AV50" s="185">
        <v>0.93390337421917957</v>
      </c>
      <c r="AW50" s="185">
        <v>1.1575601745640971</v>
      </c>
      <c r="AX50" s="185">
        <v>1.4704625415103207</v>
      </c>
      <c r="AY50" s="185">
        <v>1.871077460456344</v>
      </c>
      <c r="AZ50" s="185">
        <v>2.3608067393862315</v>
      </c>
      <c r="BA50" s="185">
        <v>3.0456142397042454</v>
      </c>
      <c r="BB50" s="185">
        <v>3.8758732383354122</v>
      </c>
      <c r="BC50" s="185">
        <v>4.8122249443364415</v>
      </c>
      <c r="BD50" s="185">
        <v>5.6267640189977115</v>
      </c>
      <c r="BE50" s="185">
        <v>6.8169686718972686</v>
      </c>
      <c r="BF50" s="185">
        <v>7.9117654878830308</v>
      </c>
      <c r="BG50" s="185">
        <v>9.2155857601190281</v>
      </c>
      <c r="BH50" s="185">
        <v>10.36269185245337</v>
      </c>
      <c r="BI50" s="185">
        <v>11.7280776966216</v>
      </c>
      <c r="BJ50" s="185">
        <v>12.985244623096278</v>
      </c>
      <c r="BK50" s="185">
        <v>14.173566506199043</v>
      </c>
      <c r="BL50" s="185">
        <v>15.443813236282979</v>
      </c>
      <c r="BM50" s="185">
        <v>16.525098140807543</v>
      </c>
      <c r="BN50" s="185">
        <v>17.475310699046467</v>
      </c>
      <c r="BO50" s="185">
        <v>18.736380298040356</v>
      </c>
      <c r="BP50" s="185">
        <v>19.940202463268538</v>
      </c>
      <c r="BQ50" s="185">
        <v>20.7083672115787</v>
      </c>
      <c r="BR50" s="185">
        <v>21.275717684049731</v>
      </c>
      <c r="BS50" s="185">
        <v>21.476353743291927</v>
      </c>
      <c r="BT50" s="185">
        <v>22.18348462979743</v>
      </c>
      <c r="BU50" s="185">
        <v>7.8445720718248086</v>
      </c>
      <c r="BV50" s="185">
        <v>7.4724842887504241</v>
      </c>
      <c r="BW50" s="185">
        <v>7.2420319277515084</v>
      </c>
      <c r="BX50" s="185">
        <v>6.9284321882030833</v>
      </c>
      <c r="BY50" s="185">
        <v>6.5249151863599009</v>
      </c>
      <c r="BZ50" s="185">
        <v>0</v>
      </c>
      <c r="CA50" s="186">
        <f t="shared" si="3"/>
        <v>311.89656926726207</v>
      </c>
      <c r="CB50" s="187"/>
    </row>
    <row r="51" spans="2:80">
      <c r="B51" s="184">
        <f t="shared" si="2"/>
        <v>2044</v>
      </c>
      <c r="C51" s="185">
        <v>4.5187464103868535E-8</v>
      </c>
      <c r="D51" s="185">
        <v>8.7010637944695546E-8</v>
      </c>
      <c r="E51" s="185">
        <v>1.5685561302603013E-7</v>
      </c>
      <c r="F51" s="185">
        <v>2.6892507299508539E-7</v>
      </c>
      <c r="G51" s="185">
        <v>4.423851646812027E-7</v>
      </c>
      <c r="H51" s="185">
        <v>7.0322228931662956E-7</v>
      </c>
      <c r="I51" s="185">
        <v>1.0980825627185387E-6</v>
      </c>
      <c r="J51" s="185">
        <v>1.7060564747595208E-6</v>
      </c>
      <c r="K51" s="185">
        <v>2.8006214925629935E-6</v>
      </c>
      <c r="L51" s="185">
        <v>4.5292424909193496E-6</v>
      </c>
      <c r="M51" s="185">
        <v>7.4251912001443987E-6</v>
      </c>
      <c r="N51" s="185">
        <v>1.2479772860299332E-5</v>
      </c>
      <c r="O51" s="185">
        <v>2.1230843964742396E-5</v>
      </c>
      <c r="P51" s="185">
        <v>3.4603146261524831E-5</v>
      </c>
      <c r="Q51" s="185">
        <v>5.5486775716928616E-5</v>
      </c>
      <c r="R51" s="185">
        <v>8.8273257353360668E-5</v>
      </c>
      <c r="S51" s="185">
        <v>1.4026861128191292E-4</v>
      </c>
      <c r="T51" s="185">
        <v>2.1121275617594359E-4</v>
      </c>
      <c r="U51" s="185">
        <v>3.1494071859067274E-4</v>
      </c>
      <c r="V51" s="185">
        <v>4.5468310645166432E-4</v>
      </c>
      <c r="W51" s="185">
        <v>6.5877801515329404E-4</v>
      </c>
      <c r="X51" s="185">
        <v>9.3248473165463697E-4</v>
      </c>
      <c r="Y51" s="185">
        <v>1.3176391267529231E-3</v>
      </c>
      <c r="Z51" s="185">
        <v>1.9123813587620386E-3</v>
      </c>
      <c r="AA51" s="185">
        <v>2.7565051938984175E-3</v>
      </c>
      <c r="AB51" s="185">
        <v>3.9459703752043329E-3</v>
      </c>
      <c r="AC51" s="185">
        <v>5.5126027427082058E-3</v>
      </c>
      <c r="AD51" s="185">
        <v>7.780440892039997E-3</v>
      </c>
      <c r="AE51" s="185">
        <v>1.0639047392374035E-2</v>
      </c>
      <c r="AF51" s="185">
        <v>1.4280990889706913E-2</v>
      </c>
      <c r="AG51" s="185">
        <v>1.9710520106024365E-2</v>
      </c>
      <c r="AH51" s="185">
        <v>2.6216514678066516E-2</v>
      </c>
      <c r="AI51" s="185">
        <v>3.5387025964327967E-2</v>
      </c>
      <c r="AJ51" s="185">
        <v>4.8014584012808226E-2</v>
      </c>
      <c r="AK51" s="185">
        <v>6.1779543179452778E-2</v>
      </c>
      <c r="AL51" s="185">
        <v>7.8929226848810652E-2</v>
      </c>
      <c r="AM51" s="185">
        <v>0.10273148610354688</v>
      </c>
      <c r="AN51" s="185">
        <v>0.12861312584910523</v>
      </c>
      <c r="AO51" s="185">
        <v>0.16842057058260906</v>
      </c>
      <c r="AP51" s="185">
        <v>0.21595080145197598</v>
      </c>
      <c r="AQ51" s="185">
        <v>0.26860315626087727</v>
      </c>
      <c r="AR51" s="185">
        <v>0.3435649593878457</v>
      </c>
      <c r="AS51" s="185">
        <v>0.4343207752731395</v>
      </c>
      <c r="AT51" s="185">
        <v>0.55544259459118606</v>
      </c>
      <c r="AU51" s="185">
        <v>0.70218438638814562</v>
      </c>
      <c r="AV51" s="185">
        <v>0.85169354202559533</v>
      </c>
      <c r="AW51" s="185">
        <v>0.99907721564445651</v>
      </c>
      <c r="AX51" s="185">
        <v>1.2352286355276758</v>
      </c>
      <c r="AY51" s="185">
        <v>1.5644702437324103</v>
      </c>
      <c r="AZ51" s="185">
        <v>1.9766235487547656</v>
      </c>
      <c r="BA51" s="185">
        <v>2.4795104996954671</v>
      </c>
      <c r="BB51" s="185">
        <v>3.1832004038695381</v>
      </c>
      <c r="BC51" s="185">
        <v>4.0350582418212628</v>
      </c>
      <c r="BD51" s="185">
        <v>4.9563960444739834</v>
      </c>
      <c r="BE51" s="185">
        <v>5.7453882164781351</v>
      </c>
      <c r="BF51" s="185">
        <v>6.9087014237934579</v>
      </c>
      <c r="BG51" s="185">
        <v>7.9671553891513263</v>
      </c>
      <c r="BH51" s="185">
        <v>9.2264535364902294</v>
      </c>
      <c r="BI51" s="185">
        <v>10.318576613631375</v>
      </c>
      <c r="BJ51" s="185">
        <v>11.617084801064665</v>
      </c>
      <c r="BK51" s="185">
        <v>12.794314392759311</v>
      </c>
      <c r="BL51" s="185">
        <v>13.887023521281863</v>
      </c>
      <c r="BM51" s="185">
        <v>15.040987064918284</v>
      </c>
      <c r="BN51" s="185">
        <v>15.967985270074971</v>
      </c>
      <c r="BO51" s="185">
        <v>16.743917206108836</v>
      </c>
      <c r="BP51" s="185">
        <v>17.790356634357998</v>
      </c>
      <c r="BQ51" s="185">
        <v>18.75146825732638</v>
      </c>
      <c r="BR51" s="185">
        <v>19.269644706709283</v>
      </c>
      <c r="BS51" s="185">
        <v>19.572746432387856</v>
      </c>
      <c r="BT51" s="185">
        <v>19.51291492405986</v>
      </c>
      <c r="BU51" s="185">
        <v>7.180128524091022</v>
      </c>
      <c r="BV51" s="185">
        <v>7.0092902730431632</v>
      </c>
      <c r="BW51" s="185">
        <v>6.5659027316549841</v>
      </c>
      <c r="BX51" s="185">
        <v>6.2482760303843143</v>
      </c>
      <c r="BY51" s="185">
        <v>5.8574329633679767</v>
      </c>
      <c r="BZ51" s="185">
        <v>0</v>
      </c>
      <c r="CA51" s="186">
        <f t="shared" si="3"/>
        <v>278.49796584184577</v>
      </c>
      <c r="CB51" s="187"/>
    </row>
    <row r="52" spans="2:80">
      <c r="B52" s="184">
        <f t="shared" si="2"/>
        <v>2045</v>
      </c>
      <c r="C52" s="185">
        <v>3.8329440281426042E-8</v>
      </c>
      <c r="D52" s="185">
        <v>7.3863164886528443E-8</v>
      </c>
      <c r="E52" s="185">
        <v>1.3323069454965197E-7</v>
      </c>
      <c r="F52" s="185">
        <v>2.2837692654348318E-7</v>
      </c>
      <c r="G52" s="185">
        <v>3.7554156427643814E-7</v>
      </c>
      <c r="H52" s="185">
        <v>5.972700222039995E-7</v>
      </c>
      <c r="I52" s="185">
        <v>9.3314392453358597E-7</v>
      </c>
      <c r="J52" s="185">
        <v>1.468058930698124E-6</v>
      </c>
      <c r="K52" s="185">
        <v>2.3190746345214119E-6</v>
      </c>
      <c r="L52" s="185">
        <v>3.8555427210179571E-6</v>
      </c>
      <c r="M52" s="185">
        <v>6.2922242379803706E-6</v>
      </c>
      <c r="N52" s="185">
        <v>1.043670665223928E-5</v>
      </c>
      <c r="O52" s="185">
        <v>1.7649434390865082E-5</v>
      </c>
      <c r="P52" s="185">
        <v>2.9905859912610078E-5</v>
      </c>
      <c r="Q52" s="185">
        <v>4.8189653614860717E-5</v>
      </c>
      <c r="R52" s="185">
        <v>7.6037148160817969E-5</v>
      </c>
      <c r="S52" s="185">
        <v>1.1874579376014438E-4</v>
      </c>
      <c r="T52" s="185">
        <v>1.8518222863875278E-4</v>
      </c>
      <c r="U52" s="185">
        <v>2.7387958917979294E-4</v>
      </c>
      <c r="V52" s="185">
        <v>4.0146838370827553E-4</v>
      </c>
      <c r="W52" s="185">
        <v>5.7044095029307185E-4</v>
      </c>
      <c r="X52" s="185">
        <v>8.1479318920441024E-4</v>
      </c>
      <c r="Y52" s="185">
        <v>1.1390360721154069E-3</v>
      </c>
      <c r="Z52" s="185">
        <v>1.5915771043341631E-3</v>
      </c>
      <c r="AA52" s="185">
        <v>2.2864060974407963E-3</v>
      </c>
      <c r="AB52" s="185">
        <v>3.2648725538274581E-3</v>
      </c>
      <c r="AC52" s="185">
        <v>4.6325374602607661E-3</v>
      </c>
      <c r="AD52" s="185">
        <v>6.4200601838674265E-3</v>
      </c>
      <c r="AE52" s="185">
        <v>8.994214133346945E-3</v>
      </c>
      <c r="AF52" s="185">
        <v>1.221595649106022E-2</v>
      </c>
      <c r="AG52" s="185">
        <v>1.6297099865975051E-2</v>
      </c>
      <c r="AH52" s="185">
        <v>2.2360020935163094E-2</v>
      </c>
      <c r="AI52" s="185">
        <v>2.9576493815980043E-2</v>
      </c>
      <c r="AJ52" s="185">
        <v>3.972167467998089E-2</v>
      </c>
      <c r="AK52" s="185">
        <v>5.3634305661620862E-2</v>
      </c>
      <c r="AL52" s="185">
        <v>6.8688779433989988E-2</v>
      </c>
      <c r="AM52" s="185">
        <v>8.7376967236053815E-2</v>
      </c>
      <c r="AN52" s="185">
        <v>0.1132729362464634</v>
      </c>
      <c r="AO52" s="185">
        <v>0.14115802680400258</v>
      </c>
      <c r="AP52" s="185">
        <v>0.18406521063468084</v>
      </c>
      <c r="AQ52" s="185">
        <v>0.23515759068559705</v>
      </c>
      <c r="AR52" s="185">
        <v>0.29148834207667162</v>
      </c>
      <c r="AS52" s="185">
        <v>0.37164859033303765</v>
      </c>
      <c r="AT52" s="185">
        <v>0.46856880231248421</v>
      </c>
      <c r="AU52" s="185">
        <v>0.59757803354921479</v>
      </c>
      <c r="AV52" s="185">
        <v>0.75315244006789361</v>
      </c>
      <c r="AW52" s="185">
        <v>0.91109247580686159</v>
      </c>
      <c r="AX52" s="185">
        <v>1.0661295644963182</v>
      </c>
      <c r="AY52" s="185">
        <v>1.3142860246373314</v>
      </c>
      <c r="AZ52" s="185">
        <v>1.6528580625164051</v>
      </c>
      <c r="BA52" s="185">
        <v>2.0762474188565312</v>
      </c>
      <c r="BB52" s="185">
        <v>2.5919134653833251</v>
      </c>
      <c r="BC52" s="185">
        <v>3.313387004405091</v>
      </c>
      <c r="BD52" s="185">
        <v>4.1549259162480707</v>
      </c>
      <c r="BE52" s="185">
        <v>5.0596475235883487</v>
      </c>
      <c r="BF52" s="185">
        <v>5.8218531966844429</v>
      </c>
      <c r="BG52" s="185">
        <v>6.9540982738225212</v>
      </c>
      <c r="BH52" s="185">
        <v>7.9725077100963961</v>
      </c>
      <c r="BI52" s="185">
        <v>9.1825298110375471</v>
      </c>
      <c r="BJ52" s="185">
        <v>10.216805134879028</v>
      </c>
      <c r="BK52" s="185">
        <v>11.442553930817827</v>
      </c>
      <c r="BL52" s="185">
        <v>12.533458213092853</v>
      </c>
      <c r="BM52" s="185">
        <v>13.524377186963006</v>
      </c>
      <c r="BN52" s="185">
        <v>14.536051934649565</v>
      </c>
      <c r="BO52" s="185">
        <v>15.304853153591459</v>
      </c>
      <c r="BP52" s="185">
        <v>15.906670902512216</v>
      </c>
      <c r="BQ52" s="185">
        <v>16.740445181322965</v>
      </c>
      <c r="BR52" s="185">
        <v>17.462809170413873</v>
      </c>
      <c r="BS52" s="185">
        <v>17.74373671914821</v>
      </c>
      <c r="BT52" s="185">
        <v>17.80241440996015</v>
      </c>
      <c r="BU52" s="185">
        <v>6.4830797836208376</v>
      </c>
      <c r="BV52" s="185">
        <v>6.4070320612632425</v>
      </c>
      <c r="BW52" s="185">
        <v>6.1512431586164809</v>
      </c>
      <c r="BX52" s="185">
        <v>5.6599881667228917</v>
      </c>
      <c r="BY52" s="185">
        <v>5.279652738279184</v>
      </c>
      <c r="BZ52" s="185">
        <v>0</v>
      </c>
      <c r="CA52" s="186">
        <f t="shared" si="3"/>
        <v>248.78350131146181</v>
      </c>
      <c r="CB52" s="187"/>
    </row>
    <row r="53" spans="2:80">
      <c r="B53" s="184">
        <f t="shared" si="2"/>
        <v>2046</v>
      </c>
      <c r="C53" s="185">
        <v>3.2498768644945164E-8</v>
      </c>
      <c r="D53" s="185">
        <v>6.2654557479724371E-8</v>
      </c>
      <c r="E53" s="185">
        <v>1.1310099490985381E-7</v>
      </c>
      <c r="F53" s="185">
        <v>1.9398191116598573E-7</v>
      </c>
      <c r="G53" s="185">
        <v>3.1892053886650729E-7</v>
      </c>
      <c r="H53" s="185">
        <v>5.070289545924811E-7</v>
      </c>
      <c r="I53" s="185">
        <v>7.9255265187511137E-7</v>
      </c>
      <c r="J53" s="185">
        <v>1.2475542028322906E-6</v>
      </c>
      <c r="K53" s="185">
        <v>1.9954903222318965E-6</v>
      </c>
      <c r="L53" s="185">
        <v>3.1928604471986866E-6</v>
      </c>
      <c r="M53" s="185">
        <v>5.3562992115147035E-6</v>
      </c>
      <c r="N53" s="185">
        <v>8.8442646144770709E-6</v>
      </c>
      <c r="O53" s="185">
        <v>1.4760480293585232E-5</v>
      </c>
      <c r="P53" s="185">
        <v>2.4861517632285279E-5</v>
      </c>
      <c r="Q53" s="185">
        <v>4.1648193478904805E-5</v>
      </c>
      <c r="R53" s="185">
        <v>6.6037892469616999E-5</v>
      </c>
      <c r="S53" s="185">
        <v>1.0228640383783127E-4</v>
      </c>
      <c r="T53" s="185">
        <v>1.5676899078748141E-4</v>
      </c>
      <c r="U53" s="185">
        <v>2.401277380744693E-4</v>
      </c>
      <c r="V53" s="185">
        <v>3.4913112065498852E-4</v>
      </c>
      <c r="W53" s="185">
        <v>5.0368830480834736E-4</v>
      </c>
      <c r="X53" s="185">
        <v>7.0554887206430994E-4</v>
      </c>
      <c r="Y53" s="185">
        <v>9.9529040082729781E-4</v>
      </c>
      <c r="Z53" s="185">
        <v>1.3758494392364096E-3</v>
      </c>
      <c r="AA53" s="185">
        <v>1.9029254648698091E-3</v>
      </c>
      <c r="AB53" s="185">
        <v>2.7082071710256561E-3</v>
      </c>
      <c r="AC53" s="185">
        <v>3.8331129853615975E-3</v>
      </c>
      <c r="AD53" s="185">
        <v>5.3953049651622176E-3</v>
      </c>
      <c r="AE53" s="185">
        <v>7.4220034813228808E-3</v>
      </c>
      <c r="AF53" s="185">
        <v>1.0327544368394115E-2</v>
      </c>
      <c r="AG53" s="185">
        <v>1.3940769441055378E-2</v>
      </c>
      <c r="AH53" s="185">
        <v>1.8488683984744347E-2</v>
      </c>
      <c r="AI53" s="185">
        <v>2.5226254146661242E-2</v>
      </c>
      <c r="AJ53" s="185">
        <v>3.3201006443668302E-2</v>
      </c>
      <c r="AK53" s="185">
        <v>4.4373234881791568E-2</v>
      </c>
      <c r="AL53" s="185">
        <v>5.9633740032758564E-2</v>
      </c>
      <c r="AM53" s="185">
        <v>7.6042251276503992E-2</v>
      </c>
      <c r="AN53" s="185">
        <v>9.6347031865026134E-2</v>
      </c>
      <c r="AO53" s="185">
        <v>0.1243249063108931</v>
      </c>
      <c r="AP53" s="185">
        <v>0.15427753905771335</v>
      </c>
      <c r="AQ53" s="185">
        <v>0.20044656957118923</v>
      </c>
      <c r="AR53" s="185">
        <v>0.25520450695191332</v>
      </c>
      <c r="AS53" s="185">
        <v>0.31531842348391337</v>
      </c>
      <c r="AT53" s="185">
        <v>0.40094607494051426</v>
      </c>
      <c r="AU53" s="185">
        <v>0.50410607082601677</v>
      </c>
      <c r="AV53" s="185">
        <v>0.64093846488703665</v>
      </c>
      <c r="AW53" s="185">
        <v>0.8056565647939109</v>
      </c>
      <c r="AX53" s="185">
        <v>0.97220490953920713</v>
      </c>
      <c r="AY53" s="185">
        <v>1.1344079123768565</v>
      </c>
      <c r="AZ53" s="185">
        <v>1.3886503746466914</v>
      </c>
      <c r="BA53" s="185">
        <v>1.7363494491780045</v>
      </c>
      <c r="BB53" s="185">
        <v>2.1706587195125113</v>
      </c>
      <c r="BC53" s="185">
        <v>2.698355979014214</v>
      </c>
      <c r="BD53" s="185">
        <v>3.4115800137810224</v>
      </c>
      <c r="BE53" s="185">
        <v>4.240946790971849</v>
      </c>
      <c r="BF53" s="185">
        <v>5.1262652469032233</v>
      </c>
      <c r="BG53" s="185">
        <v>5.8597993347485131</v>
      </c>
      <c r="BH53" s="185">
        <v>6.95673195425627</v>
      </c>
      <c r="BI53" s="185">
        <v>7.9317511185271963</v>
      </c>
      <c r="BJ53" s="185">
        <v>9.0887563661873081</v>
      </c>
      <c r="BK53" s="185">
        <v>10.060719725138734</v>
      </c>
      <c r="BL53" s="185">
        <v>11.207038384300189</v>
      </c>
      <c r="BM53" s="185">
        <v>12.205565233673559</v>
      </c>
      <c r="BN53" s="185">
        <v>13.071972834747376</v>
      </c>
      <c r="BO53" s="185">
        <v>13.936528233815451</v>
      </c>
      <c r="BP53" s="185">
        <v>14.546378732715432</v>
      </c>
      <c r="BQ53" s="185">
        <v>14.977480980020859</v>
      </c>
      <c r="BR53" s="185">
        <v>15.601942461137547</v>
      </c>
      <c r="BS53" s="185">
        <v>16.095097769045495</v>
      </c>
      <c r="BT53" s="185">
        <v>16.156410205502642</v>
      </c>
      <c r="BU53" s="185">
        <v>6.0076202300868475</v>
      </c>
      <c r="BV53" s="185">
        <v>5.720182599458175</v>
      </c>
      <c r="BW53" s="185">
        <v>5.5604287709582483</v>
      </c>
      <c r="BX53" s="185">
        <v>5.2444707786149554</v>
      </c>
      <c r="BY53" s="185">
        <v>4.7324945703534009</v>
      </c>
      <c r="BZ53" s="185">
        <v>0</v>
      </c>
      <c r="CA53" s="186">
        <f t="shared" si="3"/>
        <v>221.6454495271046</v>
      </c>
      <c r="CB53" s="187"/>
    </row>
    <row r="54" spans="2:80">
      <c r="B54" s="184">
        <f t="shared" si="2"/>
        <v>2047</v>
      </c>
      <c r="C54" s="185">
        <v>2.7540142135545898E-8</v>
      </c>
      <c r="D54" s="185">
        <v>5.3125057214442606E-8</v>
      </c>
      <c r="E54" s="185">
        <v>9.5940515813103255E-8</v>
      </c>
      <c r="F54" s="185">
        <v>1.6467486825544331E-7</v>
      </c>
      <c r="G54" s="185">
        <v>2.7089094255944302E-7</v>
      </c>
      <c r="H54" s="185">
        <v>4.3058713623811418E-7</v>
      </c>
      <c r="I54" s="185">
        <v>6.7281759959930687E-7</v>
      </c>
      <c r="J54" s="185">
        <v>1.0595977493893516E-6</v>
      </c>
      <c r="K54" s="185">
        <v>1.6957769992664851E-6</v>
      </c>
      <c r="L54" s="185">
        <v>2.7472646095538789E-6</v>
      </c>
      <c r="M54" s="185">
        <v>4.4359617998451784E-6</v>
      </c>
      <c r="N54" s="185">
        <v>7.5287927207290384E-6</v>
      </c>
      <c r="O54" s="185">
        <v>1.2508489631662956E-5</v>
      </c>
      <c r="P54" s="185">
        <v>2.079225079917868E-5</v>
      </c>
      <c r="Q54" s="185">
        <v>3.4623617476747803E-5</v>
      </c>
      <c r="R54" s="185">
        <v>5.7073894575015993E-5</v>
      </c>
      <c r="S54" s="185">
        <v>8.8836657020252563E-5</v>
      </c>
      <c r="T54" s="185">
        <v>1.3504119138793569E-4</v>
      </c>
      <c r="U54" s="185">
        <v>2.0328601169264382E-4</v>
      </c>
      <c r="V54" s="185">
        <v>3.0610823264737297E-4</v>
      </c>
      <c r="W54" s="185">
        <v>4.380346849874317E-4</v>
      </c>
      <c r="X54" s="185">
        <v>6.2300095578665671E-4</v>
      </c>
      <c r="Y54" s="185">
        <v>8.6185679089634259E-4</v>
      </c>
      <c r="Z54" s="185">
        <v>1.2022220719791754E-3</v>
      </c>
      <c r="AA54" s="185">
        <v>1.6450022744525783E-3</v>
      </c>
      <c r="AB54" s="185">
        <v>2.2540697046610769E-3</v>
      </c>
      <c r="AC54" s="185">
        <v>3.1796991403106878E-3</v>
      </c>
      <c r="AD54" s="185">
        <v>4.4644661343489211E-3</v>
      </c>
      <c r="AE54" s="185">
        <v>6.2375400907921374E-3</v>
      </c>
      <c r="AF54" s="185">
        <v>8.5227682242313696E-3</v>
      </c>
      <c r="AG54" s="185">
        <v>1.1786112890514677E-2</v>
      </c>
      <c r="AH54" s="185">
        <v>1.581580196763599E-2</v>
      </c>
      <c r="AI54" s="185">
        <v>2.0859815801798076E-2</v>
      </c>
      <c r="AJ54" s="185">
        <v>2.8318242905013724E-2</v>
      </c>
      <c r="AK54" s="185">
        <v>3.7090874350362513E-2</v>
      </c>
      <c r="AL54" s="185">
        <v>4.9339279535310365E-2</v>
      </c>
      <c r="AM54" s="185">
        <v>6.6019557882176283E-2</v>
      </c>
      <c r="AN54" s="185">
        <v>8.3850553563952324E-2</v>
      </c>
      <c r="AO54" s="185">
        <v>0.10575243396247636</v>
      </c>
      <c r="AP54" s="185">
        <v>0.13588587622661252</v>
      </c>
      <c r="AQ54" s="185">
        <v>0.16801809513663479</v>
      </c>
      <c r="AR54" s="185">
        <v>0.21754769301099242</v>
      </c>
      <c r="AS54" s="185">
        <v>0.27608183739470815</v>
      </c>
      <c r="AT54" s="185">
        <v>0.34017974412510799</v>
      </c>
      <c r="AU54" s="185">
        <v>0.43135099689363521</v>
      </c>
      <c r="AV54" s="185">
        <v>0.54068376796297934</v>
      </c>
      <c r="AW54" s="185">
        <v>0.68561711608813913</v>
      </c>
      <c r="AX54" s="185">
        <v>0.85968650043578398</v>
      </c>
      <c r="AY54" s="185">
        <v>1.0344550240159593</v>
      </c>
      <c r="AZ54" s="185">
        <v>1.1986705349866407</v>
      </c>
      <c r="BA54" s="185">
        <v>1.4589392960578991</v>
      </c>
      <c r="BB54" s="185">
        <v>1.815512172404202</v>
      </c>
      <c r="BC54" s="185">
        <v>2.2601448017380519</v>
      </c>
      <c r="BD54" s="185">
        <v>2.7788459500613913</v>
      </c>
      <c r="BE54" s="185">
        <v>3.4822510408936593</v>
      </c>
      <c r="BF54" s="185">
        <v>4.296623153193762</v>
      </c>
      <c r="BG54" s="185">
        <v>5.159368103843228</v>
      </c>
      <c r="BH54" s="185">
        <v>5.8621647629628342</v>
      </c>
      <c r="BI54" s="185">
        <v>6.9199763511016377</v>
      </c>
      <c r="BJ54" s="185">
        <v>7.8489837879561861</v>
      </c>
      <c r="BK54" s="185">
        <v>8.9479533290935027</v>
      </c>
      <c r="BL54" s="185">
        <v>9.8524184332914562</v>
      </c>
      <c r="BM54" s="185">
        <v>10.913081677676969</v>
      </c>
      <c r="BN54" s="185">
        <v>11.798620497396058</v>
      </c>
      <c r="BO54" s="185">
        <v>12.536341205814722</v>
      </c>
      <c r="BP54" s="185">
        <v>13.251723702826055</v>
      </c>
      <c r="BQ54" s="185">
        <v>13.704910902738057</v>
      </c>
      <c r="BR54" s="185">
        <v>13.969620831982358</v>
      </c>
      <c r="BS54" s="185">
        <v>14.393295864012069</v>
      </c>
      <c r="BT54" s="185">
        <v>14.671179345057801</v>
      </c>
      <c r="BU54" s="185">
        <v>5.5009389457063431</v>
      </c>
      <c r="BV54" s="185">
        <v>5.2520887166664565</v>
      </c>
      <c r="BW54" s="185">
        <v>4.9206541294596535</v>
      </c>
      <c r="BX54" s="185">
        <v>4.6997480268775131</v>
      </c>
      <c r="BY54" s="185">
        <v>4.3477645333647841</v>
      </c>
      <c r="BZ54" s="185">
        <v>0</v>
      </c>
      <c r="CA54" s="186">
        <f t="shared" si="3"/>
        <v>196.98046553470087</v>
      </c>
      <c r="CB54" s="187"/>
    </row>
    <row r="55" spans="2:80">
      <c r="B55" s="184">
        <f t="shared" si="2"/>
        <v>2048</v>
      </c>
      <c r="C55" s="185">
        <v>2.3324791924295152E-8</v>
      </c>
      <c r="D55" s="185">
        <v>4.5021063672240347E-8</v>
      </c>
      <c r="E55" s="185">
        <v>8.1350353092757288E-8</v>
      </c>
      <c r="F55" s="185">
        <v>1.3969208931263744E-7</v>
      </c>
      <c r="G55" s="185">
        <v>2.2996627154631133E-7</v>
      </c>
      <c r="H55" s="185">
        <v>3.6574336139544306E-7</v>
      </c>
      <c r="I55" s="185">
        <v>5.7138162360553801E-7</v>
      </c>
      <c r="J55" s="185">
        <v>8.9952868709275435E-7</v>
      </c>
      <c r="K55" s="185">
        <v>1.4402910771676991E-6</v>
      </c>
      <c r="L55" s="185">
        <v>2.3346500359344713E-6</v>
      </c>
      <c r="M55" s="185">
        <v>3.8167879532757798E-6</v>
      </c>
      <c r="N55" s="185">
        <v>6.2354669510822358E-6</v>
      </c>
      <c r="O55" s="185">
        <v>1.0648040707592066E-5</v>
      </c>
      <c r="P55" s="185">
        <v>1.7620234135345969E-5</v>
      </c>
      <c r="Q55" s="185">
        <v>2.8956669503199528E-5</v>
      </c>
      <c r="R55" s="185">
        <v>4.7448115108067457E-5</v>
      </c>
      <c r="S55" s="185">
        <v>7.6778519263714928E-5</v>
      </c>
      <c r="T55" s="185">
        <v>1.1728557310347609E-4</v>
      </c>
      <c r="U55" s="185">
        <v>1.7511336295622515E-4</v>
      </c>
      <c r="V55" s="185">
        <v>2.5914589220424333E-4</v>
      </c>
      <c r="W55" s="185">
        <v>3.8406071401309028E-4</v>
      </c>
      <c r="X55" s="185">
        <v>5.4180479682952587E-4</v>
      </c>
      <c r="Y55" s="185">
        <v>7.6102876199501956E-4</v>
      </c>
      <c r="Z55" s="185">
        <v>1.0410505223300559E-3</v>
      </c>
      <c r="AA55" s="185">
        <v>1.4374001044670792E-3</v>
      </c>
      <c r="AB55" s="185">
        <v>1.9485525055367714E-3</v>
      </c>
      <c r="AC55" s="185">
        <v>2.6466152353006867E-3</v>
      </c>
      <c r="AD55" s="185">
        <v>3.7035939986823641E-3</v>
      </c>
      <c r="AE55" s="185">
        <v>5.1616287448350007E-3</v>
      </c>
      <c r="AF55" s="185">
        <v>7.1628511365411374E-3</v>
      </c>
      <c r="AG55" s="185">
        <v>9.7269895147954477E-3</v>
      </c>
      <c r="AH55" s="185">
        <v>1.3371740094241136E-2</v>
      </c>
      <c r="AI55" s="185">
        <v>1.7844530264797598E-2</v>
      </c>
      <c r="AJ55" s="185">
        <v>2.341795599032237E-2</v>
      </c>
      <c r="AK55" s="185">
        <v>3.1636795322472544E-2</v>
      </c>
      <c r="AL55" s="185">
        <v>4.1243848975855091E-2</v>
      </c>
      <c r="AM55" s="185">
        <v>5.4625544419147132E-2</v>
      </c>
      <c r="AN55" s="185">
        <v>7.2800820075478834E-2</v>
      </c>
      <c r="AO55" s="185">
        <v>9.2038943499590409E-2</v>
      </c>
      <c r="AP55" s="185">
        <v>0.1155920369725979</v>
      </c>
      <c r="AQ55" s="185">
        <v>0.14799451961919274</v>
      </c>
      <c r="AR55" s="185">
        <v>0.18236460441902957</v>
      </c>
      <c r="AS55" s="185">
        <v>0.23536036758654477</v>
      </c>
      <c r="AT55" s="185">
        <v>0.29786380097043008</v>
      </c>
      <c r="AU55" s="185">
        <v>0.36598624406561953</v>
      </c>
      <c r="AV55" s="185">
        <v>0.46265445408327144</v>
      </c>
      <c r="AW55" s="185">
        <v>0.57838304873098345</v>
      </c>
      <c r="AX55" s="185">
        <v>0.7316033609617042</v>
      </c>
      <c r="AY55" s="185">
        <v>0.91474369162328795</v>
      </c>
      <c r="AZ55" s="185">
        <v>1.0930859525578005</v>
      </c>
      <c r="BA55" s="185">
        <v>1.2594470423408408</v>
      </c>
      <c r="BB55" s="185">
        <v>1.5256419799427809</v>
      </c>
      <c r="BC55" s="185">
        <v>1.8906129997204424</v>
      </c>
      <c r="BD55" s="185">
        <v>2.3279553372339508</v>
      </c>
      <c r="BE55" s="185">
        <v>2.8370210230343407</v>
      </c>
      <c r="BF55" s="185">
        <v>3.5282614556196461</v>
      </c>
      <c r="BG55" s="185">
        <v>4.324527178583855</v>
      </c>
      <c r="BH55" s="185">
        <v>5.161579088246067</v>
      </c>
      <c r="BI55" s="185">
        <v>5.8317076983562997</v>
      </c>
      <c r="BJ55" s="185">
        <v>6.8473340738339434</v>
      </c>
      <c r="BK55" s="185">
        <v>7.726501259175361</v>
      </c>
      <c r="BL55" s="185">
        <v>8.7618408330826956</v>
      </c>
      <c r="BM55" s="185">
        <v>9.5938339001426112</v>
      </c>
      <c r="BN55" s="185">
        <v>10.550238647155883</v>
      </c>
      <c r="BO55" s="185">
        <v>11.318132377131169</v>
      </c>
      <c r="BP55" s="185">
        <v>11.925262629906548</v>
      </c>
      <c r="BQ55" s="185">
        <v>12.492406981536206</v>
      </c>
      <c r="BR55" s="185">
        <v>12.792235090900821</v>
      </c>
      <c r="BS55" s="185">
        <v>12.899185017447277</v>
      </c>
      <c r="BT55" s="185">
        <v>13.133903013718475</v>
      </c>
      <c r="BU55" s="185">
        <v>5.0306039410324557</v>
      </c>
      <c r="BV55" s="185">
        <v>4.787481934395891</v>
      </c>
      <c r="BW55" s="185">
        <v>4.4984195698759404</v>
      </c>
      <c r="BX55" s="185">
        <v>4.1429716551460904</v>
      </c>
      <c r="BY55" s="185">
        <v>3.8819620755381652</v>
      </c>
      <c r="BZ55" s="185">
        <v>0</v>
      </c>
      <c r="CA55" s="186">
        <f t="shared" si="3"/>
        <v>174.57694381897667</v>
      </c>
      <c r="CB55" s="187"/>
    </row>
    <row r="56" spans="2:80">
      <c r="B56" s="184">
        <f t="shared" si="2"/>
        <v>2049</v>
      </c>
      <c r="C56" s="185">
        <v>1.9762252764787824E-8</v>
      </c>
      <c r="D56" s="185">
        <v>3.8131620742898331E-8</v>
      </c>
      <c r="E56" s="185">
        <v>6.8942934885324325E-8</v>
      </c>
      <c r="F56" s="185">
        <v>1.1845125977988369E-7</v>
      </c>
      <c r="G56" s="185">
        <v>1.9508158143055621E-7</v>
      </c>
      <c r="H56" s="185">
        <v>3.1049077012235138E-7</v>
      </c>
      <c r="I56" s="185">
        <v>4.8533755956509106E-7</v>
      </c>
      <c r="J56" s="185">
        <v>7.6391710550349767E-7</v>
      </c>
      <c r="K56" s="185">
        <v>1.2227272566667224E-6</v>
      </c>
      <c r="L56" s="185">
        <v>1.9829241359320404E-6</v>
      </c>
      <c r="M56" s="185">
        <v>3.2435707738726061E-6</v>
      </c>
      <c r="N56" s="185">
        <v>5.365041906166268E-6</v>
      </c>
      <c r="O56" s="185">
        <v>8.8192823026328471E-6</v>
      </c>
      <c r="P56" s="185">
        <v>1.4999521487563117E-5</v>
      </c>
      <c r="Q56" s="185">
        <v>2.4539405697743266E-5</v>
      </c>
      <c r="R56" s="185">
        <v>3.9682593945877809E-5</v>
      </c>
      <c r="S56" s="185">
        <v>6.3829791622005416E-5</v>
      </c>
      <c r="T56" s="185">
        <v>1.0136772347840717E-4</v>
      </c>
      <c r="U56" s="185">
        <v>1.5209059201695685E-4</v>
      </c>
      <c r="V56" s="185">
        <v>2.2323455036457607E-4</v>
      </c>
      <c r="W56" s="185">
        <v>3.2514327055127579E-4</v>
      </c>
      <c r="X56" s="185">
        <v>4.7505248998097604E-4</v>
      </c>
      <c r="Y56" s="185">
        <v>6.6185030843440851E-4</v>
      </c>
      <c r="Z56" s="185">
        <v>9.1925658869773663E-4</v>
      </c>
      <c r="AA56" s="185">
        <v>1.2446999039943951E-3</v>
      </c>
      <c r="AB56" s="185">
        <v>1.7026223834561982E-3</v>
      </c>
      <c r="AC56" s="185">
        <v>2.28789118372974E-3</v>
      </c>
      <c r="AD56" s="185">
        <v>3.0828125204382939E-3</v>
      </c>
      <c r="AE56" s="185">
        <v>4.2821446835575316E-3</v>
      </c>
      <c r="AF56" s="185">
        <v>5.9276428510743884E-3</v>
      </c>
      <c r="AG56" s="185">
        <v>8.1752527192899827E-3</v>
      </c>
      <c r="AH56" s="185">
        <v>1.1036179142369096E-2</v>
      </c>
      <c r="AI56" s="185">
        <v>1.5087357716653593E-2</v>
      </c>
      <c r="AJ56" s="185">
        <v>2.0033291496632022E-2</v>
      </c>
      <c r="AK56" s="185">
        <v>2.6163708744624148E-2</v>
      </c>
      <c r="AL56" s="185">
        <v>3.5180302972696698E-2</v>
      </c>
      <c r="AM56" s="185">
        <v>4.5664974753621856E-2</v>
      </c>
      <c r="AN56" s="185">
        <v>6.0239874534646853E-2</v>
      </c>
      <c r="AO56" s="185">
        <v>7.9912959274843987E-2</v>
      </c>
      <c r="AP56" s="185">
        <v>0.10060701586051746</v>
      </c>
      <c r="AQ56" s="185">
        <v>0.12589858628387696</v>
      </c>
      <c r="AR56" s="185">
        <v>0.16063814845889746</v>
      </c>
      <c r="AS56" s="185">
        <v>0.19731001964886052</v>
      </c>
      <c r="AT56" s="185">
        <v>0.2539475738254654</v>
      </c>
      <c r="AU56" s="185">
        <v>0.32047741955237774</v>
      </c>
      <c r="AV56" s="185">
        <v>0.3925601994709097</v>
      </c>
      <c r="AW56" s="185">
        <v>0.49492275900325755</v>
      </c>
      <c r="AX56" s="185">
        <v>0.61719523166433132</v>
      </c>
      <c r="AY56" s="185">
        <v>0.77848213411745648</v>
      </c>
      <c r="AZ56" s="185">
        <v>0.96662975039827514</v>
      </c>
      <c r="BA56" s="185">
        <v>1.148568783868769</v>
      </c>
      <c r="BB56" s="185">
        <v>1.3171635311478349</v>
      </c>
      <c r="BC56" s="185">
        <v>1.5889662937602496</v>
      </c>
      <c r="BD56" s="185">
        <v>1.9476439819335485</v>
      </c>
      <c r="BE56" s="185">
        <v>2.3771759674617998</v>
      </c>
      <c r="BF56" s="185">
        <v>2.8752250106372679</v>
      </c>
      <c r="BG56" s="185">
        <v>3.5516558455939338</v>
      </c>
      <c r="BH56" s="185">
        <v>4.3267777125054181</v>
      </c>
      <c r="BI56" s="185">
        <v>5.1352755867887163</v>
      </c>
      <c r="BJ56" s="185">
        <v>5.771424218762327</v>
      </c>
      <c r="BK56" s="185">
        <v>6.7406913057019437</v>
      </c>
      <c r="BL56" s="185">
        <v>7.5657413833648821</v>
      </c>
      <c r="BM56" s="185">
        <v>8.5320125356370493</v>
      </c>
      <c r="BN56" s="185">
        <v>9.2760941339880887</v>
      </c>
      <c r="BO56" s="185">
        <v>10.122982317784871</v>
      </c>
      <c r="BP56" s="185">
        <v>10.770810285490013</v>
      </c>
      <c r="BQ56" s="185">
        <v>11.248151594285426</v>
      </c>
      <c r="BR56" s="185">
        <v>11.668848809375424</v>
      </c>
      <c r="BS56" s="185">
        <v>11.822137078721394</v>
      </c>
      <c r="BT56" s="185">
        <v>11.782875383042574</v>
      </c>
      <c r="BU56" s="185">
        <v>4.5287791547776601</v>
      </c>
      <c r="BV56" s="185">
        <v>4.3565412556765786</v>
      </c>
      <c r="BW56" s="185">
        <v>4.0810498715199</v>
      </c>
      <c r="BX56" s="185">
        <v>3.7703548923070924</v>
      </c>
      <c r="BY56" s="185">
        <v>3.4085652247458587</v>
      </c>
      <c r="BZ56" s="185">
        <v>0</v>
      </c>
      <c r="CA56" s="186">
        <f t="shared" si="3"/>
        <v>154.44722639254223</v>
      </c>
      <c r="CB56" s="187"/>
    </row>
    <row r="57" spans="2:80">
      <c r="B57" s="184">
        <f t="shared" si="2"/>
        <v>2050</v>
      </c>
      <c r="C57" s="185">
        <v>1.675570013293104E-8</v>
      </c>
      <c r="D57" s="185">
        <v>3.2308814453679835E-8</v>
      </c>
      <c r="E57" s="185">
        <v>5.8395015850587484E-8</v>
      </c>
      <c r="F57" s="185">
        <v>1.0038863651473662E-7</v>
      </c>
      <c r="G57" s="185">
        <v>1.6542149729181777E-7</v>
      </c>
      <c r="H57" s="185">
        <v>2.6339400532177093E-7</v>
      </c>
      <c r="I57" s="185">
        <v>4.120228916243418E-7</v>
      </c>
      <c r="J57" s="185">
        <v>6.4888220152603537E-7</v>
      </c>
      <c r="K57" s="185">
        <v>1.038397870509189E-6</v>
      </c>
      <c r="L57" s="185">
        <v>1.6834016422773157E-6</v>
      </c>
      <c r="M57" s="185">
        <v>2.7549097346840634E-6</v>
      </c>
      <c r="N57" s="185">
        <v>4.5593145159283921E-6</v>
      </c>
      <c r="O57" s="185">
        <v>7.5880910765102616E-6</v>
      </c>
      <c r="P57" s="185">
        <v>1.2423717944659574E-5</v>
      </c>
      <c r="Q57" s="185">
        <v>2.0889638784354903E-5</v>
      </c>
      <c r="R57" s="185">
        <v>3.3629436538229474E-5</v>
      </c>
      <c r="S57" s="185">
        <v>5.3383524636185786E-5</v>
      </c>
      <c r="T57" s="185">
        <v>8.4272288774223103E-5</v>
      </c>
      <c r="U57" s="185">
        <v>1.3144940478776457E-4</v>
      </c>
      <c r="V57" s="185">
        <v>1.9388803726178017E-4</v>
      </c>
      <c r="W57" s="185">
        <v>2.8009204525031306E-4</v>
      </c>
      <c r="X57" s="185">
        <v>4.0218130737940117E-4</v>
      </c>
      <c r="Y57" s="185">
        <v>5.8031520974827222E-4</v>
      </c>
      <c r="Z57" s="185">
        <v>7.9946213464238136E-4</v>
      </c>
      <c r="AA57" s="185">
        <v>1.0990657814300975E-3</v>
      </c>
      <c r="AB57" s="185">
        <v>1.4743568440105381E-3</v>
      </c>
      <c r="AC57" s="185">
        <v>1.9991112047016424E-3</v>
      </c>
      <c r="AD57" s="185">
        <v>2.6649733348134141E-3</v>
      </c>
      <c r="AE57" s="185">
        <v>3.5645383475878534E-3</v>
      </c>
      <c r="AF57" s="185">
        <v>4.9178696910224806E-3</v>
      </c>
      <c r="AG57" s="185">
        <v>6.7657894235708671E-3</v>
      </c>
      <c r="AH57" s="185">
        <v>9.275943417245136E-3</v>
      </c>
      <c r="AI57" s="185">
        <v>1.2452866210653113E-2</v>
      </c>
      <c r="AJ57" s="185">
        <v>1.6938447337836116E-2</v>
      </c>
      <c r="AK57" s="185">
        <v>2.238283227724569E-2</v>
      </c>
      <c r="AL57" s="185">
        <v>2.9095704829544156E-2</v>
      </c>
      <c r="AM57" s="185">
        <v>3.8952753066296975E-2</v>
      </c>
      <c r="AN57" s="185">
        <v>5.036107191906658E-2</v>
      </c>
      <c r="AO57" s="185">
        <v>6.6128557476171523E-2</v>
      </c>
      <c r="AP57" s="185">
        <v>8.7355460264551654E-2</v>
      </c>
      <c r="AQ57" s="185">
        <v>0.10958321051945696</v>
      </c>
      <c r="AR57" s="185">
        <v>0.13666235398012172</v>
      </c>
      <c r="AS57" s="185">
        <v>0.17381162472843459</v>
      </c>
      <c r="AT57" s="185">
        <v>0.21290876795870251</v>
      </c>
      <c r="AU57" s="185">
        <v>0.27324766860207339</v>
      </c>
      <c r="AV57" s="185">
        <v>0.3437683379969606</v>
      </c>
      <c r="AW57" s="185">
        <v>0.41995988654511585</v>
      </c>
      <c r="AX57" s="185">
        <v>0.52815415219938389</v>
      </c>
      <c r="AY57" s="185">
        <v>0.65677574877616618</v>
      </c>
      <c r="AZ57" s="185">
        <v>0.82267799841179368</v>
      </c>
      <c r="BA57" s="185">
        <v>1.0157656333822285</v>
      </c>
      <c r="BB57" s="185">
        <v>1.2012980004782357</v>
      </c>
      <c r="BC57" s="185">
        <v>1.372006608869595</v>
      </c>
      <c r="BD57" s="185">
        <v>1.6371612596716738</v>
      </c>
      <c r="BE57" s="185">
        <v>1.9891905082482002</v>
      </c>
      <c r="BF57" s="185">
        <v>2.4097381135578422</v>
      </c>
      <c r="BG57" s="185">
        <v>2.8950780747665017</v>
      </c>
      <c r="BH57" s="185">
        <v>3.5541345001736437</v>
      </c>
      <c r="BI57" s="185">
        <v>4.3053629485234897</v>
      </c>
      <c r="BJ57" s="185">
        <v>5.0829697725197374</v>
      </c>
      <c r="BK57" s="185">
        <v>5.6828160691143026</v>
      </c>
      <c r="BL57" s="185">
        <v>6.6011990016478261</v>
      </c>
      <c r="BM57" s="185">
        <v>7.3679370051733395</v>
      </c>
      <c r="BN57" s="185">
        <v>8.2507123542209513</v>
      </c>
      <c r="BO57" s="185">
        <v>8.9029632654180784</v>
      </c>
      <c r="BP57" s="185">
        <v>9.6371273057873399</v>
      </c>
      <c r="BQ57" s="185">
        <v>10.164815726262539</v>
      </c>
      <c r="BR57" s="185">
        <v>10.513849995970544</v>
      </c>
      <c r="BS57" s="185">
        <v>10.793239194640377</v>
      </c>
      <c r="BT57" s="185">
        <v>10.810090022164554</v>
      </c>
      <c r="BU57" s="185">
        <v>3.9793420285971188</v>
      </c>
      <c r="BV57" s="185">
        <v>3.8088414211699053</v>
      </c>
      <c r="BW57" s="185">
        <v>3.6072600813984113</v>
      </c>
      <c r="BX57" s="185">
        <v>3.3233379152091649</v>
      </c>
      <c r="BY57" s="185">
        <v>3.0146754176500292</v>
      </c>
      <c r="BZ57" s="185">
        <v>0</v>
      </c>
      <c r="CA57" s="186">
        <f t="shared" si="3"/>
        <v>135.95650262418894</v>
      </c>
      <c r="CB57" s="187"/>
    </row>
    <row r="58" spans="2:80">
      <c r="B58" s="184">
        <f t="shared" si="2"/>
        <v>2051</v>
      </c>
      <c r="C58" s="185">
        <v>1.4218092779516578E-8</v>
      </c>
      <c r="D58" s="185">
        <v>2.7394334394664765E-8</v>
      </c>
      <c r="E58" s="185">
        <v>4.9479512383154844E-8</v>
      </c>
      <c r="F58" s="185">
        <v>8.5032777125126913E-8</v>
      </c>
      <c r="G58" s="185">
        <v>1.4019938288090117E-7</v>
      </c>
      <c r="H58" s="185">
        <v>2.233512922528158E-7</v>
      </c>
      <c r="I58" s="185">
        <v>3.4952890477779608E-7</v>
      </c>
      <c r="J58" s="185">
        <v>5.5086742561938351E-7</v>
      </c>
      <c r="K58" s="185">
        <v>8.8203174632150994E-7</v>
      </c>
      <c r="L58" s="185">
        <v>1.4296435125460416E-6</v>
      </c>
      <c r="M58" s="185">
        <v>2.3387993594303769E-6</v>
      </c>
      <c r="N58" s="185">
        <v>3.8724595166489406E-6</v>
      </c>
      <c r="O58" s="185">
        <v>6.4485197206060052E-6</v>
      </c>
      <c r="P58" s="185">
        <v>1.0689278875292141E-5</v>
      </c>
      <c r="Q58" s="185">
        <v>1.7302553149273203E-5</v>
      </c>
      <c r="R58" s="185">
        <v>2.8627722367918773E-5</v>
      </c>
      <c r="S58" s="185">
        <v>4.524092088384335E-5</v>
      </c>
      <c r="T58" s="185">
        <v>7.0481090596985485E-5</v>
      </c>
      <c r="U58" s="185">
        <v>1.0928257252254547E-4</v>
      </c>
      <c r="V58" s="185">
        <v>1.6757566151642811E-4</v>
      </c>
      <c r="W58" s="185">
        <v>2.4327306207033716E-4</v>
      </c>
      <c r="X58" s="185">
        <v>3.4646269614818648E-4</v>
      </c>
      <c r="Y58" s="185">
        <v>4.9130382967887964E-4</v>
      </c>
      <c r="Z58" s="185">
        <v>7.0097631355053869E-4</v>
      </c>
      <c r="AA58" s="185">
        <v>9.5583746241406642E-4</v>
      </c>
      <c r="AB58" s="185">
        <v>1.3018283770877548E-3</v>
      </c>
      <c r="AC58" s="185">
        <v>1.7310891863845934E-3</v>
      </c>
      <c r="AD58" s="185">
        <v>2.3285694136155888E-3</v>
      </c>
      <c r="AE58" s="185">
        <v>3.0814197851224412E-3</v>
      </c>
      <c r="AF58" s="185">
        <v>4.0939288455420497E-3</v>
      </c>
      <c r="AG58" s="185">
        <v>5.6135520949854856E-3</v>
      </c>
      <c r="AH58" s="185">
        <v>7.6771079687342203E-3</v>
      </c>
      <c r="AI58" s="185">
        <v>1.0466997845748449E-2</v>
      </c>
      <c r="AJ58" s="185">
        <v>1.3981611060408294E-2</v>
      </c>
      <c r="AK58" s="185">
        <v>1.8925573101241433E-2</v>
      </c>
      <c r="AL58" s="185">
        <v>2.4891792048708727E-2</v>
      </c>
      <c r="AM58" s="185">
        <v>3.221722220836809E-2</v>
      </c>
      <c r="AN58" s="185">
        <v>4.2960157712240155E-2</v>
      </c>
      <c r="AO58" s="185">
        <v>5.5287007119171561E-2</v>
      </c>
      <c r="AP58" s="185">
        <v>7.2291293460989836E-2</v>
      </c>
      <c r="AQ58" s="185">
        <v>9.5152991830032008E-2</v>
      </c>
      <c r="AR58" s="185">
        <v>0.11895829380417089</v>
      </c>
      <c r="AS58" s="185">
        <v>0.14787862872729529</v>
      </c>
      <c r="AT58" s="185">
        <v>0.18756090888395827</v>
      </c>
      <c r="AU58" s="185">
        <v>0.22910845282957581</v>
      </c>
      <c r="AV58" s="185">
        <v>0.29313128999617977</v>
      </c>
      <c r="AW58" s="185">
        <v>0.36778985676307352</v>
      </c>
      <c r="AX58" s="185">
        <v>0.44818490675619715</v>
      </c>
      <c r="AY58" s="185">
        <v>0.56204818914720311</v>
      </c>
      <c r="AZ58" s="185">
        <v>0.69410819263233114</v>
      </c>
      <c r="BA58" s="185">
        <v>0.86455818844348542</v>
      </c>
      <c r="BB58" s="185">
        <v>1.0624827562642272</v>
      </c>
      <c r="BC58" s="185">
        <v>1.251433003676538</v>
      </c>
      <c r="BD58" s="185">
        <v>1.4138262538668949</v>
      </c>
      <c r="BE58" s="185">
        <v>1.6723974932164163</v>
      </c>
      <c r="BF58" s="185">
        <v>2.0168576107307867</v>
      </c>
      <c r="BG58" s="185">
        <v>2.4269766462692157</v>
      </c>
      <c r="BH58" s="185">
        <v>2.8979327685087122</v>
      </c>
      <c r="BI58" s="185">
        <v>3.5373283967891935</v>
      </c>
      <c r="BJ58" s="185">
        <v>4.2623906607319828</v>
      </c>
      <c r="BK58" s="185">
        <v>5.0059898542273533</v>
      </c>
      <c r="BL58" s="185">
        <v>5.566784223685687</v>
      </c>
      <c r="BM58" s="185">
        <v>6.4299046965679132</v>
      </c>
      <c r="BN58" s="185">
        <v>7.1265421513622211</v>
      </c>
      <c r="BO58" s="185">
        <v>7.9210780169190915</v>
      </c>
      <c r="BP58" s="185">
        <v>8.479286285475407</v>
      </c>
      <c r="BQ58" s="185">
        <v>9.0994824685079809</v>
      </c>
      <c r="BR58" s="185">
        <v>9.5077720285222274</v>
      </c>
      <c r="BS58" s="185">
        <v>9.7331434619222357</v>
      </c>
      <c r="BT58" s="185">
        <v>9.8791883808001018</v>
      </c>
      <c r="BU58" s="185">
        <v>3.5436398821367474</v>
      </c>
      <c r="BV58" s="185">
        <v>3.3181103415029538</v>
      </c>
      <c r="BW58" s="185">
        <v>3.1276581598098194</v>
      </c>
      <c r="BX58" s="185">
        <v>2.9138762864962722</v>
      </c>
      <c r="BY58" s="185">
        <v>2.6366147809705134</v>
      </c>
      <c r="BZ58" s="185">
        <v>0</v>
      </c>
      <c r="CA58" s="186">
        <f t="shared" si="3"/>
        <v>119.13922912369172</v>
      </c>
      <c r="CB58" s="187"/>
    </row>
    <row r="59" spans="2:80">
      <c r="B59" s="184">
        <f t="shared" si="2"/>
        <v>2052</v>
      </c>
      <c r="C59" s="185">
        <v>1.2077005138999564E-8</v>
      </c>
      <c r="D59" s="185">
        <v>2.324604547743192E-8</v>
      </c>
      <c r="E59" s="185">
        <v>4.1954450524794851E-8</v>
      </c>
      <c r="F59" s="185">
        <v>7.2052383524867647E-8</v>
      </c>
      <c r="G59" s="185">
        <v>1.1875661566629336E-7</v>
      </c>
      <c r="H59" s="185">
        <v>1.892995622129745E-7</v>
      </c>
      <c r="I59" s="185">
        <v>2.9639439898948572E-7</v>
      </c>
      <c r="J59" s="185">
        <v>4.6731823952206319E-7</v>
      </c>
      <c r="K59" s="185">
        <v>7.4880852847514223E-7</v>
      </c>
      <c r="L59" s="185">
        <v>1.2143668719211131E-6</v>
      </c>
      <c r="M59" s="185">
        <v>1.986253544569716E-6</v>
      </c>
      <c r="N59" s="185">
        <v>3.2875708748242305E-6</v>
      </c>
      <c r="O59" s="185">
        <v>5.4770993653807665E-6</v>
      </c>
      <c r="P59" s="185">
        <v>9.0840350490950517E-6</v>
      </c>
      <c r="Q59" s="185">
        <v>1.4887083177289595E-5</v>
      </c>
      <c r="R59" s="185">
        <v>2.371221924843403E-5</v>
      </c>
      <c r="S59" s="185">
        <v>3.8512358246339806E-5</v>
      </c>
      <c r="T59" s="185">
        <v>5.9730954267034342E-5</v>
      </c>
      <c r="U59" s="185">
        <v>9.1399264591784934E-5</v>
      </c>
      <c r="V59" s="185">
        <v>1.3931786168608351E-4</v>
      </c>
      <c r="W59" s="185">
        <v>2.1026282258701512E-4</v>
      </c>
      <c r="X59" s="185">
        <v>3.0092487783994759E-4</v>
      </c>
      <c r="Y59" s="185">
        <v>4.2324113456854162E-4</v>
      </c>
      <c r="Z59" s="185">
        <v>5.9346620278188933E-4</v>
      </c>
      <c r="AA59" s="185">
        <v>8.380808314686905E-4</v>
      </c>
      <c r="AB59" s="185">
        <v>1.1321671164207792E-3</v>
      </c>
      <c r="AC59" s="185">
        <v>1.5284931403451996E-3</v>
      </c>
      <c r="AD59" s="185">
        <v>2.0163699352140907E-3</v>
      </c>
      <c r="AE59" s="185">
        <v>2.6924139414908344E-3</v>
      </c>
      <c r="AF59" s="185">
        <v>3.5390578101714976E-3</v>
      </c>
      <c r="AG59" s="185">
        <v>4.6732675951745017E-3</v>
      </c>
      <c r="AH59" s="185">
        <v>6.3700305120865108E-3</v>
      </c>
      <c r="AI59" s="185">
        <v>8.6633032909341212E-3</v>
      </c>
      <c r="AJ59" s="185">
        <v>1.1752364961816419E-2</v>
      </c>
      <c r="AK59" s="185">
        <v>1.5622812690100352E-2</v>
      </c>
      <c r="AL59" s="185">
        <v>2.1047768729258953E-2</v>
      </c>
      <c r="AM59" s="185">
        <v>2.7563347945585903E-2</v>
      </c>
      <c r="AN59" s="185">
        <v>3.5533745665838445E-2</v>
      </c>
      <c r="AO59" s="185">
        <v>4.7164233439041192E-2</v>
      </c>
      <c r="AP59" s="185">
        <v>6.0442667021702312E-2</v>
      </c>
      <c r="AQ59" s="185">
        <v>7.8749127517599993E-2</v>
      </c>
      <c r="AR59" s="185">
        <v>0.10329830606802504</v>
      </c>
      <c r="AS59" s="185">
        <v>0.12872828058451191</v>
      </c>
      <c r="AT59" s="185">
        <v>0.15958705807719187</v>
      </c>
      <c r="AU59" s="185">
        <v>0.20184094022539179</v>
      </c>
      <c r="AV59" s="185">
        <v>0.24580084279949921</v>
      </c>
      <c r="AW59" s="185">
        <v>0.31364218085656748</v>
      </c>
      <c r="AX59" s="185">
        <v>0.39253977320100208</v>
      </c>
      <c r="AY59" s="185">
        <v>0.47698217114850761</v>
      </c>
      <c r="AZ59" s="185">
        <v>0.59403840105787165</v>
      </c>
      <c r="BA59" s="185">
        <v>0.72949925963002493</v>
      </c>
      <c r="BB59" s="185">
        <v>0.90440165418127383</v>
      </c>
      <c r="BC59" s="185">
        <v>1.1069389938918888</v>
      </c>
      <c r="BD59" s="185">
        <v>1.2897283891435798</v>
      </c>
      <c r="BE59" s="185">
        <v>1.4445073123874204</v>
      </c>
      <c r="BF59" s="185">
        <v>1.6960215054155359</v>
      </c>
      <c r="BG59" s="185">
        <v>2.0317553233400298</v>
      </c>
      <c r="BH59" s="185">
        <v>2.4300588686745934</v>
      </c>
      <c r="BI59" s="185">
        <v>2.8851351000396503</v>
      </c>
      <c r="BJ59" s="185">
        <v>3.5029666135621618</v>
      </c>
      <c r="BK59" s="185">
        <v>4.1989136451589779</v>
      </c>
      <c r="BL59" s="185">
        <v>4.9051462096339558</v>
      </c>
      <c r="BM59" s="185">
        <v>5.4242278637738384</v>
      </c>
      <c r="BN59" s="185">
        <v>6.2211690583906316</v>
      </c>
      <c r="BO59" s="185">
        <v>6.8441420616996735</v>
      </c>
      <c r="BP59" s="185">
        <v>7.5472130382088167</v>
      </c>
      <c r="BQ59" s="185">
        <v>8.010772441777144</v>
      </c>
      <c r="BR59" s="185">
        <v>8.5168540322557753</v>
      </c>
      <c r="BS59" s="185">
        <v>8.8090657229524894</v>
      </c>
      <c r="BT59" s="185">
        <v>8.9176247022305741</v>
      </c>
      <c r="BU59" s="185">
        <v>3.1202302771457617</v>
      </c>
      <c r="BV59" s="185">
        <v>2.9300539007403046</v>
      </c>
      <c r="BW59" s="185">
        <v>2.7028581744785058</v>
      </c>
      <c r="BX59" s="185">
        <v>2.5069416526254074</v>
      </c>
      <c r="BY59" s="185">
        <v>2.2944931164884332</v>
      </c>
      <c r="BZ59" s="185">
        <v>0</v>
      </c>
      <c r="CA59" s="186">
        <f t="shared" si="3"/>
        <v>103.9184245980012</v>
      </c>
      <c r="CB59" s="187"/>
    </row>
    <row r="60" spans="2:80">
      <c r="B60" s="184">
        <f t="shared" si="2"/>
        <v>2053</v>
      </c>
      <c r="C60" s="185">
        <v>1.0269977052806967E-8</v>
      </c>
      <c r="D60" s="185">
        <v>1.9745652921759893E-8</v>
      </c>
      <c r="E60" s="185">
        <v>3.5602029619524744E-8</v>
      </c>
      <c r="F60" s="185">
        <v>6.1095840039881999E-8</v>
      </c>
      <c r="G60" s="185">
        <v>1.0063097836965351E-7</v>
      </c>
      <c r="H60" s="185">
        <v>1.6034982485563232E-7</v>
      </c>
      <c r="I60" s="185">
        <v>2.5121082799367533E-7</v>
      </c>
      <c r="J60" s="185">
        <v>3.9628358679266729E-7</v>
      </c>
      <c r="K60" s="185">
        <v>6.3524414349591662E-7</v>
      </c>
      <c r="L60" s="185">
        <v>1.0309505294320287E-6</v>
      </c>
      <c r="M60" s="185">
        <v>1.6871757478470473E-6</v>
      </c>
      <c r="N60" s="185">
        <v>2.7920248767132616E-6</v>
      </c>
      <c r="O60" s="185">
        <v>4.6498760189611632E-6</v>
      </c>
      <c r="P60" s="185">
        <v>7.7156634445130212E-6</v>
      </c>
      <c r="Q60" s="185">
        <v>1.2651552794507026E-5</v>
      </c>
      <c r="R60" s="185">
        <v>2.0401973749917257E-5</v>
      </c>
      <c r="S60" s="185">
        <v>3.1899740983165614E-5</v>
      </c>
      <c r="T60" s="185">
        <v>5.0847617922344934E-5</v>
      </c>
      <c r="U60" s="185">
        <v>7.7459593620127221E-5</v>
      </c>
      <c r="V60" s="185">
        <v>1.1652114979776584E-4</v>
      </c>
      <c r="W60" s="185">
        <v>1.7480788903445621E-4</v>
      </c>
      <c r="X60" s="185">
        <v>2.6009507599589199E-4</v>
      </c>
      <c r="Y60" s="185">
        <v>3.676167535140995E-4</v>
      </c>
      <c r="Z60" s="185">
        <v>5.1125656196110425E-4</v>
      </c>
      <c r="AA60" s="185">
        <v>7.095538774358201E-4</v>
      </c>
      <c r="AB60" s="185">
        <v>9.9266923812790786E-4</v>
      </c>
      <c r="AC60" s="185">
        <v>1.3292872486128093E-3</v>
      </c>
      <c r="AD60" s="185">
        <v>1.7803557717286367E-3</v>
      </c>
      <c r="AE60" s="185">
        <v>2.3314283000805958E-3</v>
      </c>
      <c r="AF60" s="185">
        <v>3.0922353435426375E-3</v>
      </c>
      <c r="AG60" s="185">
        <v>4.0398908651636534E-3</v>
      </c>
      <c r="AH60" s="185">
        <v>5.3032809463506858E-3</v>
      </c>
      <c r="AI60" s="185">
        <v>7.1887058731635589E-3</v>
      </c>
      <c r="AJ60" s="185">
        <v>9.7277175964897156E-3</v>
      </c>
      <c r="AK60" s="185">
        <v>1.3132381743414578E-2</v>
      </c>
      <c r="AL60" s="185">
        <v>1.7375561566294495E-2</v>
      </c>
      <c r="AM60" s="185">
        <v>2.330768460910726E-2</v>
      </c>
      <c r="AN60" s="185">
        <v>3.0401856710312813E-2</v>
      </c>
      <c r="AO60" s="185">
        <v>3.9013298915771988E-2</v>
      </c>
      <c r="AP60" s="185">
        <v>5.1565003301072942E-2</v>
      </c>
      <c r="AQ60" s="185">
        <v>6.5845857525498985E-2</v>
      </c>
      <c r="AR60" s="185">
        <v>8.5495643261884191E-2</v>
      </c>
      <c r="AS60" s="185">
        <v>0.11178849378888933</v>
      </c>
      <c r="AT60" s="185">
        <v>0.13892747951088646</v>
      </c>
      <c r="AU60" s="185">
        <v>0.17175005716670211</v>
      </c>
      <c r="AV60" s="185">
        <v>0.21656103571592522</v>
      </c>
      <c r="AW60" s="185">
        <v>0.26302397190011106</v>
      </c>
      <c r="AX60" s="185">
        <v>0.33477792120267091</v>
      </c>
      <c r="AY60" s="185">
        <v>0.41779941827277156</v>
      </c>
      <c r="AZ60" s="185">
        <v>0.50417556802789276</v>
      </c>
      <c r="BA60" s="185">
        <v>0.62438213745655147</v>
      </c>
      <c r="BB60" s="185">
        <v>0.76319671270571265</v>
      </c>
      <c r="BC60" s="185">
        <v>0.94234644934713407</v>
      </c>
      <c r="BD60" s="185">
        <v>1.1409527748386374</v>
      </c>
      <c r="BE60" s="185">
        <v>1.3178628138994524</v>
      </c>
      <c r="BF60" s="185">
        <v>1.4651913977515063</v>
      </c>
      <c r="BG60" s="185">
        <v>1.7089631274645187</v>
      </c>
      <c r="BH60" s="185">
        <v>2.0348567657093843</v>
      </c>
      <c r="BI60" s="185">
        <v>2.4200587177998871</v>
      </c>
      <c r="BJ60" s="185">
        <v>2.8580912184942715</v>
      </c>
      <c r="BK60" s="185">
        <v>3.4519026397738712</v>
      </c>
      <c r="BL60" s="185">
        <v>4.1156178664188303</v>
      </c>
      <c r="BM60" s="185">
        <v>4.7811652186515996</v>
      </c>
      <c r="BN60" s="185">
        <v>5.2504039769509614</v>
      </c>
      <c r="BO60" s="185">
        <v>5.9770181987350472</v>
      </c>
      <c r="BP60" s="185">
        <v>6.5241134016538336</v>
      </c>
      <c r="BQ60" s="185">
        <v>7.1340817668323293</v>
      </c>
      <c r="BR60" s="185">
        <v>7.5030447907717353</v>
      </c>
      <c r="BS60" s="185">
        <v>7.8971945385634132</v>
      </c>
      <c r="BT60" s="185">
        <v>8.0788451699099433</v>
      </c>
      <c r="BU60" s="185">
        <v>2.7054550540298474</v>
      </c>
      <c r="BV60" s="185">
        <v>2.5687490560169484</v>
      </c>
      <c r="BW60" s="185">
        <v>2.3768576580020957</v>
      </c>
      <c r="BX60" s="185">
        <v>2.158393269599264</v>
      </c>
      <c r="BY60" s="185">
        <v>1.9674003342580422</v>
      </c>
      <c r="BZ60" s="185">
        <v>0</v>
      </c>
      <c r="CA60" s="186">
        <f t="shared" si="3"/>
        <v>90.289224517947574</v>
      </c>
      <c r="CB60" s="187"/>
    </row>
    <row r="61" spans="2:80">
      <c r="B61" s="184">
        <f t="shared" si="2"/>
        <v>2054</v>
      </c>
      <c r="C61" s="185">
        <v>8.7449416458218465E-9</v>
      </c>
      <c r="D61" s="185">
        <v>1.6791114061665002E-8</v>
      </c>
      <c r="E61" s="185">
        <v>3.0241351083037937E-8</v>
      </c>
      <c r="F61" s="185">
        <v>5.1845838004715983E-8</v>
      </c>
      <c r="G61" s="185">
        <v>8.5330232338365342E-8</v>
      </c>
      <c r="H61" s="185">
        <v>1.3587882548987684E-7</v>
      </c>
      <c r="I61" s="185">
        <v>2.1279700052057038E-7</v>
      </c>
      <c r="J61" s="185">
        <v>3.3587657034817031E-7</v>
      </c>
      <c r="K61" s="185">
        <v>5.3868858364281014E-7</v>
      </c>
      <c r="L61" s="185">
        <v>8.7461059801452468E-7</v>
      </c>
      <c r="M61" s="185">
        <v>1.4323568241214613E-6</v>
      </c>
      <c r="N61" s="185">
        <v>2.3716264514334062E-6</v>
      </c>
      <c r="O61" s="185">
        <v>3.9490067790942662E-6</v>
      </c>
      <c r="P61" s="185">
        <v>6.5503873392935841E-6</v>
      </c>
      <c r="Q61" s="185">
        <v>1.0745810397977396E-5</v>
      </c>
      <c r="R61" s="185">
        <v>1.7338370856018193E-5</v>
      </c>
      <c r="S61" s="185">
        <v>2.7446835334066222E-5</v>
      </c>
      <c r="T61" s="185">
        <v>4.2117273917424702E-5</v>
      </c>
      <c r="U61" s="185">
        <v>6.5939974177503524E-5</v>
      </c>
      <c r="V61" s="185">
        <v>9.8751088505821816E-5</v>
      </c>
      <c r="W61" s="185">
        <v>1.4620530801856546E-4</v>
      </c>
      <c r="X61" s="185">
        <v>2.1623957770616764E-4</v>
      </c>
      <c r="Y61" s="185">
        <v>3.1774347433399797E-4</v>
      </c>
      <c r="Z61" s="185">
        <v>4.4406395445673041E-4</v>
      </c>
      <c r="AA61" s="185">
        <v>6.1126749444784245E-4</v>
      </c>
      <c r="AB61" s="185">
        <v>8.4045045057523637E-4</v>
      </c>
      <c r="AC61" s="185">
        <v>1.1654869719200378E-3</v>
      </c>
      <c r="AD61" s="185">
        <v>1.5483176960172096E-3</v>
      </c>
      <c r="AE61" s="185">
        <v>2.0585078027018922E-3</v>
      </c>
      <c r="AF61" s="185">
        <v>2.6776533985590767E-3</v>
      </c>
      <c r="AG61" s="185">
        <v>3.5297983506212827E-3</v>
      </c>
      <c r="AH61" s="185">
        <v>4.5845131776559578E-3</v>
      </c>
      <c r="AI61" s="185">
        <v>5.9851706351694567E-3</v>
      </c>
      <c r="AJ61" s="185">
        <v>8.072386637180462E-3</v>
      </c>
      <c r="AK61" s="185">
        <v>1.0870612459896845E-2</v>
      </c>
      <c r="AL61" s="185">
        <v>1.4606384201617084E-2</v>
      </c>
      <c r="AM61" s="185">
        <v>1.9242244108831352E-2</v>
      </c>
      <c r="AN61" s="185">
        <v>2.5708998046942488E-2</v>
      </c>
      <c r="AO61" s="185">
        <v>3.3380163936699514E-2</v>
      </c>
      <c r="AP61" s="185">
        <v>4.2655583337962599E-2</v>
      </c>
      <c r="AQ61" s="185">
        <v>5.617733713406392E-2</v>
      </c>
      <c r="AR61" s="185">
        <v>7.1492022139807321E-2</v>
      </c>
      <c r="AS61" s="185">
        <v>9.2528887346307376E-2</v>
      </c>
      <c r="AT61" s="185">
        <v>0.12065217265552031</v>
      </c>
      <c r="AU61" s="185">
        <v>0.14952505778773939</v>
      </c>
      <c r="AV61" s="185">
        <v>0.18428965137011954</v>
      </c>
      <c r="AW61" s="185">
        <v>0.23175020225749343</v>
      </c>
      <c r="AX61" s="185">
        <v>0.28077813758016645</v>
      </c>
      <c r="AY61" s="185">
        <v>0.35635720439762697</v>
      </c>
      <c r="AZ61" s="185">
        <v>0.44166332483139759</v>
      </c>
      <c r="BA61" s="185">
        <v>0.5299841598184839</v>
      </c>
      <c r="BB61" s="185">
        <v>0.65329012162048283</v>
      </c>
      <c r="BC61" s="185">
        <v>0.79530372758340062</v>
      </c>
      <c r="BD61" s="185">
        <v>0.97143393744191375</v>
      </c>
      <c r="BE61" s="185">
        <v>1.1660172120742938</v>
      </c>
      <c r="BF61" s="185">
        <v>1.3369032557595459</v>
      </c>
      <c r="BG61" s="185">
        <v>1.4766839621617227</v>
      </c>
      <c r="BH61" s="185">
        <v>1.7120165759155865</v>
      </c>
      <c r="BI61" s="185">
        <v>2.0270672054984531</v>
      </c>
      <c r="BJ61" s="185">
        <v>2.3981669016655718</v>
      </c>
      <c r="BK61" s="185">
        <v>2.8174927476567579</v>
      </c>
      <c r="BL61" s="185">
        <v>3.384643045384943</v>
      </c>
      <c r="BM61" s="185">
        <v>4.0130594316767851</v>
      </c>
      <c r="BN61" s="185">
        <v>4.6298658337080631</v>
      </c>
      <c r="BO61" s="185">
        <v>5.046973435278491</v>
      </c>
      <c r="BP61" s="185">
        <v>5.7004847040735003</v>
      </c>
      <c r="BQ61" s="185">
        <v>6.170499370062462</v>
      </c>
      <c r="BR61" s="185">
        <v>6.6864057023141772</v>
      </c>
      <c r="BS61" s="185">
        <v>6.9629892210323243</v>
      </c>
      <c r="BT61" s="185">
        <v>7.2493295981020207</v>
      </c>
      <c r="BU61" s="185">
        <v>2.338416159312577</v>
      </c>
      <c r="BV61" s="185">
        <v>2.2103759930755524</v>
      </c>
      <c r="BW61" s="185">
        <v>2.0682527427487942</v>
      </c>
      <c r="BX61" s="185">
        <v>1.8843646127582487</v>
      </c>
      <c r="BY61" s="185">
        <v>1.6825052227377508</v>
      </c>
      <c r="BZ61" s="185">
        <v>0</v>
      </c>
      <c r="CA61" s="186">
        <f t="shared" si="3"/>
        <v>78.076679601519089</v>
      </c>
      <c r="CB61" s="187"/>
    </row>
    <row r="62" spans="2:80">
      <c r="B62" s="184">
        <f t="shared" si="2"/>
        <v>2055</v>
      </c>
      <c r="C62" s="185">
        <v>7.456520272758338E-9</v>
      </c>
      <c r="D62" s="185">
        <v>1.4297433622439959E-8</v>
      </c>
      <c r="E62" s="185">
        <v>2.5716350611493244E-8</v>
      </c>
      <c r="F62" s="185">
        <v>4.4039767208015057E-8</v>
      </c>
      <c r="G62" s="185">
        <v>7.24120620895774E-8</v>
      </c>
      <c r="H62" s="185">
        <v>1.1522004443598188E-7</v>
      </c>
      <c r="I62" s="185">
        <v>1.8032560499675609E-7</v>
      </c>
      <c r="J62" s="185">
        <v>2.8452075621909767E-7</v>
      </c>
      <c r="K62" s="185">
        <v>4.5657778009744465E-7</v>
      </c>
      <c r="L62" s="185">
        <v>7.4167638053346252E-7</v>
      </c>
      <c r="M62" s="185">
        <v>1.215152441072509E-6</v>
      </c>
      <c r="N62" s="185">
        <v>2.0134452952957904E-6</v>
      </c>
      <c r="O62" s="185">
        <v>3.3544251436257166E-6</v>
      </c>
      <c r="P62" s="185">
        <v>5.5630943743556482E-6</v>
      </c>
      <c r="Q62" s="185">
        <v>9.1229973201156778E-6</v>
      </c>
      <c r="R62" s="185">
        <v>1.4726796890129901E-5</v>
      </c>
      <c r="S62" s="185">
        <v>2.3325409628655036E-5</v>
      </c>
      <c r="T62" s="185">
        <v>3.6238563034279858E-5</v>
      </c>
      <c r="U62" s="185">
        <v>5.4618848090076666E-5</v>
      </c>
      <c r="V62" s="185">
        <v>8.4065706117852912E-5</v>
      </c>
      <c r="W62" s="185">
        <v>1.2390974904680219E-4</v>
      </c>
      <c r="X62" s="185">
        <v>1.8085966522191077E-4</v>
      </c>
      <c r="Y62" s="185">
        <v>2.6417206736911725E-4</v>
      </c>
      <c r="Z62" s="185">
        <v>3.8382312948342934E-4</v>
      </c>
      <c r="AA62" s="185">
        <v>5.3093208380605716E-4</v>
      </c>
      <c r="AB62" s="185">
        <v>7.240358869431418E-4</v>
      </c>
      <c r="AC62" s="185">
        <v>9.8678358392190191E-4</v>
      </c>
      <c r="AD62" s="185">
        <v>1.3575122651778848E-3</v>
      </c>
      <c r="AE62" s="185">
        <v>1.7902039931949609E-3</v>
      </c>
      <c r="AF62" s="185">
        <v>2.3641666733681399E-3</v>
      </c>
      <c r="AG62" s="185">
        <v>3.0565367675481347E-3</v>
      </c>
      <c r="AH62" s="185">
        <v>4.0056222046727097E-3</v>
      </c>
      <c r="AI62" s="185">
        <v>5.1739992694151971E-3</v>
      </c>
      <c r="AJ62" s="185">
        <v>6.7212307739730193E-3</v>
      </c>
      <c r="AK62" s="185">
        <v>9.0212658615238528E-3</v>
      </c>
      <c r="AL62" s="185">
        <v>1.2091374796853183E-2</v>
      </c>
      <c r="AM62" s="185">
        <v>1.6176205686148859E-2</v>
      </c>
      <c r="AN62" s="185">
        <v>2.1226049841425065E-2</v>
      </c>
      <c r="AO62" s="185">
        <v>2.8228803894714605E-2</v>
      </c>
      <c r="AP62" s="185">
        <v>3.6498329726866952E-2</v>
      </c>
      <c r="AQ62" s="185">
        <v>4.6473725715382996E-2</v>
      </c>
      <c r="AR62" s="185">
        <v>6.0997387739018527E-2</v>
      </c>
      <c r="AS62" s="185">
        <v>7.7378902124801918E-2</v>
      </c>
      <c r="AT62" s="185">
        <v>9.9873431087894038E-2</v>
      </c>
      <c r="AU62" s="185">
        <v>0.12986201808250264</v>
      </c>
      <c r="AV62" s="185">
        <v>0.16045277838135363</v>
      </c>
      <c r="AW62" s="185">
        <v>0.19723302203819748</v>
      </c>
      <c r="AX62" s="185">
        <v>0.24740971039605131</v>
      </c>
      <c r="AY62" s="185">
        <v>0.29890905539139057</v>
      </c>
      <c r="AZ62" s="185">
        <v>0.37675416509738668</v>
      </c>
      <c r="BA62" s="185">
        <v>0.46432646475129569</v>
      </c>
      <c r="BB62" s="185">
        <v>0.55458756156540234</v>
      </c>
      <c r="BC62" s="185">
        <v>0.68085508865326161</v>
      </c>
      <c r="BD62" s="185">
        <v>0.81996879426550406</v>
      </c>
      <c r="BE62" s="185">
        <v>0.99291882405174703</v>
      </c>
      <c r="BF62" s="185">
        <v>1.1830531034407643</v>
      </c>
      <c r="BG62" s="185">
        <v>1.3476033949700421</v>
      </c>
      <c r="BH62" s="185">
        <v>1.4796779045143589</v>
      </c>
      <c r="BI62" s="185">
        <v>1.705948666965601</v>
      </c>
      <c r="BJ62" s="185">
        <v>2.0093748180556901</v>
      </c>
      <c r="BK62" s="185">
        <v>2.3649711876630244</v>
      </c>
      <c r="BL62" s="185">
        <v>2.7637464500726967</v>
      </c>
      <c r="BM62" s="185">
        <v>3.3016630399320155</v>
      </c>
      <c r="BN62" s="185">
        <v>3.8877837675003457</v>
      </c>
      <c r="BO62" s="185">
        <v>4.4526795720207355</v>
      </c>
      <c r="BP62" s="185">
        <v>4.8163194096385773</v>
      </c>
      <c r="BQ62" s="185">
        <v>5.3949219643718624</v>
      </c>
      <c r="BR62" s="185">
        <v>5.7873260639733699</v>
      </c>
      <c r="BS62" s="185">
        <v>6.210082800044046</v>
      </c>
      <c r="BT62" s="185">
        <v>6.3980033117349686</v>
      </c>
      <c r="BU62" s="185">
        <v>1.9974482862299083</v>
      </c>
      <c r="BV62" s="185">
        <v>1.9023866791396413</v>
      </c>
      <c r="BW62" s="185">
        <v>1.7725746871754788</v>
      </c>
      <c r="BX62" s="185">
        <v>1.6333737945500046</v>
      </c>
      <c r="BY62" s="185">
        <v>1.4635613112311161</v>
      </c>
      <c r="BZ62" s="185">
        <v>0</v>
      </c>
      <c r="CA62" s="186">
        <f t="shared" si="3"/>
        <v>67.231643147167148</v>
      </c>
      <c r="CB62" s="187"/>
    </row>
    <row r="63" spans="2:80">
      <c r="B63" s="184">
        <f t="shared" si="2"/>
        <v>2056</v>
      </c>
      <c r="C63" s="185">
        <v>6.3663180248363371E-9</v>
      </c>
      <c r="D63" s="185">
        <v>1.2190592247468546E-8</v>
      </c>
      <c r="E63" s="185">
        <v>2.1896831053219712E-8</v>
      </c>
      <c r="F63" s="185">
        <v>3.7450054751753115E-8</v>
      </c>
      <c r="G63" s="185">
        <v>6.1510030846534391E-8</v>
      </c>
      <c r="H63" s="185">
        <v>9.7778065914766454E-8</v>
      </c>
      <c r="I63" s="185">
        <v>1.529111150824769E-7</v>
      </c>
      <c r="J63" s="185">
        <v>2.4110788782172321E-7</v>
      </c>
      <c r="K63" s="185">
        <v>3.8677199648562421E-7</v>
      </c>
      <c r="L63" s="185">
        <v>6.2863214929376188E-7</v>
      </c>
      <c r="M63" s="185">
        <v>1.0304678377398568E-6</v>
      </c>
      <c r="N63" s="185">
        <v>1.7081436826660301E-6</v>
      </c>
      <c r="O63" s="185">
        <v>2.8478434526413299E-6</v>
      </c>
      <c r="P63" s="185">
        <v>4.725509287567542E-6</v>
      </c>
      <c r="Q63" s="185">
        <v>7.7480030732657301E-6</v>
      </c>
      <c r="R63" s="185">
        <v>1.2502858836554998E-5</v>
      </c>
      <c r="S63" s="185">
        <v>1.9812252863044E-5</v>
      </c>
      <c r="T63" s="185">
        <v>3.0797100420615342E-5</v>
      </c>
      <c r="U63" s="185">
        <v>4.6995596737958722E-5</v>
      </c>
      <c r="V63" s="185">
        <v>6.9633575261407454E-5</v>
      </c>
      <c r="W63" s="185">
        <v>1.0548410399724428E-4</v>
      </c>
      <c r="X63" s="185">
        <v>1.5328163101363534E-4</v>
      </c>
      <c r="Y63" s="185">
        <v>2.209520054146652E-4</v>
      </c>
      <c r="Z63" s="185">
        <v>3.1911876910711845E-4</v>
      </c>
      <c r="AA63" s="185">
        <v>4.5890691804501005E-4</v>
      </c>
      <c r="AB63" s="185">
        <v>6.2887790057303272E-4</v>
      </c>
      <c r="AC63" s="185">
        <v>8.5010497477155944E-4</v>
      </c>
      <c r="AD63" s="185">
        <v>1.1493891042581583E-3</v>
      </c>
      <c r="AE63" s="185">
        <v>1.5695796680356144E-3</v>
      </c>
      <c r="AF63" s="185">
        <v>2.0560093791403E-3</v>
      </c>
      <c r="AG63" s="185">
        <v>2.6986386242839888E-3</v>
      </c>
      <c r="AH63" s="185">
        <v>3.4685844947068833E-3</v>
      </c>
      <c r="AI63" s="185">
        <v>4.5206413121381406E-3</v>
      </c>
      <c r="AJ63" s="185">
        <v>5.8103540156992928E-3</v>
      </c>
      <c r="AK63" s="185">
        <v>7.5116919806906823E-3</v>
      </c>
      <c r="AL63" s="185">
        <v>1.0034847677760306E-2</v>
      </c>
      <c r="AM63" s="185">
        <v>1.3391641819383571E-2</v>
      </c>
      <c r="AN63" s="185">
        <v>1.7844708314202373E-2</v>
      </c>
      <c r="AO63" s="185">
        <v>2.3307854190887878E-2</v>
      </c>
      <c r="AP63" s="185">
        <v>3.0867112180644973E-2</v>
      </c>
      <c r="AQ63" s="185">
        <v>3.9767261647463803E-2</v>
      </c>
      <c r="AR63" s="185">
        <v>5.0464564222033492E-2</v>
      </c>
      <c r="AS63" s="185">
        <v>6.6023873751832052E-2</v>
      </c>
      <c r="AT63" s="185">
        <v>8.3527315011036052E-2</v>
      </c>
      <c r="AU63" s="185">
        <v>0.10750710175381528</v>
      </c>
      <c r="AV63" s="185">
        <v>0.13936169216978445</v>
      </c>
      <c r="AW63" s="185">
        <v>0.17173431090360003</v>
      </c>
      <c r="AX63" s="185">
        <v>0.2105793889566292</v>
      </c>
      <c r="AY63" s="185">
        <v>0.26340661873716975</v>
      </c>
      <c r="AZ63" s="185">
        <v>0.31605583421249606</v>
      </c>
      <c r="BA63" s="185">
        <v>0.39613447355441134</v>
      </c>
      <c r="BB63" s="185">
        <v>0.48594501821730407</v>
      </c>
      <c r="BC63" s="185">
        <v>0.57806680956272272</v>
      </c>
      <c r="BD63" s="185">
        <v>0.70206921119736221</v>
      </c>
      <c r="BE63" s="185">
        <v>0.83824314804236677</v>
      </c>
      <c r="BF63" s="185">
        <v>1.0075987442650498</v>
      </c>
      <c r="BG63" s="185">
        <v>1.192739202925666</v>
      </c>
      <c r="BH63" s="185">
        <v>1.350589178325265</v>
      </c>
      <c r="BI63" s="185">
        <v>1.4748315220129418</v>
      </c>
      <c r="BJ63" s="185">
        <v>1.6915881812154612</v>
      </c>
      <c r="BK63" s="185">
        <v>1.9822433728190063</v>
      </c>
      <c r="BL63" s="185">
        <v>2.3207957626660969</v>
      </c>
      <c r="BM63" s="185">
        <v>2.6972611262339017</v>
      </c>
      <c r="BN63" s="185">
        <v>3.2001274215681583</v>
      </c>
      <c r="BO63" s="185">
        <v>3.7409197709527588</v>
      </c>
      <c r="BP63" s="185">
        <v>4.2516546924085432</v>
      </c>
      <c r="BQ63" s="185">
        <v>4.5612810032714561</v>
      </c>
      <c r="BR63" s="185">
        <v>5.0635816411679722</v>
      </c>
      <c r="BS63" s="185">
        <v>5.3794802161685782</v>
      </c>
      <c r="BT63" s="185">
        <v>5.7115278400842016</v>
      </c>
      <c r="BU63" s="185">
        <v>1.6895103672991345</v>
      </c>
      <c r="BV63" s="185">
        <v>1.6305848729355936</v>
      </c>
      <c r="BW63" s="185">
        <v>1.5311265150026223</v>
      </c>
      <c r="BX63" s="185">
        <v>1.4053359401372167</v>
      </c>
      <c r="BY63" s="185">
        <v>1.2737833333838764</v>
      </c>
      <c r="BZ63" s="185">
        <v>0</v>
      </c>
      <c r="CA63" s="186">
        <f t="shared" si="3"/>
        <v>57.732614553814777</v>
      </c>
      <c r="CB63" s="187"/>
    </row>
    <row r="64" spans="2:80">
      <c r="B64" s="184">
        <f t="shared" si="2"/>
        <v>2057</v>
      </c>
      <c r="C64" s="185">
        <v>5.4414552759507462E-9</v>
      </c>
      <c r="D64" s="185">
        <v>1.0407724262279094E-8</v>
      </c>
      <c r="E64" s="185">
        <v>1.8669573952773133E-8</v>
      </c>
      <c r="F64" s="185">
        <v>3.188743408211181E-8</v>
      </c>
      <c r="G64" s="185">
        <v>5.2306076171737548E-8</v>
      </c>
      <c r="H64" s="185">
        <v>8.3057497261840307E-8</v>
      </c>
      <c r="I64" s="185">
        <v>1.2976436607192721E-7</v>
      </c>
      <c r="J64" s="185">
        <v>2.044554309604818E-7</v>
      </c>
      <c r="K64" s="185">
        <v>3.277616006380768E-7</v>
      </c>
      <c r="L64" s="185">
        <v>5.3252940054870912E-7</v>
      </c>
      <c r="M64" s="185">
        <v>8.7342158881786869E-7</v>
      </c>
      <c r="N64" s="185">
        <v>1.4485463213226302E-6</v>
      </c>
      <c r="O64" s="185">
        <v>2.416031500390714E-6</v>
      </c>
      <c r="P64" s="185">
        <v>4.0118953658629941E-6</v>
      </c>
      <c r="Q64" s="185">
        <v>6.5814840052025314E-6</v>
      </c>
      <c r="R64" s="185">
        <v>1.0618574744269971E-5</v>
      </c>
      <c r="S64" s="185">
        <v>1.6820478897311419E-5</v>
      </c>
      <c r="T64" s="185">
        <v>2.6158811116727687E-5</v>
      </c>
      <c r="U64" s="185">
        <v>3.9939154502427465E-5</v>
      </c>
      <c r="V64" s="185">
        <v>5.9915026460355403E-5</v>
      </c>
      <c r="W64" s="185">
        <v>8.7375889794460981E-5</v>
      </c>
      <c r="X64" s="185">
        <v>1.3048943152521586E-4</v>
      </c>
      <c r="Y64" s="185">
        <v>1.8726375174549226E-4</v>
      </c>
      <c r="Z64" s="185">
        <v>2.6691435373721317E-4</v>
      </c>
      <c r="AA64" s="185">
        <v>3.8155719574683999E-4</v>
      </c>
      <c r="AB64" s="185">
        <v>5.4356648847098121E-4</v>
      </c>
      <c r="AC64" s="185">
        <v>7.3837569902690525E-4</v>
      </c>
      <c r="AD64" s="185">
        <v>9.901946843475784E-4</v>
      </c>
      <c r="AE64" s="185">
        <v>1.3289706087391551E-3</v>
      </c>
      <c r="AF64" s="185">
        <v>1.802608934249994E-3</v>
      </c>
      <c r="AG64" s="185">
        <v>2.3468549214777923E-3</v>
      </c>
      <c r="AH64" s="185">
        <v>3.0623758754837471E-3</v>
      </c>
      <c r="AI64" s="185">
        <v>3.9146030172829693E-3</v>
      </c>
      <c r="AJ64" s="185">
        <v>5.0765861266713896E-3</v>
      </c>
      <c r="AK64" s="185">
        <v>6.4937416461492425E-3</v>
      </c>
      <c r="AL64" s="185">
        <v>8.3560697038770337E-3</v>
      </c>
      <c r="AM64" s="185">
        <v>1.111448894478706E-2</v>
      </c>
      <c r="AN64" s="185">
        <v>1.4773750127099028E-2</v>
      </c>
      <c r="AO64" s="185">
        <v>1.959574852838486E-2</v>
      </c>
      <c r="AP64" s="185">
        <v>2.5487759805881915E-2</v>
      </c>
      <c r="AQ64" s="185">
        <v>3.3633453260209611E-2</v>
      </c>
      <c r="AR64" s="185">
        <v>4.3184506888511498E-2</v>
      </c>
      <c r="AS64" s="185">
        <v>5.4626762742075341E-2</v>
      </c>
      <c r="AT64" s="185">
        <v>7.1274830932337441E-2</v>
      </c>
      <c r="AU64" s="185">
        <v>8.9919159731576492E-2</v>
      </c>
      <c r="AV64" s="185">
        <v>0.115381194453133</v>
      </c>
      <c r="AW64" s="185">
        <v>0.14917042854164353</v>
      </c>
      <c r="AX64" s="185">
        <v>0.18336974422676933</v>
      </c>
      <c r="AY64" s="185">
        <v>0.22421757858656077</v>
      </c>
      <c r="AZ64" s="185">
        <v>0.27854378162448923</v>
      </c>
      <c r="BA64" s="185">
        <v>0.33235746187693727</v>
      </c>
      <c r="BB64" s="185">
        <v>0.41463161683624516</v>
      </c>
      <c r="BC64" s="185">
        <v>0.5065928221965732</v>
      </c>
      <c r="BD64" s="185">
        <v>0.59616885079138315</v>
      </c>
      <c r="BE64" s="185">
        <v>0.71783021688492665</v>
      </c>
      <c r="BF64" s="185">
        <v>0.85079446445470697</v>
      </c>
      <c r="BG64" s="185">
        <v>1.0160503480283574</v>
      </c>
      <c r="BH64" s="185">
        <v>1.1956443839748812</v>
      </c>
      <c r="BI64" s="185">
        <v>1.3464709900273237</v>
      </c>
      <c r="BJ64" s="185">
        <v>1.462863906699964</v>
      </c>
      <c r="BK64" s="185">
        <v>1.6693379003369406</v>
      </c>
      <c r="BL64" s="185">
        <v>1.9459711826090889</v>
      </c>
      <c r="BM64" s="185">
        <v>2.2659856307889803</v>
      </c>
      <c r="BN64" s="185">
        <v>2.615667727920481</v>
      </c>
      <c r="BO64" s="185">
        <v>3.0809235014459744</v>
      </c>
      <c r="BP64" s="185">
        <v>3.5741597548293544</v>
      </c>
      <c r="BQ64" s="185">
        <v>4.0292278044178476</v>
      </c>
      <c r="BR64" s="185">
        <v>4.2845610875555087</v>
      </c>
      <c r="BS64" s="185">
        <v>4.710715518042214</v>
      </c>
      <c r="BT64" s="185">
        <v>4.9523368036803435</v>
      </c>
      <c r="BU64" s="185">
        <v>1.445994327273376</v>
      </c>
      <c r="BV64" s="185">
        <v>1.3762398664794486</v>
      </c>
      <c r="BW64" s="185">
        <v>1.3096634328933656</v>
      </c>
      <c r="BX64" s="185">
        <v>1.2116339352545258</v>
      </c>
      <c r="BY64" s="185">
        <v>1.0942378715730046</v>
      </c>
      <c r="BZ64" s="185">
        <v>0</v>
      </c>
      <c r="CA64" s="186">
        <f t="shared" si="3"/>
        <v>49.356232323298599</v>
      </c>
      <c r="CB64" s="187"/>
    </row>
    <row r="65" spans="2:80">
      <c r="B65" s="184">
        <f t="shared" si="2"/>
        <v>2058</v>
      </c>
      <c r="C65" s="185">
        <v>4.6572570799874313E-9</v>
      </c>
      <c r="D65" s="185">
        <v>8.895248274076728E-9</v>
      </c>
      <c r="E65" s="185">
        <v>1.5938528292319676E-8</v>
      </c>
      <c r="F65" s="185">
        <v>2.7187021647834264E-8</v>
      </c>
      <c r="G65" s="185">
        <v>4.4536525439786701E-8</v>
      </c>
      <c r="H65" s="185">
        <v>7.0629012499656696E-8</v>
      </c>
      <c r="I65" s="185">
        <v>1.1022878994987328E-7</v>
      </c>
      <c r="J65" s="185">
        <v>1.7350798774129483E-7</v>
      </c>
      <c r="K65" s="185">
        <v>2.7794003290559921E-7</v>
      </c>
      <c r="L65" s="185">
        <v>4.5128616160683421E-7</v>
      </c>
      <c r="M65" s="185">
        <v>7.39904787133705E-7</v>
      </c>
      <c r="N65" s="185">
        <v>1.2277967914725574E-6</v>
      </c>
      <c r="O65" s="185">
        <v>2.0488711431065898E-6</v>
      </c>
      <c r="P65" s="185">
        <v>3.4035969852241887E-6</v>
      </c>
      <c r="Q65" s="185">
        <v>5.5876166052404308E-6</v>
      </c>
      <c r="R65" s="185">
        <v>9.0199275267210943E-6</v>
      </c>
      <c r="S65" s="185">
        <v>1.4285611886294403E-5</v>
      </c>
      <c r="T65" s="185">
        <v>2.2208891811703602E-5</v>
      </c>
      <c r="U65" s="185">
        <v>3.3924433928383957E-5</v>
      </c>
      <c r="V65" s="185">
        <v>5.0919162861595701E-5</v>
      </c>
      <c r="W65" s="185">
        <v>7.5181785950451108E-5</v>
      </c>
      <c r="X65" s="185">
        <v>1.080892810515488E-4</v>
      </c>
      <c r="Y65" s="185">
        <v>1.5942022084197705E-4</v>
      </c>
      <c r="Z65" s="185">
        <v>2.26221836772178E-4</v>
      </c>
      <c r="AA65" s="185">
        <v>3.1914726805526428E-4</v>
      </c>
      <c r="AB65" s="185">
        <v>4.5196325468982446E-4</v>
      </c>
      <c r="AC65" s="185">
        <v>6.3821232695027152E-4</v>
      </c>
      <c r="AD65" s="185">
        <v>8.6004943280004742E-4</v>
      </c>
      <c r="AE65" s="185">
        <v>1.1449072480925748E-3</v>
      </c>
      <c r="AF65" s="185">
        <v>1.5263114370661635E-3</v>
      </c>
      <c r="AG65" s="185">
        <v>2.0575936356207469E-3</v>
      </c>
      <c r="AH65" s="185">
        <v>2.663172005598291E-3</v>
      </c>
      <c r="AI65" s="185">
        <v>3.456101078440077E-3</v>
      </c>
      <c r="AJ65" s="185">
        <v>4.3960560494679113E-3</v>
      </c>
      <c r="AK65" s="185">
        <v>5.6736768363491175E-3</v>
      </c>
      <c r="AL65" s="185">
        <v>7.2238561556466907E-3</v>
      </c>
      <c r="AM65" s="185">
        <v>9.2555519354144966E-3</v>
      </c>
      <c r="AN65" s="185">
        <v>1.2262260521923585E-2</v>
      </c>
      <c r="AO65" s="185">
        <v>1.6224353126590207E-2</v>
      </c>
      <c r="AP65" s="185">
        <v>2.1429417576426468E-2</v>
      </c>
      <c r="AQ65" s="185">
        <v>2.7773823936289133E-2</v>
      </c>
      <c r="AR65" s="185">
        <v>3.6525570300892651E-2</v>
      </c>
      <c r="AS65" s="185">
        <v>4.6749120151198253E-2</v>
      </c>
      <c r="AT65" s="185">
        <v>5.8976020225551373E-2</v>
      </c>
      <c r="AU65" s="185">
        <v>7.6734556504152951E-2</v>
      </c>
      <c r="AV65" s="185">
        <v>9.6513547218261442E-2</v>
      </c>
      <c r="AW65" s="185">
        <v>0.12351380743641049</v>
      </c>
      <c r="AX65" s="185">
        <v>0.15928820221793183</v>
      </c>
      <c r="AY65" s="185">
        <v>0.19526415138498276</v>
      </c>
      <c r="AZ65" s="185">
        <v>0.23712792264011107</v>
      </c>
      <c r="BA65" s="185">
        <v>0.29294218178661813</v>
      </c>
      <c r="BB65" s="185">
        <v>0.34792306747478385</v>
      </c>
      <c r="BC65" s="185">
        <v>0.43231018598668702</v>
      </c>
      <c r="BD65" s="185">
        <v>0.5225378417271983</v>
      </c>
      <c r="BE65" s="185">
        <v>0.60965607654449505</v>
      </c>
      <c r="BF65" s="185">
        <v>0.72871321164402747</v>
      </c>
      <c r="BG65" s="185">
        <v>0.85811094941818788</v>
      </c>
      <c r="BH65" s="185">
        <v>1.0187569538417267</v>
      </c>
      <c r="BI65" s="185">
        <v>1.1922953653018484</v>
      </c>
      <c r="BJ65" s="185">
        <v>1.3358817648809409</v>
      </c>
      <c r="BK65" s="185">
        <v>1.4441103486667619</v>
      </c>
      <c r="BL65" s="185">
        <v>1.6394321604020967</v>
      </c>
      <c r="BM65" s="185">
        <v>1.9008422040103432</v>
      </c>
      <c r="BN65" s="185">
        <v>2.1985424873451218</v>
      </c>
      <c r="BO65" s="185">
        <v>2.5196696402278649</v>
      </c>
      <c r="BP65" s="185">
        <v>2.9454046052418987</v>
      </c>
      <c r="BQ65" s="185">
        <v>3.3894783906303316</v>
      </c>
      <c r="BR65" s="185">
        <v>3.7876993567635355</v>
      </c>
      <c r="BS65" s="185">
        <v>3.9895721923051304</v>
      </c>
      <c r="BT65" s="185">
        <v>4.3409142267467598</v>
      </c>
      <c r="BU65" s="185">
        <v>1.2149168236425314</v>
      </c>
      <c r="BV65" s="185">
        <v>1.182600067015922</v>
      </c>
      <c r="BW65" s="185">
        <v>1.1101906893378288</v>
      </c>
      <c r="BX65" s="185">
        <v>1.0410071618156287</v>
      </c>
      <c r="BY65" s="185">
        <v>0.94781866217760169</v>
      </c>
      <c r="BZ65" s="185">
        <v>0</v>
      </c>
      <c r="CA65" s="186">
        <f t="shared" si="3"/>
        <v>42.140089430586293</v>
      </c>
      <c r="CB65" s="187"/>
    </row>
    <row r="66" spans="2:80">
      <c r="B66" s="184">
        <f t="shared" si="2"/>
        <v>2059</v>
      </c>
      <c r="C66" s="185">
        <v>3.9887191570497915E-9</v>
      </c>
      <c r="D66" s="185">
        <v>7.61269077984017E-9</v>
      </c>
      <c r="E66" s="185">
        <v>1.3621555400994412E-8</v>
      </c>
      <c r="F66" s="185">
        <v>2.3209209096264338E-8</v>
      </c>
      <c r="G66" s="185">
        <v>3.7970793773101086E-8</v>
      </c>
      <c r="H66" s="185">
        <v>6.0137412986882577E-8</v>
      </c>
      <c r="I66" s="185">
        <v>9.3734516613819263E-8</v>
      </c>
      <c r="J66" s="185">
        <v>1.4738762836585817E-7</v>
      </c>
      <c r="K66" s="185">
        <v>2.3587115957623972E-7</v>
      </c>
      <c r="L66" s="185">
        <v>3.8269053204142978E-7</v>
      </c>
      <c r="M66" s="185">
        <v>6.2703079811710083E-7</v>
      </c>
      <c r="N66" s="185">
        <v>1.0401151748495874E-6</v>
      </c>
      <c r="O66" s="185">
        <v>1.7366492260084687E-6</v>
      </c>
      <c r="P66" s="185">
        <v>2.8863782321475462E-6</v>
      </c>
      <c r="Q66" s="185">
        <v>4.7404414183493948E-6</v>
      </c>
      <c r="R66" s="185">
        <v>7.6578277450334298E-6</v>
      </c>
      <c r="S66" s="185">
        <v>1.2134960170495646E-5</v>
      </c>
      <c r="T66" s="185">
        <v>1.8862097166810754E-5</v>
      </c>
      <c r="U66" s="185">
        <v>2.8802091935176133E-5</v>
      </c>
      <c r="V66" s="185">
        <v>4.3251341647843056E-5</v>
      </c>
      <c r="W66" s="185">
        <v>6.3894414171816738E-5</v>
      </c>
      <c r="X66" s="185">
        <v>9.3005814725599656E-5</v>
      </c>
      <c r="Y66" s="185">
        <v>1.3205524843229455E-4</v>
      </c>
      <c r="Z66" s="185">
        <v>1.9258894053869602E-4</v>
      </c>
      <c r="AA66" s="185">
        <v>2.7049538896373182E-4</v>
      </c>
      <c r="AB66" s="185">
        <v>3.7804864086837808E-4</v>
      </c>
      <c r="AC66" s="185">
        <v>5.3067792210331755E-4</v>
      </c>
      <c r="AD66" s="185">
        <v>7.433819366190475E-4</v>
      </c>
      <c r="AE66" s="185">
        <v>9.9442676906258409E-4</v>
      </c>
      <c r="AF66" s="185">
        <v>1.3149297349810407E-3</v>
      </c>
      <c r="AG66" s="185">
        <v>1.7422441732443117E-3</v>
      </c>
      <c r="AH66" s="185">
        <v>2.3348974118266863E-3</v>
      </c>
      <c r="AI66" s="185">
        <v>3.0055739945825666E-3</v>
      </c>
      <c r="AJ66" s="185">
        <v>3.8811152734820054E-3</v>
      </c>
      <c r="AK66" s="185">
        <v>4.9131563563241665E-3</v>
      </c>
      <c r="AL66" s="185">
        <v>6.3115994127364017E-3</v>
      </c>
      <c r="AM66" s="185">
        <v>8.001645451857331E-3</v>
      </c>
      <c r="AN66" s="185">
        <v>1.0211902772974124E-2</v>
      </c>
      <c r="AO66" s="185">
        <v>1.346700255154254E-2</v>
      </c>
      <c r="AP66" s="185">
        <v>1.7743526389139785E-2</v>
      </c>
      <c r="AQ66" s="185">
        <v>2.3352690924089869E-2</v>
      </c>
      <c r="AR66" s="185">
        <v>3.0164083000609798E-2</v>
      </c>
      <c r="AS66" s="185">
        <v>3.9542692908993482E-2</v>
      </c>
      <c r="AT66" s="185">
        <v>5.0474070456538511E-2</v>
      </c>
      <c r="AU66" s="185">
        <v>6.3499016041684619E-2</v>
      </c>
      <c r="AV66" s="185">
        <v>8.236821233020275E-2</v>
      </c>
      <c r="AW66" s="185">
        <v>0.10332647726879007</v>
      </c>
      <c r="AX66" s="185">
        <v>0.13190464193270879</v>
      </c>
      <c r="AY66" s="185">
        <v>0.16963419276130798</v>
      </c>
      <c r="AZ66" s="185">
        <v>0.20652938715817326</v>
      </c>
      <c r="BA66" s="185">
        <v>0.24941411025791838</v>
      </c>
      <c r="BB66" s="185">
        <v>0.30670090378851433</v>
      </c>
      <c r="BC66" s="185">
        <v>0.36280855247842925</v>
      </c>
      <c r="BD66" s="185">
        <v>0.4459867445794754</v>
      </c>
      <c r="BE66" s="185">
        <v>0.5344485420467644</v>
      </c>
      <c r="BF66" s="185">
        <v>0.61901720984948727</v>
      </c>
      <c r="BG66" s="185">
        <v>0.7351301230037528</v>
      </c>
      <c r="BH66" s="185">
        <v>0.86059290379367481</v>
      </c>
      <c r="BI66" s="185">
        <v>1.0161570189398916</v>
      </c>
      <c r="BJ66" s="185">
        <v>1.1832547229649744</v>
      </c>
      <c r="BK66" s="185">
        <v>1.3191416785748618</v>
      </c>
      <c r="BL66" s="185">
        <v>1.4187711818139754</v>
      </c>
      <c r="BM66" s="185">
        <v>1.6021184930844807</v>
      </c>
      <c r="BN66" s="185">
        <v>1.8451439615207867</v>
      </c>
      <c r="BO66" s="185">
        <v>2.1190310089246394</v>
      </c>
      <c r="BP66" s="185">
        <v>2.4103636208662356</v>
      </c>
      <c r="BQ66" s="185">
        <v>2.7951723815865868</v>
      </c>
      <c r="BR66" s="185">
        <v>3.1887526463549718</v>
      </c>
      <c r="BS66" s="185">
        <v>3.5299931015974102</v>
      </c>
      <c r="BT66" s="185">
        <v>3.6800610419799527</v>
      </c>
      <c r="BU66" s="185">
        <v>1.0372883515647902</v>
      </c>
      <c r="BV66" s="185">
        <v>0.99289347201339084</v>
      </c>
      <c r="BW66" s="185">
        <v>0.95333151654029491</v>
      </c>
      <c r="BX66" s="185">
        <v>0.88219946705597352</v>
      </c>
      <c r="BY66" s="185">
        <v>0.81418284180741751</v>
      </c>
      <c r="BZ66" s="185">
        <v>0</v>
      </c>
      <c r="CA66" s="186">
        <f t="shared" si="3"/>
        <v>35.879199975527662</v>
      </c>
      <c r="CB66" s="187"/>
    </row>
    <row r="67" spans="2:80">
      <c r="B67" s="184">
        <f t="shared" si="2"/>
        <v>2060</v>
      </c>
      <c r="C67" s="185">
        <v>3.4189016027974528E-9</v>
      </c>
      <c r="D67" s="185">
        <v>6.519397001414351E-9</v>
      </c>
      <c r="E67" s="185">
        <v>1.1656774927260027E-8</v>
      </c>
      <c r="F67" s="185">
        <v>1.9834333467305676E-8</v>
      </c>
      <c r="G67" s="185">
        <v>3.2414329706464962E-8</v>
      </c>
      <c r="H67" s="185">
        <v>5.1271234237371122E-8</v>
      </c>
      <c r="I67" s="185">
        <v>7.9810492652210296E-8</v>
      </c>
      <c r="J67" s="185">
        <v>1.2533341588183422E-7</v>
      </c>
      <c r="K67" s="185">
        <v>2.0036420654567788E-7</v>
      </c>
      <c r="L67" s="185">
        <v>3.2477024473898108E-7</v>
      </c>
      <c r="M67" s="185">
        <v>5.3172567769654844E-7</v>
      </c>
      <c r="N67" s="185">
        <v>8.8145316472221236E-7</v>
      </c>
      <c r="O67" s="185">
        <v>1.4711965351521528E-6</v>
      </c>
      <c r="P67" s="185">
        <v>2.4465538545626053E-6</v>
      </c>
      <c r="Q67" s="185">
        <v>4.0200881343821493E-6</v>
      </c>
      <c r="R67" s="185">
        <v>6.4968414063004687E-6</v>
      </c>
      <c r="S67" s="185">
        <v>1.0302495897035469E-5</v>
      </c>
      <c r="T67" s="185">
        <v>1.602260488386964E-5</v>
      </c>
      <c r="U67" s="185">
        <v>2.4462040271844288E-5</v>
      </c>
      <c r="V67" s="185">
        <v>3.6720997527606158E-5</v>
      </c>
      <c r="W67" s="185">
        <v>5.4273237668878149E-5</v>
      </c>
      <c r="X67" s="185">
        <v>7.9043485661844937E-5</v>
      </c>
      <c r="Y67" s="185">
        <v>1.136294671761906E-4</v>
      </c>
      <c r="Z67" s="185">
        <v>1.5953394000339793E-4</v>
      </c>
      <c r="AA67" s="185">
        <v>2.3028446462708407E-4</v>
      </c>
      <c r="AB67" s="185">
        <v>3.2042232709894591E-4</v>
      </c>
      <c r="AC67" s="185">
        <v>4.4390480948203193E-4</v>
      </c>
      <c r="AD67" s="185">
        <v>6.1815123720065923E-4</v>
      </c>
      <c r="AE67" s="185">
        <v>8.5953704398555875E-4</v>
      </c>
      <c r="AF67" s="185">
        <v>1.1420897702399957E-3</v>
      </c>
      <c r="AG67" s="185">
        <v>1.5009721230925255E-3</v>
      </c>
      <c r="AH67" s="185">
        <v>1.9770910298980704E-3</v>
      </c>
      <c r="AI67" s="185">
        <v>2.6350751209373025E-3</v>
      </c>
      <c r="AJ67" s="185">
        <v>3.3751837502461468E-3</v>
      </c>
      <c r="AK67" s="185">
        <v>4.3375953815871782E-3</v>
      </c>
      <c r="AL67" s="185">
        <v>5.4656395622939558E-3</v>
      </c>
      <c r="AM67" s="185">
        <v>6.9912396895407403E-3</v>
      </c>
      <c r="AN67" s="185">
        <v>8.8286194318215605E-3</v>
      </c>
      <c r="AO67" s="185">
        <v>1.1215784792505623E-2</v>
      </c>
      <c r="AP67" s="185">
        <v>1.4728774497236419E-2</v>
      </c>
      <c r="AQ67" s="185">
        <v>1.9337162311354739E-2</v>
      </c>
      <c r="AR67" s="185">
        <v>2.5364012241147704E-2</v>
      </c>
      <c r="AS67" s="185">
        <v>3.2658314176449932E-2</v>
      </c>
      <c r="AT67" s="185">
        <v>4.2696293974326727E-2</v>
      </c>
      <c r="AU67" s="185">
        <v>5.434855271240091E-2</v>
      </c>
      <c r="AV67" s="185">
        <v>6.8166646782491958E-2</v>
      </c>
      <c r="AW67" s="185">
        <v>8.8189470392596059E-2</v>
      </c>
      <c r="AX67" s="185">
        <v>0.11035762782435499</v>
      </c>
      <c r="AY67" s="185">
        <v>0.14048687312926567</v>
      </c>
      <c r="AZ67" s="185">
        <v>0.17943821149681694</v>
      </c>
      <c r="BA67" s="185">
        <v>0.21725676382582171</v>
      </c>
      <c r="BB67" s="185">
        <v>0.26116137612121804</v>
      </c>
      <c r="BC67" s="185">
        <v>0.3198680569100435</v>
      </c>
      <c r="BD67" s="185">
        <v>0.37434409517385636</v>
      </c>
      <c r="BE67" s="185">
        <v>0.45622976279974381</v>
      </c>
      <c r="BF67" s="185">
        <v>0.54274963095615836</v>
      </c>
      <c r="BG67" s="185">
        <v>0.62459916526000026</v>
      </c>
      <c r="BH67" s="185">
        <v>0.7374257213462192</v>
      </c>
      <c r="BI67" s="185">
        <v>0.85861852299863073</v>
      </c>
      <c r="BJ67" s="185">
        <v>1.0087313647158342</v>
      </c>
      <c r="BK67" s="185">
        <v>1.1687938744794251</v>
      </c>
      <c r="BL67" s="185">
        <v>1.2964328935813554</v>
      </c>
      <c r="BM67" s="185">
        <v>1.387062021490677</v>
      </c>
      <c r="BN67" s="185">
        <v>1.5559366670490933</v>
      </c>
      <c r="BO67" s="185">
        <v>1.779371062047689</v>
      </c>
      <c r="BP67" s="185">
        <v>2.0283872297805785</v>
      </c>
      <c r="BQ67" s="185">
        <v>2.2890636895139509</v>
      </c>
      <c r="BR67" s="185">
        <v>2.6317147371133802</v>
      </c>
      <c r="BS67" s="185">
        <v>2.9743835595339707</v>
      </c>
      <c r="BT67" s="185">
        <v>3.2593514133405166</v>
      </c>
      <c r="BU67" s="185">
        <v>0.87253939067071662</v>
      </c>
      <c r="BV67" s="185">
        <v>0.85330798944948016</v>
      </c>
      <c r="BW67" s="185">
        <v>0.80593529492402016</v>
      </c>
      <c r="BX67" s="185">
        <v>0.76279733021551066</v>
      </c>
      <c r="BY67" s="185">
        <v>0.69507586918513065</v>
      </c>
      <c r="BZ67" s="185">
        <v>0</v>
      </c>
      <c r="CA67" s="186">
        <f t="shared" si="3"/>
        <v>30.587361704077217</v>
      </c>
      <c r="CB67" s="187"/>
    </row>
    <row r="68" spans="2:80">
      <c r="B68" s="184"/>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6"/>
      <c r="CB68" s="187"/>
    </row>
    <row r="69" spans="2:80">
      <c r="B69" s="184"/>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6"/>
      <c r="CB69" s="187"/>
    </row>
    <row r="70" spans="2:80">
      <c r="B70" s="184"/>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6"/>
      <c r="CB70" s="187"/>
    </row>
    <row r="71" spans="2:80">
      <c r="B71" s="184"/>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6"/>
      <c r="CB71" s="187"/>
    </row>
    <row r="72" spans="2:80">
      <c r="B72" s="184"/>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6"/>
      <c r="CB72" s="187"/>
    </row>
    <row r="73" spans="2:80">
      <c r="B73" s="184"/>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6"/>
      <c r="CB73" s="187"/>
    </row>
    <row r="74" spans="2:80">
      <c r="B74" s="184"/>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6"/>
      <c r="CB74" s="187"/>
    </row>
    <row r="75" spans="2:80">
      <c r="B75" s="184"/>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6"/>
      <c r="CB75" s="187"/>
    </row>
    <row r="76" spans="2:80">
      <c r="B76" s="184"/>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6"/>
      <c r="CB76" s="187"/>
    </row>
    <row r="77" spans="2:80">
      <c r="B77" s="184"/>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6"/>
      <c r="CB77" s="187"/>
    </row>
    <row r="78" spans="2:80"/>
    <row r="79" spans="2:80" hidden="1"/>
    <row r="80" spans="2: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0">
    <tabColor theme="5" tint="-0.249977111117893"/>
  </sheetPr>
  <dimension ref="A1:CB77"/>
  <sheetViews>
    <sheetView showGridLines="0" showRowColHeaders="0" zoomScale="70" zoomScaleNormal="70" workbookViewId="0">
      <pane xSplit="2" ySplit="11" topLeftCell="C12" activePane="bottomRight" state="frozen"/>
      <selection activeCell="C12" sqref="C12"/>
      <selection pane="topRight" activeCell="C12" sqref="C12"/>
      <selection pane="bottomLeft" activeCell="C12" sqref="C12"/>
      <selection pane="bottomRight" activeCell="B1" sqref="B1"/>
    </sheetView>
  </sheetViews>
  <sheetFormatPr baseColWidth="10" defaultColWidth="9" defaultRowHeight="13"/>
  <cols>
    <col min="1" max="1" width="3.33203125" style="28" customWidth="1"/>
    <col min="2" max="2" width="4.83203125" style="27" bestFit="1" customWidth="1"/>
    <col min="3" max="78" width="6" style="28" customWidth="1"/>
    <col min="79" max="79" width="5.1640625" style="28" bestFit="1" customWidth="1"/>
    <col min="80" max="80" width="10.1640625" style="28" bestFit="1" customWidth="1"/>
    <col min="81" max="82" width="9" style="28" customWidth="1"/>
    <col min="83" max="16384" width="9" style="28"/>
  </cols>
  <sheetData>
    <row r="1" spans="1:80" ht="20">
      <c r="A1" s="1" t="s">
        <v>131</v>
      </c>
    </row>
    <row r="3" spans="1:80">
      <c r="B3" s="124" t="str">
        <f>Information!B59</f>
        <v>AWP 2009 exc. Background</v>
      </c>
    </row>
    <row r="4" spans="1:80" ht="3" customHeight="1">
      <c r="B4" s="32"/>
    </row>
    <row r="5" spans="1:80" ht="3" customHeight="1">
      <c r="B5" s="32"/>
    </row>
    <row r="6" spans="1:80" ht="3" customHeight="1">
      <c r="B6" s="32"/>
    </row>
    <row r="7" spans="1:80" ht="3" customHeight="1">
      <c r="B7" s="32"/>
    </row>
    <row r="8" spans="1:80" ht="3" customHeight="1">
      <c r="B8" s="32"/>
    </row>
    <row r="9" spans="1:80" ht="3" customHeight="1">
      <c r="B9" s="32"/>
    </row>
    <row r="10" spans="1:80" ht="3" customHeight="1"/>
    <row r="11" spans="1:80">
      <c r="B11" s="182"/>
      <c r="C11" s="182">
        <v>20</v>
      </c>
      <c r="D11" s="182">
        <f t="shared" ref="D11:BO11" si="0">C11+1</f>
        <v>21</v>
      </c>
      <c r="E11" s="182">
        <f t="shared" si="0"/>
        <v>22</v>
      </c>
      <c r="F11" s="182">
        <f t="shared" si="0"/>
        <v>23</v>
      </c>
      <c r="G11" s="182">
        <f t="shared" si="0"/>
        <v>24</v>
      </c>
      <c r="H11" s="182">
        <f t="shared" si="0"/>
        <v>25</v>
      </c>
      <c r="I11" s="182">
        <f t="shared" si="0"/>
        <v>26</v>
      </c>
      <c r="J11" s="182">
        <f t="shared" si="0"/>
        <v>27</v>
      </c>
      <c r="K11" s="182">
        <f t="shared" si="0"/>
        <v>28</v>
      </c>
      <c r="L11" s="182">
        <f t="shared" si="0"/>
        <v>29</v>
      </c>
      <c r="M11" s="182">
        <f t="shared" si="0"/>
        <v>30</v>
      </c>
      <c r="N11" s="182">
        <f t="shared" si="0"/>
        <v>31</v>
      </c>
      <c r="O11" s="182">
        <f t="shared" si="0"/>
        <v>32</v>
      </c>
      <c r="P11" s="182">
        <f t="shared" si="0"/>
        <v>33</v>
      </c>
      <c r="Q11" s="182">
        <f t="shared" si="0"/>
        <v>34</v>
      </c>
      <c r="R11" s="182">
        <f t="shared" si="0"/>
        <v>35</v>
      </c>
      <c r="S11" s="182">
        <f t="shared" si="0"/>
        <v>36</v>
      </c>
      <c r="T11" s="182">
        <f t="shared" si="0"/>
        <v>37</v>
      </c>
      <c r="U11" s="182">
        <f t="shared" si="0"/>
        <v>38</v>
      </c>
      <c r="V11" s="182">
        <f t="shared" si="0"/>
        <v>39</v>
      </c>
      <c r="W11" s="182">
        <f t="shared" si="0"/>
        <v>40</v>
      </c>
      <c r="X11" s="182">
        <f t="shared" si="0"/>
        <v>41</v>
      </c>
      <c r="Y11" s="182">
        <f t="shared" si="0"/>
        <v>42</v>
      </c>
      <c r="Z11" s="182">
        <f t="shared" si="0"/>
        <v>43</v>
      </c>
      <c r="AA11" s="182">
        <f t="shared" si="0"/>
        <v>44</v>
      </c>
      <c r="AB11" s="182">
        <f t="shared" si="0"/>
        <v>45</v>
      </c>
      <c r="AC11" s="182">
        <f t="shared" si="0"/>
        <v>46</v>
      </c>
      <c r="AD11" s="182">
        <f t="shared" si="0"/>
        <v>47</v>
      </c>
      <c r="AE11" s="182">
        <f t="shared" si="0"/>
        <v>48</v>
      </c>
      <c r="AF11" s="182">
        <f t="shared" si="0"/>
        <v>49</v>
      </c>
      <c r="AG11" s="182">
        <f t="shared" si="0"/>
        <v>50</v>
      </c>
      <c r="AH11" s="182">
        <f t="shared" si="0"/>
        <v>51</v>
      </c>
      <c r="AI11" s="182">
        <f t="shared" si="0"/>
        <v>52</v>
      </c>
      <c r="AJ11" s="182">
        <f t="shared" si="0"/>
        <v>53</v>
      </c>
      <c r="AK11" s="182">
        <f t="shared" si="0"/>
        <v>54</v>
      </c>
      <c r="AL11" s="182">
        <f t="shared" si="0"/>
        <v>55</v>
      </c>
      <c r="AM11" s="182">
        <f t="shared" si="0"/>
        <v>56</v>
      </c>
      <c r="AN11" s="182">
        <f t="shared" si="0"/>
        <v>57</v>
      </c>
      <c r="AO11" s="182">
        <f t="shared" si="0"/>
        <v>58</v>
      </c>
      <c r="AP11" s="182">
        <f t="shared" si="0"/>
        <v>59</v>
      </c>
      <c r="AQ11" s="182">
        <f t="shared" si="0"/>
        <v>60</v>
      </c>
      <c r="AR11" s="182">
        <f t="shared" si="0"/>
        <v>61</v>
      </c>
      <c r="AS11" s="182">
        <f t="shared" si="0"/>
        <v>62</v>
      </c>
      <c r="AT11" s="182">
        <f t="shared" si="0"/>
        <v>63</v>
      </c>
      <c r="AU11" s="182">
        <f t="shared" si="0"/>
        <v>64</v>
      </c>
      <c r="AV11" s="182">
        <f t="shared" si="0"/>
        <v>65</v>
      </c>
      <c r="AW11" s="182">
        <f t="shared" si="0"/>
        <v>66</v>
      </c>
      <c r="AX11" s="182">
        <f t="shared" si="0"/>
        <v>67</v>
      </c>
      <c r="AY11" s="182">
        <f t="shared" si="0"/>
        <v>68</v>
      </c>
      <c r="AZ11" s="182">
        <f t="shared" si="0"/>
        <v>69</v>
      </c>
      <c r="BA11" s="182">
        <f t="shared" si="0"/>
        <v>70</v>
      </c>
      <c r="BB11" s="182">
        <f t="shared" si="0"/>
        <v>71</v>
      </c>
      <c r="BC11" s="182">
        <f t="shared" si="0"/>
        <v>72</v>
      </c>
      <c r="BD11" s="182">
        <f t="shared" si="0"/>
        <v>73</v>
      </c>
      <c r="BE11" s="182">
        <f t="shared" si="0"/>
        <v>74</v>
      </c>
      <c r="BF11" s="182">
        <f t="shared" si="0"/>
        <v>75</v>
      </c>
      <c r="BG11" s="182">
        <f t="shared" si="0"/>
        <v>76</v>
      </c>
      <c r="BH11" s="182">
        <f t="shared" si="0"/>
        <v>77</v>
      </c>
      <c r="BI11" s="182">
        <f t="shared" si="0"/>
        <v>78</v>
      </c>
      <c r="BJ11" s="182">
        <f t="shared" si="0"/>
        <v>79</v>
      </c>
      <c r="BK11" s="182">
        <f t="shared" si="0"/>
        <v>80</v>
      </c>
      <c r="BL11" s="182">
        <f t="shared" si="0"/>
        <v>81</v>
      </c>
      <c r="BM11" s="182">
        <f t="shared" si="0"/>
        <v>82</v>
      </c>
      <c r="BN11" s="182">
        <f t="shared" si="0"/>
        <v>83</v>
      </c>
      <c r="BO11" s="182">
        <f t="shared" si="0"/>
        <v>84</v>
      </c>
      <c r="BP11" s="182">
        <f t="shared" ref="BP11:BY11" si="1">BO11+1</f>
        <v>85</v>
      </c>
      <c r="BQ11" s="182">
        <f t="shared" si="1"/>
        <v>86</v>
      </c>
      <c r="BR11" s="182">
        <f t="shared" si="1"/>
        <v>87</v>
      </c>
      <c r="BS11" s="182">
        <f t="shared" si="1"/>
        <v>88</v>
      </c>
      <c r="BT11" s="182">
        <f t="shared" si="1"/>
        <v>89</v>
      </c>
      <c r="BU11" s="182">
        <f t="shared" si="1"/>
        <v>90</v>
      </c>
      <c r="BV11" s="182">
        <f t="shared" si="1"/>
        <v>91</v>
      </c>
      <c r="BW11" s="182">
        <f t="shared" si="1"/>
        <v>92</v>
      </c>
      <c r="BX11" s="182">
        <f t="shared" si="1"/>
        <v>93</v>
      </c>
      <c r="BY11" s="182">
        <f t="shared" si="1"/>
        <v>94</v>
      </c>
      <c r="BZ11" s="182" t="s">
        <v>11</v>
      </c>
      <c r="CA11" s="183" t="s">
        <v>23</v>
      </c>
      <c r="CB11" s="183" t="s">
        <v>24</v>
      </c>
    </row>
    <row r="12" spans="1:80">
      <c r="B12" s="184">
        <v>2005</v>
      </c>
      <c r="C12" s="188">
        <v>1.1086658985771996E-2</v>
      </c>
      <c r="D12" s="188">
        <v>1.4029449225196727E-2</v>
      </c>
      <c r="E12" s="188">
        <v>1.7393154992266749E-2</v>
      </c>
      <c r="F12" s="188">
        <v>2.1195358637733672E-2</v>
      </c>
      <c r="G12" s="188">
        <v>2.5452880434919199E-2</v>
      </c>
      <c r="H12" s="188">
        <v>3.0181866871190368E-2</v>
      </c>
      <c r="I12" s="188">
        <v>3.5412300546043787E-2</v>
      </c>
      <c r="J12" s="188">
        <v>4.1205882094999945E-2</v>
      </c>
      <c r="K12" s="188">
        <v>4.7649469784935415E-2</v>
      </c>
      <c r="L12" s="188">
        <v>5.4866477013407355E-2</v>
      </c>
      <c r="M12" s="188">
        <v>6.3014724258166996E-2</v>
      </c>
      <c r="N12" s="188">
        <v>7.2368052702754551E-2</v>
      </c>
      <c r="O12" s="188">
        <v>8.3725478446842666E-2</v>
      </c>
      <c r="P12" s="188">
        <v>9.7779171025922124E-2</v>
      </c>
      <c r="Q12" s="188">
        <v>0.11549533831166453</v>
      </c>
      <c r="R12" s="188">
        <v>0.13728823224291342</v>
      </c>
      <c r="S12" s="188">
        <v>0.16681345519044291</v>
      </c>
      <c r="T12" s="188">
        <v>0.20545359884263772</v>
      </c>
      <c r="U12" s="188">
        <v>0.25864249788909871</v>
      </c>
      <c r="V12" s="188">
        <v>0.32524950212382314</v>
      </c>
      <c r="W12" s="188">
        <v>0.41471254619611853</v>
      </c>
      <c r="X12" s="188">
        <v>0.52647937666441869</v>
      </c>
      <c r="Y12" s="188">
        <v>0.66721855482326697</v>
      </c>
      <c r="Z12" s="188">
        <v>0.84681278196347298</v>
      </c>
      <c r="AA12" s="188">
        <v>1.0784730480460822</v>
      </c>
      <c r="AB12" s="188">
        <v>1.3624831507326955</v>
      </c>
      <c r="AC12" s="188">
        <v>1.7512808098324983</v>
      </c>
      <c r="AD12" s="188">
        <v>2.2511629194489284</v>
      </c>
      <c r="AE12" s="188">
        <v>2.8266291572398661</v>
      </c>
      <c r="AF12" s="188">
        <v>3.5569500389767317</v>
      </c>
      <c r="AG12" s="188">
        <v>4.4902965575645517</v>
      </c>
      <c r="AH12" s="188">
        <v>5.7865215701478467</v>
      </c>
      <c r="AI12" s="188">
        <v>7.3034594403515074</v>
      </c>
      <c r="AJ12" s="188">
        <v>9.1677657653358189</v>
      </c>
      <c r="AK12" s="188">
        <v>11.568541208969039</v>
      </c>
      <c r="AL12" s="188">
        <v>14.789940190689991</v>
      </c>
      <c r="AM12" s="188">
        <v>18.877311020561152</v>
      </c>
      <c r="AN12" s="188">
        <v>24.664341152370845</v>
      </c>
      <c r="AO12" s="188">
        <v>31.45938377407656</v>
      </c>
      <c r="AP12" s="188">
        <v>30.524008537330456</v>
      </c>
      <c r="AQ12" s="188">
        <v>34.973877554715344</v>
      </c>
      <c r="AR12" s="188">
        <v>39.766877732085206</v>
      </c>
      <c r="AS12" s="188">
        <v>43.439967607607933</v>
      </c>
      <c r="AT12" s="188">
        <v>43.958757660861544</v>
      </c>
      <c r="AU12" s="188">
        <v>45.498408204560349</v>
      </c>
      <c r="AV12" s="188">
        <v>51.306277547255903</v>
      </c>
      <c r="AW12" s="188">
        <v>54.979734673715534</v>
      </c>
      <c r="AX12" s="188">
        <v>57.663877896980047</v>
      </c>
      <c r="AY12" s="188">
        <v>59.214175613605136</v>
      </c>
      <c r="AZ12" s="188">
        <v>60.52922619480951</v>
      </c>
      <c r="BA12" s="188">
        <v>61.706968893193348</v>
      </c>
      <c r="BB12" s="188">
        <v>61.796921077935188</v>
      </c>
      <c r="BC12" s="188">
        <v>64.198145535917988</v>
      </c>
      <c r="BD12" s="188">
        <v>67.147308668528382</v>
      </c>
      <c r="BE12" s="188">
        <v>69.104601423704892</v>
      </c>
      <c r="BF12" s="188">
        <v>68.972622691717007</v>
      </c>
      <c r="BG12" s="188">
        <v>67.66042590855966</v>
      </c>
      <c r="BH12" s="188">
        <v>65.681562162694192</v>
      </c>
      <c r="BI12" s="188">
        <v>64.942390622464302</v>
      </c>
      <c r="BJ12" s="188">
        <v>62.752971812444692</v>
      </c>
      <c r="BK12" s="188">
        <v>58.710686723585141</v>
      </c>
      <c r="BL12" s="188">
        <v>54.201234798688937</v>
      </c>
      <c r="BM12" s="188">
        <v>49.448880062826973</v>
      </c>
      <c r="BN12" s="188">
        <v>46.191487615329251</v>
      </c>
      <c r="BO12" s="188">
        <v>42.735242527553758</v>
      </c>
      <c r="BP12" s="188">
        <v>36.67371831239597</v>
      </c>
      <c r="BQ12" s="188">
        <v>25.141720289591625</v>
      </c>
      <c r="BR12" s="188">
        <v>17.455529158272711</v>
      </c>
      <c r="BS12" s="188">
        <v>16.030639105992663</v>
      </c>
      <c r="BT12" s="188">
        <v>13.441063940138873</v>
      </c>
      <c r="BU12" s="188">
        <v>0</v>
      </c>
      <c r="BV12" s="188">
        <v>0</v>
      </c>
      <c r="BW12" s="188">
        <v>0</v>
      </c>
      <c r="BX12" s="188">
        <v>0</v>
      </c>
      <c r="BY12" s="188">
        <v>0</v>
      </c>
      <c r="BZ12" s="188">
        <v>0</v>
      </c>
      <c r="CA12" s="186">
        <f>SUM(C12:BZ12)</f>
        <v>1681.0633771686744</v>
      </c>
      <c r="CB12" s="187">
        <f>(SUMPRODUCT(C12:BY12,$C$11:$BY$11)+BZ12*95)/CA12</f>
        <v>71.575129113799576</v>
      </c>
    </row>
    <row r="13" spans="1:80">
      <c r="B13" s="184">
        <f t="shared" ref="B13:B76" si="2">B12+1</f>
        <v>2006</v>
      </c>
      <c r="C13" s="188">
        <v>1.1186643235280644E-2</v>
      </c>
      <c r="D13" s="188">
        <v>1.4155972820231188E-2</v>
      </c>
      <c r="E13" s="188">
        <v>1.7550013929726733E-2</v>
      </c>
      <c r="F13" s="188">
        <v>2.1386507479704921E-2</v>
      </c>
      <c r="G13" s="188">
        <v>2.5682425435932098E-2</v>
      </c>
      <c r="H13" s="188">
        <v>3.0454059901729023E-2</v>
      </c>
      <c r="I13" s="188">
        <v>3.5732516553214959E-2</v>
      </c>
      <c r="J13" s="188">
        <v>4.1582515545874429E-2</v>
      </c>
      <c r="K13" s="188">
        <v>4.8079642991608815E-2</v>
      </c>
      <c r="L13" s="188">
        <v>5.5337013594637018E-2</v>
      </c>
      <c r="M13" s="188">
        <v>6.3533615459325746E-2</v>
      </c>
      <c r="N13" s="188">
        <v>7.2935385064217942E-2</v>
      </c>
      <c r="O13" s="188">
        <v>8.3888388931693494E-2</v>
      </c>
      <c r="P13" s="188">
        <v>9.7474324285272973E-2</v>
      </c>
      <c r="Q13" s="188">
        <v>0.11445637735374106</v>
      </c>
      <c r="R13" s="188">
        <v>0.13596409902495563</v>
      </c>
      <c r="S13" s="188">
        <v>0.16219093701893003</v>
      </c>
      <c r="T13" s="188">
        <v>0.19793853989254398</v>
      </c>
      <c r="U13" s="188">
        <v>0.24443165998525254</v>
      </c>
      <c r="V13" s="188">
        <v>0.30823896647248089</v>
      </c>
      <c r="W13" s="188">
        <v>0.38663085228671307</v>
      </c>
      <c r="X13" s="188">
        <v>0.49192125005606846</v>
      </c>
      <c r="Y13" s="188">
        <v>0.62237289914284277</v>
      </c>
      <c r="Z13" s="188">
        <v>0.78516873155543054</v>
      </c>
      <c r="AA13" s="188">
        <v>0.99161152557332821</v>
      </c>
      <c r="AB13" s="188">
        <v>1.258071696995045</v>
      </c>
      <c r="AC13" s="188">
        <v>1.5796959710819198</v>
      </c>
      <c r="AD13" s="188">
        <v>2.0187587078085372</v>
      </c>
      <c r="AE13" s="188">
        <v>2.5803414467268442</v>
      </c>
      <c r="AF13" s="188">
        <v>3.2205898544129989</v>
      </c>
      <c r="AG13" s="188">
        <v>4.0241683934469084</v>
      </c>
      <c r="AH13" s="188">
        <v>5.0534756519025059</v>
      </c>
      <c r="AI13" s="188">
        <v>6.4804769139643046</v>
      </c>
      <c r="AJ13" s="188">
        <v>8.1423796736898044</v>
      </c>
      <c r="AK13" s="188">
        <v>10.174548705211061</v>
      </c>
      <c r="AL13" s="188">
        <v>12.791353831650794</v>
      </c>
      <c r="AM13" s="188">
        <v>16.280181011729386</v>
      </c>
      <c r="AN13" s="188">
        <v>20.715466085321854</v>
      </c>
      <c r="AO13" s="188">
        <v>26.984398640322993</v>
      </c>
      <c r="AP13" s="188">
        <v>34.295785981836211</v>
      </c>
      <c r="AQ13" s="188">
        <v>33.093124795433909</v>
      </c>
      <c r="AR13" s="188">
        <v>37.777618771486686</v>
      </c>
      <c r="AS13" s="188">
        <v>42.851524943551333</v>
      </c>
      <c r="AT13" s="188">
        <v>46.671243563588476</v>
      </c>
      <c r="AU13" s="188">
        <v>47.100677096190779</v>
      </c>
      <c r="AV13" s="188">
        <v>48.569458237323424</v>
      </c>
      <c r="AW13" s="188">
        <v>54.684532965802816</v>
      </c>
      <c r="AX13" s="188">
        <v>58.530544089733816</v>
      </c>
      <c r="AY13" s="188">
        <v>61.224852207807373</v>
      </c>
      <c r="AZ13" s="188">
        <v>62.711297307940463</v>
      </c>
      <c r="BA13" s="188">
        <v>63.994856070011593</v>
      </c>
      <c r="BB13" s="188">
        <v>64.990564825342616</v>
      </c>
      <c r="BC13" s="188">
        <v>64.769246093225121</v>
      </c>
      <c r="BD13" s="188">
        <v>67.104390761048563</v>
      </c>
      <c r="BE13" s="188">
        <v>69.842291979386474</v>
      </c>
      <c r="BF13" s="188">
        <v>71.574108661341725</v>
      </c>
      <c r="BG13" s="188">
        <v>71.0311612802642</v>
      </c>
      <c r="BH13" s="188">
        <v>69.245353664660314</v>
      </c>
      <c r="BI13" s="188">
        <v>66.653530915977683</v>
      </c>
      <c r="BJ13" s="188">
        <v>65.543078443573648</v>
      </c>
      <c r="BK13" s="188">
        <v>62.779131238870725</v>
      </c>
      <c r="BL13" s="188">
        <v>58.134437958924011</v>
      </c>
      <c r="BM13" s="188">
        <v>53.044566823265868</v>
      </c>
      <c r="BN13" s="188">
        <v>47.916364668914753</v>
      </c>
      <c r="BO13" s="188">
        <v>44.336734006879105</v>
      </c>
      <c r="BP13" s="188">
        <v>40.575561527990459</v>
      </c>
      <c r="BQ13" s="188">
        <v>34.234328010777801</v>
      </c>
      <c r="BR13" s="188">
        <v>23.649959602515494</v>
      </c>
      <c r="BS13" s="188">
        <v>15.86904657656441</v>
      </c>
      <c r="BT13" s="188">
        <v>14.348259598677073</v>
      </c>
      <c r="BU13" s="188">
        <v>0</v>
      </c>
      <c r="BV13" s="188">
        <v>0</v>
      </c>
      <c r="BW13" s="188">
        <v>0</v>
      </c>
      <c r="BX13" s="188">
        <v>0</v>
      </c>
      <c r="BY13" s="188">
        <v>0</v>
      </c>
      <c r="BZ13" s="188">
        <v>0</v>
      </c>
      <c r="CA13" s="186">
        <f t="shared" ref="CA13:CA76" si="3">SUM(C13:BZ13)</f>
        <v>1723.511444116763</v>
      </c>
      <c r="CB13" s="187">
        <f t="shared" ref="CB13:CB76" si="4">(SUMPRODUCT(C13:BY13,$C$11:$BY$11)+BZ13*95)/CA13</f>
        <v>72.034839673775238</v>
      </c>
    </row>
    <row r="14" spans="1:80">
      <c r="B14" s="184">
        <f t="shared" si="2"/>
        <v>2007</v>
      </c>
      <c r="C14" s="188">
        <v>1.1290826735555842E-2</v>
      </c>
      <c r="D14" s="188">
        <v>1.4287810295262209E-2</v>
      </c>
      <c r="E14" s="188">
        <v>1.7713460804952976E-2</v>
      </c>
      <c r="F14" s="188">
        <v>2.1585684405350521E-2</v>
      </c>
      <c r="G14" s="188">
        <v>2.5921611125615449E-2</v>
      </c>
      <c r="H14" s="188">
        <v>3.0737684800764529E-2</v>
      </c>
      <c r="I14" s="188">
        <v>3.6065514871693606E-2</v>
      </c>
      <c r="J14" s="188">
        <v>4.1975763428228847E-2</v>
      </c>
      <c r="K14" s="188">
        <v>4.8543754995380599E-2</v>
      </c>
      <c r="L14" s="188">
        <v>5.5848407640251056E-2</v>
      </c>
      <c r="M14" s="188">
        <v>6.407212226911653E-2</v>
      </c>
      <c r="N14" s="188">
        <v>7.3514349389575073E-2</v>
      </c>
      <c r="O14" s="188">
        <v>8.4500130843360582E-2</v>
      </c>
      <c r="P14" s="188">
        <v>9.7445822122134595E-2</v>
      </c>
      <c r="Q14" s="188">
        <v>0.11380727499411154</v>
      </c>
      <c r="R14" s="188">
        <v>0.13437018877438875</v>
      </c>
      <c r="S14" s="188">
        <v>0.16032702298420007</v>
      </c>
      <c r="T14" s="188">
        <v>0.19157134054153185</v>
      </c>
      <c r="U14" s="188">
        <v>0.2345030161805215</v>
      </c>
      <c r="V14" s="188">
        <v>0.29008582246555464</v>
      </c>
      <c r="W14" s="188">
        <v>0.36594694728812027</v>
      </c>
      <c r="X14" s="188">
        <v>0.45787494685280983</v>
      </c>
      <c r="Y14" s="188">
        <v>0.58116569218666447</v>
      </c>
      <c r="Z14" s="188">
        <v>0.73241730441391195</v>
      </c>
      <c r="AA14" s="188">
        <v>0.9184818710921312</v>
      </c>
      <c r="AB14" s="188">
        <v>1.1531260798870244</v>
      </c>
      <c r="AC14" s="188">
        <v>1.454964226113739</v>
      </c>
      <c r="AD14" s="188">
        <v>1.8170773277605334</v>
      </c>
      <c r="AE14" s="188">
        <v>2.3090747379186034</v>
      </c>
      <c r="AF14" s="188">
        <v>2.9366555582411316</v>
      </c>
      <c r="AG14" s="188">
        <v>3.6478132938579075</v>
      </c>
      <c r="AH14" s="188">
        <v>4.5355308375308176</v>
      </c>
      <c r="AI14" s="188">
        <v>5.6672772277445098</v>
      </c>
      <c r="AJ14" s="188">
        <v>7.2303285869660474</v>
      </c>
      <c r="AK14" s="188">
        <v>9.042174759661803</v>
      </c>
      <c r="AL14" s="188">
        <v>11.252135710471958</v>
      </c>
      <c r="AM14" s="188">
        <v>14.092071505243977</v>
      </c>
      <c r="AN14" s="188">
        <v>17.859462936644103</v>
      </c>
      <c r="AO14" s="188">
        <v>22.620804414927722</v>
      </c>
      <c r="AP14" s="188">
        <v>29.343795197005488</v>
      </c>
      <c r="AQ14" s="188">
        <v>37.139255456649536</v>
      </c>
      <c r="AR14" s="188">
        <v>35.633479362698189</v>
      </c>
      <c r="AS14" s="188">
        <v>40.584950552301251</v>
      </c>
      <c r="AT14" s="188">
        <v>45.980230381776465</v>
      </c>
      <c r="AU14" s="188">
        <v>49.996613824773902</v>
      </c>
      <c r="AV14" s="188">
        <v>50.341788246066884</v>
      </c>
      <c r="AW14" s="188">
        <v>51.845343057110789</v>
      </c>
      <c r="AX14" s="188">
        <v>58.328988121039124</v>
      </c>
      <c r="AY14" s="188">
        <v>62.285416997619379</v>
      </c>
      <c r="AZ14" s="188">
        <v>64.938340204463501</v>
      </c>
      <c r="BA14" s="188">
        <v>66.288638174878102</v>
      </c>
      <c r="BB14" s="188">
        <v>67.421044468517096</v>
      </c>
      <c r="BC14" s="188">
        <v>68.213879942878862</v>
      </c>
      <c r="BD14" s="188">
        <v>67.713251488921571</v>
      </c>
      <c r="BE14" s="188">
        <v>69.880951031455496</v>
      </c>
      <c r="BF14" s="188">
        <v>72.389530434692517</v>
      </c>
      <c r="BG14" s="188">
        <v>73.766538693556313</v>
      </c>
      <c r="BH14" s="188">
        <v>72.674237068372335</v>
      </c>
      <c r="BI14" s="188">
        <v>70.3213157890671</v>
      </c>
      <c r="BJ14" s="188">
        <v>67.174641170567909</v>
      </c>
      <c r="BK14" s="188">
        <v>65.523332120245598</v>
      </c>
      <c r="BL14" s="188">
        <v>62.178793355108631</v>
      </c>
      <c r="BM14" s="188">
        <v>57.075140547804573</v>
      </c>
      <c r="BN14" s="188">
        <v>51.585960413222395</v>
      </c>
      <c r="BO14" s="188">
        <v>46.103188556540324</v>
      </c>
      <c r="BP14" s="188">
        <v>42.149945655409752</v>
      </c>
      <c r="BQ14" s="188">
        <v>38.068299333324582</v>
      </c>
      <c r="BR14" s="188">
        <v>31.607012739776774</v>
      </c>
      <c r="BS14" s="188">
        <v>21.458457871263708</v>
      </c>
      <c r="BT14" s="188">
        <v>14.153183156132952</v>
      </c>
      <c r="BU14" s="188">
        <v>0</v>
      </c>
      <c r="BV14" s="188">
        <v>0</v>
      </c>
      <c r="BW14" s="188">
        <v>0</v>
      </c>
      <c r="BX14" s="188">
        <v>0</v>
      </c>
      <c r="BY14" s="188">
        <v>0</v>
      </c>
      <c r="BZ14" s="188">
        <v>0</v>
      </c>
      <c r="CA14" s="186">
        <f t="shared" si="3"/>
        <v>1762.5880949877123</v>
      </c>
      <c r="CB14" s="187">
        <f t="shared" si="4"/>
        <v>72.492109883593159</v>
      </c>
    </row>
    <row r="15" spans="1:80">
      <c r="B15" s="184">
        <f t="shared" si="2"/>
        <v>2008</v>
      </c>
      <c r="C15" s="188">
        <v>1.1417904323374672E-2</v>
      </c>
      <c r="D15" s="188">
        <v>1.4448618755976363E-2</v>
      </c>
      <c r="E15" s="188">
        <v>1.791282475975783E-2</v>
      </c>
      <c r="F15" s="188">
        <v>2.1828630007997344E-2</v>
      </c>
      <c r="G15" s="188">
        <v>2.6213357327321624E-2</v>
      </c>
      <c r="H15" s="188">
        <v>3.1083635627139013E-2</v>
      </c>
      <c r="I15" s="188">
        <v>3.6471068785048424E-2</v>
      </c>
      <c r="J15" s="188">
        <v>4.2449732323804112E-2</v>
      </c>
      <c r="K15" s="188">
        <v>4.9110291379149212E-2</v>
      </c>
      <c r="L15" s="188">
        <v>5.651740583900168E-2</v>
      </c>
      <c r="M15" s="188">
        <v>6.4786862749457233E-2</v>
      </c>
      <c r="N15" s="188">
        <v>7.4243420289831982E-2</v>
      </c>
      <c r="O15" s="188">
        <v>8.5276161828595473E-2</v>
      </c>
      <c r="P15" s="188">
        <v>9.826083783275151E-2</v>
      </c>
      <c r="Q15" s="188">
        <v>0.11369296356475957</v>
      </c>
      <c r="R15" s="188">
        <v>0.13347344878806022</v>
      </c>
      <c r="S15" s="188">
        <v>0.15827096566512916</v>
      </c>
      <c r="T15" s="188">
        <v>0.18938615724451885</v>
      </c>
      <c r="U15" s="188">
        <v>0.22652158013380624</v>
      </c>
      <c r="V15" s="188">
        <v>0.27782675007853974</v>
      </c>
      <c r="W15" s="188">
        <v>0.34362471590078569</v>
      </c>
      <c r="X15" s="188">
        <v>0.43299771895009082</v>
      </c>
      <c r="Y15" s="188">
        <v>0.54036357214208686</v>
      </c>
      <c r="Z15" s="188">
        <v>0.68368649747740451</v>
      </c>
      <c r="AA15" s="188">
        <v>0.85691655180419668</v>
      </c>
      <c r="AB15" s="188">
        <v>1.0684989942558583</v>
      </c>
      <c r="AC15" s="188">
        <v>1.3345559502313282</v>
      </c>
      <c r="AD15" s="188">
        <v>1.6752224030337988</v>
      </c>
      <c r="AE15" s="188">
        <v>2.0798741726181835</v>
      </c>
      <c r="AF15" s="188">
        <v>2.6296738844981569</v>
      </c>
      <c r="AG15" s="188">
        <v>3.3289391681346809</v>
      </c>
      <c r="AH15" s="188">
        <v>4.1141426966134924</v>
      </c>
      <c r="AI15" s="188">
        <v>5.0890081815003105</v>
      </c>
      <c r="AJ15" s="188">
        <v>6.3257839379400957</v>
      </c>
      <c r="AK15" s="188">
        <v>8.0326319789517431</v>
      </c>
      <c r="AL15" s="188">
        <v>10.002892809553929</v>
      </c>
      <c r="AM15" s="188">
        <v>12.399651640414657</v>
      </c>
      <c r="AN15" s="188">
        <v>15.463590028888566</v>
      </c>
      <c r="AO15" s="188">
        <v>19.5084008026258</v>
      </c>
      <c r="AP15" s="188">
        <v>24.604809236097964</v>
      </c>
      <c r="AQ15" s="188">
        <v>31.785733076202231</v>
      </c>
      <c r="AR15" s="188">
        <v>40.044840333402952</v>
      </c>
      <c r="AS15" s="188">
        <v>38.290861780270234</v>
      </c>
      <c r="AT15" s="188">
        <v>43.545977097343354</v>
      </c>
      <c r="AU15" s="188">
        <v>49.248131949751716</v>
      </c>
      <c r="AV15" s="188">
        <v>53.43121431221153</v>
      </c>
      <c r="AW15" s="188">
        <v>53.718956419757852</v>
      </c>
      <c r="AX15" s="188">
        <v>55.273170228976575</v>
      </c>
      <c r="AY15" s="188">
        <v>62.041887234380532</v>
      </c>
      <c r="AZ15" s="188">
        <v>66.034781591750516</v>
      </c>
      <c r="BA15" s="188">
        <v>68.626984632805062</v>
      </c>
      <c r="BB15" s="188">
        <v>69.842153540962343</v>
      </c>
      <c r="BC15" s="188">
        <v>70.795300636752813</v>
      </c>
      <c r="BD15" s="188">
        <v>71.37563961663291</v>
      </c>
      <c r="BE15" s="188">
        <v>70.594067202191397</v>
      </c>
      <c r="BF15" s="188">
        <v>72.540565010626025</v>
      </c>
      <c r="BG15" s="188">
        <v>74.743846978669481</v>
      </c>
      <c r="BH15" s="188">
        <v>75.634263866112946</v>
      </c>
      <c r="BI15" s="188">
        <v>73.976277804368507</v>
      </c>
      <c r="BJ15" s="188">
        <v>71.047743592013973</v>
      </c>
      <c r="BK15" s="188">
        <v>67.334568163693646</v>
      </c>
      <c r="BL15" s="188">
        <v>65.082660903013377</v>
      </c>
      <c r="BM15" s="188">
        <v>61.222195064605053</v>
      </c>
      <c r="BN15" s="188">
        <v>55.678805716233498</v>
      </c>
      <c r="BO15" s="188">
        <v>49.801731194886777</v>
      </c>
      <c r="BP15" s="188">
        <v>44.010847969739132</v>
      </c>
      <c r="BQ15" s="188">
        <v>39.737834016890027</v>
      </c>
      <c r="BR15" s="188">
        <v>35.339127771615459</v>
      </c>
      <c r="BS15" s="188">
        <v>28.816969524258084</v>
      </c>
      <c r="BT15" s="188">
        <v>19.227532850770174</v>
      </c>
      <c r="BU15" s="188">
        <v>0</v>
      </c>
      <c r="BV15" s="188">
        <v>0</v>
      </c>
      <c r="BW15" s="188">
        <v>0</v>
      </c>
      <c r="BX15" s="188">
        <v>0</v>
      </c>
      <c r="BY15" s="188">
        <v>0</v>
      </c>
      <c r="BZ15" s="188">
        <v>0</v>
      </c>
      <c r="CA15" s="186">
        <f t="shared" si="3"/>
        <v>1801.0891276398256</v>
      </c>
      <c r="CB15" s="187">
        <f t="shared" si="4"/>
        <v>72.965777435291329</v>
      </c>
    </row>
    <row r="16" spans="1:80">
      <c r="B16" s="184">
        <f t="shared" si="2"/>
        <v>2009</v>
      </c>
      <c r="C16" s="188">
        <v>1.1537864643202738E-2</v>
      </c>
      <c r="D16" s="188">
        <v>1.4600420774801517E-2</v>
      </c>
      <c r="E16" s="188">
        <v>1.8101022884943169E-2</v>
      </c>
      <c r="F16" s="188">
        <v>2.2057968892174817E-2</v>
      </c>
      <c r="G16" s="188">
        <v>2.6488763622530751E-2</v>
      </c>
      <c r="H16" s="188">
        <v>3.1410210694300604E-2</v>
      </c>
      <c r="I16" s="188">
        <v>3.6854738149933064E-2</v>
      </c>
      <c r="J16" s="188">
        <v>4.2893340291739322E-2</v>
      </c>
      <c r="K16" s="188">
        <v>4.9631291705934028E-2</v>
      </c>
      <c r="L16" s="188">
        <v>5.7160029075782375E-2</v>
      </c>
      <c r="M16" s="188">
        <v>6.5551140074242856E-2</v>
      </c>
      <c r="N16" s="188">
        <v>7.5012103635180793E-2</v>
      </c>
      <c r="O16" s="188">
        <v>8.5999964428686265E-2</v>
      </c>
      <c r="P16" s="188">
        <v>9.9004887454285651E-2</v>
      </c>
      <c r="Q16" s="188">
        <v>0.11444705828028712</v>
      </c>
      <c r="R16" s="188">
        <v>0.13287917426858412</v>
      </c>
      <c r="S16" s="188">
        <v>0.15667251017709305</v>
      </c>
      <c r="T16" s="188">
        <v>0.18634282759453097</v>
      </c>
      <c r="U16" s="188">
        <v>0.22349755763357437</v>
      </c>
      <c r="V16" s="188">
        <v>0.26738176370927336</v>
      </c>
      <c r="W16" s="188">
        <v>0.32803695103724156</v>
      </c>
      <c r="X16" s="188">
        <v>0.40517555409110972</v>
      </c>
      <c r="Y16" s="188">
        <v>0.5099424435635147</v>
      </c>
      <c r="Z16" s="188">
        <v>0.63437738456284976</v>
      </c>
      <c r="AA16" s="188">
        <v>0.79890222776521569</v>
      </c>
      <c r="AB16" s="188">
        <v>0.99608144370872786</v>
      </c>
      <c r="AC16" s="188">
        <v>1.2358415286028364</v>
      </c>
      <c r="AD16" s="188">
        <v>1.5361403672673524</v>
      </c>
      <c r="AE16" s="188">
        <v>1.9176778809352595</v>
      </c>
      <c r="AF16" s="188">
        <v>2.3684978831154231</v>
      </c>
      <c r="AG16" s="188">
        <v>2.9807128678030637</v>
      </c>
      <c r="AH16" s="188">
        <v>3.7547201263444228</v>
      </c>
      <c r="AI16" s="188">
        <v>4.6161744155795965</v>
      </c>
      <c r="AJ16" s="188">
        <v>5.6799186333618596</v>
      </c>
      <c r="AK16" s="188">
        <v>7.0264795106882518</v>
      </c>
      <c r="AL16" s="188">
        <v>8.884625438198098</v>
      </c>
      <c r="AM16" s="188">
        <v>11.020934776219278</v>
      </c>
      <c r="AN16" s="188">
        <v>13.603611522763972</v>
      </c>
      <c r="AO16" s="188">
        <v>16.887732002273982</v>
      </c>
      <c r="AP16" s="188">
        <v>21.214499242739187</v>
      </c>
      <c r="AQ16" s="188">
        <v>26.642264286680003</v>
      </c>
      <c r="AR16" s="188">
        <v>34.25486769050363</v>
      </c>
      <c r="AS16" s="188">
        <v>43.049844613009867</v>
      </c>
      <c r="AT16" s="188">
        <v>41.064396470439164</v>
      </c>
      <c r="AU16" s="188">
        <v>46.610932739466747</v>
      </c>
      <c r="AV16" s="188">
        <v>52.593042313902203</v>
      </c>
      <c r="AW16" s="188">
        <v>56.969650617975972</v>
      </c>
      <c r="AX16" s="188">
        <v>57.212684135015216</v>
      </c>
      <c r="AY16" s="188">
        <v>58.732511219254086</v>
      </c>
      <c r="AZ16" s="188">
        <v>65.713321503999666</v>
      </c>
      <c r="BA16" s="188">
        <v>69.727089898902349</v>
      </c>
      <c r="BB16" s="188">
        <v>72.26060585834874</v>
      </c>
      <c r="BC16" s="188">
        <v>73.31140457409316</v>
      </c>
      <c r="BD16" s="188">
        <v>74.071012030525097</v>
      </c>
      <c r="BE16" s="188">
        <v>74.432631348649167</v>
      </c>
      <c r="BF16" s="188">
        <v>73.325120099601676</v>
      </c>
      <c r="BG16" s="188">
        <v>74.975134694145552</v>
      </c>
      <c r="BH16" s="188">
        <v>76.742716299751763</v>
      </c>
      <c r="BI16" s="188">
        <v>77.11318425654008</v>
      </c>
      <c r="BJ16" s="188">
        <v>74.868068650932372</v>
      </c>
      <c r="BK16" s="188">
        <v>71.341056857020462</v>
      </c>
      <c r="BL16" s="188">
        <v>67.013940814633997</v>
      </c>
      <c r="BM16" s="188">
        <v>64.210692873905913</v>
      </c>
      <c r="BN16" s="188">
        <v>59.840310367573544</v>
      </c>
      <c r="BO16" s="188">
        <v>53.863820492131936</v>
      </c>
      <c r="BP16" s="188">
        <v>47.648832846870768</v>
      </c>
      <c r="BQ16" s="188">
        <v>41.611202268340172</v>
      </c>
      <c r="BR16" s="188">
        <v>37.015106340065415</v>
      </c>
      <c r="BS16" s="188">
        <v>32.339337063392527</v>
      </c>
      <c r="BT16" s="188">
        <v>25.894925021027387</v>
      </c>
      <c r="BU16" s="188">
        <v>0</v>
      </c>
      <c r="BV16" s="188">
        <v>0</v>
      </c>
      <c r="BW16" s="188">
        <v>0</v>
      </c>
      <c r="BX16" s="188">
        <v>0</v>
      </c>
      <c r="BY16" s="188">
        <v>0</v>
      </c>
      <c r="BZ16" s="188">
        <v>0</v>
      </c>
      <c r="CA16" s="186">
        <f t="shared" si="3"/>
        <v>1832.5673150853106</v>
      </c>
      <c r="CB16" s="187">
        <f t="shared" si="4"/>
        <v>73.409091185300866</v>
      </c>
    </row>
    <row r="17" spans="2:80">
      <c r="B17" s="184">
        <f t="shared" si="2"/>
        <v>2010</v>
      </c>
      <c r="C17" s="188">
        <v>1.1654535210565312E-2</v>
      </c>
      <c r="D17" s="188">
        <v>1.4748059824851558E-2</v>
      </c>
      <c r="E17" s="188">
        <v>1.8284059926470031E-2</v>
      </c>
      <c r="F17" s="188">
        <v>2.2281018462012869E-2</v>
      </c>
      <c r="G17" s="188">
        <v>2.6756617265829855E-2</v>
      </c>
      <c r="H17" s="188">
        <v>3.1727829873932856E-2</v>
      </c>
      <c r="I17" s="188">
        <v>3.722793711447419E-2</v>
      </c>
      <c r="J17" s="188">
        <v>4.3330252030325506E-2</v>
      </c>
      <c r="K17" s="188">
        <v>5.0125197841139488E-2</v>
      </c>
      <c r="L17" s="188">
        <v>5.7750117185207034E-2</v>
      </c>
      <c r="M17" s="188">
        <v>6.6314653522502875E-2</v>
      </c>
      <c r="N17" s="188">
        <v>7.5928978465080829E-2</v>
      </c>
      <c r="O17" s="188">
        <v>8.6850168568394392E-2</v>
      </c>
      <c r="P17" s="188">
        <v>9.9720685337733928E-2</v>
      </c>
      <c r="Q17" s="188">
        <v>0.11515070395545292</v>
      </c>
      <c r="R17" s="188">
        <v>0.13356063269931231</v>
      </c>
      <c r="S17" s="188">
        <v>0.15548067359382339</v>
      </c>
      <c r="T17" s="188">
        <v>0.18391478980349146</v>
      </c>
      <c r="U17" s="188">
        <v>0.21931347351185793</v>
      </c>
      <c r="V17" s="188">
        <v>0.26345174727906812</v>
      </c>
      <c r="W17" s="188">
        <v>0.3148000756227885</v>
      </c>
      <c r="X17" s="188">
        <v>0.38588337574964193</v>
      </c>
      <c r="Y17" s="188">
        <v>0.47594733053073174</v>
      </c>
      <c r="Z17" s="188">
        <v>0.59787136404316499</v>
      </c>
      <c r="AA17" s="188">
        <v>0.740316368557982</v>
      </c>
      <c r="AB17" s="188">
        <v>0.92805900137612241</v>
      </c>
      <c r="AC17" s="188">
        <v>1.1517212221421964</v>
      </c>
      <c r="AD17" s="188">
        <v>1.422196098467494</v>
      </c>
      <c r="AE17" s="188">
        <v>1.7585712735654231</v>
      </c>
      <c r="AF17" s="188">
        <v>2.1845074961256445</v>
      </c>
      <c r="AG17" s="188">
        <v>2.6850660937313702</v>
      </c>
      <c r="AH17" s="188">
        <v>3.3623571590651271</v>
      </c>
      <c r="AI17" s="188">
        <v>4.2138780292300329</v>
      </c>
      <c r="AJ17" s="188">
        <v>5.1530647976767847</v>
      </c>
      <c r="AK17" s="188">
        <v>6.3094966898537548</v>
      </c>
      <c r="AL17" s="188">
        <v>7.7712523133704785</v>
      </c>
      <c r="AM17" s="188">
        <v>9.7881133601958279</v>
      </c>
      <c r="AN17" s="188">
        <v>12.089757875605367</v>
      </c>
      <c r="AO17" s="188">
        <v>14.854409598270832</v>
      </c>
      <c r="AP17" s="188">
        <v>18.361600646888473</v>
      </c>
      <c r="AQ17" s="188">
        <v>22.966625968364976</v>
      </c>
      <c r="AR17" s="188">
        <v>28.696266218358204</v>
      </c>
      <c r="AS17" s="188">
        <v>36.810508201669066</v>
      </c>
      <c r="AT17" s="188">
        <v>46.179386161636202</v>
      </c>
      <c r="AU17" s="188">
        <v>43.935201456480392</v>
      </c>
      <c r="AV17" s="188">
        <v>49.747675474907375</v>
      </c>
      <c r="AW17" s="188">
        <v>56.03704386460349</v>
      </c>
      <c r="AX17" s="188">
        <v>60.62301256409161</v>
      </c>
      <c r="AY17" s="188">
        <v>60.738259662889902</v>
      </c>
      <c r="AZ17" s="188">
        <v>62.149601922491655</v>
      </c>
      <c r="BA17" s="188">
        <v>69.327634267854435</v>
      </c>
      <c r="BB17" s="188">
        <v>73.364764104071384</v>
      </c>
      <c r="BC17" s="188">
        <v>75.810328635176703</v>
      </c>
      <c r="BD17" s="188">
        <v>76.683625722015861</v>
      </c>
      <c r="BE17" s="188">
        <v>77.24602980888487</v>
      </c>
      <c r="BF17" s="188">
        <v>77.340773424937368</v>
      </c>
      <c r="BG17" s="188">
        <v>75.840927673076848</v>
      </c>
      <c r="BH17" s="188">
        <v>77.078114523596511</v>
      </c>
      <c r="BI17" s="188">
        <v>78.371042537645593</v>
      </c>
      <c r="BJ17" s="188">
        <v>78.188168487281686</v>
      </c>
      <c r="BK17" s="188">
        <v>75.32509351719888</v>
      </c>
      <c r="BL17" s="188">
        <v>71.163520234214914</v>
      </c>
      <c r="BM17" s="188">
        <v>66.280308554276559</v>
      </c>
      <c r="BN17" s="188">
        <v>62.918598100266365</v>
      </c>
      <c r="BO17" s="188">
        <v>58.032790258738252</v>
      </c>
      <c r="BP17" s="188">
        <v>51.669041937062836</v>
      </c>
      <c r="BQ17" s="188">
        <v>45.177008073512354</v>
      </c>
      <c r="BR17" s="188">
        <v>38.895913354763977</v>
      </c>
      <c r="BS17" s="188">
        <v>34.011604632592217</v>
      </c>
      <c r="BT17" s="188">
        <v>29.186934368494118</v>
      </c>
      <c r="BU17" s="188">
        <v>0</v>
      </c>
      <c r="BV17" s="188">
        <v>0</v>
      </c>
      <c r="BW17" s="188">
        <v>0</v>
      </c>
      <c r="BX17" s="188">
        <v>0</v>
      </c>
      <c r="BY17" s="188">
        <v>0</v>
      </c>
      <c r="BZ17" s="188">
        <v>0</v>
      </c>
      <c r="CA17" s="186">
        <f t="shared" si="3"/>
        <v>1856.058246012695</v>
      </c>
      <c r="CB17" s="187">
        <f t="shared" si="4"/>
        <v>73.81652932985466</v>
      </c>
    </row>
    <row r="18" spans="2:80">
      <c r="B18" s="184">
        <f t="shared" si="2"/>
        <v>2011</v>
      </c>
      <c r="C18" s="188">
        <v>1.1772594564082174E-2</v>
      </c>
      <c r="D18" s="188">
        <v>1.4897456293873469E-2</v>
      </c>
      <c r="E18" s="188">
        <v>1.8469275746370407E-2</v>
      </c>
      <c r="F18" s="188">
        <v>2.2506723098688373E-2</v>
      </c>
      <c r="G18" s="188">
        <v>2.7027659300508197E-2</v>
      </c>
      <c r="H18" s="188">
        <v>3.2049229828176748E-2</v>
      </c>
      <c r="I18" s="188">
        <v>3.7604335711019676E-2</v>
      </c>
      <c r="J18" s="188">
        <v>4.377137970132787E-2</v>
      </c>
      <c r="K18" s="188">
        <v>5.0642082586771969E-2</v>
      </c>
      <c r="L18" s="188">
        <v>5.8314311277549317E-2</v>
      </c>
      <c r="M18" s="188">
        <v>6.7006908967729498E-2</v>
      </c>
      <c r="N18" s="188">
        <v>7.6883848667999924E-2</v>
      </c>
      <c r="O18" s="188">
        <v>8.8004906560508647E-2</v>
      </c>
      <c r="P18" s="188">
        <v>0.10069257370979721</v>
      </c>
      <c r="Q18" s="188">
        <v>0.1158582298078607</v>
      </c>
      <c r="R18" s="188">
        <v>0.13421740300393981</v>
      </c>
      <c r="S18" s="188">
        <v>0.15607998868730841</v>
      </c>
      <c r="T18" s="188">
        <v>0.18199469417409708</v>
      </c>
      <c r="U18" s="188">
        <v>0.2159110710510585</v>
      </c>
      <c r="V18" s="188">
        <v>0.25795609768316674</v>
      </c>
      <c r="W18" s="188">
        <v>0.30990501274809829</v>
      </c>
      <c r="X18" s="188">
        <v>0.36950998467394952</v>
      </c>
      <c r="Y18" s="188">
        <v>0.45253256009087678</v>
      </c>
      <c r="Z18" s="188">
        <v>0.55699361408545789</v>
      </c>
      <c r="AA18" s="188">
        <v>0.69725621340433497</v>
      </c>
      <c r="AB18" s="188">
        <v>0.85939804709576695</v>
      </c>
      <c r="AC18" s="188">
        <v>1.0728906781860639</v>
      </c>
      <c r="AD18" s="188">
        <v>1.3254678378971396</v>
      </c>
      <c r="AE18" s="188">
        <v>1.6283167746038794</v>
      </c>
      <c r="AF18" s="188">
        <v>2.0038893145022532</v>
      </c>
      <c r="AG18" s="188">
        <v>2.4777253042810701</v>
      </c>
      <c r="AH18" s="188">
        <v>3.0298478350578728</v>
      </c>
      <c r="AI18" s="188">
        <v>3.774588051651496</v>
      </c>
      <c r="AJ18" s="188">
        <v>4.7057541712825097</v>
      </c>
      <c r="AK18" s="188">
        <v>5.7258774981450191</v>
      </c>
      <c r="AL18" s="188">
        <v>6.9794435705046176</v>
      </c>
      <c r="AM18" s="188">
        <v>8.5617170807717731</v>
      </c>
      <c r="AN18" s="188">
        <v>10.737482078248302</v>
      </c>
      <c r="AO18" s="188">
        <v>13.201004385254379</v>
      </c>
      <c r="AP18" s="188">
        <v>16.149501374049343</v>
      </c>
      <c r="AQ18" s="188">
        <v>19.875510501223708</v>
      </c>
      <c r="AR18" s="188">
        <v>24.728677778886393</v>
      </c>
      <c r="AS18" s="188">
        <v>30.823820694712861</v>
      </c>
      <c r="AT18" s="188">
        <v>39.475011497164708</v>
      </c>
      <c r="AU18" s="188">
        <v>49.41479093553766</v>
      </c>
      <c r="AV18" s="188">
        <v>46.873272864218386</v>
      </c>
      <c r="AW18" s="188">
        <v>52.976993433369373</v>
      </c>
      <c r="AX18" s="188">
        <v>59.590937516734265</v>
      </c>
      <c r="AY18" s="188">
        <v>64.309514784835912</v>
      </c>
      <c r="AZ18" s="188">
        <v>64.222819527829373</v>
      </c>
      <c r="BA18" s="188">
        <v>65.510620015068554</v>
      </c>
      <c r="BB18" s="188">
        <v>72.889060705837281</v>
      </c>
      <c r="BC18" s="188">
        <v>76.9201737741828</v>
      </c>
      <c r="BD18" s="188">
        <v>79.2639726220022</v>
      </c>
      <c r="BE18" s="188">
        <v>79.957216549731484</v>
      </c>
      <c r="BF18" s="188">
        <v>80.273693810839205</v>
      </c>
      <c r="BG18" s="188">
        <v>80.032496584242907</v>
      </c>
      <c r="BH18" s="188">
        <v>78.04131222345562</v>
      </c>
      <c r="BI18" s="188">
        <v>78.828939232461281</v>
      </c>
      <c r="BJ18" s="188">
        <v>79.607393722847732</v>
      </c>
      <c r="BK18" s="188">
        <v>78.826337176478106</v>
      </c>
      <c r="BL18" s="188">
        <v>75.310995781154503</v>
      </c>
      <c r="BM18" s="188">
        <v>70.563629695898229</v>
      </c>
      <c r="BN18" s="188">
        <v>65.125785718581696</v>
      </c>
      <c r="BO18" s="188">
        <v>61.188965672461144</v>
      </c>
      <c r="BP18" s="188">
        <v>55.824368021733804</v>
      </c>
      <c r="BQ18" s="188">
        <v>49.130755768671037</v>
      </c>
      <c r="BR18" s="188">
        <v>42.363837894177657</v>
      </c>
      <c r="BS18" s="188">
        <v>35.879558777045908</v>
      </c>
      <c r="BT18" s="188">
        <v>30.834048880741921</v>
      </c>
      <c r="BU18" s="188">
        <v>0</v>
      </c>
      <c r="BV18" s="188">
        <v>0</v>
      </c>
      <c r="BW18" s="188">
        <v>0</v>
      </c>
      <c r="BX18" s="188">
        <v>0</v>
      </c>
      <c r="BY18" s="188">
        <v>0</v>
      </c>
      <c r="BZ18" s="188">
        <v>0</v>
      </c>
      <c r="CA18" s="186">
        <f t="shared" si="3"/>
        <v>1874.9952743190818</v>
      </c>
      <c r="CB18" s="187">
        <f t="shared" si="4"/>
        <v>74.22003977495126</v>
      </c>
    </row>
    <row r="19" spans="2:80">
      <c r="B19" s="184">
        <f t="shared" si="2"/>
        <v>2012</v>
      </c>
      <c r="C19" s="188">
        <v>1.1885370265011996E-2</v>
      </c>
      <c r="D19" s="188">
        <v>1.5040166642596324E-2</v>
      </c>
      <c r="E19" s="188">
        <v>1.8646202379376007E-2</v>
      </c>
      <c r="F19" s="188">
        <v>2.2722326503636335E-2</v>
      </c>
      <c r="G19" s="188">
        <v>2.7286571064224819E-2</v>
      </c>
      <c r="H19" s="188">
        <v>3.2356245782770215E-2</v>
      </c>
      <c r="I19" s="188">
        <v>3.7963224043323085E-2</v>
      </c>
      <c r="J19" s="188">
        <v>4.4185868791509632E-2</v>
      </c>
      <c r="K19" s="188">
        <v>5.1130638999722491E-2</v>
      </c>
      <c r="L19" s="188">
        <v>5.8890381487667107E-2</v>
      </c>
      <c r="M19" s="188">
        <v>6.759904084920107E-2</v>
      </c>
      <c r="N19" s="188">
        <v>7.7642900572930482E-2</v>
      </c>
      <c r="O19" s="188">
        <v>8.9160709451284181E-2</v>
      </c>
      <c r="P19" s="188">
        <v>0.10210123505748271</v>
      </c>
      <c r="Q19" s="188">
        <v>0.11689520571909091</v>
      </c>
      <c r="R19" s="188">
        <v>0.13479854950570463</v>
      </c>
      <c r="S19" s="188">
        <v>0.15655492333480803</v>
      </c>
      <c r="T19" s="188">
        <v>0.18236315142941315</v>
      </c>
      <c r="U19" s="188">
        <v>0.21296142227317333</v>
      </c>
      <c r="V19" s="188">
        <v>0.2532543543183301</v>
      </c>
      <c r="W19" s="188">
        <v>0.3027441158010013</v>
      </c>
      <c r="X19" s="188">
        <v>0.36341270309320278</v>
      </c>
      <c r="Y19" s="188">
        <v>0.43243682882921519</v>
      </c>
      <c r="Z19" s="188">
        <v>0.52880361113587371</v>
      </c>
      <c r="AA19" s="188">
        <v>0.64857585831730491</v>
      </c>
      <c r="AB19" s="188">
        <v>0.80905291520767009</v>
      </c>
      <c r="AC19" s="188">
        <v>0.99302170600789053</v>
      </c>
      <c r="AD19" s="188">
        <v>1.2347170259567593</v>
      </c>
      <c r="AE19" s="188">
        <v>1.517852334473631</v>
      </c>
      <c r="AF19" s="188">
        <v>1.8558445371896239</v>
      </c>
      <c r="AG19" s="188">
        <v>2.2736983683568375</v>
      </c>
      <c r="AH19" s="188">
        <v>2.7974186080377117</v>
      </c>
      <c r="AI19" s="188">
        <v>3.4026388766567588</v>
      </c>
      <c r="AJ19" s="188">
        <v>4.2166422945421784</v>
      </c>
      <c r="AK19" s="188">
        <v>5.2310852259955567</v>
      </c>
      <c r="AL19" s="188">
        <v>6.3359357382588479</v>
      </c>
      <c r="AM19" s="188">
        <v>7.6908977489705164</v>
      </c>
      <c r="AN19" s="188">
        <v>9.3926396788159572</v>
      </c>
      <c r="AO19" s="188">
        <v>11.725010272571344</v>
      </c>
      <c r="AP19" s="188">
        <v>14.352117948474207</v>
      </c>
      <c r="AQ19" s="188">
        <v>17.480179296903245</v>
      </c>
      <c r="AR19" s="188">
        <v>21.393706125975442</v>
      </c>
      <c r="AS19" s="188">
        <v>26.555119188244419</v>
      </c>
      <c r="AT19" s="188">
        <v>33.045068873616394</v>
      </c>
      <c r="AU19" s="188">
        <v>42.231201304728962</v>
      </c>
      <c r="AV19" s="188">
        <v>52.726177666484972</v>
      </c>
      <c r="AW19" s="188">
        <v>49.897496426631662</v>
      </c>
      <c r="AX19" s="188">
        <v>56.308945635306436</v>
      </c>
      <c r="AY19" s="188">
        <v>63.17625323221035</v>
      </c>
      <c r="AZ19" s="188">
        <v>67.957617074656952</v>
      </c>
      <c r="BA19" s="188">
        <v>67.652383913112118</v>
      </c>
      <c r="BB19" s="188">
        <v>68.819820811810018</v>
      </c>
      <c r="BC19" s="188">
        <v>76.368661945854754</v>
      </c>
      <c r="BD19" s="188">
        <v>80.380307004536135</v>
      </c>
      <c r="BE19" s="188">
        <v>82.619615329960567</v>
      </c>
      <c r="BF19" s="188">
        <v>83.085690280592331</v>
      </c>
      <c r="BG19" s="188">
        <v>83.08703212198138</v>
      </c>
      <c r="BH19" s="188">
        <v>82.407859866757533</v>
      </c>
      <c r="BI19" s="188">
        <v>79.900366266113608</v>
      </c>
      <c r="BJ19" s="188">
        <v>80.200059551783681</v>
      </c>
      <c r="BK19" s="188">
        <v>80.412614009779503</v>
      </c>
      <c r="BL19" s="188">
        <v>78.989108890653469</v>
      </c>
      <c r="BM19" s="188">
        <v>74.862485293011019</v>
      </c>
      <c r="BN19" s="188">
        <v>69.523619496742228</v>
      </c>
      <c r="BO19" s="188">
        <v>63.521520004254896</v>
      </c>
      <c r="BP19" s="188">
        <v>59.036824388595612</v>
      </c>
      <c r="BQ19" s="188">
        <v>53.23973014329696</v>
      </c>
      <c r="BR19" s="188">
        <v>46.215647092067201</v>
      </c>
      <c r="BS19" s="188">
        <v>39.213913359064925</v>
      </c>
      <c r="BT19" s="188">
        <v>32.663243388904739</v>
      </c>
      <c r="BU19" s="188">
        <v>0</v>
      </c>
      <c r="BV19" s="188">
        <v>0</v>
      </c>
      <c r="BW19" s="188">
        <v>0</v>
      </c>
      <c r="BX19" s="188">
        <v>0</v>
      </c>
      <c r="BY19" s="188">
        <v>0</v>
      </c>
      <c r="BZ19" s="188">
        <v>0</v>
      </c>
      <c r="CA19" s="186">
        <f t="shared" si="3"/>
        <v>1890.7902528687946</v>
      </c>
      <c r="CB19" s="187">
        <f t="shared" si="4"/>
        <v>74.632828107937328</v>
      </c>
    </row>
    <row r="20" spans="2:80">
      <c r="B20" s="184">
        <f t="shared" si="2"/>
        <v>2013</v>
      </c>
      <c r="C20" s="188">
        <v>1.1990808371726596E-2</v>
      </c>
      <c r="D20" s="188">
        <v>1.5173591740856468E-2</v>
      </c>
      <c r="E20" s="188">
        <v>1.8811617526944963E-2</v>
      </c>
      <c r="F20" s="188">
        <v>2.2923901972744531E-2</v>
      </c>
      <c r="G20" s="188">
        <v>2.7528637093939906E-2</v>
      </c>
      <c r="H20" s="188">
        <v>3.2643286171050799E-2</v>
      </c>
      <c r="I20" s="188">
        <v>3.8299168815639065E-2</v>
      </c>
      <c r="J20" s="188">
        <v>4.4569020288120008E-2</v>
      </c>
      <c r="K20" s="188">
        <v>5.1568132094118556E-2</v>
      </c>
      <c r="L20" s="188">
        <v>5.9414513839587242E-2</v>
      </c>
      <c r="M20" s="188">
        <v>6.8223639815624237E-2</v>
      </c>
      <c r="N20" s="188">
        <v>7.8218362262188132E-2</v>
      </c>
      <c r="O20" s="188">
        <v>8.9957925055170973E-2</v>
      </c>
      <c r="P20" s="188">
        <v>0.10349356361437831</v>
      </c>
      <c r="Q20" s="188">
        <v>0.1186019245421641</v>
      </c>
      <c r="R20" s="188">
        <v>0.13585576894704465</v>
      </c>
      <c r="S20" s="188">
        <v>0.15689554155525476</v>
      </c>
      <c r="T20" s="188">
        <v>0.18252850679153376</v>
      </c>
      <c r="U20" s="188">
        <v>0.21295998944144431</v>
      </c>
      <c r="V20" s="188">
        <v>0.24896731896193758</v>
      </c>
      <c r="W20" s="188">
        <v>0.29642329993829991</v>
      </c>
      <c r="X20" s="188">
        <v>0.35424133108478445</v>
      </c>
      <c r="Y20" s="188">
        <v>0.42491553197549559</v>
      </c>
      <c r="Z20" s="188">
        <v>0.50439878541013727</v>
      </c>
      <c r="AA20" s="188">
        <v>0.6150200763019068</v>
      </c>
      <c r="AB20" s="188">
        <v>0.75165144658984162</v>
      </c>
      <c r="AC20" s="188">
        <v>0.93466412147894895</v>
      </c>
      <c r="AD20" s="188">
        <v>1.1425091309383328</v>
      </c>
      <c r="AE20" s="188">
        <v>1.4141869856662257</v>
      </c>
      <c r="AF20" s="188">
        <v>1.7305154173254087</v>
      </c>
      <c r="AG20" s="188">
        <v>2.106385451211874</v>
      </c>
      <c r="AH20" s="188">
        <v>2.5682792923097604</v>
      </c>
      <c r="AI20" s="188">
        <v>3.1436260592577723</v>
      </c>
      <c r="AJ20" s="188">
        <v>3.8029874994364992</v>
      </c>
      <c r="AK20" s="188">
        <v>4.6893332425266374</v>
      </c>
      <c r="AL20" s="188">
        <v>5.7912316875293897</v>
      </c>
      <c r="AM20" s="188">
        <v>6.9843527931937555</v>
      </c>
      <c r="AN20" s="188">
        <v>8.4394443655463256</v>
      </c>
      <c r="AO20" s="188">
        <v>10.257521503090144</v>
      </c>
      <c r="AP20" s="188">
        <v>12.748672588115781</v>
      </c>
      <c r="AQ20" s="188">
        <v>15.535643801965751</v>
      </c>
      <c r="AR20" s="188">
        <v>18.811087563117763</v>
      </c>
      <c r="AS20" s="188">
        <v>22.968166534849008</v>
      </c>
      <c r="AT20" s="188">
        <v>28.463658726721452</v>
      </c>
      <c r="AU20" s="188">
        <v>35.344536102851912</v>
      </c>
      <c r="AV20" s="188">
        <v>45.05315611914429</v>
      </c>
      <c r="AW20" s="188">
        <v>56.128915279689096</v>
      </c>
      <c r="AX20" s="188">
        <v>53.0168045909993</v>
      </c>
      <c r="AY20" s="188">
        <v>59.670258868533281</v>
      </c>
      <c r="AZ20" s="188">
        <v>66.725641753690581</v>
      </c>
      <c r="BA20" s="188">
        <v>71.552473566384307</v>
      </c>
      <c r="BB20" s="188">
        <v>71.029664036150706</v>
      </c>
      <c r="BC20" s="188">
        <v>72.051829260758154</v>
      </c>
      <c r="BD20" s="188">
        <v>79.754909909475089</v>
      </c>
      <c r="BE20" s="188">
        <v>83.743354302711822</v>
      </c>
      <c r="BF20" s="188">
        <v>85.829964682430742</v>
      </c>
      <c r="BG20" s="188">
        <v>86.000333289857039</v>
      </c>
      <c r="BH20" s="188">
        <v>85.585027599456495</v>
      </c>
      <c r="BI20" s="188">
        <v>84.435623630024509</v>
      </c>
      <c r="BJ20" s="188">
        <v>81.38773746891259</v>
      </c>
      <c r="BK20" s="188">
        <v>81.150728336784496</v>
      </c>
      <c r="BL20" s="188">
        <v>80.746725125407622</v>
      </c>
      <c r="BM20" s="188">
        <v>78.703554269903236</v>
      </c>
      <c r="BN20" s="188">
        <v>73.951216952505348</v>
      </c>
      <c r="BO20" s="188">
        <v>68.004080377310032</v>
      </c>
      <c r="BP20" s="188">
        <v>61.473354575209434</v>
      </c>
      <c r="BQ20" s="188">
        <v>56.478200578171247</v>
      </c>
      <c r="BR20" s="188">
        <v>50.236687727228428</v>
      </c>
      <c r="BS20" s="188">
        <v>42.922721577627662</v>
      </c>
      <c r="BT20" s="188">
        <v>35.828842819811229</v>
      </c>
      <c r="BU20" s="188">
        <v>0</v>
      </c>
      <c r="BV20" s="188">
        <v>0</v>
      </c>
      <c r="BW20" s="188">
        <v>0</v>
      </c>
      <c r="BX20" s="188">
        <v>0</v>
      </c>
      <c r="BY20" s="188">
        <v>0</v>
      </c>
      <c r="BZ20" s="188">
        <v>0</v>
      </c>
      <c r="CA20" s="186">
        <f t="shared" si="3"/>
        <v>1903.0038852555112</v>
      </c>
      <c r="CB20" s="187">
        <f t="shared" si="4"/>
        <v>75.052533310806567</v>
      </c>
    </row>
    <row r="21" spans="2:80">
      <c r="B21" s="184">
        <f t="shared" si="2"/>
        <v>2014</v>
      </c>
      <c r="C21" s="188">
        <v>1.2093172875399691E-2</v>
      </c>
      <c r="D21" s="188">
        <v>1.5303127393444612E-2</v>
      </c>
      <c r="E21" s="188">
        <v>1.897221069395565E-2</v>
      </c>
      <c r="F21" s="188">
        <v>2.3119601359720292E-2</v>
      </c>
      <c r="G21" s="188">
        <v>2.7763646710102442E-2</v>
      </c>
      <c r="H21" s="188">
        <v>3.2921959108151308E-2</v>
      </c>
      <c r="I21" s="188">
        <v>3.8625285091772009E-2</v>
      </c>
      <c r="J21" s="188">
        <v>4.4943978945088246E-2</v>
      </c>
      <c r="K21" s="188">
        <v>5.1979275023487648E-2</v>
      </c>
      <c r="L21" s="188">
        <v>5.9882989014924233E-2</v>
      </c>
      <c r="M21" s="188">
        <v>6.8798736660265897E-2</v>
      </c>
      <c r="N21" s="188">
        <v>7.8910191368849109E-2</v>
      </c>
      <c r="O21" s="188">
        <v>9.0490802107878396E-2</v>
      </c>
      <c r="P21" s="188">
        <v>0.10433323390203612</v>
      </c>
      <c r="Q21" s="188">
        <v>0.12032285043586824</v>
      </c>
      <c r="R21" s="188">
        <v>0.13796765940864769</v>
      </c>
      <c r="S21" s="188">
        <v>0.15797961351295606</v>
      </c>
      <c r="T21" s="188">
        <v>0.18256247987723689</v>
      </c>
      <c r="U21" s="188">
        <v>0.21274312808998921</v>
      </c>
      <c r="V21" s="188">
        <v>0.24852307423010295</v>
      </c>
      <c r="W21" s="188">
        <v>0.2905530480882435</v>
      </c>
      <c r="X21" s="188">
        <v>0.34605216698574148</v>
      </c>
      <c r="Y21" s="188">
        <v>0.41345463319418374</v>
      </c>
      <c r="Z21" s="188">
        <v>0.49533917294249419</v>
      </c>
      <c r="AA21" s="188">
        <v>0.58584869955943131</v>
      </c>
      <c r="AB21" s="188">
        <v>0.71224811634546248</v>
      </c>
      <c r="AC21" s="188">
        <v>0.86769266181074678</v>
      </c>
      <c r="AD21" s="188">
        <v>1.0755356657888522</v>
      </c>
      <c r="AE21" s="188">
        <v>1.3087102387510157</v>
      </c>
      <c r="AF21" s="188">
        <v>1.6130630778126016</v>
      </c>
      <c r="AG21" s="188">
        <v>1.9652379301927321</v>
      </c>
      <c r="AH21" s="188">
        <v>2.3805870718593813</v>
      </c>
      <c r="AI21" s="188">
        <v>2.8880911882904332</v>
      </c>
      <c r="AJ21" s="188">
        <v>3.5164011304095828</v>
      </c>
      <c r="AK21" s="188">
        <v>4.2320565695223573</v>
      </c>
      <c r="AL21" s="188">
        <v>5.1943408374173305</v>
      </c>
      <c r="AM21" s="188">
        <v>6.3876854996696304</v>
      </c>
      <c r="AN21" s="188">
        <v>7.6678976798660825</v>
      </c>
      <c r="AO21" s="188">
        <v>9.2200055134219383</v>
      </c>
      <c r="AP21" s="188">
        <v>11.155234070074098</v>
      </c>
      <c r="AQ21" s="188">
        <v>13.802691750554247</v>
      </c>
      <c r="AR21" s="188">
        <v>16.717082986054333</v>
      </c>
      <c r="AS21" s="188">
        <v>20.192984471784115</v>
      </c>
      <c r="AT21" s="188">
        <v>24.615946044113478</v>
      </c>
      <c r="AU21" s="188">
        <v>30.441704455158298</v>
      </c>
      <c r="AV21" s="188">
        <v>37.700767443717105</v>
      </c>
      <c r="AW21" s="188">
        <v>47.956973425291892</v>
      </c>
      <c r="AX21" s="188">
        <v>59.630999072945727</v>
      </c>
      <c r="AY21" s="188">
        <v>56.166445874744852</v>
      </c>
      <c r="AZ21" s="188">
        <v>63.000888558137255</v>
      </c>
      <c r="BA21" s="188">
        <v>70.226867884369298</v>
      </c>
      <c r="BB21" s="188">
        <v>75.096156212394121</v>
      </c>
      <c r="BC21" s="188">
        <v>74.329377940236569</v>
      </c>
      <c r="BD21" s="188">
        <v>75.19725430230028</v>
      </c>
      <c r="BE21" s="188">
        <v>83.048716421340146</v>
      </c>
      <c r="BF21" s="188">
        <v>86.96417528915164</v>
      </c>
      <c r="BG21" s="188">
        <v>88.826582055425476</v>
      </c>
      <c r="BH21" s="188">
        <v>88.59802142213826</v>
      </c>
      <c r="BI21" s="188">
        <v>87.733345628173637</v>
      </c>
      <c r="BJ21" s="188">
        <v>86.083041980858482</v>
      </c>
      <c r="BK21" s="188">
        <v>82.461269840055678</v>
      </c>
      <c r="BL21" s="188">
        <v>81.638038147785423</v>
      </c>
      <c r="BM21" s="188">
        <v>80.631449050028834</v>
      </c>
      <c r="BN21" s="188">
        <v>77.937214340714092</v>
      </c>
      <c r="BO21" s="188">
        <v>72.532139693380515</v>
      </c>
      <c r="BP21" s="188">
        <v>66.007289134928214</v>
      </c>
      <c r="BQ21" s="188">
        <v>58.995900553285644</v>
      </c>
      <c r="BR21" s="188">
        <v>53.467725631439727</v>
      </c>
      <c r="BS21" s="188">
        <v>46.812685385048162</v>
      </c>
      <c r="BT21" s="188">
        <v>39.355234231877496</v>
      </c>
      <c r="BU21" s="188">
        <v>0</v>
      </c>
      <c r="BV21" s="188">
        <v>0</v>
      </c>
      <c r="BW21" s="188">
        <v>0</v>
      </c>
      <c r="BX21" s="188">
        <v>0</v>
      </c>
      <c r="BY21" s="188">
        <v>0</v>
      </c>
      <c r="BZ21" s="188">
        <v>0</v>
      </c>
      <c r="CA21" s="186">
        <f t="shared" si="3"/>
        <v>1910.2132412152448</v>
      </c>
      <c r="CB21" s="187">
        <f>(SUMPRODUCT(C21:BY21,$C$11:$BY$11)+BZ21*95)/CA21</f>
        <v>75.468949282882718</v>
      </c>
    </row>
    <row r="22" spans="2:80">
      <c r="B22" s="184">
        <f t="shared" si="2"/>
        <v>2015</v>
      </c>
      <c r="C22" s="188">
        <v>1.219014408547359E-2</v>
      </c>
      <c r="D22" s="188">
        <v>1.5425838182130686E-2</v>
      </c>
      <c r="E22" s="188">
        <v>1.912434266525264E-2</v>
      </c>
      <c r="F22" s="188">
        <v>2.3304989904428752E-2</v>
      </c>
      <c r="G22" s="188">
        <v>2.798627434019442E-2</v>
      </c>
      <c r="H22" s="188">
        <v>3.3185949563395281E-2</v>
      </c>
      <c r="I22" s="188">
        <v>3.8933786776801399E-2</v>
      </c>
      <c r="J22" s="188">
        <v>4.529884096317062E-2</v>
      </c>
      <c r="K22" s="188">
        <v>5.2377843952586295E-2</v>
      </c>
      <c r="L22" s="188">
        <v>6.0293616702394449E-2</v>
      </c>
      <c r="M22" s="188">
        <v>6.9271912012790315E-2</v>
      </c>
      <c r="N22" s="188">
        <v>7.9511608468867595E-2</v>
      </c>
      <c r="O22" s="188">
        <v>9.1222814357220697E-2</v>
      </c>
      <c r="P22" s="188">
        <v>0.10472976818463084</v>
      </c>
      <c r="Q22" s="188">
        <v>0.12114533038500348</v>
      </c>
      <c r="R22" s="188">
        <v>0.14005703374182696</v>
      </c>
      <c r="S22" s="188">
        <v>0.1605441687529911</v>
      </c>
      <c r="T22" s="188">
        <v>0.18359181196861679</v>
      </c>
      <c r="U22" s="188">
        <v>0.21229446086911588</v>
      </c>
      <c r="V22" s="188">
        <v>0.24773074354399771</v>
      </c>
      <c r="W22" s="188">
        <v>0.28945979635328145</v>
      </c>
      <c r="X22" s="188">
        <v>0.33818081619659429</v>
      </c>
      <c r="Y22" s="188">
        <v>0.40295617286028218</v>
      </c>
      <c r="Z22" s="188">
        <v>0.48111179140214966</v>
      </c>
      <c r="AA22" s="188">
        <v>0.57496899997164419</v>
      </c>
      <c r="AB22" s="188">
        <v>0.67761358501840963</v>
      </c>
      <c r="AC22" s="188">
        <v>0.82169100611482881</v>
      </c>
      <c r="AD22" s="188">
        <v>0.99785792253840866</v>
      </c>
      <c r="AE22" s="188">
        <v>1.232303209415234</v>
      </c>
      <c r="AF22" s="188">
        <v>1.4930597820070266</v>
      </c>
      <c r="AG22" s="188">
        <v>1.8328006382412392</v>
      </c>
      <c r="AH22" s="188">
        <v>2.2224456144857956</v>
      </c>
      <c r="AI22" s="188">
        <v>2.6786648166422928</v>
      </c>
      <c r="AJ22" s="188">
        <v>3.2329415424009653</v>
      </c>
      <c r="AK22" s="188">
        <v>3.9165026308128028</v>
      </c>
      <c r="AL22" s="188">
        <v>4.6910013213737587</v>
      </c>
      <c r="AM22" s="188">
        <v>5.7326579155987405</v>
      </c>
      <c r="AN22" s="188">
        <v>7.0172864602178811</v>
      </c>
      <c r="AO22" s="188">
        <v>8.3817455141087631</v>
      </c>
      <c r="AP22" s="188">
        <v>10.03121694333292</v>
      </c>
      <c r="AQ22" s="188">
        <v>12.080238099330165</v>
      </c>
      <c r="AR22" s="188">
        <v>14.851987999213934</v>
      </c>
      <c r="AS22" s="188">
        <v>17.944445783215571</v>
      </c>
      <c r="AT22" s="188">
        <v>21.640102053876824</v>
      </c>
      <c r="AU22" s="188">
        <v>26.324911316199515</v>
      </c>
      <c r="AV22" s="188">
        <v>32.469626236239819</v>
      </c>
      <c r="AW22" s="188">
        <v>40.127968041201122</v>
      </c>
      <c r="AX22" s="188">
        <v>50.949097391995707</v>
      </c>
      <c r="AY22" s="188">
        <v>63.168381003466855</v>
      </c>
      <c r="AZ22" s="188">
        <v>59.288545920804047</v>
      </c>
      <c r="BA22" s="188">
        <v>66.286588702353853</v>
      </c>
      <c r="BB22" s="188">
        <v>73.678590169211546</v>
      </c>
      <c r="BC22" s="188">
        <v>78.559838238131476</v>
      </c>
      <c r="BD22" s="188">
        <v>77.540304009592816</v>
      </c>
      <c r="BE22" s="188">
        <v>78.258596722698144</v>
      </c>
      <c r="BF22" s="188">
        <v>86.204342956221083</v>
      </c>
      <c r="BG22" s="188">
        <v>89.973257159378747</v>
      </c>
      <c r="BH22" s="188">
        <v>91.501814353967276</v>
      </c>
      <c r="BI22" s="188">
        <v>90.842227306155678</v>
      </c>
      <c r="BJ22" s="188">
        <v>89.495249917184623</v>
      </c>
      <c r="BK22" s="188">
        <v>87.302847146044542</v>
      </c>
      <c r="BL22" s="188">
        <v>83.07050657471116</v>
      </c>
      <c r="BM22" s="188">
        <v>81.674241380237959</v>
      </c>
      <c r="BN22" s="188">
        <v>80.024721795781701</v>
      </c>
      <c r="BO22" s="188">
        <v>76.636834867151407</v>
      </c>
      <c r="BP22" s="188">
        <v>70.5998254900136</v>
      </c>
      <c r="BQ22" s="188">
        <v>63.538693502257658</v>
      </c>
      <c r="BR22" s="188">
        <v>56.03493366304447</v>
      </c>
      <c r="BS22" s="188">
        <v>49.99290642411794</v>
      </c>
      <c r="BT22" s="188">
        <v>43.07006460239176</v>
      </c>
      <c r="BU22" s="188">
        <v>0</v>
      </c>
      <c r="BV22" s="188">
        <v>0</v>
      </c>
      <c r="BW22" s="188">
        <v>0</v>
      </c>
      <c r="BX22" s="188">
        <v>0</v>
      </c>
      <c r="BY22" s="188">
        <v>0</v>
      </c>
      <c r="BZ22" s="188">
        <v>0</v>
      </c>
      <c r="CA22" s="186">
        <f t="shared" si="3"/>
        <v>1911.9163765847049</v>
      </c>
      <c r="CB22" s="187">
        <f t="shared" si="4"/>
        <v>75.87972242575546</v>
      </c>
    </row>
    <row r="23" spans="2:80">
      <c r="B23" s="184">
        <f t="shared" si="2"/>
        <v>2016</v>
      </c>
      <c r="C23" s="188">
        <v>1.2284605038468578E-2</v>
      </c>
      <c r="D23" s="188">
        <v>1.5545372402990877E-2</v>
      </c>
      <c r="E23" s="188">
        <v>1.9272536453684985E-2</v>
      </c>
      <c r="F23" s="188">
        <v>2.3485579365921192E-2</v>
      </c>
      <c r="G23" s="188">
        <v>2.8203138892936189E-2</v>
      </c>
      <c r="H23" s="188">
        <v>3.3443106197461443E-2</v>
      </c>
      <c r="I23" s="188">
        <v>3.923451961290611E-2</v>
      </c>
      <c r="J23" s="188">
        <v>4.5641855039448717E-2</v>
      </c>
      <c r="K23" s="188">
        <v>5.2765418816655474E-2</v>
      </c>
      <c r="L23" s="188">
        <v>6.0717005783711836E-2</v>
      </c>
      <c r="M23" s="188">
        <v>6.9667584589884715E-2</v>
      </c>
      <c r="N23" s="188">
        <v>7.9981901505962683E-2</v>
      </c>
      <c r="O23" s="188">
        <v>9.1848579707540193E-2</v>
      </c>
      <c r="P23" s="188">
        <v>0.10550068387827635</v>
      </c>
      <c r="Q23" s="188">
        <v>0.12132386878282801</v>
      </c>
      <c r="R23" s="188">
        <v>0.14083041192748394</v>
      </c>
      <c r="S23" s="188">
        <v>0.16309521534945659</v>
      </c>
      <c r="T23" s="188">
        <v>0.1867154114043823</v>
      </c>
      <c r="U23" s="188">
        <v>0.21323088529810699</v>
      </c>
      <c r="V23" s="188">
        <v>0.24666147864195076</v>
      </c>
      <c r="W23" s="188">
        <v>0.28794247763044212</v>
      </c>
      <c r="X23" s="188">
        <v>0.33627574490681145</v>
      </c>
      <c r="Y23" s="188">
        <v>0.39268793310783012</v>
      </c>
      <c r="Z23" s="188">
        <v>0.46789792086738657</v>
      </c>
      <c r="AA23" s="188">
        <v>0.55756082126880535</v>
      </c>
      <c r="AB23" s="188">
        <v>0.66470671652394109</v>
      </c>
      <c r="AC23" s="188">
        <v>0.78093217941172177</v>
      </c>
      <c r="AD23" s="188">
        <v>0.94456497395911065</v>
      </c>
      <c r="AE23" s="188">
        <v>1.1428768212090976</v>
      </c>
      <c r="AF23" s="188">
        <v>1.406468010905799</v>
      </c>
      <c r="AG23" s="188">
        <v>1.6970766455229933</v>
      </c>
      <c r="AH23" s="188">
        <v>2.0740242920725573</v>
      </c>
      <c r="AI23" s="188">
        <v>2.5025794750900676</v>
      </c>
      <c r="AJ23" s="188">
        <v>3.0006976966182193</v>
      </c>
      <c r="AK23" s="188">
        <v>3.6037793985080424</v>
      </c>
      <c r="AL23" s="188">
        <v>4.3452629915647707</v>
      </c>
      <c r="AM23" s="188">
        <v>5.1810040911525039</v>
      </c>
      <c r="AN23" s="188">
        <v>6.3017696348890011</v>
      </c>
      <c r="AO23" s="188">
        <v>7.6760647896231253</v>
      </c>
      <c r="AP23" s="188">
        <v>9.1249179899917756</v>
      </c>
      <c r="AQ23" s="188">
        <v>10.868418825788874</v>
      </c>
      <c r="AR23" s="188">
        <v>12.997969622094599</v>
      </c>
      <c r="AS23" s="188">
        <v>15.942960342308536</v>
      </c>
      <c r="AT23" s="188">
        <v>19.23044618190934</v>
      </c>
      <c r="AU23" s="188">
        <v>23.1420031026435</v>
      </c>
      <c r="AV23" s="188">
        <v>28.078016624589882</v>
      </c>
      <c r="AW23" s="188">
        <v>34.560679672672414</v>
      </c>
      <c r="AX23" s="188">
        <v>42.633246996212939</v>
      </c>
      <c r="AY23" s="188">
        <v>53.973221693762362</v>
      </c>
      <c r="AZ23" s="188">
        <v>66.685219379183849</v>
      </c>
      <c r="BA23" s="188">
        <v>62.370459179845405</v>
      </c>
      <c r="BB23" s="188">
        <v>69.526984162743332</v>
      </c>
      <c r="BC23" s="188">
        <v>77.053425794106772</v>
      </c>
      <c r="BD23" s="188">
        <v>81.931431880579211</v>
      </c>
      <c r="BE23" s="188">
        <v>80.664450587963998</v>
      </c>
      <c r="BF23" s="188">
        <v>81.194719378542629</v>
      </c>
      <c r="BG23" s="188">
        <v>89.153906616705314</v>
      </c>
      <c r="BH23" s="188">
        <v>92.660317195835077</v>
      </c>
      <c r="BI23" s="188">
        <v>93.816591748505047</v>
      </c>
      <c r="BJ23" s="188">
        <v>92.693532177554644</v>
      </c>
      <c r="BK23" s="188">
        <v>90.821745745281518</v>
      </c>
      <c r="BL23" s="188">
        <v>88.032427275510599</v>
      </c>
      <c r="BM23" s="188">
        <v>83.222782440804053</v>
      </c>
      <c r="BN23" s="188">
        <v>81.212910787605068</v>
      </c>
      <c r="BO23" s="188">
        <v>78.868249229966821</v>
      </c>
      <c r="BP23" s="188">
        <v>74.789249727246812</v>
      </c>
      <c r="BQ23" s="188">
        <v>68.154869896723582</v>
      </c>
      <c r="BR23" s="188">
        <v>60.538691173202459</v>
      </c>
      <c r="BS23" s="188">
        <v>52.572972567942045</v>
      </c>
      <c r="BT23" s="188">
        <v>46.158741438752742</v>
      </c>
      <c r="BU23" s="188">
        <v>0</v>
      </c>
      <c r="BV23" s="188">
        <v>0</v>
      </c>
      <c r="BW23" s="188">
        <v>0</v>
      </c>
      <c r="BX23" s="188">
        <v>0</v>
      </c>
      <c r="BY23" s="188">
        <v>0</v>
      </c>
      <c r="BZ23" s="188">
        <v>0</v>
      </c>
      <c r="CA23" s="186">
        <f t="shared" si="3"/>
        <v>1907.7891812100977</v>
      </c>
      <c r="CB23" s="187">
        <f t="shared" si="4"/>
        <v>76.283541065947887</v>
      </c>
    </row>
    <row r="24" spans="2:80">
      <c r="B24" s="184">
        <f t="shared" si="2"/>
        <v>2017</v>
      </c>
      <c r="C24" s="188">
        <v>1.2379597489322615E-2</v>
      </c>
      <c r="D24" s="188">
        <v>1.566557919998391E-2</v>
      </c>
      <c r="E24" s="188">
        <v>1.9421564075344486E-2</v>
      </c>
      <c r="F24" s="188">
        <v>2.3667184939458945E-2</v>
      </c>
      <c r="G24" s="188">
        <v>2.8421223664634374E-2</v>
      </c>
      <c r="H24" s="188">
        <v>3.3701709759555672E-2</v>
      </c>
      <c r="I24" s="188">
        <v>3.9537071529194029E-2</v>
      </c>
      <c r="J24" s="188">
        <v>4.5988438246380034E-2</v>
      </c>
      <c r="K24" s="188">
        <v>5.3147015946570467E-2</v>
      </c>
      <c r="L24" s="188">
        <v>6.114237428164207E-2</v>
      </c>
      <c r="M24" s="188">
        <v>7.0116862335059399E-2</v>
      </c>
      <c r="N24" s="188">
        <v>8.0338364416543268E-2</v>
      </c>
      <c r="O24" s="188">
        <v>9.2305015393413015E-2</v>
      </c>
      <c r="P24" s="188">
        <v>0.10614640137860949</v>
      </c>
      <c r="Q24" s="188">
        <v>0.12212918261575829</v>
      </c>
      <c r="R24" s="188">
        <v>0.1406881892226956</v>
      </c>
      <c r="S24" s="188">
        <v>0.16378037928748765</v>
      </c>
      <c r="T24" s="188">
        <v>0.18983393519781985</v>
      </c>
      <c r="U24" s="188">
        <v>0.21702918865111342</v>
      </c>
      <c r="V24" s="188">
        <v>0.24745518133425115</v>
      </c>
      <c r="W24" s="188">
        <v>0.28608926566241744</v>
      </c>
      <c r="X24" s="188">
        <v>0.33385195942938073</v>
      </c>
      <c r="Y24" s="188">
        <v>0.38977178496271692</v>
      </c>
      <c r="Z24" s="188">
        <v>0.45477721907025431</v>
      </c>
      <c r="AA24" s="188">
        <v>0.54117996956403935</v>
      </c>
      <c r="AB24" s="188">
        <v>0.64364571675702142</v>
      </c>
      <c r="AC24" s="188">
        <v>0.76574451356440276</v>
      </c>
      <c r="AD24" s="188">
        <v>0.89694851142187859</v>
      </c>
      <c r="AE24" s="188">
        <v>1.0815723620075717</v>
      </c>
      <c r="AF24" s="188">
        <v>1.304159187158493</v>
      </c>
      <c r="AG24" s="188">
        <v>1.5994890866385223</v>
      </c>
      <c r="AH24" s="188">
        <v>1.9213969855157367</v>
      </c>
      <c r="AI24" s="188">
        <v>2.337211958652837</v>
      </c>
      <c r="AJ24" s="188">
        <v>2.8058076209277059</v>
      </c>
      <c r="AK24" s="188">
        <v>3.3476312574445113</v>
      </c>
      <c r="AL24" s="188">
        <v>4.0018903119099249</v>
      </c>
      <c r="AM24" s="188">
        <v>4.8038319297121079</v>
      </c>
      <c r="AN24" s="188">
        <v>5.6999304775775883</v>
      </c>
      <c r="AO24" s="188">
        <v>6.8983072793491296</v>
      </c>
      <c r="AP24" s="188">
        <v>8.3632233220319865</v>
      </c>
      <c r="AQ24" s="188">
        <v>9.8933845312393967</v>
      </c>
      <c r="AR24" s="188">
        <v>11.69702535392644</v>
      </c>
      <c r="AS24" s="188">
        <v>13.953102365084737</v>
      </c>
      <c r="AT24" s="188">
        <v>17.086903868684328</v>
      </c>
      <c r="AU24" s="188">
        <v>20.566136816321958</v>
      </c>
      <c r="AV24" s="188">
        <v>24.683880174025663</v>
      </c>
      <c r="AW24" s="188">
        <v>29.887321935746339</v>
      </c>
      <c r="AX24" s="188">
        <v>36.721563827173433</v>
      </c>
      <c r="AY24" s="188">
        <v>45.166737218572237</v>
      </c>
      <c r="AZ24" s="188">
        <v>56.979827530453129</v>
      </c>
      <c r="BA24" s="188">
        <v>70.167111733047676</v>
      </c>
      <c r="BB24" s="188">
        <v>65.411434988191147</v>
      </c>
      <c r="BC24" s="188">
        <v>72.696987654023857</v>
      </c>
      <c r="BD24" s="188">
        <v>80.340105319502968</v>
      </c>
      <c r="BE24" s="188">
        <v>85.209105388615711</v>
      </c>
      <c r="BF24" s="188">
        <v>83.658884837482219</v>
      </c>
      <c r="BG24" s="188">
        <v>83.940972001182075</v>
      </c>
      <c r="BH24" s="188">
        <v>91.783976460746274</v>
      </c>
      <c r="BI24" s="188">
        <v>94.984078350656944</v>
      </c>
      <c r="BJ24" s="188">
        <v>95.730176297718742</v>
      </c>
      <c r="BK24" s="188">
        <v>94.098828654902803</v>
      </c>
      <c r="BL24" s="188">
        <v>91.634300802358709</v>
      </c>
      <c r="BM24" s="188">
        <v>88.273163085271619</v>
      </c>
      <c r="BN24" s="188">
        <v>82.863733414401665</v>
      </c>
      <c r="BO24" s="188">
        <v>80.18751800574988</v>
      </c>
      <c r="BP24" s="188">
        <v>77.143121951041181</v>
      </c>
      <c r="BQ24" s="188">
        <v>72.389455224931993</v>
      </c>
      <c r="BR24" s="188">
        <v>65.126604797809932</v>
      </c>
      <c r="BS24" s="188">
        <v>56.982213594539573</v>
      </c>
      <c r="BT24" s="188">
        <v>48.710872843793851</v>
      </c>
      <c r="BU24" s="188">
        <v>0</v>
      </c>
      <c r="BV24" s="188">
        <v>0</v>
      </c>
      <c r="BW24" s="188">
        <v>0</v>
      </c>
      <c r="BX24" s="188">
        <v>0</v>
      </c>
      <c r="BY24" s="188">
        <v>0</v>
      </c>
      <c r="BZ24" s="188">
        <v>0</v>
      </c>
      <c r="CA24" s="186">
        <f t="shared" si="3"/>
        <v>1898.2078842055193</v>
      </c>
      <c r="CB24" s="187">
        <f t="shared" si="4"/>
        <v>76.683893459644011</v>
      </c>
    </row>
    <row r="25" spans="2:80">
      <c r="B25" s="184">
        <f t="shared" si="2"/>
        <v>2018</v>
      </c>
      <c r="C25" s="188">
        <v>1.2468659405617751E-2</v>
      </c>
      <c r="D25" s="188">
        <v>1.5778281289419951E-2</v>
      </c>
      <c r="E25" s="188">
        <v>1.9561287658077353E-2</v>
      </c>
      <c r="F25" s="188">
        <v>2.3837452579084355E-2</v>
      </c>
      <c r="G25" s="188">
        <v>2.8625693046228421E-2</v>
      </c>
      <c r="H25" s="188">
        <v>3.3944168276983024E-2</v>
      </c>
      <c r="I25" s="188">
        <v>3.9820400259075531E-2</v>
      </c>
      <c r="J25" s="188">
        <v>4.6313823667126712E-2</v>
      </c>
      <c r="K25" s="188">
        <v>5.3508513278950412E-2</v>
      </c>
      <c r="L25" s="188">
        <v>6.1519185514705706E-2</v>
      </c>
      <c r="M25" s="188">
        <v>7.0532105214631782E-2</v>
      </c>
      <c r="N25" s="188">
        <v>8.0751368483395314E-2</v>
      </c>
      <c r="O25" s="188">
        <v>9.2518747200637325E-2</v>
      </c>
      <c r="P25" s="188">
        <v>0.10649868745720291</v>
      </c>
      <c r="Q25" s="188">
        <v>0.12270356256970744</v>
      </c>
      <c r="R25" s="188">
        <v>0.14142761666280562</v>
      </c>
      <c r="S25" s="188">
        <v>0.16309399005609507</v>
      </c>
      <c r="T25" s="188">
        <v>0.19027493322820102</v>
      </c>
      <c r="U25" s="188">
        <v>0.22070945973079589</v>
      </c>
      <c r="V25" s="188">
        <v>0.25192072517291397</v>
      </c>
      <c r="W25" s="188">
        <v>0.28653592243637077</v>
      </c>
      <c r="X25" s="188">
        <v>0.33086834992657027</v>
      </c>
      <c r="Y25" s="188">
        <v>0.38605775323369379</v>
      </c>
      <c r="Z25" s="188">
        <v>0.45043357999391015</v>
      </c>
      <c r="AA25" s="188">
        <v>0.52450522558620627</v>
      </c>
      <c r="AB25" s="188">
        <v>0.62338333365994048</v>
      </c>
      <c r="AC25" s="188">
        <v>0.74027450357279445</v>
      </c>
      <c r="AD25" s="188">
        <v>0.87895142350442446</v>
      </c>
      <c r="AE25" s="188">
        <v>1.026075575636485</v>
      </c>
      <c r="AF25" s="188">
        <v>1.233780809643475</v>
      </c>
      <c r="AG25" s="188">
        <v>1.4827876512871658</v>
      </c>
      <c r="AH25" s="188">
        <v>1.8117050181569876</v>
      </c>
      <c r="AI25" s="188">
        <v>2.1661916038823295</v>
      </c>
      <c r="AJ25" s="188">
        <v>2.6222571395026208</v>
      </c>
      <c r="AK25" s="188">
        <v>3.1326920562441538</v>
      </c>
      <c r="AL25" s="188">
        <v>3.7203155980616387</v>
      </c>
      <c r="AM25" s="188">
        <v>4.4279686310952178</v>
      </c>
      <c r="AN25" s="188">
        <v>5.2899651980748725</v>
      </c>
      <c r="AO25" s="188">
        <v>6.2444177534361378</v>
      </c>
      <c r="AP25" s="188">
        <v>7.521152188169939</v>
      </c>
      <c r="AQ25" s="188">
        <v>9.0748488252121042</v>
      </c>
      <c r="AR25" s="188">
        <v>10.652065927139418</v>
      </c>
      <c r="AS25" s="188">
        <v>12.559822830494641</v>
      </c>
      <c r="AT25" s="188">
        <v>14.95507728856003</v>
      </c>
      <c r="AU25" s="188">
        <v>18.275485752420753</v>
      </c>
      <c r="AV25" s="188">
        <v>21.93798892552438</v>
      </c>
      <c r="AW25" s="188">
        <v>26.276020121872239</v>
      </c>
      <c r="AX25" s="188">
        <v>31.758795625693597</v>
      </c>
      <c r="AY25" s="188">
        <v>38.907667715061017</v>
      </c>
      <c r="AZ25" s="188">
        <v>47.684487074005936</v>
      </c>
      <c r="BA25" s="188">
        <v>59.956238007661291</v>
      </c>
      <c r="BB25" s="188">
        <v>73.608304560245145</v>
      </c>
      <c r="BC25" s="188">
        <v>68.387515708795178</v>
      </c>
      <c r="BD25" s="188">
        <v>75.784969070032687</v>
      </c>
      <c r="BE25" s="188">
        <v>83.534655516862543</v>
      </c>
      <c r="BF25" s="188">
        <v>88.348016504790792</v>
      </c>
      <c r="BG25" s="188">
        <v>86.458920830971635</v>
      </c>
      <c r="BH25" s="188">
        <v>86.380304788616002</v>
      </c>
      <c r="BI25" s="188">
        <v>94.050682071982706</v>
      </c>
      <c r="BJ25" s="188">
        <v>96.899199898418715</v>
      </c>
      <c r="BK25" s="188">
        <v>97.18336206115886</v>
      </c>
      <c r="BL25" s="188">
        <v>94.956625980149809</v>
      </c>
      <c r="BM25" s="188">
        <v>91.924467440399852</v>
      </c>
      <c r="BN25" s="188">
        <v>87.960890488833684</v>
      </c>
      <c r="BO25" s="188">
        <v>81.92024429220622</v>
      </c>
      <c r="BP25" s="188">
        <v>78.574932753878883</v>
      </c>
      <c r="BQ25" s="188">
        <v>74.835944926767453</v>
      </c>
      <c r="BR25" s="188">
        <v>69.356952127651155</v>
      </c>
      <c r="BS25" s="188">
        <v>61.485401673694177</v>
      </c>
      <c r="BT25" s="188">
        <v>52.969555026476854</v>
      </c>
      <c r="BU25" s="188">
        <v>0</v>
      </c>
      <c r="BV25" s="188">
        <v>0</v>
      </c>
      <c r="BW25" s="188">
        <v>0</v>
      </c>
      <c r="BX25" s="188">
        <v>0</v>
      </c>
      <c r="BY25" s="188">
        <v>0</v>
      </c>
      <c r="BZ25" s="188">
        <v>0</v>
      </c>
      <c r="CA25" s="186">
        <f t="shared" si="3"/>
        <v>1883.3355717914346</v>
      </c>
      <c r="CB25" s="187">
        <f t="shared" si="4"/>
        <v>77.082870175068905</v>
      </c>
    </row>
    <row r="26" spans="2:80">
      <c r="B26" s="184">
        <f t="shared" si="2"/>
        <v>2019</v>
      </c>
      <c r="C26" s="188">
        <v>1.2552682012152998E-2</v>
      </c>
      <c r="D26" s="188">
        <v>1.5884606458586577E-2</v>
      </c>
      <c r="E26" s="188">
        <v>1.9693105387854851E-2</v>
      </c>
      <c r="F26" s="188">
        <v>2.3998086119042354E-2</v>
      </c>
      <c r="G26" s="188">
        <v>2.8818593121960567E-2</v>
      </c>
      <c r="H26" s="188">
        <v>3.4172907983676601E-2</v>
      </c>
      <c r="I26" s="188">
        <v>4.0087666499380815E-2</v>
      </c>
      <c r="J26" s="188">
        <v>4.6618667123062126E-2</v>
      </c>
      <c r="K26" s="188">
        <v>5.3851102280917724E-2</v>
      </c>
      <c r="L26" s="188">
        <v>6.1883895148314265E-2</v>
      </c>
      <c r="M26" s="188">
        <v>7.0879883515190367E-2</v>
      </c>
      <c r="N26" s="188">
        <v>8.1130856726781608E-2</v>
      </c>
      <c r="O26" s="188">
        <v>9.2858357749044426E-2</v>
      </c>
      <c r="P26" s="188">
        <v>0.1064862550013551</v>
      </c>
      <c r="Q26" s="188">
        <v>0.12289441607535571</v>
      </c>
      <c r="R26" s="188">
        <v>0.14187931035062309</v>
      </c>
      <c r="S26" s="188">
        <v>0.16371563308266629</v>
      </c>
      <c r="T26" s="188">
        <v>0.18885857089874228</v>
      </c>
      <c r="U26" s="188">
        <v>0.22080236461780164</v>
      </c>
      <c r="V26" s="188">
        <v>0.25623514524162067</v>
      </c>
      <c r="W26" s="188">
        <v>0.29174910267283594</v>
      </c>
      <c r="X26" s="188">
        <v>0.33083507552234287</v>
      </c>
      <c r="Y26" s="188">
        <v>0.38165641803972489</v>
      </c>
      <c r="Z26" s="188">
        <v>0.44511173450604219</v>
      </c>
      <c r="AA26" s="188">
        <v>0.51839607732493231</v>
      </c>
      <c r="AB26" s="188">
        <v>0.60251426506596095</v>
      </c>
      <c r="AC26" s="188">
        <v>0.71548349388563348</v>
      </c>
      <c r="AD26" s="188">
        <v>0.84839804662708196</v>
      </c>
      <c r="AE26" s="188">
        <v>1.0048710634508993</v>
      </c>
      <c r="AF26" s="188">
        <v>1.1694694190709964</v>
      </c>
      <c r="AG26" s="188">
        <v>1.4023831468315557</v>
      </c>
      <c r="AH26" s="188">
        <v>1.6792672382245648</v>
      </c>
      <c r="AI26" s="188">
        <v>2.0435029966010618</v>
      </c>
      <c r="AJ26" s="188">
        <v>2.4315866913790534</v>
      </c>
      <c r="AK26" s="188">
        <v>2.9299281415126197</v>
      </c>
      <c r="AL26" s="188">
        <v>3.4842935365686842</v>
      </c>
      <c r="AM26" s="188">
        <v>4.1196694988843632</v>
      </c>
      <c r="AN26" s="188">
        <v>4.8803436396272577</v>
      </c>
      <c r="AO26" s="188">
        <v>5.8010205787049607</v>
      </c>
      <c r="AP26" s="188">
        <v>6.8138228153520259</v>
      </c>
      <c r="AQ26" s="188">
        <v>8.1671441293368723</v>
      </c>
      <c r="AR26" s="188">
        <v>9.7760279080177526</v>
      </c>
      <c r="AS26" s="188">
        <v>11.442849368484939</v>
      </c>
      <c r="AT26" s="188">
        <v>13.465438399768043</v>
      </c>
      <c r="AU26" s="188">
        <v>15.997066572970189</v>
      </c>
      <c r="AV26" s="188">
        <v>19.497162471180147</v>
      </c>
      <c r="AW26" s="188">
        <v>23.355293311711254</v>
      </c>
      <c r="AX26" s="188">
        <v>27.924079651776655</v>
      </c>
      <c r="AY26" s="188">
        <v>33.653393882609265</v>
      </c>
      <c r="AZ26" s="188">
        <v>41.080792001480106</v>
      </c>
      <c r="BA26" s="188">
        <v>50.176409190144753</v>
      </c>
      <c r="BB26" s="188">
        <v>62.89900809340962</v>
      </c>
      <c r="BC26" s="188">
        <v>76.980780141233183</v>
      </c>
      <c r="BD26" s="188">
        <v>71.288450785258689</v>
      </c>
      <c r="BE26" s="188">
        <v>78.788232346052453</v>
      </c>
      <c r="BF26" s="188">
        <v>86.594106228723049</v>
      </c>
      <c r="BG26" s="188">
        <v>91.28274839967095</v>
      </c>
      <c r="BH26" s="188">
        <v>88.932214987024096</v>
      </c>
      <c r="BI26" s="188">
        <v>88.4689859510232</v>
      </c>
      <c r="BJ26" s="188">
        <v>95.906196718257931</v>
      </c>
      <c r="BK26" s="188">
        <v>98.344527847793472</v>
      </c>
      <c r="BL26" s="188">
        <v>98.042888601994093</v>
      </c>
      <c r="BM26" s="188">
        <v>95.247797749931195</v>
      </c>
      <c r="BN26" s="188">
        <v>91.617270796681709</v>
      </c>
      <c r="BO26" s="188">
        <v>87.011236690618503</v>
      </c>
      <c r="BP26" s="188">
        <v>80.360602048328403</v>
      </c>
      <c r="BQ26" s="188">
        <v>76.353079971920891</v>
      </c>
      <c r="BR26" s="188">
        <v>71.859161646108561</v>
      </c>
      <c r="BS26" s="188">
        <v>65.652737037986753</v>
      </c>
      <c r="BT26" s="188">
        <v>57.328787133182118</v>
      </c>
      <c r="BU26" s="188">
        <v>0</v>
      </c>
      <c r="BV26" s="188">
        <v>0</v>
      </c>
      <c r="BW26" s="188">
        <v>0</v>
      </c>
      <c r="BX26" s="188">
        <v>0</v>
      </c>
      <c r="BY26" s="188">
        <v>0</v>
      </c>
      <c r="BZ26" s="188">
        <v>0</v>
      </c>
      <c r="CA26" s="186">
        <f t="shared" si="3"/>
        <v>1861.1720751479252</v>
      </c>
      <c r="CB26" s="187">
        <f t="shared" si="4"/>
        <v>77.467759948890233</v>
      </c>
    </row>
    <row r="27" spans="2:80">
      <c r="B27" s="184">
        <f t="shared" si="2"/>
        <v>2020</v>
      </c>
      <c r="C27" s="188">
        <v>1.2629487107486344E-2</v>
      </c>
      <c r="D27" s="188">
        <v>1.5981798334569995E-2</v>
      </c>
      <c r="E27" s="188">
        <v>1.9813600022806927E-2</v>
      </c>
      <c r="F27" s="188">
        <v>2.4144921296608904E-2</v>
      </c>
      <c r="G27" s="188">
        <v>2.8994923151667538E-2</v>
      </c>
      <c r="H27" s="188">
        <v>3.4381999033140209E-2</v>
      </c>
      <c r="I27" s="188">
        <v>4.0332089422399194E-2</v>
      </c>
      <c r="J27" s="188">
        <v>4.6896926686591012E-2</v>
      </c>
      <c r="K27" s="188">
        <v>5.4156853169434527E-2</v>
      </c>
      <c r="L27" s="188">
        <v>6.2219637674476858E-2</v>
      </c>
      <c r="M27" s="188">
        <v>7.1212999572759519E-2</v>
      </c>
      <c r="N27" s="188">
        <v>8.1392547111008878E-2</v>
      </c>
      <c r="O27" s="188">
        <v>9.3144159365678478E-2</v>
      </c>
      <c r="P27" s="188">
        <v>0.10667893393647468</v>
      </c>
      <c r="Q27" s="188">
        <v>0.12252266513519695</v>
      </c>
      <c r="R27" s="188">
        <v>0.14180827944700028</v>
      </c>
      <c r="S27" s="188">
        <v>0.16395209464777682</v>
      </c>
      <c r="T27" s="188">
        <v>0.18926703595246525</v>
      </c>
      <c r="U27" s="188">
        <v>0.21839930521099363</v>
      </c>
      <c r="V27" s="188">
        <v>0.25581271031843883</v>
      </c>
      <c r="W27" s="188">
        <v>0.29672757515877834</v>
      </c>
      <c r="X27" s="188">
        <v>0.33682840010744169</v>
      </c>
      <c r="Y27" s="188">
        <v>0.38092789777497371</v>
      </c>
      <c r="Z27" s="188">
        <v>0.43890515441644012</v>
      </c>
      <c r="AA27" s="188">
        <v>0.51104682516703559</v>
      </c>
      <c r="AB27" s="188">
        <v>0.59418864561968587</v>
      </c>
      <c r="AC27" s="188">
        <v>0.68963708031370086</v>
      </c>
      <c r="AD27" s="188">
        <v>0.81828682049313073</v>
      </c>
      <c r="AE27" s="188">
        <v>0.96842606892710092</v>
      </c>
      <c r="AF27" s="188">
        <v>1.1445197612987463</v>
      </c>
      <c r="AG27" s="188">
        <v>1.3281461846691351</v>
      </c>
      <c r="AH27" s="188">
        <v>1.5877529260232761</v>
      </c>
      <c r="AI27" s="188">
        <v>1.8938517294647004</v>
      </c>
      <c r="AJ27" s="188">
        <v>2.2949303537419463</v>
      </c>
      <c r="AK27" s="188">
        <v>2.7182083898421658</v>
      </c>
      <c r="AL27" s="188">
        <v>3.2611014852212445</v>
      </c>
      <c r="AM27" s="188">
        <v>3.8613653941242743</v>
      </c>
      <c r="AN27" s="188">
        <v>4.544097249602479</v>
      </c>
      <c r="AO27" s="188">
        <v>5.3565299225251435</v>
      </c>
      <c r="AP27" s="188">
        <v>6.3362690930733381</v>
      </c>
      <c r="AQ27" s="188">
        <v>7.4052153288391489</v>
      </c>
      <c r="AR27" s="188">
        <v>8.8012072214778634</v>
      </c>
      <c r="AS27" s="188">
        <v>10.507590278907497</v>
      </c>
      <c r="AT27" s="188">
        <v>12.273163811915085</v>
      </c>
      <c r="AU27" s="188">
        <v>14.407712739508357</v>
      </c>
      <c r="AV27" s="188">
        <v>17.068774803150372</v>
      </c>
      <c r="AW27" s="188">
        <v>20.759930017635327</v>
      </c>
      <c r="AX27" s="188">
        <v>24.822952996803394</v>
      </c>
      <c r="AY27" s="188">
        <v>29.593483882075162</v>
      </c>
      <c r="AZ27" s="188">
        <v>35.537348616929599</v>
      </c>
      <c r="BA27" s="188">
        <v>43.232095566791983</v>
      </c>
      <c r="BB27" s="188">
        <v>52.640575671437709</v>
      </c>
      <c r="BC27" s="188">
        <v>65.784614214464781</v>
      </c>
      <c r="BD27" s="188">
        <v>80.271059872566582</v>
      </c>
      <c r="BE27" s="188">
        <v>74.110614000443931</v>
      </c>
      <c r="BF27" s="188">
        <v>81.666070233020136</v>
      </c>
      <c r="BG27" s="188">
        <v>89.455506697190728</v>
      </c>
      <c r="BH27" s="188">
        <v>93.849299275999243</v>
      </c>
      <c r="BI27" s="188">
        <v>91.025648470313811</v>
      </c>
      <c r="BJ27" s="188">
        <v>90.156570772158972</v>
      </c>
      <c r="BK27" s="188">
        <v>97.285021899230657</v>
      </c>
      <c r="BL27" s="188">
        <v>99.136941860201745</v>
      </c>
      <c r="BM27" s="188">
        <v>98.269561743268042</v>
      </c>
      <c r="BN27" s="188">
        <v>94.879807273142575</v>
      </c>
      <c r="BO27" s="188">
        <v>90.613515157087775</v>
      </c>
      <c r="BP27" s="188">
        <v>85.3770220789973</v>
      </c>
      <c r="BQ27" s="188">
        <v>78.151380660432736</v>
      </c>
      <c r="BR27" s="188">
        <v>73.423401398774018</v>
      </c>
      <c r="BS27" s="188">
        <v>68.160968652103435</v>
      </c>
      <c r="BT27" s="188">
        <v>61.36796783681239</v>
      </c>
      <c r="BU27" s="188">
        <v>0</v>
      </c>
      <c r="BV27" s="188">
        <v>0</v>
      </c>
      <c r="BW27" s="188">
        <v>0</v>
      </c>
      <c r="BX27" s="188">
        <v>0</v>
      </c>
      <c r="BY27" s="188">
        <v>0</v>
      </c>
      <c r="BZ27" s="188">
        <v>0</v>
      </c>
      <c r="CA27" s="186">
        <f t="shared" si="3"/>
        <v>1831.180512955842</v>
      </c>
      <c r="CB27" s="187">
        <f t="shared" si="4"/>
        <v>77.835709880551249</v>
      </c>
    </row>
    <row r="28" spans="2:80">
      <c r="B28" s="184">
        <f t="shared" si="2"/>
        <v>2021</v>
      </c>
      <c r="C28" s="188">
        <v>1.2699211481833004E-2</v>
      </c>
      <c r="D28" s="188">
        <v>1.6070030016532112E-2</v>
      </c>
      <c r="E28" s="188">
        <v>1.9922986164412494E-2</v>
      </c>
      <c r="F28" s="188">
        <v>2.4278219625886065E-2</v>
      </c>
      <c r="G28" s="188">
        <v>2.9154997179913794E-2</v>
      </c>
      <c r="H28" s="188">
        <v>3.457181381745969E-2</v>
      </c>
      <c r="I28" s="188">
        <v>4.0554437720161915E-2</v>
      </c>
      <c r="J28" s="188">
        <v>4.7150775618274035E-2</v>
      </c>
      <c r="K28" s="188">
        <v>5.443353764974717E-2</v>
      </c>
      <c r="L28" s="188">
        <v>6.2507117049691377E-2</v>
      </c>
      <c r="M28" s="188">
        <v>7.15215511464352E-2</v>
      </c>
      <c r="N28" s="188">
        <v>8.165874637055448E-2</v>
      </c>
      <c r="O28" s="188">
        <v>9.3257748545388527E-2</v>
      </c>
      <c r="P28" s="188">
        <v>0.10681339274519569</v>
      </c>
      <c r="Q28" s="188">
        <v>0.12249468278085386</v>
      </c>
      <c r="R28" s="188">
        <v>0.14093564911914427</v>
      </c>
      <c r="S28" s="188">
        <v>0.1635260211821723</v>
      </c>
      <c r="T28" s="188">
        <v>0.18920707232673928</v>
      </c>
      <c r="U28" s="188">
        <v>0.21850571965614238</v>
      </c>
      <c r="V28" s="188">
        <v>0.25215637886388942</v>
      </c>
      <c r="W28" s="188">
        <v>0.29563471616789821</v>
      </c>
      <c r="X28" s="188">
        <v>0.3425348637909279</v>
      </c>
      <c r="Y28" s="188">
        <v>0.38776152811273162</v>
      </c>
      <c r="Z28" s="188">
        <v>0.43727223577349361</v>
      </c>
      <c r="AA28" s="188">
        <v>0.502647504233389</v>
      </c>
      <c r="AB28" s="188">
        <v>0.58438869480035294</v>
      </c>
      <c r="AC28" s="188">
        <v>0.67864011816594261</v>
      </c>
      <c r="AD28" s="188">
        <v>0.78665538009856462</v>
      </c>
      <c r="AE28" s="188">
        <v>0.93219751673083406</v>
      </c>
      <c r="AF28" s="188">
        <v>1.1013592171110251</v>
      </c>
      <c r="AG28" s="188">
        <v>1.2989245600093753</v>
      </c>
      <c r="AH28" s="188">
        <v>1.5025041537104884</v>
      </c>
      <c r="AI28" s="188">
        <v>1.7901936165697769</v>
      </c>
      <c r="AJ28" s="188">
        <v>2.1266421970518676</v>
      </c>
      <c r="AK28" s="188">
        <v>2.5666495567965608</v>
      </c>
      <c r="AL28" s="188">
        <v>3.0269540815528582</v>
      </c>
      <c r="AM28" s="188">
        <v>3.6165872503701562</v>
      </c>
      <c r="AN28" s="188">
        <v>4.2625764208289691</v>
      </c>
      <c r="AO28" s="188">
        <v>4.9914805374535218</v>
      </c>
      <c r="AP28" s="188">
        <v>5.8559971020719113</v>
      </c>
      <c r="AQ28" s="188">
        <v>6.8931833661005699</v>
      </c>
      <c r="AR28" s="188">
        <v>7.983568354662645</v>
      </c>
      <c r="AS28" s="188">
        <v>9.4634732112571953</v>
      </c>
      <c r="AT28" s="188">
        <v>11.276101416341231</v>
      </c>
      <c r="AU28" s="188">
        <v>13.137719586900264</v>
      </c>
      <c r="AV28" s="188">
        <v>15.377823228867332</v>
      </c>
      <c r="AW28" s="188">
        <v>18.177511487650165</v>
      </c>
      <c r="AX28" s="188">
        <v>22.068276377859043</v>
      </c>
      <c r="AY28" s="188">
        <v>26.31073833433225</v>
      </c>
      <c r="AZ28" s="188">
        <v>31.254581864988591</v>
      </c>
      <c r="BA28" s="188">
        <v>37.402962987031032</v>
      </c>
      <c r="BB28" s="188">
        <v>45.36056602703799</v>
      </c>
      <c r="BC28" s="188">
        <v>55.058355498564339</v>
      </c>
      <c r="BD28" s="188">
        <v>68.601920031122916</v>
      </c>
      <c r="BE28" s="188">
        <v>83.468755606015321</v>
      </c>
      <c r="BF28" s="188">
        <v>76.816593777600289</v>
      </c>
      <c r="BG28" s="188">
        <v>84.36001594293819</v>
      </c>
      <c r="BH28" s="188">
        <v>91.927773515351404</v>
      </c>
      <c r="BI28" s="188">
        <v>95.992320145151652</v>
      </c>
      <c r="BJ28" s="188">
        <v>92.687748057018027</v>
      </c>
      <c r="BK28" s="188">
        <v>91.381523177753763</v>
      </c>
      <c r="BL28" s="188">
        <v>97.957432182341776</v>
      </c>
      <c r="BM28" s="188">
        <v>99.236194999303194</v>
      </c>
      <c r="BN28" s="188">
        <v>97.771368038439007</v>
      </c>
      <c r="BO28" s="188">
        <v>93.753312771546547</v>
      </c>
      <c r="BP28" s="188">
        <v>88.864072542350755</v>
      </c>
      <c r="BQ28" s="188">
        <v>83.02169883925319</v>
      </c>
      <c r="BR28" s="188">
        <v>75.194915496552838</v>
      </c>
      <c r="BS28" s="188">
        <v>69.73508821646098</v>
      </c>
      <c r="BT28" s="188">
        <v>63.835742580900195</v>
      </c>
      <c r="BU28" s="188">
        <v>0</v>
      </c>
      <c r="BV28" s="188">
        <v>0</v>
      </c>
      <c r="BW28" s="188">
        <v>0</v>
      </c>
      <c r="BX28" s="188">
        <v>0</v>
      </c>
      <c r="BY28" s="188">
        <v>0</v>
      </c>
      <c r="BZ28" s="188">
        <v>0</v>
      </c>
      <c r="CA28" s="186">
        <f t="shared" si="3"/>
        <v>1793.2403590021534</v>
      </c>
      <c r="CB28" s="187">
        <f t="shared" si="4"/>
        <v>78.185802854331484</v>
      </c>
    </row>
    <row r="29" spans="2:80">
      <c r="B29" s="184">
        <f t="shared" si="2"/>
        <v>2022</v>
      </c>
      <c r="C29" s="188">
        <v>1.2767488072718807E-2</v>
      </c>
      <c r="D29" s="188">
        <v>1.6156429622250227E-2</v>
      </c>
      <c r="E29" s="188">
        <v>2.0030100970518137E-2</v>
      </c>
      <c r="F29" s="188">
        <v>2.440875009789243E-2</v>
      </c>
      <c r="G29" s="188">
        <v>2.9311747370079334E-2</v>
      </c>
      <c r="H29" s="188">
        <v>3.4757687215313686E-2</v>
      </c>
      <c r="I29" s="188">
        <v>4.07722652327141E-2</v>
      </c>
      <c r="J29" s="188">
        <v>4.7402207933176607E-2</v>
      </c>
      <c r="K29" s="188">
        <v>5.4711296206338196E-2</v>
      </c>
      <c r="L29" s="188">
        <v>6.2792067373223515E-2</v>
      </c>
      <c r="M29" s="188">
        <v>7.1796301732343859E-2</v>
      </c>
      <c r="N29" s="188">
        <v>8.1950166808789651E-2</v>
      </c>
      <c r="O29" s="188">
        <v>9.3452457941311573E-2</v>
      </c>
      <c r="P29" s="188">
        <v>0.10674613033173805</v>
      </c>
      <c r="Q29" s="188">
        <v>0.12245817658026983</v>
      </c>
      <c r="R29" s="188">
        <v>0.14065526115839147</v>
      </c>
      <c r="S29" s="188">
        <v>0.162052230152959</v>
      </c>
      <c r="T29" s="188">
        <v>0.18839130111417662</v>
      </c>
      <c r="U29" s="188">
        <v>0.21812649951387941</v>
      </c>
      <c r="V29" s="188">
        <v>0.25193628848164168</v>
      </c>
      <c r="W29" s="188">
        <v>0.29051768355794066</v>
      </c>
      <c r="X29" s="188">
        <v>0.34069854646187148</v>
      </c>
      <c r="Y29" s="188">
        <v>0.39436128102337747</v>
      </c>
      <c r="Z29" s="188">
        <v>0.44511737156574555</v>
      </c>
      <c r="AA29" s="188">
        <v>0.50000350398569871</v>
      </c>
      <c r="AB29" s="188">
        <v>0.57349692214833514</v>
      </c>
      <c r="AC29" s="188">
        <v>0.66605431778236135</v>
      </c>
      <c r="AD29" s="188">
        <v>0.77263154110876431</v>
      </c>
      <c r="AE29" s="188">
        <v>0.89406682324757869</v>
      </c>
      <c r="AF29" s="188">
        <v>1.0583104305125066</v>
      </c>
      <c r="AG29" s="188">
        <v>1.2483303985379812</v>
      </c>
      <c r="AH29" s="188">
        <v>1.4686403319344039</v>
      </c>
      <c r="AI29" s="188">
        <v>1.693002987354655</v>
      </c>
      <c r="AJ29" s="188">
        <v>2.0099977160010383</v>
      </c>
      <c r="AK29" s="188">
        <v>2.3784659113976239</v>
      </c>
      <c r="AL29" s="188">
        <v>2.8597410219125803</v>
      </c>
      <c r="AM29" s="188">
        <v>3.3588257552229139</v>
      </c>
      <c r="AN29" s="188">
        <v>3.9954621794192868</v>
      </c>
      <c r="AO29" s="188">
        <v>4.6863018568107746</v>
      </c>
      <c r="AP29" s="188">
        <v>5.4616210636546132</v>
      </c>
      <c r="AQ29" s="188">
        <v>6.3767595470372846</v>
      </c>
      <c r="AR29" s="188">
        <v>7.43697926735297</v>
      </c>
      <c r="AS29" s="188">
        <v>8.5886419470025448</v>
      </c>
      <c r="AT29" s="188">
        <v>10.16008236952473</v>
      </c>
      <c r="AU29" s="188">
        <v>12.077187544168986</v>
      </c>
      <c r="AV29" s="188">
        <v>14.029015121004914</v>
      </c>
      <c r="AW29" s="188">
        <v>16.382392440661885</v>
      </c>
      <c r="AX29" s="188">
        <v>19.327398844229901</v>
      </c>
      <c r="AY29" s="188">
        <v>23.395986761197218</v>
      </c>
      <c r="AZ29" s="188">
        <v>27.792757768028284</v>
      </c>
      <c r="BA29" s="188">
        <v>32.900952473977839</v>
      </c>
      <c r="BB29" s="188">
        <v>39.250549857032269</v>
      </c>
      <c r="BC29" s="188">
        <v>47.451023224084366</v>
      </c>
      <c r="BD29" s="188">
        <v>57.420879337875199</v>
      </c>
      <c r="BE29" s="188">
        <v>71.344089747822707</v>
      </c>
      <c r="BF29" s="188">
        <v>86.531152799693018</v>
      </c>
      <c r="BG29" s="188">
        <v>79.351945216367255</v>
      </c>
      <c r="BH29" s="188">
        <v>86.655163661179003</v>
      </c>
      <c r="BI29" s="188">
        <v>93.95738454884237</v>
      </c>
      <c r="BJ29" s="188">
        <v>97.65744472869298</v>
      </c>
      <c r="BK29" s="188">
        <v>93.857170488166929</v>
      </c>
      <c r="BL29" s="188">
        <v>91.883847613774932</v>
      </c>
      <c r="BM29" s="188">
        <v>97.891495926135207</v>
      </c>
      <c r="BN29" s="188">
        <v>98.559210370765953</v>
      </c>
      <c r="BO29" s="188">
        <v>96.454979730678971</v>
      </c>
      <c r="BP29" s="188">
        <v>91.824748899771322</v>
      </c>
      <c r="BQ29" s="188">
        <v>86.338538729360721</v>
      </c>
      <c r="BR29" s="188">
        <v>79.852541199457818</v>
      </c>
      <c r="BS29" s="188">
        <v>71.444386532391917</v>
      </c>
      <c r="BT29" s="188">
        <v>65.38520324707963</v>
      </c>
      <c r="BU29" s="188">
        <v>0</v>
      </c>
      <c r="BV29" s="188">
        <v>0</v>
      </c>
      <c r="BW29" s="188">
        <v>0</v>
      </c>
      <c r="BX29" s="188">
        <v>0</v>
      </c>
      <c r="BY29" s="188">
        <v>0</v>
      </c>
      <c r="BZ29" s="188">
        <v>0</v>
      </c>
      <c r="CA29" s="186">
        <f t="shared" si="3"/>
        <v>1748.4562324409089</v>
      </c>
      <c r="CB29" s="187">
        <f t="shared" si="4"/>
        <v>78.523951597116266</v>
      </c>
    </row>
    <row r="30" spans="2:80">
      <c r="B30" s="184">
        <f t="shared" si="2"/>
        <v>2023</v>
      </c>
      <c r="C30" s="188">
        <v>1.2839685112940183E-2</v>
      </c>
      <c r="D30" s="188">
        <v>1.6247790302802875E-2</v>
      </c>
      <c r="E30" s="188">
        <v>2.0143366320536104E-2</v>
      </c>
      <c r="F30" s="188">
        <v>2.4546775643914796E-2</v>
      </c>
      <c r="G30" s="188">
        <v>2.9477498173352715E-2</v>
      </c>
      <c r="H30" s="188">
        <v>3.4954233484054527E-2</v>
      </c>
      <c r="I30" s="188">
        <v>4.1002707635878405E-2</v>
      </c>
      <c r="J30" s="188">
        <v>4.7668843304803643E-2</v>
      </c>
      <c r="K30" s="188">
        <v>5.5013743215320904E-2</v>
      </c>
      <c r="L30" s="188">
        <v>6.3114325357360737E-2</v>
      </c>
      <c r="M30" s="188">
        <v>7.2103717132736764E-2</v>
      </c>
      <c r="N30" s="188">
        <v>8.2220527371031596E-2</v>
      </c>
      <c r="O30" s="188">
        <v>9.3744067440815718E-2</v>
      </c>
      <c r="P30" s="188">
        <v>0.10686881234106362</v>
      </c>
      <c r="Q30" s="188">
        <v>0.12217555046726293</v>
      </c>
      <c r="R30" s="188">
        <v>0.14043276331101781</v>
      </c>
      <c r="S30" s="188">
        <v>0.16149557960854857</v>
      </c>
      <c r="T30" s="188">
        <v>0.18621588917200851</v>
      </c>
      <c r="U30" s="188">
        <v>0.2168892921241736</v>
      </c>
      <c r="V30" s="188">
        <v>0.25122000084630219</v>
      </c>
      <c r="W30" s="188">
        <v>0.28996076026302325</v>
      </c>
      <c r="X30" s="188">
        <v>0.33390942114765843</v>
      </c>
      <c r="Y30" s="188">
        <v>0.39171010530126132</v>
      </c>
      <c r="Z30" s="188">
        <v>0.45280534660397997</v>
      </c>
      <c r="AA30" s="188">
        <v>0.50907112612224736</v>
      </c>
      <c r="AB30" s="188">
        <v>0.56973740453189192</v>
      </c>
      <c r="AC30" s="188">
        <v>0.65235232040471414</v>
      </c>
      <c r="AD30" s="188">
        <v>0.75690866925183797</v>
      </c>
      <c r="AE30" s="188">
        <v>0.87664851909018549</v>
      </c>
      <c r="AF30" s="188">
        <v>1.0129301319656234</v>
      </c>
      <c r="AG30" s="188">
        <v>1.1977268471604987</v>
      </c>
      <c r="AH30" s="188">
        <v>1.4098817185339838</v>
      </c>
      <c r="AI30" s="188">
        <v>1.6541417111085779</v>
      </c>
      <c r="AJ30" s="188">
        <v>1.8999496333915156</v>
      </c>
      <c r="AK30" s="188">
        <v>2.247986877156336</v>
      </c>
      <c r="AL30" s="188">
        <v>2.650381134589431</v>
      </c>
      <c r="AM30" s="188">
        <v>3.1752038944326153</v>
      </c>
      <c r="AN30" s="188">
        <v>3.7130567035130775</v>
      </c>
      <c r="AO30" s="188">
        <v>4.3963167788295383</v>
      </c>
      <c r="AP30" s="188">
        <v>5.1324398831410818</v>
      </c>
      <c r="AQ30" s="188">
        <v>5.9528026753361907</v>
      </c>
      <c r="AR30" s="188">
        <v>6.8839473485241651</v>
      </c>
      <c r="AS30" s="188">
        <v>8.006784606518913</v>
      </c>
      <c r="AT30" s="188">
        <v>9.2259233637524396</v>
      </c>
      <c r="AU30" s="188">
        <v>10.887213170650652</v>
      </c>
      <c r="AV30" s="188">
        <v>12.90433762550383</v>
      </c>
      <c r="AW30" s="188">
        <v>14.95286216541893</v>
      </c>
      <c r="AX30" s="188">
        <v>17.425029540438139</v>
      </c>
      <c r="AY30" s="188">
        <v>20.495673121374853</v>
      </c>
      <c r="AZ30" s="188">
        <v>24.720272173083064</v>
      </c>
      <c r="BA30" s="188">
        <v>29.263360066796299</v>
      </c>
      <c r="BB30" s="188">
        <v>34.533103029386062</v>
      </c>
      <c r="BC30" s="188">
        <v>41.066479191513757</v>
      </c>
      <c r="BD30" s="188">
        <v>49.49570390302798</v>
      </c>
      <c r="BE30" s="188">
        <v>59.724224240556374</v>
      </c>
      <c r="BF30" s="188">
        <v>73.975359515275514</v>
      </c>
      <c r="BG30" s="188">
        <v>89.400584177987611</v>
      </c>
      <c r="BH30" s="188">
        <v>81.481389833805935</v>
      </c>
      <c r="BI30" s="188">
        <v>88.507025847778991</v>
      </c>
      <c r="BJ30" s="188">
        <v>95.497109629652044</v>
      </c>
      <c r="BK30" s="188">
        <v>98.785972950658262</v>
      </c>
      <c r="BL30" s="188">
        <v>94.224769810485412</v>
      </c>
      <c r="BM30" s="188">
        <v>91.65050131715067</v>
      </c>
      <c r="BN30" s="188">
        <v>97.022386789379368</v>
      </c>
      <c r="BO30" s="188">
        <v>97.031048989664583</v>
      </c>
      <c r="BP30" s="188">
        <v>94.29457203035129</v>
      </c>
      <c r="BQ30" s="188">
        <v>89.079422561867474</v>
      </c>
      <c r="BR30" s="188">
        <v>82.955228770408738</v>
      </c>
      <c r="BS30" s="188">
        <v>75.834823411533435</v>
      </c>
      <c r="BT30" s="188">
        <v>67.00640527038712</v>
      </c>
      <c r="BU30" s="188">
        <v>0</v>
      </c>
      <c r="BV30" s="188">
        <v>0</v>
      </c>
      <c r="BW30" s="188">
        <v>0</v>
      </c>
      <c r="BX30" s="188">
        <v>0</v>
      </c>
      <c r="BY30" s="188">
        <v>0</v>
      </c>
      <c r="BZ30" s="188">
        <v>0</v>
      </c>
      <c r="CA30" s="186">
        <f t="shared" si="3"/>
        <v>1697.3858112831733</v>
      </c>
      <c r="CB30" s="187">
        <f t="shared" si="4"/>
        <v>78.851688772976701</v>
      </c>
    </row>
    <row r="31" spans="2:80">
      <c r="B31" s="184">
        <f t="shared" si="2"/>
        <v>2024</v>
      </c>
      <c r="C31" s="188">
        <v>1.2915580187872422E-2</v>
      </c>
      <c r="D31" s="188">
        <v>1.6343830606881032E-2</v>
      </c>
      <c r="E31" s="188">
        <v>2.0262433282290788E-2</v>
      </c>
      <c r="F31" s="188">
        <v>2.4691871054000999E-2</v>
      </c>
      <c r="G31" s="188">
        <v>2.9651738967655904E-2</v>
      </c>
      <c r="H31" s="188">
        <v>3.5160847131206797E-2</v>
      </c>
      <c r="I31" s="188">
        <v>4.1244737763541151E-2</v>
      </c>
      <c r="J31" s="188">
        <v>4.79498293781737E-2</v>
      </c>
      <c r="K31" s="188">
        <v>5.5334170944019698E-2</v>
      </c>
      <c r="L31" s="188">
        <v>6.3470477716507753E-2</v>
      </c>
      <c r="M31" s="188">
        <v>7.2468023369893039E-2</v>
      </c>
      <c r="N31" s="188">
        <v>8.2534500399055494E-2</v>
      </c>
      <c r="O31" s="188">
        <v>9.3983943109318763E-2</v>
      </c>
      <c r="P31" s="188">
        <v>0.10714427821803109</v>
      </c>
      <c r="Q31" s="188">
        <v>0.12218387908919583</v>
      </c>
      <c r="R31" s="188">
        <v>0.13984857137237897</v>
      </c>
      <c r="S31" s="188">
        <v>0.16102526247257293</v>
      </c>
      <c r="T31" s="188">
        <v>0.18530791213007791</v>
      </c>
      <c r="U31" s="188">
        <v>0.21383716451500392</v>
      </c>
      <c r="V31" s="188">
        <v>0.24946070963328168</v>
      </c>
      <c r="W31" s="188">
        <v>0.28882605691345142</v>
      </c>
      <c r="X31" s="188">
        <v>0.33293780974353154</v>
      </c>
      <c r="Y31" s="188">
        <v>0.38293077878633275</v>
      </c>
      <c r="Z31" s="188">
        <v>0.44917644273860774</v>
      </c>
      <c r="AA31" s="188">
        <v>0.51798099213639193</v>
      </c>
      <c r="AB31" s="188">
        <v>0.58015133960442034</v>
      </c>
      <c r="AC31" s="188">
        <v>0.64724502975717557</v>
      </c>
      <c r="AD31" s="188">
        <v>0.73992869745608381</v>
      </c>
      <c r="AE31" s="188">
        <v>0.85728543982628114</v>
      </c>
      <c r="AF31" s="188">
        <v>0.99157715943207969</v>
      </c>
      <c r="AG31" s="188">
        <v>1.1441426029108348</v>
      </c>
      <c r="AH31" s="188">
        <v>1.3507950335971624</v>
      </c>
      <c r="AI31" s="188">
        <v>1.586300858532345</v>
      </c>
      <c r="AJ31" s="188">
        <v>1.8555596457258035</v>
      </c>
      <c r="AK31" s="188">
        <v>2.12394347521183</v>
      </c>
      <c r="AL31" s="188">
        <v>2.5049838883596487</v>
      </c>
      <c r="AM31" s="188">
        <v>2.9431397439606459</v>
      </c>
      <c r="AN31" s="188">
        <v>3.5121470732342486</v>
      </c>
      <c r="AO31" s="188">
        <v>4.0881680223591585</v>
      </c>
      <c r="AP31" s="188">
        <v>4.8188641845835321</v>
      </c>
      <c r="AQ31" s="188">
        <v>5.5991955836826328</v>
      </c>
      <c r="AR31" s="188">
        <v>6.4297542480657333</v>
      </c>
      <c r="AS31" s="188">
        <v>7.4159769524041295</v>
      </c>
      <c r="AT31" s="188">
        <v>8.6072776728446279</v>
      </c>
      <c r="AU31" s="188">
        <v>9.8917702122975513</v>
      </c>
      <c r="AV31" s="188">
        <v>11.63881621640363</v>
      </c>
      <c r="AW31" s="188">
        <v>13.762214096405671</v>
      </c>
      <c r="AX31" s="188">
        <v>15.912070464765632</v>
      </c>
      <c r="AY31" s="188">
        <v>18.48539470537607</v>
      </c>
      <c r="AZ31" s="188">
        <v>21.662150113711</v>
      </c>
      <c r="BA31" s="188">
        <v>26.035869356508549</v>
      </c>
      <c r="BB31" s="188">
        <v>30.722810019704635</v>
      </c>
      <c r="BC31" s="188">
        <v>36.139084304722338</v>
      </c>
      <c r="BD31" s="188">
        <v>42.844504292169603</v>
      </c>
      <c r="BE31" s="188">
        <v>51.491784303851546</v>
      </c>
      <c r="BF31" s="188">
        <v>61.938287777167275</v>
      </c>
      <c r="BG31" s="188">
        <v>76.445026831035563</v>
      </c>
      <c r="BH31" s="188">
        <v>91.781468140711482</v>
      </c>
      <c r="BI31" s="188">
        <v>83.171760583250617</v>
      </c>
      <c r="BJ31" s="188">
        <v>89.880690507669556</v>
      </c>
      <c r="BK31" s="188">
        <v>96.499507071556749</v>
      </c>
      <c r="BL31" s="188">
        <v>99.020085514551141</v>
      </c>
      <c r="BM31" s="188">
        <v>93.803714323991244</v>
      </c>
      <c r="BN31" s="188">
        <v>90.64349598411053</v>
      </c>
      <c r="BO31" s="188">
        <v>95.303341578066465</v>
      </c>
      <c r="BP31" s="188">
        <v>94.649204905279916</v>
      </c>
      <c r="BQ31" s="188">
        <v>91.29563981485731</v>
      </c>
      <c r="BR31" s="188">
        <v>85.454991026879327</v>
      </c>
      <c r="BS31" s="188">
        <v>78.700019305706491</v>
      </c>
      <c r="BT31" s="188">
        <v>71.09438464184791</v>
      </c>
      <c r="BU31" s="188">
        <v>0</v>
      </c>
      <c r="BV31" s="188">
        <v>0</v>
      </c>
      <c r="BW31" s="188">
        <v>0</v>
      </c>
      <c r="BX31" s="188">
        <v>0</v>
      </c>
      <c r="BY31" s="188">
        <v>0</v>
      </c>
      <c r="BZ31" s="188">
        <v>0</v>
      </c>
      <c r="CA31" s="186">
        <f t="shared" si="3"/>
        <v>1639.8111945858057</v>
      </c>
      <c r="CB31" s="187">
        <f t="shared" si="4"/>
        <v>79.164684813466053</v>
      </c>
    </row>
    <row r="32" spans="2:80">
      <c r="B32" s="184">
        <f t="shared" si="2"/>
        <v>2025</v>
      </c>
      <c r="C32" s="188">
        <v>1.2990086998750429E-2</v>
      </c>
      <c r="D32" s="188">
        <v>1.643811415267114E-2</v>
      </c>
      <c r="E32" s="188">
        <v>2.0379322284761577E-2</v>
      </c>
      <c r="F32" s="188">
        <v>2.4834312395395176E-2</v>
      </c>
      <c r="G32" s="188">
        <v>2.9822792569223232E-2</v>
      </c>
      <c r="H32" s="188">
        <v>3.5363681425091269E-2</v>
      </c>
      <c r="I32" s="188">
        <v>4.1482409475671049E-2</v>
      </c>
      <c r="J32" s="188">
        <v>4.8224235284364099E-2</v>
      </c>
      <c r="K32" s="188">
        <v>5.5650765810912571E-2</v>
      </c>
      <c r="L32" s="188">
        <v>6.3825125520128909E-2</v>
      </c>
      <c r="M32" s="188">
        <v>7.285133142352411E-2</v>
      </c>
      <c r="N32" s="188">
        <v>8.2904213383001135E-2</v>
      </c>
      <c r="O32" s="188">
        <v>9.4247098678377619E-2</v>
      </c>
      <c r="P32" s="188">
        <v>0.10728134553938246</v>
      </c>
      <c r="Q32" s="188">
        <v>0.12238131193145386</v>
      </c>
      <c r="R32" s="188">
        <v>0.13964671378430632</v>
      </c>
      <c r="S32" s="188">
        <v>0.15999234674530491</v>
      </c>
      <c r="T32" s="188">
        <v>0.18446972122537336</v>
      </c>
      <c r="U32" s="188">
        <v>0.21243159123335525</v>
      </c>
      <c r="V32" s="188">
        <v>0.24526961349028661</v>
      </c>
      <c r="W32" s="188">
        <v>0.28637191816309904</v>
      </c>
      <c r="X32" s="188">
        <v>0.33122955216318756</v>
      </c>
      <c r="Y32" s="188">
        <v>0.38137465545247962</v>
      </c>
      <c r="Z32" s="188">
        <v>0.43797351624635872</v>
      </c>
      <c r="AA32" s="188">
        <v>0.51312522577145403</v>
      </c>
      <c r="AB32" s="188">
        <v>0.59032688182004989</v>
      </c>
      <c r="AC32" s="188">
        <v>0.65901869911190569</v>
      </c>
      <c r="AD32" s="188">
        <v>0.73310100137322576</v>
      </c>
      <c r="AE32" s="188">
        <v>0.8364057343713136</v>
      </c>
      <c r="AF32" s="188">
        <v>0.96789626226146031</v>
      </c>
      <c r="AG32" s="188">
        <v>1.1181336417561039</v>
      </c>
      <c r="AH32" s="188">
        <v>1.2878559704400714</v>
      </c>
      <c r="AI32" s="188">
        <v>1.5176022704437291</v>
      </c>
      <c r="AJ32" s="188">
        <v>1.7775157470372454</v>
      </c>
      <c r="AK32" s="188">
        <v>2.0732828907341503</v>
      </c>
      <c r="AL32" s="188">
        <v>2.3655643214201145</v>
      </c>
      <c r="AM32" s="188">
        <v>2.7814972740194279</v>
      </c>
      <c r="AN32" s="188">
        <v>3.2557130632874212</v>
      </c>
      <c r="AO32" s="188">
        <v>3.8690036337390432</v>
      </c>
      <c r="AP32" s="188">
        <v>4.4836723124307776</v>
      </c>
      <c r="AQ32" s="188">
        <v>5.2612236253103219</v>
      </c>
      <c r="AR32" s="188">
        <v>6.0509092219869247</v>
      </c>
      <c r="AS32" s="188">
        <v>6.9303084590368105</v>
      </c>
      <c r="AT32" s="188">
        <v>7.9767886424606713</v>
      </c>
      <c r="AU32" s="188">
        <v>9.2349562381456636</v>
      </c>
      <c r="AV32" s="188">
        <v>10.580544685026428</v>
      </c>
      <c r="AW32" s="188">
        <v>12.418758531125263</v>
      </c>
      <c r="AX32" s="188">
        <v>14.65296247137087</v>
      </c>
      <c r="AY32" s="188">
        <v>16.888468145317304</v>
      </c>
      <c r="AZ32" s="188">
        <v>19.545577500119961</v>
      </c>
      <c r="BA32" s="188">
        <v>22.822062432961456</v>
      </c>
      <c r="BB32" s="188">
        <v>27.342707214486897</v>
      </c>
      <c r="BC32" s="188">
        <v>32.160091997690117</v>
      </c>
      <c r="BD32" s="188">
        <v>37.712739325843749</v>
      </c>
      <c r="BE32" s="188">
        <v>44.582446026497308</v>
      </c>
      <c r="BF32" s="188">
        <v>53.413222634280437</v>
      </c>
      <c r="BG32" s="188">
        <v>64.02028759590668</v>
      </c>
      <c r="BH32" s="188">
        <v>78.483040420867667</v>
      </c>
      <c r="BI32" s="188">
        <v>93.657932404587811</v>
      </c>
      <c r="BJ32" s="188">
        <v>84.407235809719239</v>
      </c>
      <c r="BK32" s="188">
        <v>90.747078849414279</v>
      </c>
      <c r="BL32" s="188">
        <v>96.615233400221541</v>
      </c>
      <c r="BM32" s="188">
        <v>98.421113030149471</v>
      </c>
      <c r="BN32" s="188">
        <v>92.600026593299219</v>
      </c>
      <c r="BO32" s="188">
        <v>88.857919327996768</v>
      </c>
      <c r="BP32" s="188">
        <v>92.769757722175896</v>
      </c>
      <c r="BQ32" s="188">
        <v>91.455021775304857</v>
      </c>
      <c r="BR32" s="188">
        <v>87.42881500087951</v>
      </c>
      <c r="BS32" s="188">
        <v>80.965730457669991</v>
      </c>
      <c r="BT32" s="188">
        <v>73.724774480142713</v>
      </c>
      <c r="BU32" s="188">
        <v>0</v>
      </c>
      <c r="BV32" s="188">
        <v>0</v>
      </c>
      <c r="BW32" s="188">
        <v>0</v>
      </c>
      <c r="BX32" s="188">
        <v>0</v>
      </c>
      <c r="BY32" s="188">
        <v>0</v>
      </c>
      <c r="BZ32" s="188">
        <v>0</v>
      </c>
      <c r="CA32" s="186">
        <f t="shared" si="3"/>
        <v>1573.7648847253897</v>
      </c>
      <c r="CB32" s="187">
        <f t="shared" si="4"/>
        <v>79.444107902628502</v>
      </c>
    </row>
    <row r="33" spans="2:80">
      <c r="B33" s="184">
        <f t="shared" si="2"/>
        <v>2026</v>
      </c>
      <c r="C33" s="188">
        <v>1.306560094064033E-2</v>
      </c>
      <c r="D33" s="188">
        <v>1.6533672157557768E-2</v>
      </c>
      <c r="E33" s="188">
        <v>2.0497791311097972E-2</v>
      </c>
      <c r="F33" s="188">
        <v>2.4978679159319228E-2</v>
      </c>
      <c r="G33" s="188">
        <v>2.9996158353862202E-2</v>
      </c>
      <c r="H33" s="188">
        <v>3.5569257491241103E-2</v>
      </c>
      <c r="I33" s="188">
        <v>4.1723236073671809E-2</v>
      </c>
      <c r="J33" s="188">
        <v>4.8502859392383843E-2</v>
      </c>
      <c r="K33" s="188">
        <v>5.596694547757243E-2</v>
      </c>
      <c r="L33" s="188">
        <v>6.4189743933420529E-2</v>
      </c>
      <c r="M33" s="188">
        <v>7.3251043642210439E-2</v>
      </c>
      <c r="N33" s="188">
        <v>8.3320383839873724E-2</v>
      </c>
      <c r="O33" s="188">
        <v>9.4622298531324367E-2</v>
      </c>
      <c r="P33" s="188">
        <v>0.10747439594417701</v>
      </c>
      <c r="Q33" s="188">
        <v>0.12238626653013518</v>
      </c>
      <c r="R33" s="188">
        <v>0.13975944266614695</v>
      </c>
      <c r="S33" s="188">
        <v>0.15954535440089362</v>
      </c>
      <c r="T33" s="188">
        <v>0.18290381582756629</v>
      </c>
      <c r="U33" s="188">
        <v>0.21117683747048094</v>
      </c>
      <c r="V33" s="188">
        <v>0.24329854211958168</v>
      </c>
      <c r="W33" s="188">
        <v>0.28086424249897557</v>
      </c>
      <c r="X33" s="188">
        <v>0.32801693358073597</v>
      </c>
      <c r="Y33" s="188">
        <v>0.37904501007044922</v>
      </c>
      <c r="Z33" s="188">
        <v>0.43578694417136143</v>
      </c>
      <c r="AA33" s="188">
        <v>0.49919471639683816</v>
      </c>
      <c r="AB33" s="188">
        <v>0.58413426993746209</v>
      </c>
      <c r="AC33" s="188">
        <v>0.67066628877821322</v>
      </c>
      <c r="AD33" s="188">
        <v>0.74641790562078214</v>
      </c>
      <c r="AE33" s="188">
        <v>0.82765117498838647</v>
      </c>
      <c r="AF33" s="188">
        <v>0.94264931035313049</v>
      </c>
      <c r="AG33" s="188">
        <v>1.0896234740610058</v>
      </c>
      <c r="AH33" s="188">
        <v>1.2566578506477735</v>
      </c>
      <c r="AI33" s="188">
        <v>1.4443476877712438</v>
      </c>
      <c r="AJ33" s="188">
        <v>1.6982972416743491</v>
      </c>
      <c r="AK33" s="188">
        <v>1.9841527961526231</v>
      </c>
      <c r="AL33" s="188">
        <v>2.3081540212159957</v>
      </c>
      <c r="AM33" s="188">
        <v>2.6255811385098293</v>
      </c>
      <c r="AN33" s="188">
        <v>3.0768703506087074</v>
      </c>
      <c r="AO33" s="188">
        <v>3.586954639611291</v>
      </c>
      <c r="AP33" s="188">
        <v>4.24567644453351</v>
      </c>
      <c r="AQ33" s="188">
        <v>4.8982063623940153</v>
      </c>
      <c r="AR33" s="188">
        <v>5.6879678834959639</v>
      </c>
      <c r="AS33" s="188">
        <v>6.5255401165408733</v>
      </c>
      <c r="AT33" s="188">
        <v>7.4584430459652431</v>
      </c>
      <c r="AU33" s="188">
        <v>8.5636260399135065</v>
      </c>
      <c r="AV33" s="188">
        <v>9.8850976445246399</v>
      </c>
      <c r="AW33" s="188">
        <v>11.296083613478507</v>
      </c>
      <c r="AX33" s="188">
        <v>13.229386304989214</v>
      </c>
      <c r="AY33" s="188">
        <v>15.56089809753084</v>
      </c>
      <c r="AZ33" s="188">
        <v>17.866537604248524</v>
      </c>
      <c r="BA33" s="188">
        <v>20.601476727662394</v>
      </c>
      <c r="BB33" s="188">
        <v>23.975681683059765</v>
      </c>
      <c r="BC33" s="188">
        <v>28.631428508049979</v>
      </c>
      <c r="BD33" s="188">
        <v>33.570212320815848</v>
      </c>
      <c r="BE33" s="188">
        <v>39.253010726235416</v>
      </c>
      <c r="BF33" s="188">
        <v>46.258386145325574</v>
      </c>
      <c r="BG33" s="188">
        <v>55.223222528649259</v>
      </c>
      <c r="BH33" s="188">
        <v>65.7313009567564</v>
      </c>
      <c r="BI33" s="188">
        <v>80.08202283225954</v>
      </c>
      <c r="BJ33" s="188">
        <v>95.015865629964168</v>
      </c>
      <c r="BK33" s="188">
        <v>85.166266063110285</v>
      </c>
      <c r="BL33" s="188">
        <v>90.772891684161095</v>
      </c>
      <c r="BM33" s="188">
        <v>95.917626889938262</v>
      </c>
      <c r="BN33" s="188">
        <v>97.012605941373849</v>
      </c>
      <c r="BO33" s="188">
        <v>90.619316384294706</v>
      </c>
      <c r="BP33" s="188">
        <v>86.336444299159197</v>
      </c>
      <c r="BQ33" s="188">
        <v>89.470635773952807</v>
      </c>
      <c r="BR33" s="188">
        <v>87.426254843597491</v>
      </c>
      <c r="BS33" s="188">
        <v>82.714919041535524</v>
      </c>
      <c r="BT33" s="188">
        <v>75.772770470847718</v>
      </c>
      <c r="BU33" s="188">
        <v>0</v>
      </c>
      <c r="BV33" s="188">
        <v>0</v>
      </c>
      <c r="BW33" s="188">
        <v>0</v>
      </c>
      <c r="BX33" s="188">
        <v>0</v>
      </c>
      <c r="BY33" s="188">
        <v>0</v>
      </c>
      <c r="BZ33" s="188">
        <v>0</v>
      </c>
      <c r="CA33" s="186">
        <f t="shared" si="3"/>
        <v>1501.3036309302763</v>
      </c>
      <c r="CB33" s="187">
        <f t="shared" si="4"/>
        <v>79.694072705206921</v>
      </c>
    </row>
    <row r="34" spans="2:80">
      <c r="B34" s="184">
        <f t="shared" si="2"/>
        <v>2027</v>
      </c>
      <c r="C34" s="188">
        <v>1.3146722237153225E-2</v>
      </c>
      <c r="D34" s="188">
        <v>1.6636325906714333E-2</v>
      </c>
      <c r="E34" s="188">
        <v>2.0625057359889874E-2</v>
      </c>
      <c r="F34" s="188">
        <v>2.5133766005135928E-2</v>
      </c>
      <c r="G34" s="188">
        <v>3.0182397568355782E-2</v>
      </c>
      <c r="H34" s="188">
        <v>3.5790098790221506E-2</v>
      </c>
      <c r="I34" s="188">
        <v>4.1981977533911134E-2</v>
      </c>
      <c r="J34" s="188">
        <v>4.880188294040045E-2</v>
      </c>
      <c r="K34" s="188">
        <v>5.6308665913780601E-2</v>
      </c>
      <c r="L34" s="188">
        <v>6.4570363672230541E-2</v>
      </c>
      <c r="M34" s="188">
        <v>7.3692202011767863E-2</v>
      </c>
      <c r="N34" s="188">
        <v>8.3791984678419348E-2</v>
      </c>
      <c r="O34" s="188">
        <v>9.5092466915003712E-2</v>
      </c>
      <c r="P34" s="188">
        <v>0.1078725934990825</v>
      </c>
      <c r="Q34" s="188">
        <v>0.12250531268268927</v>
      </c>
      <c r="R34" s="188">
        <v>0.13962080379201802</v>
      </c>
      <c r="S34" s="188">
        <v>0.15959568790089204</v>
      </c>
      <c r="T34" s="188">
        <v>0.18220580093529357</v>
      </c>
      <c r="U34" s="188">
        <v>0.20901442938622056</v>
      </c>
      <c r="V34" s="188">
        <v>0.24160991543761082</v>
      </c>
      <c r="W34" s="188">
        <v>0.27830169563725532</v>
      </c>
      <c r="X34" s="188">
        <v>0.32104982945051719</v>
      </c>
      <c r="Y34" s="188">
        <v>0.37505174845663813</v>
      </c>
      <c r="Z34" s="188">
        <v>0.4328436807301459</v>
      </c>
      <c r="AA34" s="188">
        <v>0.49641202328329898</v>
      </c>
      <c r="AB34" s="188">
        <v>0.56720989900705865</v>
      </c>
      <c r="AC34" s="188">
        <v>0.66307486279787087</v>
      </c>
      <c r="AD34" s="188">
        <v>0.75982228595818702</v>
      </c>
      <c r="AE34" s="188">
        <v>0.84279101194886608</v>
      </c>
      <c r="AF34" s="188">
        <v>0.93181819593474513</v>
      </c>
      <c r="AG34" s="188">
        <v>1.0595855401700303</v>
      </c>
      <c r="AH34" s="188">
        <v>1.2228669553803351</v>
      </c>
      <c r="AI34" s="188">
        <v>1.4075008124961583</v>
      </c>
      <c r="AJ34" s="188">
        <v>1.6138310453758591</v>
      </c>
      <c r="AK34" s="188">
        <v>1.8935741356546085</v>
      </c>
      <c r="AL34" s="188">
        <v>2.2071124600856287</v>
      </c>
      <c r="AM34" s="188">
        <v>2.5610291264158977</v>
      </c>
      <c r="AN34" s="188">
        <v>2.9034883058738155</v>
      </c>
      <c r="AO34" s="188">
        <v>3.3901574308543365</v>
      </c>
      <c r="AP34" s="188">
        <v>3.9369147470860724</v>
      </c>
      <c r="AQ34" s="188">
        <v>4.6410550441197342</v>
      </c>
      <c r="AR34" s="188">
        <v>5.2963339194861607</v>
      </c>
      <c r="AS34" s="188">
        <v>6.1370073582778044</v>
      </c>
      <c r="AT34" s="188">
        <v>7.0268647344503039</v>
      </c>
      <c r="AU34" s="188">
        <v>8.0117607276322325</v>
      </c>
      <c r="AV34" s="188">
        <v>9.1723344955846056</v>
      </c>
      <c r="AW34" s="188">
        <v>10.561234683696391</v>
      </c>
      <c r="AX34" s="188">
        <v>12.040520423271868</v>
      </c>
      <c r="AY34" s="188">
        <v>14.056880594036745</v>
      </c>
      <c r="AZ34" s="188">
        <v>16.472309194821865</v>
      </c>
      <c r="BA34" s="188">
        <v>18.842721064540662</v>
      </c>
      <c r="BB34" s="188">
        <v>21.653397209674615</v>
      </c>
      <c r="BC34" s="188">
        <v>25.115057887790559</v>
      </c>
      <c r="BD34" s="188">
        <v>29.897620658506455</v>
      </c>
      <c r="BE34" s="188">
        <v>34.95220928230993</v>
      </c>
      <c r="BF34" s="188">
        <v>40.740640729361623</v>
      </c>
      <c r="BG34" s="188">
        <v>47.839999642614011</v>
      </c>
      <c r="BH34" s="188">
        <v>56.708304623233417</v>
      </c>
      <c r="BI34" s="188">
        <v>67.070455624871215</v>
      </c>
      <c r="BJ34" s="188">
        <v>81.235593845385353</v>
      </c>
      <c r="BK34" s="188">
        <v>95.8356287548186</v>
      </c>
      <c r="BL34" s="188">
        <v>85.134656250914801</v>
      </c>
      <c r="BM34" s="188">
        <v>90.038931896874331</v>
      </c>
      <c r="BN34" s="188">
        <v>94.442643807786297</v>
      </c>
      <c r="BO34" s="188">
        <v>94.811428489914874</v>
      </c>
      <c r="BP34" s="188">
        <v>87.91393659212973</v>
      </c>
      <c r="BQ34" s="188">
        <v>83.13406805654553</v>
      </c>
      <c r="BR34" s="188">
        <v>85.391407600650794</v>
      </c>
      <c r="BS34" s="188">
        <v>82.590716913112956</v>
      </c>
      <c r="BT34" s="188">
        <v>77.320191888736701</v>
      </c>
      <c r="BU34" s="188">
        <v>0</v>
      </c>
      <c r="BV34" s="188">
        <v>0</v>
      </c>
      <c r="BW34" s="188">
        <v>0</v>
      </c>
      <c r="BX34" s="188">
        <v>0</v>
      </c>
      <c r="BY34" s="188">
        <v>0</v>
      </c>
      <c r="BZ34" s="188">
        <v>0</v>
      </c>
      <c r="CA34" s="186">
        <f t="shared" si="3"/>
        <v>1423.7185262429143</v>
      </c>
      <c r="CB34" s="187">
        <f t="shared" si="4"/>
        <v>79.912921757857148</v>
      </c>
    </row>
    <row r="35" spans="2:80">
      <c r="B35" s="184">
        <f t="shared" si="2"/>
        <v>2028</v>
      </c>
      <c r="C35" s="188">
        <v>1.3225797423538799E-2</v>
      </c>
      <c r="D35" s="188">
        <v>1.6736390435964584E-2</v>
      </c>
      <c r="E35" s="188">
        <v>2.0749113396484099E-2</v>
      </c>
      <c r="F35" s="188">
        <v>2.5284941119021794E-2</v>
      </c>
      <c r="G35" s="188">
        <v>3.0363939299460154E-2</v>
      </c>
      <c r="H35" s="188">
        <v>3.6005369842696984E-2</v>
      </c>
      <c r="I35" s="188">
        <v>4.2234350953466449E-2</v>
      </c>
      <c r="J35" s="188">
        <v>4.9093393370904737E-2</v>
      </c>
      <c r="K35" s="188">
        <v>5.6640343248915676E-2</v>
      </c>
      <c r="L35" s="188">
        <v>6.4944835207772347E-2</v>
      </c>
      <c r="M35" s="188">
        <v>7.4098692624783996E-2</v>
      </c>
      <c r="N35" s="188">
        <v>8.4270331088922915E-2</v>
      </c>
      <c r="O35" s="188">
        <v>9.5584144506245083E-2</v>
      </c>
      <c r="P35" s="188">
        <v>0.10832723642795558</v>
      </c>
      <c r="Q35" s="188">
        <v>0.12284337911817189</v>
      </c>
      <c r="R35" s="188">
        <v>0.13954675298764746</v>
      </c>
      <c r="S35" s="188">
        <v>0.15917723455496563</v>
      </c>
      <c r="T35" s="188">
        <v>0.18208686142165809</v>
      </c>
      <c r="U35" s="188">
        <v>0.20791004760375056</v>
      </c>
      <c r="V35" s="188">
        <v>0.23861902137017366</v>
      </c>
      <c r="W35" s="188">
        <v>0.27599476217007862</v>
      </c>
      <c r="X35" s="188">
        <v>0.31769046706749676</v>
      </c>
      <c r="Y35" s="188">
        <v>0.36626278736589957</v>
      </c>
      <c r="Z35" s="188">
        <v>0.42783578763369245</v>
      </c>
      <c r="AA35" s="188">
        <v>0.4926582448995675</v>
      </c>
      <c r="AB35" s="188">
        <v>0.56362028514835716</v>
      </c>
      <c r="AC35" s="188">
        <v>0.64259283643654264</v>
      </c>
      <c r="AD35" s="188">
        <v>0.75047085588931484</v>
      </c>
      <c r="AE35" s="188">
        <v>0.85795281619054586</v>
      </c>
      <c r="AF35" s="188">
        <v>0.94873651819755267</v>
      </c>
      <c r="AG35" s="188">
        <v>1.0461578167948475</v>
      </c>
      <c r="AH35" s="188">
        <v>1.1872280915648585</v>
      </c>
      <c r="AI35" s="188">
        <v>1.3675655125511059</v>
      </c>
      <c r="AJ35" s="188">
        <v>1.5704371501111223</v>
      </c>
      <c r="AK35" s="188">
        <v>1.7965207387172721</v>
      </c>
      <c r="AL35" s="188">
        <v>2.1038253198978292</v>
      </c>
      <c r="AM35" s="188">
        <v>2.4467331346757684</v>
      </c>
      <c r="AN35" s="188">
        <v>2.8309163215508715</v>
      </c>
      <c r="AO35" s="188">
        <v>3.1978544582247266</v>
      </c>
      <c r="AP35" s="188">
        <v>3.7208655650543134</v>
      </c>
      <c r="AQ35" s="188">
        <v>4.3039983454818369</v>
      </c>
      <c r="AR35" s="188">
        <v>5.0188946810664055</v>
      </c>
      <c r="AS35" s="188">
        <v>5.7151986153609302</v>
      </c>
      <c r="AT35" s="188">
        <v>6.6111603618538153</v>
      </c>
      <c r="AU35" s="188">
        <v>7.5520678453263219</v>
      </c>
      <c r="AV35" s="188">
        <v>8.5858457125467122</v>
      </c>
      <c r="AW35" s="188">
        <v>9.805456007898389</v>
      </c>
      <c r="AX35" s="188">
        <v>11.264619427923003</v>
      </c>
      <c r="AY35" s="188">
        <v>12.800915791195987</v>
      </c>
      <c r="AZ35" s="188">
        <v>14.88832342902524</v>
      </c>
      <c r="BA35" s="188">
        <v>17.38333205620955</v>
      </c>
      <c r="BB35" s="188">
        <v>19.816270821060076</v>
      </c>
      <c r="BC35" s="188">
        <v>22.693611772228127</v>
      </c>
      <c r="BD35" s="188">
        <v>26.235751506298882</v>
      </c>
      <c r="BE35" s="188">
        <v>31.139961595468392</v>
      </c>
      <c r="BF35" s="188">
        <v>36.288555467590591</v>
      </c>
      <c r="BG35" s="188">
        <v>42.147016929311825</v>
      </c>
      <c r="BH35" s="188">
        <v>49.138264844595717</v>
      </c>
      <c r="BI35" s="188">
        <v>57.871077152547805</v>
      </c>
      <c r="BJ35" s="188">
        <v>68.03691321999996</v>
      </c>
      <c r="BK35" s="188">
        <v>81.93199978708941</v>
      </c>
      <c r="BL35" s="188">
        <v>95.763026669205431</v>
      </c>
      <c r="BM35" s="188">
        <v>84.398119122190494</v>
      </c>
      <c r="BN35" s="188">
        <v>88.589115593383838</v>
      </c>
      <c r="BO35" s="188">
        <v>92.216167498127049</v>
      </c>
      <c r="BP35" s="188">
        <v>91.876866958743662</v>
      </c>
      <c r="BQ35" s="188">
        <v>84.540723471867096</v>
      </c>
      <c r="BR35" s="188">
        <v>79.242139285921738</v>
      </c>
      <c r="BS35" s="188">
        <v>80.562556097993777</v>
      </c>
      <c r="BT35" s="188">
        <v>77.114798051058713</v>
      </c>
      <c r="BU35" s="188">
        <v>0</v>
      </c>
      <c r="BV35" s="188">
        <v>0</v>
      </c>
      <c r="BW35" s="188">
        <v>0</v>
      </c>
      <c r="BX35" s="188">
        <v>0</v>
      </c>
      <c r="BY35" s="188">
        <v>0</v>
      </c>
      <c r="BZ35" s="188">
        <v>0</v>
      </c>
      <c r="CA35" s="186">
        <f t="shared" si="3"/>
        <v>1342.2124097647147</v>
      </c>
      <c r="CB35" s="187">
        <f t="shared" si="4"/>
        <v>80.098261429812041</v>
      </c>
    </row>
    <row r="36" spans="2:80">
      <c r="B36" s="184">
        <f t="shared" si="2"/>
        <v>2029</v>
      </c>
      <c r="C36" s="188">
        <v>1.3305793072326629E-2</v>
      </c>
      <c r="D36" s="188">
        <v>1.6837619750796569E-2</v>
      </c>
      <c r="E36" s="188">
        <v>2.0874613488067986E-2</v>
      </c>
      <c r="F36" s="188">
        <v>2.5437875963296542E-2</v>
      </c>
      <c r="G36" s="188">
        <v>3.0547594238835806E-2</v>
      </c>
      <c r="H36" s="188">
        <v>3.6223146724360555E-2</v>
      </c>
      <c r="I36" s="188">
        <v>4.2489824419685428E-2</v>
      </c>
      <c r="J36" s="188">
        <v>4.9389392491387241E-2</v>
      </c>
      <c r="K36" s="188">
        <v>5.6976200514577829E-2</v>
      </c>
      <c r="L36" s="188">
        <v>6.5320657284229783E-2</v>
      </c>
      <c r="M36" s="188">
        <v>7.4518169010473062E-2</v>
      </c>
      <c r="N36" s="188">
        <v>8.471054507265155E-2</v>
      </c>
      <c r="O36" s="188">
        <v>9.6116618043427179E-2</v>
      </c>
      <c r="P36" s="188">
        <v>0.10884850597532808</v>
      </c>
      <c r="Q36" s="188">
        <v>0.1232793125391438</v>
      </c>
      <c r="R36" s="188">
        <v>0.13981665907672472</v>
      </c>
      <c r="S36" s="188">
        <v>0.15887234615095822</v>
      </c>
      <c r="T36" s="188">
        <v>0.1813442023896859</v>
      </c>
      <c r="U36" s="188">
        <v>0.20762107238954142</v>
      </c>
      <c r="V36" s="188">
        <v>0.23706656087184458</v>
      </c>
      <c r="W36" s="188">
        <v>0.2720681697536757</v>
      </c>
      <c r="X36" s="188">
        <v>0.31472869720079011</v>
      </c>
      <c r="Y36" s="188">
        <v>0.36205126120744874</v>
      </c>
      <c r="Z36" s="188">
        <v>0.4170200446062643</v>
      </c>
      <c r="AA36" s="188">
        <v>0.48661173100011557</v>
      </c>
      <c r="AB36" s="188">
        <v>0.55906336034945048</v>
      </c>
      <c r="AC36" s="188">
        <v>0.63819216563072401</v>
      </c>
      <c r="AD36" s="188">
        <v>0.72606822390193104</v>
      </c>
      <c r="AE36" s="188">
        <v>0.84673698017706212</v>
      </c>
      <c r="AF36" s="188">
        <v>0.96593193727920545</v>
      </c>
      <c r="AG36" s="188">
        <v>1.0650979013852275</v>
      </c>
      <c r="AH36" s="188">
        <v>1.1709853221412263</v>
      </c>
      <c r="AI36" s="188">
        <v>1.3258236692140726</v>
      </c>
      <c r="AJ36" s="188">
        <v>1.5238292242879672</v>
      </c>
      <c r="AK36" s="188">
        <v>1.7460287722520749</v>
      </c>
      <c r="AL36" s="188">
        <v>1.9931617407371112</v>
      </c>
      <c r="AM36" s="188">
        <v>2.329779882570576</v>
      </c>
      <c r="AN36" s="188">
        <v>2.7024700228616148</v>
      </c>
      <c r="AO36" s="188">
        <v>3.1168881033674163</v>
      </c>
      <c r="AP36" s="188">
        <v>3.508689821418105</v>
      </c>
      <c r="AQ36" s="188">
        <v>4.0679927408547174</v>
      </c>
      <c r="AR36" s="188">
        <v>4.6523543110201864</v>
      </c>
      <c r="AS36" s="188">
        <v>5.4168242914294495</v>
      </c>
      <c r="AT36" s="188">
        <v>6.1579638444874636</v>
      </c>
      <c r="AU36" s="188">
        <v>7.1084103564802721</v>
      </c>
      <c r="AV36" s="188">
        <v>8.0976364077421277</v>
      </c>
      <c r="AW36" s="188">
        <v>9.183526902912309</v>
      </c>
      <c r="AX36" s="188">
        <v>10.464660623359824</v>
      </c>
      <c r="AY36" s="188">
        <v>11.984077252503612</v>
      </c>
      <c r="AZ36" s="188">
        <v>13.566289596848335</v>
      </c>
      <c r="BA36" s="188">
        <v>15.720735905962012</v>
      </c>
      <c r="BB36" s="188">
        <v>18.293509072292562</v>
      </c>
      <c r="BC36" s="188">
        <v>20.780772521305263</v>
      </c>
      <c r="BD36" s="188">
        <v>23.718517376066977</v>
      </c>
      <c r="BE36" s="188">
        <v>27.337080948765514</v>
      </c>
      <c r="BF36" s="188">
        <v>32.343164041553038</v>
      </c>
      <c r="BG36" s="188">
        <v>37.554064157350673</v>
      </c>
      <c r="BH36" s="188">
        <v>43.300195918816328</v>
      </c>
      <c r="BI36" s="188">
        <v>50.154135378129077</v>
      </c>
      <c r="BJ36" s="188">
        <v>58.710727012587391</v>
      </c>
      <c r="BK36" s="188">
        <v>68.620253394647591</v>
      </c>
      <c r="BL36" s="188">
        <v>81.859378514486693</v>
      </c>
      <c r="BM36" s="188">
        <v>94.889835868518531</v>
      </c>
      <c r="BN36" s="188">
        <v>82.993683088653427</v>
      </c>
      <c r="BO36" s="188">
        <v>86.443314982074796</v>
      </c>
      <c r="BP36" s="188">
        <v>89.290678609876153</v>
      </c>
      <c r="BQ36" s="188">
        <v>88.260774198439663</v>
      </c>
      <c r="BR36" s="188">
        <v>80.488536990663405</v>
      </c>
      <c r="BS36" s="188">
        <v>74.680823380010651</v>
      </c>
      <c r="BT36" s="188">
        <v>75.140923365196613</v>
      </c>
      <c r="BU36" s="188">
        <v>0</v>
      </c>
      <c r="BV36" s="188">
        <v>0</v>
      </c>
      <c r="BW36" s="188">
        <v>0</v>
      </c>
      <c r="BX36" s="188">
        <v>0</v>
      </c>
      <c r="BY36" s="188">
        <v>0</v>
      </c>
      <c r="BZ36" s="188">
        <v>0</v>
      </c>
      <c r="CA36" s="186">
        <f t="shared" si="3"/>
        <v>1259.1216647938438</v>
      </c>
      <c r="CB36" s="187">
        <f t="shared" si="4"/>
        <v>80.255528228975408</v>
      </c>
    </row>
    <row r="37" spans="2:80">
      <c r="B37" s="184">
        <f t="shared" si="2"/>
        <v>2030</v>
      </c>
      <c r="C37" s="188">
        <v>1.3386925332940751E-2</v>
      </c>
      <c r="D37" s="188">
        <v>1.6940287374313447E-2</v>
      </c>
      <c r="E37" s="188">
        <v>2.1001896737741794E-2</v>
      </c>
      <c r="F37" s="188">
        <v>2.5592983770167239E-2</v>
      </c>
      <c r="G37" s="188">
        <v>3.073385862484029E-2</v>
      </c>
      <c r="H37" s="188">
        <v>3.6444017871561589E-2</v>
      </c>
      <c r="I37" s="188">
        <v>4.2748925976679897E-2</v>
      </c>
      <c r="J37" s="188">
        <v>4.9690657592138934E-2</v>
      </c>
      <c r="K37" s="188">
        <v>5.7320452350465741E-2</v>
      </c>
      <c r="L37" s="188">
        <v>6.5702628851315531E-2</v>
      </c>
      <c r="M37" s="188">
        <v>7.4937497138652123E-2</v>
      </c>
      <c r="N37" s="188">
        <v>8.5172713697961949E-2</v>
      </c>
      <c r="O37" s="188">
        <v>9.6579965099302126E-2</v>
      </c>
      <c r="P37" s="188">
        <v>0.10943557123121839</v>
      </c>
      <c r="Q37" s="188">
        <v>0.12381861253984111</v>
      </c>
      <c r="R37" s="188">
        <v>0.14020455010859545</v>
      </c>
      <c r="S37" s="188">
        <v>0.1590391488606327</v>
      </c>
      <c r="T37" s="188">
        <v>0.18073773599081716</v>
      </c>
      <c r="U37" s="188">
        <v>0.2064716209085459</v>
      </c>
      <c r="V37" s="188">
        <v>0.2365737644222933</v>
      </c>
      <c r="W37" s="188">
        <v>0.26999154022069144</v>
      </c>
      <c r="X37" s="188">
        <v>0.30971635718182605</v>
      </c>
      <c r="Y37" s="188">
        <v>0.35835425776776075</v>
      </c>
      <c r="Z37" s="188">
        <v>0.41186108584792319</v>
      </c>
      <c r="AA37" s="188">
        <v>0.47352651576585791</v>
      </c>
      <c r="AB37" s="188">
        <v>0.55190961736970767</v>
      </c>
      <c r="AC37" s="188">
        <v>0.63277999587161515</v>
      </c>
      <c r="AD37" s="188">
        <v>0.72079534182637095</v>
      </c>
      <c r="AE37" s="188">
        <v>0.81798508041804741</v>
      </c>
      <c r="AF37" s="188">
        <v>0.95266896022187564</v>
      </c>
      <c r="AG37" s="188">
        <v>1.0845457884750827</v>
      </c>
      <c r="AH37" s="188">
        <v>1.1921430327452274</v>
      </c>
      <c r="AI37" s="188">
        <v>1.3064656803686507</v>
      </c>
      <c r="AJ37" s="188">
        <v>1.4753870357386192</v>
      </c>
      <c r="AK37" s="188">
        <v>1.6921106740127712</v>
      </c>
      <c r="AL37" s="188">
        <v>1.9349087512029548</v>
      </c>
      <c r="AM37" s="188">
        <v>2.2043508161817784</v>
      </c>
      <c r="AN37" s="188">
        <v>2.5708026255997503</v>
      </c>
      <c r="AO37" s="188">
        <v>2.9733420311963221</v>
      </c>
      <c r="AP37" s="188">
        <v>3.4188595146517882</v>
      </c>
      <c r="AQ37" s="188">
        <v>3.83494224853365</v>
      </c>
      <c r="AR37" s="188">
        <v>4.3953552347796503</v>
      </c>
      <c r="AS37" s="188">
        <v>5.0194572850062826</v>
      </c>
      <c r="AT37" s="188">
        <v>5.8376747693303814</v>
      </c>
      <c r="AU37" s="188">
        <v>6.6226435403050354</v>
      </c>
      <c r="AV37" s="188">
        <v>7.6254137800098336</v>
      </c>
      <c r="AW37" s="188">
        <v>8.6660327035241274</v>
      </c>
      <c r="AX37" s="188">
        <v>9.806182134135188</v>
      </c>
      <c r="AY37" s="188">
        <v>11.13963807950719</v>
      </c>
      <c r="AZ37" s="188">
        <v>12.709453860364292</v>
      </c>
      <c r="BA37" s="188">
        <v>14.333721543884534</v>
      </c>
      <c r="BB37" s="188">
        <v>16.553660818278907</v>
      </c>
      <c r="BC37" s="188">
        <v>19.196734791280893</v>
      </c>
      <c r="BD37" s="188">
        <v>21.732722241960122</v>
      </c>
      <c r="BE37" s="188">
        <v>24.727138346904695</v>
      </c>
      <c r="BF37" s="188">
        <v>28.405957921119498</v>
      </c>
      <c r="BG37" s="188">
        <v>33.485086565850771</v>
      </c>
      <c r="BH37" s="188">
        <v>38.591703224508144</v>
      </c>
      <c r="BI37" s="188">
        <v>44.203076079856991</v>
      </c>
      <c r="BJ37" s="188">
        <v>50.888804211890566</v>
      </c>
      <c r="BK37" s="188">
        <v>59.21960844595629</v>
      </c>
      <c r="BL37" s="188">
        <v>68.556623752045027</v>
      </c>
      <c r="BM37" s="188">
        <v>81.101513777523451</v>
      </c>
      <c r="BN37" s="188">
        <v>93.269753290184269</v>
      </c>
      <c r="BO37" s="188">
        <v>80.944215377940097</v>
      </c>
      <c r="BP37" s="188">
        <v>83.653729485211159</v>
      </c>
      <c r="BQ37" s="188">
        <v>85.716593924329288</v>
      </c>
      <c r="BR37" s="188">
        <v>83.954138408505372</v>
      </c>
      <c r="BS37" s="188">
        <v>75.783328535858047</v>
      </c>
      <c r="BT37" s="188">
        <v>69.593439473223455</v>
      </c>
      <c r="BU37" s="188">
        <v>0</v>
      </c>
      <c r="BV37" s="188">
        <v>0</v>
      </c>
      <c r="BW37" s="188">
        <v>0</v>
      </c>
      <c r="BX37" s="188">
        <v>0</v>
      </c>
      <c r="BY37" s="188">
        <v>0</v>
      </c>
      <c r="BZ37" s="188">
        <v>0</v>
      </c>
      <c r="CA37" s="186">
        <f t="shared" si="3"/>
        <v>1176.6933823689519</v>
      </c>
      <c r="CB37" s="187">
        <f t="shared" si="4"/>
        <v>80.391587467020656</v>
      </c>
    </row>
    <row r="38" spans="2:80">
      <c r="B38" s="184">
        <f t="shared" si="2"/>
        <v>2031</v>
      </c>
      <c r="C38" s="188">
        <v>1.3470237361297049E-2</v>
      </c>
      <c r="D38" s="188">
        <v>1.7045713352795585E-2</v>
      </c>
      <c r="E38" s="188">
        <v>2.1132599686554492E-2</v>
      </c>
      <c r="F38" s="188">
        <v>2.5752258834198245E-2</v>
      </c>
      <c r="G38" s="188">
        <v>3.0925127346938159E-2</v>
      </c>
      <c r="H38" s="188">
        <v>3.6670823129290327E-2</v>
      </c>
      <c r="I38" s="188">
        <v>4.301487661002918E-2</v>
      </c>
      <c r="J38" s="188">
        <v>5.0000000233164039E-2</v>
      </c>
      <c r="K38" s="188">
        <v>5.7677474942473925E-2</v>
      </c>
      <c r="L38" s="188">
        <v>6.6103771017338747E-2</v>
      </c>
      <c r="M38" s="188">
        <v>7.5370142916284438E-2</v>
      </c>
      <c r="N38" s="188">
        <v>8.5636390388437747E-2</v>
      </c>
      <c r="O38" s="188">
        <v>9.7084714211843184E-2</v>
      </c>
      <c r="P38" s="188">
        <v>0.10991207682213378</v>
      </c>
      <c r="Q38" s="188">
        <v>0.12446630634008826</v>
      </c>
      <c r="R38" s="188">
        <v>0.14075402405265969</v>
      </c>
      <c r="S38" s="188">
        <v>0.15935160559296827</v>
      </c>
      <c r="T38" s="188">
        <v>0.18077042866754228</v>
      </c>
      <c r="U38" s="188">
        <v>0.20549110436703238</v>
      </c>
      <c r="V38" s="188">
        <v>0.23493492778704503</v>
      </c>
      <c r="W38" s="188">
        <v>0.26927388619311671</v>
      </c>
      <c r="X38" s="188">
        <v>0.3070509886457467</v>
      </c>
      <c r="Y38" s="188">
        <v>0.35210370156937915</v>
      </c>
      <c r="Z38" s="188">
        <v>0.40736437195863395</v>
      </c>
      <c r="AA38" s="188">
        <v>0.4673600031601069</v>
      </c>
      <c r="AB38" s="188">
        <v>0.53631506105360316</v>
      </c>
      <c r="AC38" s="188">
        <v>0.62446153672532734</v>
      </c>
      <c r="AD38" s="188">
        <v>0.71449700850993392</v>
      </c>
      <c r="AE38" s="188">
        <v>0.81181689443338956</v>
      </c>
      <c r="AF38" s="188">
        <v>0.91913116468068512</v>
      </c>
      <c r="AG38" s="188">
        <v>1.0690664557198659</v>
      </c>
      <c r="AH38" s="188">
        <v>1.214117354511248</v>
      </c>
      <c r="AI38" s="188">
        <v>1.3300884126573733</v>
      </c>
      <c r="AJ38" s="188">
        <v>1.4526561369891411</v>
      </c>
      <c r="AK38" s="188">
        <v>1.6363858220290632</v>
      </c>
      <c r="AL38" s="188">
        <v>1.8730527518621569</v>
      </c>
      <c r="AM38" s="188">
        <v>2.1376883844261432</v>
      </c>
      <c r="AN38" s="188">
        <v>2.429505884612587</v>
      </c>
      <c r="AO38" s="188">
        <v>2.825972207850282</v>
      </c>
      <c r="AP38" s="188">
        <v>3.2593073616056598</v>
      </c>
      <c r="AQ38" s="188">
        <v>3.7358704858924217</v>
      </c>
      <c r="AR38" s="188">
        <v>4.1403178521236086</v>
      </c>
      <c r="AS38" s="188">
        <v>4.7405398157441221</v>
      </c>
      <c r="AT38" s="188">
        <v>5.4080168982463599</v>
      </c>
      <c r="AU38" s="188">
        <v>6.2796555007840729</v>
      </c>
      <c r="AV38" s="188">
        <v>7.1062062077534982</v>
      </c>
      <c r="AW38" s="188">
        <v>8.1644100448143799</v>
      </c>
      <c r="AX38" s="188">
        <v>9.2584912365757077</v>
      </c>
      <c r="AY38" s="188">
        <v>10.444460864412569</v>
      </c>
      <c r="AZ38" s="188">
        <v>11.821187070995979</v>
      </c>
      <c r="BA38" s="188">
        <v>13.438080939972618</v>
      </c>
      <c r="BB38" s="188">
        <v>15.102737912606004</v>
      </c>
      <c r="BC38" s="188">
        <v>17.381408564996292</v>
      </c>
      <c r="BD38" s="188">
        <v>20.089723998594465</v>
      </c>
      <c r="BE38" s="188">
        <v>22.6708624003039</v>
      </c>
      <c r="BF38" s="188">
        <v>25.707559085492726</v>
      </c>
      <c r="BG38" s="188">
        <v>29.422655390366838</v>
      </c>
      <c r="BH38" s="188">
        <v>34.422752487423097</v>
      </c>
      <c r="BI38" s="188">
        <v>39.405757347505975</v>
      </c>
      <c r="BJ38" s="188">
        <v>44.857999800399696</v>
      </c>
      <c r="BK38" s="188">
        <v>51.337801464043189</v>
      </c>
      <c r="BL38" s="188">
        <v>59.168376568902843</v>
      </c>
      <c r="BM38" s="188">
        <v>67.919934238830109</v>
      </c>
      <c r="BN38" s="188">
        <v>79.707404328971094</v>
      </c>
      <c r="BO38" s="188">
        <v>90.934932297800117</v>
      </c>
      <c r="BP38" s="188">
        <v>78.301403522817395</v>
      </c>
      <c r="BQ38" s="188">
        <v>80.26939773929972</v>
      </c>
      <c r="BR38" s="188">
        <v>81.488695483038015</v>
      </c>
      <c r="BS38" s="188">
        <v>78.989379905044899</v>
      </c>
      <c r="BT38" s="188">
        <v>70.568665703828898</v>
      </c>
      <c r="BU38" s="188">
        <v>0</v>
      </c>
      <c r="BV38" s="188">
        <v>0</v>
      </c>
      <c r="BW38" s="188">
        <v>0</v>
      </c>
      <c r="BX38" s="188">
        <v>0</v>
      </c>
      <c r="BY38" s="188">
        <v>0</v>
      </c>
      <c r="BZ38" s="188">
        <v>0</v>
      </c>
      <c r="CA38" s="186">
        <f t="shared" si="3"/>
        <v>1098.697465150434</v>
      </c>
      <c r="CB38" s="187">
        <f t="shared" si="4"/>
        <v>80.529749951051684</v>
      </c>
    </row>
    <row r="39" spans="2:80">
      <c r="B39" s="184">
        <f t="shared" si="2"/>
        <v>2032</v>
      </c>
      <c r="C39" s="188">
        <v>1.3549741191830245E-2</v>
      </c>
      <c r="D39" s="188">
        <v>1.7146320303465357E-2</v>
      </c>
      <c r="E39" s="188">
        <v>2.1257328195721899E-2</v>
      </c>
      <c r="F39" s="188">
        <v>2.5904253425480188E-2</v>
      </c>
      <c r="G39" s="188">
        <v>3.1107653164253953E-2</v>
      </c>
      <c r="H39" s="188">
        <v>3.6887261105057606E-2</v>
      </c>
      <c r="I39" s="188">
        <v>4.3268713542869278E-2</v>
      </c>
      <c r="J39" s="188">
        <v>5.0294499114175426E-2</v>
      </c>
      <c r="K39" s="188">
        <v>5.801821181074631E-2</v>
      </c>
      <c r="L39" s="188">
        <v>6.6494666593907348E-2</v>
      </c>
      <c r="M39" s="188">
        <v>7.5799194066998504E-2</v>
      </c>
      <c r="N39" s="188">
        <v>8.6078623068722299E-2</v>
      </c>
      <c r="O39" s="188">
        <v>9.7541519685433828E-2</v>
      </c>
      <c r="P39" s="188">
        <v>0.11040208297804278</v>
      </c>
      <c r="Q39" s="188">
        <v>0.12488041262955006</v>
      </c>
      <c r="R39" s="188">
        <v>0.14140130583337135</v>
      </c>
      <c r="S39" s="188">
        <v>0.15982727936947305</v>
      </c>
      <c r="T39" s="188">
        <v>0.18089385618066098</v>
      </c>
      <c r="U39" s="188">
        <v>0.20526427698983676</v>
      </c>
      <c r="V39" s="188">
        <v>0.23340080753352357</v>
      </c>
      <c r="W39" s="188">
        <v>0.26695077433145048</v>
      </c>
      <c r="X39" s="188">
        <v>0.30597603094898113</v>
      </c>
      <c r="Y39" s="188">
        <v>0.34865448610880834</v>
      </c>
      <c r="Z39" s="188">
        <v>0.39958029473852136</v>
      </c>
      <c r="AA39" s="188">
        <v>0.46187534228389893</v>
      </c>
      <c r="AB39" s="188">
        <v>0.52892967110159872</v>
      </c>
      <c r="AC39" s="188">
        <v>0.60593059698956619</v>
      </c>
      <c r="AD39" s="188">
        <v>0.70477869586887598</v>
      </c>
      <c r="AE39" s="188">
        <v>0.80443254712234746</v>
      </c>
      <c r="AF39" s="188">
        <v>0.91183935433863983</v>
      </c>
      <c r="AG39" s="188">
        <v>1.0300681163456977</v>
      </c>
      <c r="AH39" s="188">
        <v>1.196037996557731</v>
      </c>
      <c r="AI39" s="188">
        <v>1.3546634809197868</v>
      </c>
      <c r="AJ39" s="188">
        <v>1.4787769647477496</v>
      </c>
      <c r="AK39" s="188">
        <v>1.6097530812880809</v>
      </c>
      <c r="AL39" s="188">
        <v>1.809169640350438</v>
      </c>
      <c r="AM39" s="188">
        <v>2.0669604312849446</v>
      </c>
      <c r="AN39" s="188">
        <v>2.353486963557549</v>
      </c>
      <c r="AO39" s="188">
        <v>2.6673959217599195</v>
      </c>
      <c r="AP39" s="188">
        <v>3.0949196240462298</v>
      </c>
      <c r="AQ39" s="188">
        <v>3.5590981327960769</v>
      </c>
      <c r="AR39" s="188">
        <v>4.0310630236638731</v>
      </c>
      <c r="AS39" s="188">
        <v>4.4620837822380217</v>
      </c>
      <c r="AT39" s="188">
        <v>5.1057402609785401</v>
      </c>
      <c r="AU39" s="188">
        <v>5.8160138920580824</v>
      </c>
      <c r="AV39" s="188">
        <v>6.7395633427752664</v>
      </c>
      <c r="AW39" s="188">
        <v>7.6103891552791243</v>
      </c>
      <c r="AX39" s="188">
        <v>8.7262556493338597</v>
      </c>
      <c r="AY39" s="188">
        <v>9.8660887282644669</v>
      </c>
      <c r="AZ39" s="188">
        <v>11.089531676680171</v>
      </c>
      <c r="BA39" s="188">
        <v>12.506514322457226</v>
      </c>
      <c r="BB39" s="188">
        <v>14.168961725126445</v>
      </c>
      <c r="BC39" s="188">
        <v>15.867848489761956</v>
      </c>
      <c r="BD39" s="188">
        <v>18.200755340435965</v>
      </c>
      <c r="BE39" s="188">
        <v>20.970616241705919</v>
      </c>
      <c r="BF39" s="188">
        <v>23.583896700965983</v>
      </c>
      <c r="BG39" s="188">
        <v>26.642103272241478</v>
      </c>
      <c r="BH39" s="188">
        <v>30.259455362637986</v>
      </c>
      <c r="BI39" s="188">
        <v>35.160735231702247</v>
      </c>
      <c r="BJ39" s="188">
        <v>39.999331210155049</v>
      </c>
      <c r="BK39" s="188">
        <v>45.262333693882212</v>
      </c>
      <c r="BL39" s="188">
        <v>51.301003509529608</v>
      </c>
      <c r="BM39" s="188">
        <v>58.624031203048517</v>
      </c>
      <c r="BN39" s="188">
        <v>66.753034101866689</v>
      </c>
      <c r="BO39" s="188">
        <v>77.707673353749612</v>
      </c>
      <c r="BP39" s="188">
        <v>87.942728444899771</v>
      </c>
      <c r="BQ39" s="188">
        <v>75.112697475972894</v>
      </c>
      <c r="BR39" s="188">
        <v>76.28745369491773</v>
      </c>
      <c r="BS39" s="188">
        <v>76.641880167458865</v>
      </c>
      <c r="BT39" s="188">
        <v>73.517397283645224</v>
      </c>
      <c r="BU39" s="188">
        <v>0</v>
      </c>
      <c r="BV39" s="188">
        <v>0</v>
      </c>
      <c r="BW39" s="188">
        <v>0</v>
      </c>
      <c r="BX39" s="188">
        <v>0</v>
      </c>
      <c r="BY39" s="188">
        <v>0</v>
      </c>
      <c r="BZ39" s="188">
        <v>0</v>
      </c>
      <c r="CA39" s="186">
        <f t="shared" si="3"/>
        <v>1019.295876491703</v>
      </c>
      <c r="CB39" s="187">
        <f t="shared" si="4"/>
        <v>80.6149244117791</v>
      </c>
    </row>
    <row r="40" spans="2:80">
      <c r="B40" s="184">
        <f t="shared" si="2"/>
        <v>2033</v>
      </c>
      <c r="C40" s="188">
        <v>1.3622650898630803E-2</v>
      </c>
      <c r="D40" s="188">
        <v>1.7238582817437793E-2</v>
      </c>
      <c r="E40" s="188">
        <v>2.1371711603063129E-2</v>
      </c>
      <c r="F40" s="188">
        <v>2.6043641440011263E-2</v>
      </c>
      <c r="G40" s="188">
        <v>3.127504011573512E-2</v>
      </c>
      <c r="H40" s="188">
        <v>3.7085747508138651E-2</v>
      </c>
      <c r="I40" s="188">
        <v>4.3501617389104637E-2</v>
      </c>
      <c r="J40" s="188">
        <v>5.0564838039069387E-2</v>
      </c>
      <c r="K40" s="188">
        <v>5.8328412005022347E-2</v>
      </c>
      <c r="L40" s="188">
        <v>6.6853323745862545E-2</v>
      </c>
      <c r="M40" s="188">
        <v>7.6208825372548736E-2</v>
      </c>
      <c r="N40" s="188">
        <v>8.6512565093806809E-2</v>
      </c>
      <c r="O40" s="188">
        <v>9.7956249375482335E-2</v>
      </c>
      <c r="P40" s="188">
        <v>0.1108053578684029</v>
      </c>
      <c r="Q40" s="188">
        <v>0.12530531875428286</v>
      </c>
      <c r="R40" s="188">
        <v>0.14168402721004081</v>
      </c>
      <c r="S40" s="188">
        <v>0.16042753278471308</v>
      </c>
      <c r="T40" s="188">
        <v>0.18122573083525559</v>
      </c>
      <c r="U40" s="188">
        <v>0.20509721082179849</v>
      </c>
      <c r="V40" s="188">
        <v>0.23280434392169133</v>
      </c>
      <c r="W40" s="188">
        <v>0.26469921259649193</v>
      </c>
      <c r="X40" s="188">
        <v>0.30279188258480871</v>
      </c>
      <c r="Y40" s="188">
        <v>0.34711664754283272</v>
      </c>
      <c r="Z40" s="188">
        <v>0.39518223976526967</v>
      </c>
      <c r="AA40" s="188">
        <v>0.4523023743179585</v>
      </c>
      <c r="AB40" s="188">
        <v>0.52231067884958404</v>
      </c>
      <c r="AC40" s="188">
        <v>0.59715271179900598</v>
      </c>
      <c r="AD40" s="188">
        <v>0.68291493025617078</v>
      </c>
      <c r="AE40" s="188">
        <v>0.79314961465485156</v>
      </c>
      <c r="AF40" s="188">
        <v>0.90322585240452968</v>
      </c>
      <c r="AG40" s="188">
        <v>1.0214859560247755</v>
      </c>
      <c r="AH40" s="188">
        <v>1.1509666626781043</v>
      </c>
      <c r="AI40" s="188">
        <v>1.3336888075846136</v>
      </c>
      <c r="AJ40" s="188">
        <v>1.506140831876321</v>
      </c>
      <c r="AK40" s="188">
        <v>1.6385025347209672</v>
      </c>
      <c r="AL40" s="188">
        <v>1.7781812249129147</v>
      </c>
      <c r="AM40" s="188">
        <v>1.9941124975853328</v>
      </c>
      <c r="AN40" s="188">
        <v>2.2730634388611271</v>
      </c>
      <c r="AO40" s="188">
        <v>2.5812082328223327</v>
      </c>
      <c r="AP40" s="188">
        <v>2.9177764921724445</v>
      </c>
      <c r="AQ40" s="188">
        <v>3.3765613471802789</v>
      </c>
      <c r="AR40" s="188">
        <v>3.8358387123775763</v>
      </c>
      <c r="AS40" s="188">
        <v>4.3419775331563732</v>
      </c>
      <c r="AT40" s="188">
        <v>4.8025125318465305</v>
      </c>
      <c r="AU40" s="188">
        <v>5.4892224035095571</v>
      </c>
      <c r="AV40" s="188">
        <v>6.2406232059642957</v>
      </c>
      <c r="AW40" s="188">
        <v>7.2192008571111952</v>
      </c>
      <c r="AX40" s="188">
        <v>8.1361212560967822</v>
      </c>
      <c r="AY40" s="188">
        <v>9.3027429009404514</v>
      </c>
      <c r="AZ40" s="188">
        <v>10.480749877591785</v>
      </c>
      <c r="BA40" s="188">
        <v>11.738869512852567</v>
      </c>
      <c r="BB40" s="188">
        <v>13.194687612951602</v>
      </c>
      <c r="BC40" s="188">
        <v>14.897185000147482</v>
      </c>
      <c r="BD40" s="188">
        <v>16.626278795246485</v>
      </c>
      <c r="BE40" s="188">
        <v>19.010171567062066</v>
      </c>
      <c r="BF40" s="188">
        <v>21.829331630705251</v>
      </c>
      <c r="BG40" s="188">
        <v>24.455965768793746</v>
      </c>
      <c r="BH40" s="188">
        <v>27.41443307779565</v>
      </c>
      <c r="BI40" s="188">
        <v>30.921633567190451</v>
      </c>
      <c r="BJ40" s="188">
        <v>35.703169623711219</v>
      </c>
      <c r="BK40" s="188">
        <v>40.371184245765541</v>
      </c>
      <c r="BL40" s="188">
        <v>45.240495080187053</v>
      </c>
      <c r="BM40" s="188">
        <v>50.839746918596148</v>
      </c>
      <c r="BN40" s="188">
        <v>57.625662703956436</v>
      </c>
      <c r="BO40" s="188">
        <v>65.083832558320751</v>
      </c>
      <c r="BP40" s="188">
        <v>75.154282426481899</v>
      </c>
      <c r="BQ40" s="188">
        <v>84.341261822637435</v>
      </c>
      <c r="BR40" s="188">
        <v>71.377462081648886</v>
      </c>
      <c r="BS40" s="188">
        <v>71.740120875919999</v>
      </c>
      <c r="BT40" s="188">
        <v>71.320390118164099</v>
      </c>
      <c r="BU40" s="188">
        <v>0</v>
      </c>
      <c r="BV40" s="188">
        <v>0</v>
      </c>
      <c r="BW40" s="188">
        <v>0</v>
      </c>
      <c r="BX40" s="188">
        <v>0</v>
      </c>
      <c r="BY40" s="188">
        <v>0</v>
      </c>
      <c r="BZ40" s="188">
        <v>0</v>
      </c>
      <c r="CA40" s="186">
        <f t="shared" si="3"/>
        <v>937.35160116552015</v>
      </c>
      <c r="CB40" s="187">
        <f t="shared" si="4"/>
        <v>80.616905365667378</v>
      </c>
    </row>
    <row r="41" spans="2:80">
      <c r="B41" s="184">
        <f t="shared" si="2"/>
        <v>2034</v>
      </c>
      <c r="C41" s="188">
        <v>1.369218888325675E-2</v>
      </c>
      <c r="D41" s="188">
        <v>1.7326578635274727E-2</v>
      </c>
      <c r="E41" s="188">
        <v>2.1480805329676451E-2</v>
      </c>
      <c r="F41" s="188">
        <v>2.6176583431370755E-2</v>
      </c>
      <c r="G41" s="188">
        <v>3.1434686228296253E-2</v>
      </c>
      <c r="H41" s="188">
        <v>3.7275054872707603E-2</v>
      </c>
      <c r="I41" s="188">
        <v>4.3723528704653555E-2</v>
      </c>
      <c r="J41" s="188">
        <v>5.0823460404891559E-2</v>
      </c>
      <c r="K41" s="188">
        <v>5.8625183003020963E-2</v>
      </c>
      <c r="L41" s="188">
        <v>6.7189803698674111E-2</v>
      </c>
      <c r="M41" s="188">
        <v>7.6599667094325349E-2</v>
      </c>
      <c r="N41" s="188">
        <v>8.6957612524959607E-2</v>
      </c>
      <c r="O41" s="188">
        <v>9.8405184073334359E-2</v>
      </c>
      <c r="P41" s="188">
        <v>0.11118919186306944</v>
      </c>
      <c r="Q41" s="188">
        <v>0.12564576741438044</v>
      </c>
      <c r="R41" s="188">
        <v>0.1420367689347751</v>
      </c>
      <c r="S41" s="188">
        <v>0.16055667795482015</v>
      </c>
      <c r="T41" s="188">
        <v>0.18179063461893233</v>
      </c>
      <c r="U41" s="188">
        <v>0.20527551033628075</v>
      </c>
      <c r="V41" s="188">
        <v>0.23230860320540239</v>
      </c>
      <c r="W41" s="188">
        <v>0.26369501877270146</v>
      </c>
      <c r="X41" s="188">
        <v>0.29973218806949165</v>
      </c>
      <c r="Y41" s="188">
        <v>0.34297209651341926</v>
      </c>
      <c r="Z41" s="188">
        <v>0.39317573013506668</v>
      </c>
      <c r="AA41" s="188">
        <v>0.44690515022556854</v>
      </c>
      <c r="AB41" s="188">
        <v>0.51079712188503712</v>
      </c>
      <c r="AC41" s="188">
        <v>0.58937144167191846</v>
      </c>
      <c r="AD41" s="188">
        <v>0.67270104441508782</v>
      </c>
      <c r="AE41" s="188">
        <v>0.76769945453677524</v>
      </c>
      <c r="AF41" s="188">
        <v>0.89036240499100205</v>
      </c>
      <c r="AG41" s="188">
        <v>1.0116589852879503</v>
      </c>
      <c r="AH41" s="188">
        <v>1.14112453166846</v>
      </c>
      <c r="AI41" s="188">
        <v>1.2821221871845268</v>
      </c>
      <c r="AJ41" s="188">
        <v>1.4821990337609861</v>
      </c>
      <c r="AK41" s="188">
        <v>1.6690775362700419</v>
      </c>
      <c r="AL41" s="188">
        <v>1.8099290135302877</v>
      </c>
      <c r="AM41" s="188">
        <v>1.9585482693753047</v>
      </c>
      <c r="AN41" s="188">
        <v>2.1907263887532649</v>
      </c>
      <c r="AO41" s="188">
        <v>2.4905632710939227</v>
      </c>
      <c r="AP41" s="188">
        <v>2.8209018774971142</v>
      </c>
      <c r="AQ41" s="188">
        <v>3.1799130746783884</v>
      </c>
      <c r="AR41" s="188">
        <v>3.6341717928556445</v>
      </c>
      <c r="AS41" s="188">
        <v>4.1275161776526899</v>
      </c>
      <c r="AT41" s="188">
        <v>4.6711132390926577</v>
      </c>
      <c r="AU41" s="188">
        <v>5.1602576734489762</v>
      </c>
      <c r="AV41" s="188">
        <v>5.8886336591188604</v>
      </c>
      <c r="AW41" s="188">
        <v>6.683867096744498</v>
      </c>
      <c r="AX41" s="188">
        <v>7.7197212029830142</v>
      </c>
      <c r="AY41" s="188">
        <v>8.6761731238062172</v>
      </c>
      <c r="AZ41" s="188">
        <v>9.886831055391859</v>
      </c>
      <c r="BA41" s="188">
        <v>11.100476939746574</v>
      </c>
      <c r="BB41" s="188">
        <v>12.391889729460809</v>
      </c>
      <c r="BC41" s="188">
        <v>13.881432255328896</v>
      </c>
      <c r="BD41" s="188">
        <v>15.620179716344802</v>
      </c>
      <c r="BE41" s="188">
        <v>17.376629043597848</v>
      </c>
      <c r="BF41" s="188">
        <v>19.800595941113858</v>
      </c>
      <c r="BG41" s="188">
        <v>22.651448517032641</v>
      </c>
      <c r="BH41" s="188">
        <v>25.181312646177275</v>
      </c>
      <c r="BI41" s="188">
        <v>28.030347052775653</v>
      </c>
      <c r="BJ41" s="188">
        <v>31.413849773420182</v>
      </c>
      <c r="BK41" s="188">
        <v>36.049974728111351</v>
      </c>
      <c r="BL41" s="188">
        <v>40.365774753429548</v>
      </c>
      <c r="BM41" s="188">
        <v>44.848094318260827</v>
      </c>
      <c r="BN41" s="188">
        <v>49.989167846902035</v>
      </c>
      <c r="BO41" s="188">
        <v>56.199229947463778</v>
      </c>
      <c r="BP41" s="188">
        <v>62.958892104228774</v>
      </c>
      <c r="BQ41" s="188">
        <v>72.091819060429771</v>
      </c>
      <c r="BR41" s="188">
        <v>80.134597523551875</v>
      </c>
      <c r="BS41" s="188">
        <v>67.126899964234724</v>
      </c>
      <c r="BT41" s="188">
        <v>66.763985694635409</v>
      </c>
      <c r="BU41" s="188">
        <v>0</v>
      </c>
      <c r="BV41" s="188">
        <v>0</v>
      </c>
      <c r="BW41" s="188">
        <v>0</v>
      </c>
      <c r="BX41" s="188">
        <v>0</v>
      </c>
      <c r="BY41" s="188">
        <v>0</v>
      </c>
      <c r="BZ41" s="188">
        <v>0</v>
      </c>
      <c r="CA41" s="186">
        <f t="shared" si="3"/>
        <v>858.42757188886947</v>
      </c>
      <c r="CB41" s="187">
        <f t="shared" si="4"/>
        <v>80.566580897138635</v>
      </c>
    </row>
    <row r="42" spans="2:80">
      <c r="B42" s="184">
        <f t="shared" si="2"/>
        <v>2035</v>
      </c>
      <c r="C42" s="188">
        <v>1.3760391335934312E-2</v>
      </c>
      <c r="D42" s="188">
        <v>1.7412884423889826E-2</v>
      </c>
      <c r="E42" s="188">
        <v>2.1587803825056883E-2</v>
      </c>
      <c r="F42" s="188">
        <v>2.6306972166726388E-2</v>
      </c>
      <c r="G42" s="188">
        <v>3.1591266211102434E-2</v>
      </c>
      <c r="H42" s="188">
        <v>3.7460726439736455E-2</v>
      </c>
      <c r="I42" s="188">
        <v>4.3941234314554142E-2</v>
      </c>
      <c r="J42" s="188">
        <v>5.1075648894477514E-2</v>
      </c>
      <c r="K42" s="188">
        <v>5.8918843508305424E-2</v>
      </c>
      <c r="L42" s="188">
        <v>6.752210477799539E-2</v>
      </c>
      <c r="M42" s="188">
        <v>7.6971378061315876E-2</v>
      </c>
      <c r="N42" s="188">
        <v>8.7394102310139762E-2</v>
      </c>
      <c r="O42" s="188">
        <v>9.8901259921036613E-2</v>
      </c>
      <c r="P42" s="188">
        <v>0.11165830241666555</v>
      </c>
      <c r="Q42" s="188">
        <v>0.12598562355988455</v>
      </c>
      <c r="R42" s="188">
        <v>0.14229395075202841</v>
      </c>
      <c r="S42" s="188">
        <v>0.16081994130582461</v>
      </c>
      <c r="T42" s="188">
        <v>0.18173077162748758</v>
      </c>
      <c r="U42" s="188">
        <v>0.20580740262534303</v>
      </c>
      <c r="V42" s="188">
        <v>0.23231031874380725</v>
      </c>
      <c r="W42" s="188">
        <v>0.26281548380591307</v>
      </c>
      <c r="X42" s="188">
        <v>0.29826534947997629</v>
      </c>
      <c r="Y42" s="188">
        <v>0.33898584415700894</v>
      </c>
      <c r="Z42" s="188">
        <v>0.38794549602612338</v>
      </c>
      <c r="AA42" s="188">
        <v>0.44441713236456237</v>
      </c>
      <c r="AB42" s="188">
        <v>0.50432984903312239</v>
      </c>
      <c r="AC42" s="188">
        <v>0.5757292219397171</v>
      </c>
      <c r="AD42" s="188">
        <v>0.66370757909460698</v>
      </c>
      <c r="AE42" s="188">
        <v>0.75599787435469246</v>
      </c>
      <c r="AF42" s="188">
        <v>0.86102803987909926</v>
      </c>
      <c r="AG42" s="188">
        <v>0.99717622610054224</v>
      </c>
      <c r="AH42" s="188">
        <v>1.1301002871734984</v>
      </c>
      <c r="AI42" s="188">
        <v>1.2710476018390822</v>
      </c>
      <c r="AJ42" s="188">
        <v>1.4236944014552324</v>
      </c>
      <c r="AK42" s="188">
        <v>1.6420740780661884</v>
      </c>
      <c r="AL42" s="188">
        <v>1.8441177308502525</v>
      </c>
      <c r="AM42" s="188">
        <v>1.9936361162837906</v>
      </c>
      <c r="AN42" s="188">
        <v>2.1503652367549302</v>
      </c>
      <c r="AO42" s="188">
        <v>2.3982032876814237</v>
      </c>
      <c r="AP42" s="188">
        <v>2.7194832841939296</v>
      </c>
      <c r="AQ42" s="188">
        <v>3.0718369078675285</v>
      </c>
      <c r="AR42" s="188">
        <v>3.4168906374802228</v>
      </c>
      <c r="AS42" s="188">
        <v>3.9058012947446867</v>
      </c>
      <c r="AT42" s="188">
        <v>4.4364889431793824</v>
      </c>
      <c r="AU42" s="188">
        <v>5.0171471912694718</v>
      </c>
      <c r="AV42" s="188">
        <v>5.5330667839510905</v>
      </c>
      <c r="AW42" s="188">
        <v>6.3058822356014606</v>
      </c>
      <c r="AX42" s="188">
        <v>7.1468613887104304</v>
      </c>
      <c r="AY42" s="188">
        <v>8.2343210422253268</v>
      </c>
      <c r="AZ42" s="188">
        <v>9.2239078426390684</v>
      </c>
      <c r="BA42" s="188">
        <v>10.476476381117568</v>
      </c>
      <c r="BB42" s="188">
        <v>11.724567024988517</v>
      </c>
      <c r="BC42" s="188">
        <v>13.044530066062755</v>
      </c>
      <c r="BD42" s="188">
        <v>14.564386656077673</v>
      </c>
      <c r="BE42" s="188">
        <v>16.336626872187818</v>
      </c>
      <c r="BF42" s="188">
        <v>18.110835448273647</v>
      </c>
      <c r="BG42" s="188">
        <v>20.559253633383225</v>
      </c>
      <c r="BH42" s="188">
        <v>23.340819481369888</v>
      </c>
      <c r="BI42" s="188">
        <v>25.765783834715574</v>
      </c>
      <c r="BJ42" s="188">
        <v>28.494788213885375</v>
      </c>
      <c r="BK42" s="188">
        <v>31.736565248903847</v>
      </c>
      <c r="BL42" s="188">
        <v>36.06452843284066</v>
      </c>
      <c r="BM42" s="188">
        <v>40.03459385981958</v>
      </c>
      <c r="BN42" s="188">
        <v>44.117378555637139</v>
      </c>
      <c r="BO42" s="188">
        <v>48.772844486566534</v>
      </c>
      <c r="BP42" s="188">
        <v>54.386277716558268</v>
      </c>
      <c r="BQ42" s="188">
        <v>60.417672928025731</v>
      </c>
      <c r="BR42" s="188">
        <v>68.522977346816688</v>
      </c>
      <c r="BS42" s="188">
        <v>75.364614700383456</v>
      </c>
      <c r="BT42" s="188">
        <v>62.485480647760575</v>
      </c>
      <c r="BU42" s="188">
        <v>0</v>
      </c>
      <c r="BV42" s="188">
        <v>0</v>
      </c>
      <c r="BW42" s="188">
        <v>0</v>
      </c>
      <c r="BX42" s="188">
        <v>0</v>
      </c>
      <c r="BY42" s="188">
        <v>0</v>
      </c>
      <c r="BZ42" s="188">
        <v>0</v>
      </c>
      <c r="CA42" s="186">
        <f t="shared" si="3"/>
        <v>785.06977685079801</v>
      </c>
      <c r="CB42" s="187">
        <f t="shared" si="4"/>
        <v>80.480471451061447</v>
      </c>
    </row>
    <row r="43" spans="2:80">
      <c r="B43" s="184">
        <f t="shared" si="2"/>
        <v>2036</v>
      </c>
      <c r="C43" s="188">
        <v>1.3827242071561698E-2</v>
      </c>
      <c r="D43" s="188">
        <v>1.7497479702084553E-2</v>
      </c>
      <c r="E43" s="188">
        <v>2.1692681697426403E-2</v>
      </c>
      <c r="F43" s="188">
        <v>2.6434776703569918E-2</v>
      </c>
      <c r="G43" s="188">
        <v>3.1744742906209038E-2</v>
      </c>
      <c r="H43" s="188">
        <v>3.7642718147566222E-2</v>
      </c>
      <c r="I43" s="188">
        <v>4.4154608221152837E-2</v>
      </c>
      <c r="J43" s="188">
        <v>5.1323205339447966E-2</v>
      </c>
      <c r="K43" s="188">
        <v>5.9201855097368007E-2</v>
      </c>
      <c r="L43" s="188">
        <v>6.7854054105054143E-2</v>
      </c>
      <c r="M43" s="188">
        <v>7.7340401118462437E-2</v>
      </c>
      <c r="N43" s="188">
        <v>8.7800092725701273E-2</v>
      </c>
      <c r="O43" s="188">
        <v>9.9387483696173076E-2</v>
      </c>
      <c r="P43" s="188">
        <v>0.11221031148877578</v>
      </c>
      <c r="Q43" s="188">
        <v>0.12646408693662392</v>
      </c>
      <c r="R43" s="188">
        <v>0.14255472671196995</v>
      </c>
      <c r="S43" s="188">
        <v>0.16094942630104814</v>
      </c>
      <c r="T43" s="188">
        <v>0.18186279059621252</v>
      </c>
      <c r="U43" s="188">
        <v>0.20549325182882752</v>
      </c>
      <c r="V43" s="188">
        <v>0.23278570859536665</v>
      </c>
      <c r="W43" s="188">
        <v>0.26258729425716071</v>
      </c>
      <c r="X43" s="188">
        <v>0.2969093534924665</v>
      </c>
      <c r="Y43" s="188">
        <v>0.33696003389815493</v>
      </c>
      <c r="Z43" s="188">
        <v>0.38286626277681485</v>
      </c>
      <c r="AA43" s="188">
        <v>0.43793322453467715</v>
      </c>
      <c r="AB43" s="188">
        <v>0.50130748285613613</v>
      </c>
      <c r="AC43" s="188">
        <v>0.56806841818052867</v>
      </c>
      <c r="AD43" s="188">
        <v>0.64768857190923457</v>
      </c>
      <c r="AE43" s="188">
        <v>0.74570427112766968</v>
      </c>
      <c r="AF43" s="188">
        <v>0.84772920219785886</v>
      </c>
      <c r="AG43" s="188">
        <v>0.96358273925970561</v>
      </c>
      <c r="AH43" s="188">
        <v>1.1139185835192416</v>
      </c>
      <c r="AI43" s="188">
        <v>1.2588037027346366</v>
      </c>
      <c r="AJ43" s="188">
        <v>1.4113768035339596</v>
      </c>
      <c r="AK43" s="188">
        <v>1.5761058429857118</v>
      </c>
      <c r="AL43" s="188">
        <v>1.8138788637367567</v>
      </c>
      <c r="AM43" s="188">
        <v>2.0317812252899636</v>
      </c>
      <c r="AN43" s="188">
        <v>2.1891012537948797</v>
      </c>
      <c r="AO43" s="188">
        <v>2.3527746197490691</v>
      </c>
      <c r="AP43" s="188">
        <v>2.6164997773425211</v>
      </c>
      <c r="AQ43" s="188">
        <v>2.9590411951068951</v>
      </c>
      <c r="AR43" s="188">
        <v>3.2968429691152075</v>
      </c>
      <c r="AS43" s="188">
        <v>3.6667822242237618</v>
      </c>
      <c r="AT43" s="188">
        <v>4.1936568166785593</v>
      </c>
      <c r="AU43" s="188">
        <v>4.7613968032037253</v>
      </c>
      <c r="AV43" s="188">
        <v>5.3778089136041549</v>
      </c>
      <c r="AW43" s="188">
        <v>5.9227003322922247</v>
      </c>
      <c r="AX43" s="188">
        <v>6.7419354072882456</v>
      </c>
      <c r="AY43" s="188">
        <v>7.6231722568288234</v>
      </c>
      <c r="AZ43" s="188">
        <v>8.7567264687572397</v>
      </c>
      <c r="BA43" s="188">
        <v>9.7773687427856544</v>
      </c>
      <c r="BB43" s="188">
        <v>11.070906157906089</v>
      </c>
      <c r="BC43" s="188">
        <v>12.349080592132681</v>
      </c>
      <c r="BD43" s="188">
        <v>13.694408712519621</v>
      </c>
      <c r="BE43" s="188">
        <v>15.241995252418054</v>
      </c>
      <c r="BF43" s="188">
        <v>17.038661507752089</v>
      </c>
      <c r="BG43" s="188">
        <v>18.817122885330601</v>
      </c>
      <c r="BH43" s="188">
        <v>21.201361131228058</v>
      </c>
      <c r="BI43" s="188">
        <v>23.903041847783619</v>
      </c>
      <c r="BJ43" s="188">
        <v>26.213827796185097</v>
      </c>
      <c r="BK43" s="188">
        <v>28.808246229820135</v>
      </c>
      <c r="BL43" s="188">
        <v>31.772485774740844</v>
      </c>
      <c r="BM43" s="188">
        <v>35.793350269316463</v>
      </c>
      <c r="BN43" s="188">
        <v>39.406823980678766</v>
      </c>
      <c r="BO43" s="188">
        <v>43.069631606334681</v>
      </c>
      <c r="BP43" s="188">
        <v>47.227004952611281</v>
      </c>
      <c r="BQ43" s="188">
        <v>52.221419886778392</v>
      </c>
      <c r="BR43" s="188">
        <v>57.461485286395892</v>
      </c>
      <c r="BS43" s="188">
        <v>64.481171154102029</v>
      </c>
      <c r="BT43" s="188">
        <v>70.170645774490268</v>
      </c>
      <c r="BU43" s="188">
        <v>0</v>
      </c>
      <c r="BV43" s="188">
        <v>0</v>
      </c>
      <c r="BW43" s="188">
        <v>0</v>
      </c>
      <c r="BX43" s="188">
        <v>0</v>
      </c>
      <c r="BY43" s="188">
        <v>0</v>
      </c>
      <c r="BZ43" s="188">
        <v>0</v>
      </c>
      <c r="CA43" s="186">
        <f t="shared" si="3"/>
        <v>717.17390209957705</v>
      </c>
      <c r="CB43" s="187">
        <f t="shared" si="4"/>
        <v>80.353412288428316</v>
      </c>
    </row>
    <row r="44" spans="2:80">
      <c r="B44" s="184">
        <f t="shared" si="2"/>
        <v>2037</v>
      </c>
      <c r="C44" s="188">
        <v>1.3879822246303559E-2</v>
      </c>
      <c r="D44" s="188">
        <v>1.756401650931743E-2</v>
      </c>
      <c r="E44" s="188">
        <v>2.1775171393373517E-2</v>
      </c>
      <c r="F44" s="188">
        <v>2.6535298931440254E-2</v>
      </c>
      <c r="G44" s="188">
        <v>3.1865457081928644E-2</v>
      </c>
      <c r="H44" s="188">
        <v>3.7785860264245325E-2</v>
      </c>
      <c r="I44" s="188">
        <v>4.4322395737354671E-2</v>
      </c>
      <c r="J44" s="188">
        <v>5.1517734645608514E-2</v>
      </c>
      <c r="K44" s="188">
        <v>5.9425172280403754E-2</v>
      </c>
      <c r="L44" s="188">
        <v>6.8104603154156867E-2</v>
      </c>
      <c r="M44" s="188">
        <v>7.7643164381472896E-2</v>
      </c>
      <c r="N44" s="188">
        <v>8.8125917448983404E-2</v>
      </c>
      <c r="O44" s="188">
        <v>9.9734948780525134E-2</v>
      </c>
      <c r="P44" s="188">
        <v>0.11265002810207976</v>
      </c>
      <c r="Q44" s="188">
        <v>0.12696529565161332</v>
      </c>
      <c r="R44" s="188">
        <v>0.14290420024237055</v>
      </c>
      <c r="S44" s="188">
        <v>0.16095186018222368</v>
      </c>
      <c r="T44" s="188">
        <v>0.18166199286065191</v>
      </c>
      <c r="U44" s="188">
        <v>0.20528028926293942</v>
      </c>
      <c r="V44" s="188">
        <v>0.23196237105764667</v>
      </c>
      <c r="W44" s="188">
        <v>0.26278495801718099</v>
      </c>
      <c r="X44" s="188">
        <v>0.29617960952023697</v>
      </c>
      <c r="Y44" s="188">
        <v>0.33479240372278701</v>
      </c>
      <c r="Z44" s="188">
        <v>0.37992657197036811</v>
      </c>
      <c r="AA44" s="188">
        <v>0.43131668054441008</v>
      </c>
      <c r="AB44" s="188">
        <v>0.49309971160203153</v>
      </c>
      <c r="AC44" s="188">
        <v>0.56414416628276587</v>
      </c>
      <c r="AD44" s="188">
        <v>0.63837216163159682</v>
      </c>
      <c r="AE44" s="188">
        <v>0.72670143007282972</v>
      </c>
      <c r="AF44" s="188">
        <v>0.83566707114094341</v>
      </c>
      <c r="AG44" s="188">
        <v>0.94817367481430648</v>
      </c>
      <c r="AH44" s="188">
        <v>1.0752715570513796</v>
      </c>
      <c r="AI44" s="188">
        <v>1.2404134363394086</v>
      </c>
      <c r="AJ44" s="188">
        <v>1.3974427259971998</v>
      </c>
      <c r="AK44" s="188">
        <v>1.5620427191279871</v>
      </c>
      <c r="AL44" s="188">
        <v>1.739374193539861</v>
      </c>
      <c r="AM44" s="188">
        <v>1.9975700129610723</v>
      </c>
      <c r="AN44" s="188">
        <v>2.230994229679399</v>
      </c>
      <c r="AO44" s="188">
        <v>2.3949015166173093</v>
      </c>
      <c r="AP44" s="188">
        <v>2.5650842307541257</v>
      </c>
      <c r="AQ44" s="188">
        <v>2.8441621001364155</v>
      </c>
      <c r="AR44" s="188">
        <v>3.1712252517485982</v>
      </c>
      <c r="AS44" s="188">
        <v>3.5334214276798361</v>
      </c>
      <c r="AT44" s="188">
        <v>3.9310427317583807</v>
      </c>
      <c r="AU44" s="188">
        <v>4.4957311792339416</v>
      </c>
      <c r="AV44" s="188">
        <v>5.0993645681179789</v>
      </c>
      <c r="AW44" s="188">
        <v>5.7540876342470488</v>
      </c>
      <c r="AX44" s="188">
        <v>6.3294171337665617</v>
      </c>
      <c r="AY44" s="188">
        <v>7.1900386430481555</v>
      </c>
      <c r="AZ44" s="188">
        <v>8.1062209013036064</v>
      </c>
      <c r="BA44" s="188">
        <v>9.2843452157071393</v>
      </c>
      <c r="BB44" s="188">
        <v>10.33515762048525</v>
      </c>
      <c r="BC44" s="188">
        <v>11.665744823625927</v>
      </c>
      <c r="BD44" s="188">
        <v>12.97101900343452</v>
      </c>
      <c r="BE44" s="188">
        <v>14.33927919870732</v>
      </c>
      <c r="BF44" s="188">
        <v>15.9063464396566</v>
      </c>
      <c r="BG44" s="188">
        <v>17.714702257527406</v>
      </c>
      <c r="BH44" s="188">
        <v>19.420611289921826</v>
      </c>
      <c r="BI44" s="188">
        <v>21.731391309919594</v>
      </c>
      <c r="BJ44" s="188">
        <v>24.341515633342695</v>
      </c>
      <c r="BK44" s="188">
        <v>26.525358930271029</v>
      </c>
      <c r="BL44" s="188">
        <v>28.866986462817025</v>
      </c>
      <c r="BM44" s="188">
        <v>31.561843156305244</v>
      </c>
      <c r="BN44" s="188">
        <v>35.261848972704001</v>
      </c>
      <c r="BO44" s="188">
        <v>38.501070167590839</v>
      </c>
      <c r="BP44" s="188">
        <v>41.736140158238136</v>
      </c>
      <c r="BQ44" s="188">
        <v>45.381410950762657</v>
      </c>
      <c r="BR44" s="188">
        <v>49.704322742099237</v>
      </c>
      <c r="BS44" s="188">
        <v>54.114794602152116</v>
      </c>
      <c r="BT44" s="188">
        <v>60.082536228487186</v>
      </c>
      <c r="BU44" s="188">
        <v>0</v>
      </c>
      <c r="BV44" s="188">
        <v>0</v>
      </c>
      <c r="BW44" s="188">
        <v>0</v>
      </c>
      <c r="BX44" s="188">
        <v>0</v>
      </c>
      <c r="BY44" s="188">
        <v>0</v>
      </c>
      <c r="BZ44" s="188">
        <v>0</v>
      </c>
      <c r="CA44" s="186">
        <f t="shared" si="3"/>
        <v>643.81604539639807</v>
      </c>
      <c r="CB44" s="187">
        <f t="shared" si="4"/>
        <v>80.016749630972441</v>
      </c>
    </row>
    <row r="45" spans="2:80">
      <c r="B45" s="184">
        <f t="shared" si="2"/>
        <v>2038</v>
      </c>
      <c r="C45" s="188">
        <v>1.3937608280723825E-2</v>
      </c>
      <c r="D45" s="188">
        <v>1.7637140994959586E-2</v>
      </c>
      <c r="E45" s="188">
        <v>2.1865828231862915E-2</v>
      </c>
      <c r="F45" s="188">
        <v>2.6645773667369425E-2</v>
      </c>
      <c r="G45" s="188">
        <v>3.1998122930747004E-2</v>
      </c>
      <c r="H45" s="188">
        <v>3.7943174600342862E-2</v>
      </c>
      <c r="I45" s="188">
        <v>4.4506777911888715E-2</v>
      </c>
      <c r="J45" s="188">
        <v>5.173142105233363E-2</v>
      </c>
      <c r="K45" s="188">
        <v>5.9670383138080089E-2</v>
      </c>
      <c r="L45" s="188">
        <v>6.8383583097021028E-2</v>
      </c>
      <c r="M45" s="188">
        <v>7.79506920484411E-2</v>
      </c>
      <c r="N45" s="188">
        <v>8.8508340510514913E-2</v>
      </c>
      <c r="O45" s="188">
        <v>0.10013475968306382</v>
      </c>
      <c r="P45" s="188">
        <v>0.1130664694846252</v>
      </c>
      <c r="Q45" s="188">
        <v>0.12751076626400021</v>
      </c>
      <c r="R45" s="188">
        <v>0.14352412106281401</v>
      </c>
      <c r="S45" s="188">
        <v>0.16133603406356647</v>
      </c>
      <c r="T45" s="188">
        <v>0.18155561228346689</v>
      </c>
      <c r="U45" s="188">
        <v>0.20490667053573736</v>
      </c>
      <c r="V45" s="188">
        <v>0.23158695995652592</v>
      </c>
      <c r="W45" s="188">
        <v>0.26162892840019086</v>
      </c>
      <c r="X45" s="188">
        <v>0.29635519746889599</v>
      </c>
      <c r="Y45" s="188">
        <v>0.33380086887739141</v>
      </c>
      <c r="Z45" s="188">
        <v>0.37716255997717646</v>
      </c>
      <c r="AA45" s="188">
        <v>0.42771017968096503</v>
      </c>
      <c r="AB45" s="188">
        <v>0.48513854863416606</v>
      </c>
      <c r="AC45" s="188">
        <v>0.55442636889047081</v>
      </c>
      <c r="AD45" s="188">
        <v>0.63392742759056186</v>
      </c>
      <c r="AE45" s="188">
        <v>0.71607412445627305</v>
      </c>
      <c r="AF45" s="188">
        <v>0.81391570979982775</v>
      </c>
      <c r="AG45" s="188">
        <v>0.93478723795695828</v>
      </c>
      <c r="AH45" s="188">
        <v>1.0582296756950256</v>
      </c>
      <c r="AI45" s="188">
        <v>1.1969625284400305</v>
      </c>
      <c r="AJ45" s="188">
        <v>1.3774671888708798</v>
      </c>
      <c r="AK45" s="188">
        <v>1.5471282175481043</v>
      </c>
      <c r="AL45" s="188">
        <v>1.7243025934273846</v>
      </c>
      <c r="AM45" s="188">
        <v>1.9147520232781647</v>
      </c>
      <c r="AN45" s="188">
        <v>2.1935067783203883</v>
      </c>
      <c r="AO45" s="188">
        <v>2.4418678347945248</v>
      </c>
      <c r="AP45" s="188">
        <v>2.6119021887596201</v>
      </c>
      <c r="AQ45" s="188">
        <v>2.7875165549478944</v>
      </c>
      <c r="AR45" s="188">
        <v>3.0447683832748678</v>
      </c>
      <c r="AS45" s="188">
        <v>3.3953769489443104</v>
      </c>
      <c r="AT45" s="188">
        <v>3.7847082475254195</v>
      </c>
      <c r="AU45" s="188">
        <v>4.2094445761960939</v>
      </c>
      <c r="AV45" s="188">
        <v>4.8110043565195806</v>
      </c>
      <c r="AW45" s="188">
        <v>5.4531210207832483</v>
      </c>
      <c r="AX45" s="188">
        <v>6.1479633851374951</v>
      </c>
      <c r="AY45" s="188">
        <v>6.7485194031130229</v>
      </c>
      <c r="AZ45" s="188">
        <v>7.6456908281349572</v>
      </c>
      <c r="BA45" s="188">
        <v>8.5953364000435002</v>
      </c>
      <c r="BB45" s="188">
        <v>9.8175508771714313</v>
      </c>
      <c r="BC45" s="188">
        <v>10.894920002691025</v>
      </c>
      <c r="BD45" s="188">
        <v>12.259809837709028</v>
      </c>
      <c r="BE45" s="188">
        <v>13.589925033137167</v>
      </c>
      <c r="BF45" s="188">
        <v>14.973451915131823</v>
      </c>
      <c r="BG45" s="188">
        <v>16.548292408401743</v>
      </c>
      <c r="BH45" s="188">
        <v>18.299965088574606</v>
      </c>
      <c r="BI45" s="188">
        <v>19.92673128996136</v>
      </c>
      <c r="BJ45" s="188">
        <v>22.153758475190333</v>
      </c>
      <c r="BK45" s="188">
        <v>24.657497123542164</v>
      </c>
      <c r="BL45" s="188">
        <v>26.61072056917406</v>
      </c>
      <c r="BM45" s="188">
        <v>28.708985675468519</v>
      </c>
      <c r="BN45" s="188">
        <v>31.128622006001688</v>
      </c>
      <c r="BO45" s="188">
        <v>34.488165603544424</v>
      </c>
      <c r="BP45" s="188">
        <v>37.346122161723692</v>
      </c>
      <c r="BQ45" s="188">
        <v>40.144093325199321</v>
      </c>
      <c r="BR45" s="188">
        <v>43.236303298309132</v>
      </c>
      <c r="BS45" s="188">
        <v>46.855093023858259</v>
      </c>
      <c r="BT45" s="188">
        <v>50.472998960906537</v>
      </c>
      <c r="BU45" s="188">
        <v>0</v>
      </c>
      <c r="BV45" s="188">
        <v>0</v>
      </c>
      <c r="BW45" s="188">
        <v>0</v>
      </c>
      <c r="BX45" s="188">
        <v>0</v>
      </c>
      <c r="BY45" s="188">
        <v>0</v>
      </c>
      <c r="BZ45" s="188">
        <v>0</v>
      </c>
      <c r="CA45" s="186">
        <f t="shared" si="3"/>
        <v>582.44190320098176</v>
      </c>
      <c r="CB45" s="187">
        <f t="shared" si="4"/>
        <v>79.686362646596066</v>
      </c>
    </row>
    <row r="46" spans="2:80">
      <c r="B46" s="184">
        <f t="shared" si="2"/>
        <v>2039</v>
      </c>
      <c r="C46" s="188">
        <v>1.4000824155747355E-2</v>
      </c>
      <c r="D46" s="188">
        <v>1.77171365923715E-2</v>
      </c>
      <c r="E46" s="188">
        <v>2.1965003602339002E-2</v>
      </c>
      <c r="F46" s="188">
        <v>2.676662911574584E-2</v>
      </c>
      <c r="G46" s="188">
        <v>3.2143254670672222E-2</v>
      </c>
      <c r="H46" s="188">
        <v>3.8115270912365676E-2</v>
      </c>
      <c r="I46" s="188">
        <v>4.470847761127441E-2</v>
      </c>
      <c r="J46" s="188">
        <v>5.1965069935244204E-2</v>
      </c>
      <c r="K46" s="188">
        <v>5.9938291912015544E-2</v>
      </c>
      <c r="L46" s="188">
        <v>6.8688248075833791E-2</v>
      </c>
      <c r="M46" s="188">
        <v>7.8294496440453748E-2</v>
      </c>
      <c r="N46" s="188">
        <v>8.8879458516650994E-2</v>
      </c>
      <c r="O46" s="188">
        <v>0.10061485148816111</v>
      </c>
      <c r="P46" s="188">
        <v>0.11355160924251297</v>
      </c>
      <c r="Q46" s="188">
        <v>0.12800292505312058</v>
      </c>
      <c r="R46" s="188">
        <v>0.14419471933847355</v>
      </c>
      <c r="S46" s="188">
        <v>0.16209621328978444</v>
      </c>
      <c r="T46" s="188">
        <v>0.18196934832180769</v>
      </c>
      <c r="U46" s="188">
        <v>0.2046484291277969</v>
      </c>
      <c r="V46" s="188">
        <v>0.23098595501904209</v>
      </c>
      <c r="W46" s="188">
        <v>0.2610441460584082</v>
      </c>
      <c r="X46" s="188">
        <v>0.29478827950788272</v>
      </c>
      <c r="Y46" s="188">
        <v>0.33393928903270187</v>
      </c>
      <c r="Z46" s="188">
        <v>0.37585134977603801</v>
      </c>
      <c r="AA46" s="188">
        <v>0.42424127427565655</v>
      </c>
      <c r="AB46" s="188">
        <v>0.48076121123381815</v>
      </c>
      <c r="AC46" s="188">
        <v>0.54492588571467548</v>
      </c>
      <c r="AD46" s="188">
        <v>0.62250037967740102</v>
      </c>
      <c r="AE46" s="188">
        <v>0.71106945587805814</v>
      </c>
      <c r="AF46" s="188">
        <v>0.80185623951936202</v>
      </c>
      <c r="AG46" s="188">
        <v>0.9100187431543626</v>
      </c>
      <c r="AH46" s="188">
        <v>1.0434542476641269</v>
      </c>
      <c r="AI46" s="188">
        <v>1.1782228097157632</v>
      </c>
      <c r="AJ46" s="188">
        <v>1.3288792189742606</v>
      </c>
      <c r="AK46" s="188">
        <v>1.525574755453134</v>
      </c>
      <c r="AL46" s="188">
        <v>1.708458673493503</v>
      </c>
      <c r="AM46" s="188">
        <v>1.8987125765946919</v>
      </c>
      <c r="AN46" s="188">
        <v>2.1018905396818655</v>
      </c>
      <c r="AO46" s="188">
        <v>2.40106245545695</v>
      </c>
      <c r="AP46" s="188">
        <v>2.6644578426109216</v>
      </c>
      <c r="AQ46" s="188">
        <v>2.8394735315599418</v>
      </c>
      <c r="AR46" s="188">
        <v>2.9825683490121064</v>
      </c>
      <c r="AS46" s="188">
        <v>3.2567476767112504</v>
      </c>
      <c r="AT46" s="188">
        <v>3.6335431295619673</v>
      </c>
      <c r="AU46" s="188">
        <v>4.0494896547499541</v>
      </c>
      <c r="AV46" s="188">
        <v>4.5000432238900725</v>
      </c>
      <c r="AW46" s="188">
        <v>5.1411239862913725</v>
      </c>
      <c r="AX46" s="188">
        <v>5.8236110620756811</v>
      </c>
      <c r="AY46" s="188">
        <v>6.5539444431902867</v>
      </c>
      <c r="AZ46" s="188">
        <v>7.1748113376545071</v>
      </c>
      <c r="BA46" s="188">
        <v>8.1073132806741821</v>
      </c>
      <c r="BB46" s="188">
        <v>9.0899615760925734</v>
      </c>
      <c r="BC46" s="188">
        <v>10.353135899952422</v>
      </c>
      <c r="BD46" s="188">
        <v>11.454588072290125</v>
      </c>
      <c r="BE46" s="188">
        <v>12.85167017625594</v>
      </c>
      <c r="BF46" s="188">
        <v>14.199400870894092</v>
      </c>
      <c r="BG46" s="188">
        <v>15.587479551277214</v>
      </c>
      <c r="BH46" s="188">
        <v>17.110595121152578</v>
      </c>
      <c r="BI46" s="188">
        <v>18.798084483273549</v>
      </c>
      <c r="BJ46" s="188">
        <v>20.338290682247575</v>
      </c>
      <c r="BK46" s="188">
        <v>22.468429942164356</v>
      </c>
      <c r="BL46" s="188">
        <v>24.771603192517009</v>
      </c>
      <c r="BM46" s="188">
        <v>26.503115149410597</v>
      </c>
      <c r="BN46" s="188">
        <v>28.354448336741036</v>
      </c>
      <c r="BO46" s="188">
        <v>30.48681842405578</v>
      </c>
      <c r="BP46" s="188">
        <v>33.496200847366872</v>
      </c>
      <c r="BQ46" s="188">
        <v>35.964536389654604</v>
      </c>
      <c r="BR46" s="188">
        <v>38.291862070384752</v>
      </c>
      <c r="BS46" s="188">
        <v>40.807185165597531</v>
      </c>
      <c r="BT46" s="188">
        <v>43.753691725342989</v>
      </c>
      <c r="BU46" s="188">
        <v>0</v>
      </c>
      <c r="BV46" s="188">
        <v>0</v>
      </c>
      <c r="BW46" s="188">
        <v>0</v>
      </c>
      <c r="BX46" s="188">
        <v>0</v>
      </c>
      <c r="BY46" s="188">
        <v>0</v>
      </c>
      <c r="BZ46" s="188">
        <v>0</v>
      </c>
      <c r="CA46" s="186">
        <f t="shared" si="3"/>
        <v>532.16472293793788</v>
      </c>
      <c r="CB46" s="187">
        <f t="shared" si="4"/>
        <v>79.391755913517827</v>
      </c>
    </row>
    <row r="47" spans="2:80">
      <c r="B47" s="184">
        <f t="shared" si="2"/>
        <v>2040</v>
      </c>
      <c r="C47" s="188">
        <v>1.4066065778995969E-2</v>
      </c>
      <c r="D47" s="188">
        <v>1.7799695643020617E-2</v>
      </c>
      <c r="E47" s="188">
        <v>2.2067357040517856E-2</v>
      </c>
      <c r="F47" s="188">
        <v>2.6891357368381455E-2</v>
      </c>
      <c r="G47" s="188">
        <v>3.2293037146895055E-2</v>
      </c>
      <c r="H47" s="188">
        <v>3.8292882038483751E-2</v>
      </c>
      <c r="I47" s="188">
        <v>4.4916642070902783E-2</v>
      </c>
      <c r="J47" s="188">
        <v>5.2206107258581928E-2</v>
      </c>
      <c r="K47" s="188">
        <v>6.0214277934195183E-2</v>
      </c>
      <c r="L47" s="188">
        <v>6.9001613079022611E-2</v>
      </c>
      <c r="M47" s="188">
        <v>7.8647843966678732E-2</v>
      </c>
      <c r="N47" s="188">
        <v>8.9274869086133496E-2</v>
      </c>
      <c r="O47" s="188">
        <v>0.1010297531078595</v>
      </c>
      <c r="P47" s="188">
        <v>0.11412234464183756</v>
      </c>
      <c r="Q47" s="188">
        <v>0.12855386021859255</v>
      </c>
      <c r="R47" s="188">
        <v>0.14473395393076738</v>
      </c>
      <c r="S47" s="188">
        <v>0.16287561261110869</v>
      </c>
      <c r="T47" s="188">
        <v>0.18285211357742254</v>
      </c>
      <c r="U47" s="188">
        <v>0.20503773435847983</v>
      </c>
      <c r="V47" s="188">
        <v>0.23047471840420969</v>
      </c>
      <c r="W47" s="188">
        <v>0.26009869525559631</v>
      </c>
      <c r="X47" s="188">
        <v>0.29388075638275896</v>
      </c>
      <c r="Y47" s="188">
        <v>0.33180628172493642</v>
      </c>
      <c r="Z47" s="188">
        <v>0.37586494197623038</v>
      </c>
      <c r="AA47" s="188">
        <v>0.42247351311715253</v>
      </c>
      <c r="AB47" s="188">
        <v>0.47638588052133096</v>
      </c>
      <c r="AC47" s="188">
        <v>0.53957411324223203</v>
      </c>
      <c r="AD47" s="188">
        <v>0.6111559964846407</v>
      </c>
      <c r="AE47" s="188">
        <v>0.69762357016977605</v>
      </c>
      <c r="AF47" s="188">
        <v>0.79614053654226857</v>
      </c>
      <c r="AG47" s="188">
        <v>0.89628359960208925</v>
      </c>
      <c r="AH47" s="188">
        <v>1.0152760774587914</v>
      </c>
      <c r="AI47" s="188">
        <v>1.161883509430772</v>
      </c>
      <c r="AJ47" s="188">
        <v>1.3082656633520295</v>
      </c>
      <c r="AK47" s="188">
        <v>1.4713599749061388</v>
      </c>
      <c r="AL47" s="188">
        <v>1.6851811952950155</v>
      </c>
      <c r="AM47" s="188">
        <v>1.8818304420612779</v>
      </c>
      <c r="AN47" s="188">
        <v>2.0848051535119652</v>
      </c>
      <c r="AO47" s="188">
        <v>2.3000341406680862</v>
      </c>
      <c r="AP47" s="188">
        <v>2.6201237310599539</v>
      </c>
      <c r="AQ47" s="188">
        <v>2.8979765005182818</v>
      </c>
      <c r="AR47" s="188">
        <v>3.0397543476021589</v>
      </c>
      <c r="AS47" s="188">
        <v>3.1885171835081709</v>
      </c>
      <c r="AT47" s="188">
        <v>3.4818895311585334</v>
      </c>
      <c r="AU47" s="188">
        <v>3.8843739454549016</v>
      </c>
      <c r="AV47" s="188">
        <v>4.3256979481806113</v>
      </c>
      <c r="AW47" s="188">
        <v>4.8043032715884806</v>
      </c>
      <c r="AX47" s="188">
        <v>5.4868954686162228</v>
      </c>
      <c r="AY47" s="188">
        <v>6.2053858106257085</v>
      </c>
      <c r="AZ47" s="188">
        <v>6.9668374329364617</v>
      </c>
      <c r="BA47" s="188">
        <v>7.6066095598230801</v>
      </c>
      <c r="BB47" s="188">
        <v>8.5742381491715829</v>
      </c>
      <c r="BC47" s="188">
        <v>9.5870175347946063</v>
      </c>
      <c r="BD47" s="188">
        <v>10.888972487814996</v>
      </c>
      <c r="BE47" s="188">
        <v>12.012649178326548</v>
      </c>
      <c r="BF47" s="188">
        <v>13.435109352444684</v>
      </c>
      <c r="BG47" s="188">
        <v>14.79037574982444</v>
      </c>
      <c r="BH47" s="188">
        <v>16.129141300496038</v>
      </c>
      <c r="BI47" s="188">
        <v>17.593681862427882</v>
      </c>
      <c r="BJ47" s="188">
        <v>19.208809162828093</v>
      </c>
      <c r="BK47" s="188">
        <v>20.65244430425777</v>
      </c>
      <c r="BL47" s="188">
        <v>22.601943333576511</v>
      </c>
      <c r="BM47" s="188">
        <v>24.707101538528452</v>
      </c>
      <c r="BN47" s="188">
        <v>26.214613664757344</v>
      </c>
      <c r="BO47" s="188">
        <v>27.810185817245493</v>
      </c>
      <c r="BP47" s="188">
        <v>29.651773716856745</v>
      </c>
      <c r="BQ47" s="188">
        <v>32.300462703961543</v>
      </c>
      <c r="BR47" s="188">
        <v>34.349516718676</v>
      </c>
      <c r="BS47" s="188">
        <v>36.187291786858502</v>
      </c>
      <c r="BT47" s="188">
        <v>38.156681918652623</v>
      </c>
      <c r="BU47" s="188">
        <v>0</v>
      </c>
      <c r="BV47" s="188">
        <v>0</v>
      </c>
      <c r="BW47" s="188">
        <v>0</v>
      </c>
      <c r="BX47" s="188">
        <v>0</v>
      </c>
      <c r="BY47" s="188">
        <v>0</v>
      </c>
      <c r="BZ47" s="188">
        <v>0</v>
      </c>
      <c r="CA47" s="186">
        <f t="shared" si="3"/>
        <v>489.78565089353759</v>
      </c>
      <c r="CB47" s="187">
        <f t="shared" si="4"/>
        <v>79.116654178069567</v>
      </c>
    </row>
    <row r="48" spans="2:80">
      <c r="B48" s="184">
        <f t="shared" si="2"/>
        <v>2041</v>
      </c>
      <c r="C48" s="188">
        <v>1.4132165734739931E-2</v>
      </c>
      <c r="D48" s="188">
        <v>1.7883340857876399E-2</v>
      </c>
      <c r="E48" s="188">
        <v>2.217105706202227E-2</v>
      </c>
      <c r="F48" s="188">
        <v>2.7017726572100047E-2</v>
      </c>
      <c r="G48" s="188">
        <v>3.2444790192827436E-2</v>
      </c>
      <c r="H48" s="188">
        <v>3.8472829853873056E-2</v>
      </c>
      <c r="I48" s="188">
        <v>4.5127555778721427E-2</v>
      </c>
      <c r="J48" s="188">
        <v>5.2450307628975408E-2</v>
      </c>
      <c r="K48" s="188">
        <v>6.0493521110244523E-2</v>
      </c>
      <c r="L48" s="188">
        <v>6.9317784015882331E-2</v>
      </c>
      <c r="M48" s="188">
        <v>7.9003508706969428E-2</v>
      </c>
      <c r="N48" s="188">
        <v>8.9672481591269407E-2</v>
      </c>
      <c r="O48" s="188">
        <v>0.10147107812217238</v>
      </c>
      <c r="P48" s="188">
        <v>0.11456856195242637</v>
      </c>
      <c r="Q48" s="188">
        <v>0.12922165287683135</v>
      </c>
      <c r="R48" s="188">
        <v>0.1453431847890376</v>
      </c>
      <c r="S48" s="188">
        <v>0.16344617028290404</v>
      </c>
      <c r="T48" s="188">
        <v>0.18374168218092374</v>
      </c>
      <c r="U48" s="188">
        <v>0.20604386495508395</v>
      </c>
      <c r="V48" s="188">
        <v>0.23080131571583021</v>
      </c>
      <c r="W48" s="188">
        <v>0.2592467238290968</v>
      </c>
      <c r="X48" s="188">
        <v>0.29248736087667682</v>
      </c>
      <c r="Y48" s="188">
        <v>0.33047798181879245</v>
      </c>
      <c r="Z48" s="188">
        <v>0.37302594592503302</v>
      </c>
      <c r="AA48" s="188">
        <v>0.4223051237531496</v>
      </c>
      <c r="AB48" s="188">
        <v>0.47404952124257621</v>
      </c>
      <c r="AC48" s="188">
        <v>0.53411228624817275</v>
      </c>
      <c r="AD48" s="188">
        <v>0.60465310523933513</v>
      </c>
      <c r="AE48" s="188">
        <v>0.68415759048568869</v>
      </c>
      <c r="AF48" s="188">
        <v>0.78039200883057513</v>
      </c>
      <c r="AG48" s="188">
        <v>0.88974689264508844</v>
      </c>
      <c r="AH48" s="188">
        <v>0.99967618259961177</v>
      </c>
      <c r="AI48" s="188">
        <v>1.129956375567202</v>
      </c>
      <c r="AJ48" s="188">
        <v>1.2902572680296711</v>
      </c>
      <c r="AK48" s="188">
        <v>1.4487651769172769</v>
      </c>
      <c r="AL48" s="188">
        <v>1.6249138531733307</v>
      </c>
      <c r="AM48" s="188">
        <v>1.8567605796533213</v>
      </c>
      <c r="AN48" s="188">
        <v>2.0669031050574551</v>
      </c>
      <c r="AO48" s="188">
        <v>2.2819571769797711</v>
      </c>
      <c r="AP48" s="188">
        <v>2.5091671485967915</v>
      </c>
      <c r="AQ48" s="188">
        <v>2.8500399883254284</v>
      </c>
      <c r="AR48" s="188">
        <v>3.1044739600693823</v>
      </c>
      <c r="AS48" s="188">
        <v>3.2511889142299841</v>
      </c>
      <c r="AT48" s="188">
        <v>3.4072224956011241</v>
      </c>
      <c r="AU48" s="188">
        <v>3.7189966266222556</v>
      </c>
      <c r="AV48" s="188">
        <v>4.1459841867152614</v>
      </c>
      <c r="AW48" s="188">
        <v>4.6148778287543308</v>
      </c>
      <c r="AX48" s="188">
        <v>5.1231386983580176</v>
      </c>
      <c r="AY48" s="188">
        <v>5.8431837272629377</v>
      </c>
      <c r="AZ48" s="188">
        <v>6.5935952137503442</v>
      </c>
      <c r="BA48" s="188">
        <v>7.3851627693754542</v>
      </c>
      <c r="BB48" s="188">
        <v>8.0434994778646782</v>
      </c>
      <c r="BC48" s="188">
        <v>9.0436949340021258</v>
      </c>
      <c r="BD48" s="188">
        <v>10.08466401203153</v>
      </c>
      <c r="BE48" s="188">
        <v>11.423729183107993</v>
      </c>
      <c r="BF48" s="188">
        <v>12.563501885272403</v>
      </c>
      <c r="BG48" s="188">
        <v>14.001750107481605</v>
      </c>
      <c r="BH48" s="188">
        <v>15.315351005338769</v>
      </c>
      <c r="BI48" s="188">
        <v>16.598606981573951</v>
      </c>
      <c r="BJ48" s="188">
        <v>17.997044029551262</v>
      </c>
      <c r="BK48" s="188">
        <v>19.529163480833432</v>
      </c>
      <c r="BL48" s="188">
        <v>20.80306355705638</v>
      </c>
      <c r="BM48" s="188">
        <v>22.574630637258146</v>
      </c>
      <c r="BN48" s="188">
        <v>24.47507182079509</v>
      </c>
      <c r="BO48" s="188">
        <v>25.751151007238505</v>
      </c>
      <c r="BP48" s="188">
        <v>27.089355273113068</v>
      </c>
      <c r="BQ48" s="188">
        <v>28.635802874990773</v>
      </c>
      <c r="BR48" s="188">
        <v>30.894040826591173</v>
      </c>
      <c r="BS48" s="188">
        <v>32.507110524835035</v>
      </c>
      <c r="BT48" s="188">
        <v>33.884664244312432</v>
      </c>
      <c r="BU48" s="188">
        <v>0</v>
      </c>
      <c r="BV48" s="188">
        <v>0</v>
      </c>
      <c r="BW48" s="188">
        <v>0</v>
      </c>
      <c r="BX48" s="188">
        <v>0</v>
      </c>
      <c r="BY48" s="188">
        <v>0</v>
      </c>
      <c r="BZ48" s="188">
        <v>0</v>
      </c>
      <c r="CA48" s="186">
        <f t="shared" si="3"/>
        <v>453.92959625976215</v>
      </c>
      <c r="CB48" s="187">
        <f t="shared" si="4"/>
        <v>78.86506325797545</v>
      </c>
    </row>
    <row r="49" spans="2:80">
      <c r="B49" s="184">
        <f t="shared" si="2"/>
        <v>2042</v>
      </c>
      <c r="C49" s="188">
        <v>1.4197434507191556E-2</v>
      </c>
      <c r="D49" s="188">
        <v>1.7965934264084361E-2</v>
      </c>
      <c r="E49" s="188">
        <v>2.2273453092861051E-2</v>
      </c>
      <c r="F49" s="188">
        <v>2.7142506728297891E-2</v>
      </c>
      <c r="G49" s="188">
        <v>3.2594634998505789E-2</v>
      </c>
      <c r="H49" s="188">
        <v>3.8650514889870743E-2</v>
      </c>
      <c r="I49" s="188">
        <v>4.5335825733937178E-2</v>
      </c>
      <c r="J49" s="188">
        <v>5.2691482238078367E-2</v>
      </c>
      <c r="K49" s="188">
        <v>6.0769147993210572E-2</v>
      </c>
      <c r="L49" s="188">
        <v>6.9628912562815615E-2</v>
      </c>
      <c r="M49" s="188">
        <v>7.9351732097203073E-2</v>
      </c>
      <c r="N49" s="188">
        <v>9.0060312658350183E-2</v>
      </c>
      <c r="O49" s="188">
        <v>0.10190101488069647</v>
      </c>
      <c r="P49" s="188">
        <v>0.11504199922752521</v>
      </c>
      <c r="Q49" s="188">
        <v>0.12967628773038681</v>
      </c>
      <c r="R49" s="188">
        <v>0.14610855873460252</v>
      </c>
      <c r="S49" s="188">
        <v>0.16409711443194289</v>
      </c>
      <c r="T49" s="188">
        <v>0.18431680743071352</v>
      </c>
      <c r="U49" s="188">
        <v>0.20703497118786027</v>
      </c>
      <c r="V49" s="188">
        <v>0.23192071006391998</v>
      </c>
      <c r="W49" s="188">
        <v>0.25945671895495276</v>
      </c>
      <c r="X49" s="188">
        <v>0.29118386345431724</v>
      </c>
      <c r="Y49" s="188">
        <v>0.32850591426094922</v>
      </c>
      <c r="Z49" s="188">
        <v>0.37115366022198609</v>
      </c>
      <c r="AA49" s="188">
        <v>0.41859338703067994</v>
      </c>
      <c r="AB49" s="188">
        <v>0.47362088565669408</v>
      </c>
      <c r="AC49" s="188">
        <v>0.53106625639710869</v>
      </c>
      <c r="AD49" s="188">
        <v>0.59788907643780775</v>
      </c>
      <c r="AE49" s="188">
        <v>0.6762967275136319</v>
      </c>
      <c r="AF49" s="188">
        <v>0.76448390473863004</v>
      </c>
      <c r="AG49" s="188">
        <v>0.87137168954315014</v>
      </c>
      <c r="AH49" s="188">
        <v>0.99218622078115259</v>
      </c>
      <c r="AI49" s="188">
        <v>1.1122784950856042</v>
      </c>
      <c r="AJ49" s="188">
        <v>1.2542155592806452</v>
      </c>
      <c r="AK49" s="188">
        <v>1.4289584189697193</v>
      </c>
      <c r="AL49" s="188">
        <v>1.6001941522514078</v>
      </c>
      <c r="AM49" s="188">
        <v>1.7899678601718849</v>
      </c>
      <c r="AN49" s="188">
        <v>2.039978212607223</v>
      </c>
      <c r="AO49" s="188">
        <v>2.2630747175012154</v>
      </c>
      <c r="AP49" s="188">
        <v>2.4901323113446789</v>
      </c>
      <c r="AQ49" s="188">
        <v>2.7286458339900133</v>
      </c>
      <c r="AR49" s="188">
        <v>3.0526705535854646</v>
      </c>
      <c r="AS49" s="188">
        <v>3.3224440480656714</v>
      </c>
      <c r="AT49" s="188">
        <v>3.4755272902010157</v>
      </c>
      <c r="AU49" s="188">
        <v>3.6374961793007921</v>
      </c>
      <c r="AV49" s="188">
        <v>3.9662369808334974</v>
      </c>
      <c r="AW49" s="188">
        <v>4.4198601246861031</v>
      </c>
      <c r="AX49" s="188">
        <v>4.9179420883601708</v>
      </c>
      <c r="AY49" s="188">
        <v>5.4516447279835392</v>
      </c>
      <c r="AZ49" s="188">
        <v>6.2053667866802638</v>
      </c>
      <c r="BA49" s="188">
        <v>6.9868667387250571</v>
      </c>
      <c r="BB49" s="188">
        <v>7.8084843785004097</v>
      </c>
      <c r="BC49" s="188">
        <v>8.4828960595571221</v>
      </c>
      <c r="BD49" s="188">
        <v>9.5139991554243792</v>
      </c>
      <c r="BE49" s="188">
        <v>10.581754823570618</v>
      </c>
      <c r="BF49" s="188">
        <v>11.952070242696154</v>
      </c>
      <c r="BG49" s="188">
        <v>13.09929632006728</v>
      </c>
      <c r="BH49" s="188">
        <v>14.508520119767631</v>
      </c>
      <c r="BI49" s="188">
        <v>15.774163572943561</v>
      </c>
      <c r="BJ49" s="188">
        <v>16.994883089869838</v>
      </c>
      <c r="BK49" s="188">
        <v>18.317466865827409</v>
      </c>
      <c r="BL49" s="188">
        <v>19.698117124424787</v>
      </c>
      <c r="BM49" s="188">
        <v>20.808016048940384</v>
      </c>
      <c r="BN49" s="188">
        <v>22.395934960275071</v>
      </c>
      <c r="BO49" s="188">
        <v>24.080507483928791</v>
      </c>
      <c r="BP49" s="188">
        <v>25.12416561614684</v>
      </c>
      <c r="BQ49" s="188">
        <v>26.202504043743577</v>
      </c>
      <c r="BR49" s="188">
        <v>27.432488427316482</v>
      </c>
      <c r="BS49" s="188">
        <v>29.282062966197145</v>
      </c>
      <c r="BT49" s="188">
        <v>30.48510282833896</v>
      </c>
      <c r="BU49" s="188">
        <v>0</v>
      </c>
      <c r="BV49" s="188">
        <v>0</v>
      </c>
      <c r="BW49" s="188">
        <v>0</v>
      </c>
      <c r="BX49" s="188">
        <v>0</v>
      </c>
      <c r="BY49" s="188">
        <v>0</v>
      </c>
      <c r="BZ49" s="188">
        <v>0</v>
      </c>
      <c r="CA49" s="186">
        <f t="shared" si="3"/>
        <v>423.09250286760351</v>
      </c>
      <c r="CB49" s="187">
        <f t="shared" si="4"/>
        <v>78.629983394339007</v>
      </c>
    </row>
    <row r="50" spans="2:80">
      <c r="B50" s="184">
        <f t="shared" si="2"/>
        <v>2043</v>
      </c>
      <c r="C50" s="188">
        <v>1.4260693194419846E-2</v>
      </c>
      <c r="D50" s="188">
        <v>1.8045984037569848E-2</v>
      </c>
      <c r="E50" s="188">
        <v>2.2372695628685501E-2</v>
      </c>
      <c r="F50" s="188">
        <v>2.7263444024599372E-2</v>
      </c>
      <c r="G50" s="188">
        <v>3.2739865027187828E-2</v>
      </c>
      <c r="H50" s="188">
        <v>3.8822727752088365E-2</v>
      </c>
      <c r="I50" s="188">
        <v>4.5537678630756133E-2</v>
      </c>
      <c r="J50" s="188">
        <v>5.2925267930046302E-2</v>
      </c>
      <c r="K50" s="188">
        <v>6.1036376444374818E-2</v>
      </c>
      <c r="L50" s="188">
        <v>6.9930070442875691E-2</v>
      </c>
      <c r="M50" s="188">
        <v>7.9686797362880354E-2</v>
      </c>
      <c r="N50" s="188">
        <v>9.0430250713584084E-2</v>
      </c>
      <c r="O50" s="188">
        <v>0.10230880239166623</v>
      </c>
      <c r="P50" s="188">
        <v>0.11549048815164874</v>
      </c>
      <c r="Q50" s="188">
        <v>0.13016632370232187</v>
      </c>
      <c r="R50" s="188">
        <v>0.14654557182955436</v>
      </c>
      <c r="S50" s="188">
        <v>0.16496374577484479</v>
      </c>
      <c r="T50" s="188">
        <v>0.18499321908455713</v>
      </c>
      <c r="U50" s="188">
        <v>0.20758607012746569</v>
      </c>
      <c r="V50" s="188">
        <v>0.2330062880612519</v>
      </c>
      <c r="W50" s="188">
        <v>0.2606825568239246</v>
      </c>
      <c r="X50" s="188">
        <v>0.29122150661166624</v>
      </c>
      <c r="Y50" s="188">
        <v>0.32662913164598595</v>
      </c>
      <c r="Z50" s="188">
        <v>0.36846132360369949</v>
      </c>
      <c r="AA50" s="188">
        <v>0.41604869938170486</v>
      </c>
      <c r="AB50" s="188">
        <v>0.46885772416845467</v>
      </c>
      <c r="AC50" s="188">
        <v>0.53029485859076597</v>
      </c>
      <c r="AD50" s="188">
        <v>0.59398537538241003</v>
      </c>
      <c r="AE50" s="188">
        <v>0.66800630274287176</v>
      </c>
      <c r="AF50" s="188">
        <v>0.75504614482000942</v>
      </c>
      <c r="AG50" s="188">
        <v>0.85268286845069319</v>
      </c>
      <c r="AH50" s="188">
        <v>0.9708526382583802</v>
      </c>
      <c r="AI50" s="188">
        <v>1.1037132046580591</v>
      </c>
      <c r="AJ50" s="188">
        <v>1.2342562767198613</v>
      </c>
      <c r="AK50" s="188">
        <v>1.3884342904220075</v>
      </c>
      <c r="AL50" s="188">
        <v>1.5784679189181812</v>
      </c>
      <c r="AM50" s="188">
        <v>1.7629905154158028</v>
      </c>
      <c r="AN50" s="188">
        <v>1.9662250172487308</v>
      </c>
      <c r="AO50" s="188">
        <v>2.2343017899831827</v>
      </c>
      <c r="AP50" s="188">
        <v>2.4703419441974268</v>
      </c>
      <c r="AQ50" s="188">
        <v>2.7087481993588329</v>
      </c>
      <c r="AR50" s="188">
        <v>2.9201869621656669</v>
      </c>
      <c r="AS50" s="188">
        <v>3.266599415132279</v>
      </c>
      <c r="AT50" s="188">
        <v>3.5536022100014311</v>
      </c>
      <c r="AU50" s="188">
        <v>3.7116708639006517</v>
      </c>
      <c r="AV50" s="188">
        <v>3.8776084460792251</v>
      </c>
      <c r="AW50" s="188">
        <v>4.2251120936093374</v>
      </c>
      <c r="AX50" s="188">
        <v>4.7069421358165355</v>
      </c>
      <c r="AY50" s="188">
        <v>5.2301653225404383</v>
      </c>
      <c r="AZ50" s="188">
        <v>5.7853878927744748</v>
      </c>
      <c r="BA50" s="188">
        <v>6.5721561721901782</v>
      </c>
      <c r="BB50" s="188">
        <v>7.3848643095113315</v>
      </c>
      <c r="BC50" s="188">
        <v>8.2343707032057072</v>
      </c>
      <c r="BD50" s="188">
        <v>8.9232450707745077</v>
      </c>
      <c r="BE50" s="188">
        <v>9.9840890316352873</v>
      </c>
      <c r="BF50" s="188">
        <v>11.073443474034862</v>
      </c>
      <c r="BG50" s="188">
        <v>12.466624438791127</v>
      </c>
      <c r="BH50" s="188">
        <v>13.581636977963655</v>
      </c>
      <c r="BI50" s="188">
        <v>14.954964635119781</v>
      </c>
      <c r="BJ50" s="188">
        <v>16.165535897395689</v>
      </c>
      <c r="BK50" s="188">
        <v>17.31478725995396</v>
      </c>
      <c r="BL50" s="188">
        <v>18.49961233724698</v>
      </c>
      <c r="BM50" s="188">
        <v>19.7318310308974</v>
      </c>
      <c r="BN50" s="188">
        <v>20.675515215490108</v>
      </c>
      <c r="BO50" s="188">
        <v>22.069779618221897</v>
      </c>
      <c r="BP50" s="188">
        <v>23.53314762335491</v>
      </c>
      <c r="BQ50" s="188">
        <v>24.342129653128623</v>
      </c>
      <c r="BR50" s="188">
        <v>25.143150015391253</v>
      </c>
      <c r="BS50" s="188">
        <v>26.04557479804572</v>
      </c>
      <c r="BT50" s="188">
        <v>27.50620819087051</v>
      </c>
      <c r="BU50" s="188">
        <v>0</v>
      </c>
      <c r="BV50" s="188">
        <v>0</v>
      </c>
      <c r="BW50" s="188">
        <v>0</v>
      </c>
      <c r="BX50" s="188">
        <v>0</v>
      </c>
      <c r="BY50" s="188">
        <v>0</v>
      </c>
      <c r="BZ50" s="188">
        <v>0</v>
      </c>
      <c r="CA50" s="186">
        <f t="shared" si="3"/>
        <v>396.2683024429586</v>
      </c>
      <c r="CB50" s="187">
        <f t="shared" si="4"/>
        <v>78.407582901420341</v>
      </c>
    </row>
    <row r="51" spans="2:80">
      <c r="B51" s="184">
        <f t="shared" si="2"/>
        <v>2044</v>
      </c>
      <c r="C51" s="188">
        <v>1.4321788821107812E-2</v>
      </c>
      <c r="D51" s="188">
        <v>1.8123296597972433E-2</v>
      </c>
      <c r="E51" s="188">
        <v>2.2468544676238711E-2</v>
      </c>
      <c r="F51" s="188">
        <v>2.7380246004394222E-2</v>
      </c>
      <c r="G51" s="188">
        <v>3.2880129076364492E-2</v>
      </c>
      <c r="H51" s="188">
        <v>3.8989051986781119E-2</v>
      </c>
      <c r="I51" s="188">
        <v>4.5732619908753033E-2</v>
      </c>
      <c r="J51" s="188">
        <v>5.315103697661213E-2</v>
      </c>
      <c r="K51" s="188">
        <v>6.1294582651921656E-2</v>
      </c>
      <c r="L51" s="188">
        <v>7.0221119190008757E-2</v>
      </c>
      <c r="M51" s="188">
        <v>8.000955487176481E-2</v>
      </c>
      <c r="N51" s="188">
        <v>9.078287781538516E-2</v>
      </c>
      <c r="O51" s="188">
        <v>0.10269207507851824</v>
      </c>
      <c r="P51" s="188">
        <v>0.1159087139263591</v>
      </c>
      <c r="Q51" s="188">
        <v>0.13062307253004057</v>
      </c>
      <c r="R51" s="188">
        <v>0.14704106386680749</v>
      </c>
      <c r="S51" s="188">
        <v>0.16536109688645226</v>
      </c>
      <c r="T51" s="188">
        <v>0.18597574604773609</v>
      </c>
      <c r="U51" s="188">
        <v>0.20827913445383409</v>
      </c>
      <c r="V51" s="188">
        <v>0.23351162160361019</v>
      </c>
      <c r="W51" s="188">
        <v>0.26186790440718122</v>
      </c>
      <c r="X51" s="188">
        <v>0.29256069134310253</v>
      </c>
      <c r="Y51" s="188">
        <v>0.3264449302705788</v>
      </c>
      <c r="Z51" s="188">
        <v>0.36589098604761711</v>
      </c>
      <c r="AA51" s="188">
        <v>0.41249984119741318</v>
      </c>
      <c r="AB51" s="188">
        <v>0.46551793459860696</v>
      </c>
      <c r="AC51" s="188">
        <v>0.52430342612604663</v>
      </c>
      <c r="AD51" s="188">
        <v>0.59280171167992912</v>
      </c>
      <c r="AE51" s="188">
        <v>0.66310923857865234</v>
      </c>
      <c r="AF51" s="188">
        <v>0.74501182250687548</v>
      </c>
      <c r="AG51" s="188">
        <v>0.8414603100170005</v>
      </c>
      <c r="AH51" s="188">
        <v>0.94905834235646691</v>
      </c>
      <c r="AI51" s="188">
        <v>1.0791062696422606</v>
      </c>
      <c r="AJ51" s="188">
        <v>1.2245287075806421</v>
      </c>
      <c r="AK51" s="188">
        <v>1.3660162743047648</v>
      </c>
      <c r="AL51" s="188">
        <v>1.533108697333317</v>
      </c>
      <c r="AM51" s="188">
        <v>1.7392561953027155</v>
      </c>
      <c r="AN51" s="188">
        <v>1.9369283920585021</v>
      </c>
      <c r="AO51" s="188">
        <v>2.1532311859904123</v>
      </c>
      <c r="AP51" s="188">
        <v>2.4397813715756578</v>
      </c>
      <c r="AQ51" s="188">
        <v>2.688198045334059</v>
      </c>
      <c r="AR51" s="188">
        <v>2.8994172613475229</v>
      </c>
      <c r="AS51" s="188">
        <v>3.1225241762477487</v>
      </c>
      <c r="AT51" s="188">
        <v>3.4935116701240307</v>
      </c>
      <c r="AU51" s="188">
        <v>3.7969172350016307</v>
      </c>
      <c r="AV51" s="188">
        <v>3.9579807648943932</v>
      </c>
      <c r="AW51" s="188">
        <v>4.1290576025679187</v>
      </c>
      <c r="AX51" s="188">
        <v>4.4965964202138631</v>
      </c>
      <c r="AY51" s="188">
        <v>5.0027388154063281</v>
      </c>
      <c r="AZ51" s="188">
        <v>5.5473702510379646</v>
      </c>
      <c r="BA51" s="188">
        <v>6.1233183370399811</v>
      </c>
      <c r="BB51" s="188">
        <v>6.9434299415716296</v>
      </c>
      <c r="BC51" s="188">
        <v>7.7853821006937212</v>
      </c>
      <c r="BD51" s="188">
        <v>8.6613702134096577</v>
      </c>
      <c r="BE51" s="188">
        <v>9.3637609152456527</v>
      </c>
      <c r="BF51" s="188">
        <v>10.449495239359557</v>
      </c>
      <c r="BG51" s="188">
        <v>11.552915980143837</v>
      </c>
      <c r="BH51" s="188">
        <v>12.932728207437943</v>
      </c>
      <c r="BI51" s="188">
        <v>14.009767512832868</v>
      </c>
      <c r="BJ51" s="188">
        <v>15.339535155447544</v>
      </c>
      <c r="BK51" s="188">
        <v>16.486128523379111</v>
      </c>
      <c r="BL51" s="188">
        <v>17.508011655683706</v>
      </c>
      <c r="BM51" s="188">
        <v>18.557666429332826</v>
      </c>
      <c r="BN51" s="188">
        <v>19.637299928376812</v>
      </c>
      <c r="BO51" s="188">
        <v>20.408396175663764</v>
      </c>
      <c r="BP51" s="188">
        <v>21.604557795419275</v>
      </c>
      <c r="BQ51" s="188">
        <v>22.840024483983985</v>
      </c>
      <c r="BR51" s="188">
        <v>23.39892266100923</v>
      </c>
      <c r="BS51" s="188">
        <v>23.914157224927905</v>
      </c>
      <c r="BT51" s="188">
        <v>24.51081237923108</v>
      </c>
      <c r="BU51" s="188">
        <v>0</v>
      </c>
      <c r="BV51" s="188">
        <v>0</v>
      </c>
      <c r="BW51" s="188">
        <v>0</v>
      </c>
      <c r="BX51" s="188">
        <v>0</v>
      </c>
      <c r="BY51" s="188">
        <v>0</v>
      </c>
      <c r="BZ51" s="188">
        <v>0</v>
      </c>
      <c r="CA51" s="186">
        <f t="shared" si="3"/>
        <v>372.91922470825398</v>
      </c>
      <c r="CB51" s="187">
        <f t="shared" si="4"/>
        <v>78.201420209599945</v>
      </c>
    </row>
    <row r="52" spans="2:80">
      <c r="B52" s="184">
        <f t="shared" si="2"/>
        <v>2045</v>
      </c>
      <c r="C52" s="188">
        <v>1.4381779161972976E-2</v>
      </c>
      <c r="D52" s="188">
        <v>1.8199210490719576E-2</v>
      </c>
      <c r="E52" s="188">
        <v>2.2562659711078851E-2</v>
      </c>
      <c r="F52" s="188">
        <v>2.7494934910318798E-2</v>
      </c>
      <c r="G52" s="188">
        <v>3.3017855597514877E-2</v>
      </c>
      <c r="H52" s="188">
        <v>3.9152367236566774E-2</v>
      </c>
      <c r="I52" s="188">
        <v>4.5924026753473846E-2</v>
      </c>
      <c r="J52" s="188">
        <v>5.337267232752789E-2</v>
      </c>
      <c r="K52" s="188">
        <v>6.1548085732627822E-2</v>
      </c>
      <c r="L52" s="188">
        <v>7.0507292271833708E-2</v>
      </c>
      <c r="M52" s="188">
        <v>8.032710734358442E-2</v>
      </c>
      <c r="N52" s="188">
        <v>9.1127989364222131E-2</v>
      </c>
      <c r="O52" s="188">
        <v>0.10306094685370486</v>
      </c>
      <c r="P52" s="188">
        <v>0.11630285614307272</v>
      </c>
      <c r="Q52" s="188">
        <v>0.13104926632580011</v>
      </c>
      <c r="R52" s="188">
        <v>0.14750418600976262</v>
      </c>
      <c r="S52" s="188">
        <v>0.1658611823456479</v>
      </c>
      <c r="T52" s="188">
        <v>0.18632127271347371</v>
      </c>
      <c r="U52" s="188">
        <v>0.20940828303698203</v>
      </c>
      <c r="V52" s="188">
        <v>0.23422655080788957</v>
      </c>
      <c r="W52" s="188">
        <v>0.26232081784711819</v>
      </c>
      <c r="X52" s="188">
        <v>0.29387141078580231</v>
      </c>
      <c r="Y52" s="188">
        <v>0.32792471630397724</v>
      </c>
      <c r="Z52" s="188">
        <v>0.36545170338180122</v>
      </c>
      <c r="AA52" s="188">
        <v>0.40912943569313193</v>
      </c>
      <c r="AB52" s="188">
        <v>0.46098713807795072</v>
      </c>
      <c r="AC52" s="188">
        <v>0.52005927606178282</v>
      </c>
      <c r="AD52" s="188">
        <v>0.58541664768925838</v>
      </c>
      <c r="AE52" s="188">
        <v>0.66147177668555046</v>
      </c>
      <c r="AF52" s="188">
        <v>0.73900710157817673</v>
      </c>
      <c r="AG52" s="188">
        <v>0.82948086863211035</v>
      </c>
      <c r="AH52" s="188">
        <v>0.93587083198497889</v>
      </c>
      <c r="AI52" s="188">
        <v>1.0539065781560712</v>
      </c>
      <c r="AJ52" s="188">
        <v>1.1963641430910819</v>
      </c>
      <c r="AK52" s="188">
        <v>1.3550810641606248</v>
      </c>
      <c r="AL52" s="188">
        <v>1.5080938732762776</v>
      </c>
      <c r="AM52" s="188">
        <v>1.6887505313517042</v>
      </c>
      <c r="AN52" s="188">
        <v>1.9111790556442152</v>
      </c>
      <c r="AO52" s="188">
        <v>2.1216433125722487</v>
      </c>
      <c r="AP52" s="188">
        <v>2.3510988049573296</v>
      </c>
      <c r="AQ52" s="188">
        <v>2.656004856936347</v>
      </c>
      <c r="AR52" s="188">
        <v>2.8781748596384906</v>
      </c>
      <c r="AS52" s="188">
        <v>3.1009982426686316</v>
      </c>
      <c r="AT52" s="188">
        <v>3.3373369399383996</v>
      </c>
      <c r="AU52" s="188">
        <v>3.7325117786899145</v>
      </c>
      <c r="AV52" s="188">
        <v>4.0508918740271351</v>
      </c>
      <c r="AW52" s="188">
        <v>4.2159359640366567</v>
      </c>
      <c r="AX52" s="188">
        <v>4.3928525397422957</v>
      </c>
      <c r="AY52" s="188">
        <v>4.7764457769442759</v>
      </c>
      <c r="AZ52" s="188">
        <v>5.3032828072575011</v>
      </c>
      <c r="BA52" s="188">
        <v>5.8685670962451084</v>
      </c>
      <c r="BB52" s="188">
        <v>6.4654336128265628</v>
      </c>
      <c r="BC52" s="188">
        <v>7.3172043633195933</v>
      </c>
      <c r="BD52" s="188">
        <v>8.1872036311223901</v>
      </c>
      <c r="BE52" s="188">
        <v>9.088800491082905</v>
      </c>
      <c r="BF52" s="188">
        <v>9.8003951399790399</v>
      </c>
      <c r="BG52" s="188">
        <v>10.903963672833154</v>
      </c>
      <c r="BH52" s="188">
        <v>11.989911660259954</v>
      </c>
      <c r="BI52" s="188">
        <v>13.349513135396837</v>
      </c>
      <c r="BJ52" s="188">
        <v>14.38209758212996</v>
      </c>
      <c r="BK52" s="188">
        <v>15.658812494655425</v>
      </c>
      <c r="BL52" s="188">
        <v>16.690063787451489</v>
      </c>
      <c r="BM52" s="188">
        <v>17.586942693228757</v>
      </c>
      <c r="BN52" s="188">
        <v>18.497669689204031</v>
      </c>
      <c r="BO52" s="188">
        <v>19.416663168621941</v>
      </c>
      <c r="BP52" s="188">
        <v>20.013414996177932</v>
      </c>
      <c r="BQ52" s="188">
        <v>21.005743526524014</v>
      </c>
      <c r="BR52" s="188">
        <v>21.995041419780513</v>
      </c>
      <c r="BS52" s="188">
        <v>22.296783887157115</v>
      </c>
      <c r="BT52" s="188">
        <v>22.547660493249502</v>
      </c>
      <c r="BU52" s="188">
        <v>0</v>
      </c>
      <c r="BV52" s="188">
        <v>0</v>
      </c>
      <c r="BW52" s="188">
        <v>0</v>
      </c>
      <c r="BX52" s="188">
        <v>0</v>
      </c>
      <c r="BY52" s="188">
        <v>0</v>
      </c>
      <c r="BZ52" s="188">
        <v>0</v>
      </c>
      <c r="CA52" s="186">
        <f t="shared" si="3"/>
        <v>352.93478179419492</v>
      </c>
      <c r="CB52" s="187">
        <f t="shared" si="4"/>
        <v>78.026467492185276</v>
      </c>
    </row>
    <row r="53" spans="2:80">
      <c r="B53" s="184">
        <f t="shared" si="2"/>
        <v>2046</v>
      </c>
      <c r="C53" s="188">
        <v>1.443863168148952E-2</v>
      </c>
      <c r="D53" s="188">
        <v>1.8271153673684391E-2</v>
      </c>
      <c r="E53" s="188">
        <v>2.2651852017338218E-2</v>
      </c>
      <c r="F53" s="188">
        <v>2.7603624962223374E-2</v>
      </c>
      <c r="G53" s="188">
        <v>3.3148378271977544E-2</v>
      </c>
      <c r="H53" s="188">
        <v>3.9307140209880215E-2</v>
      </c>
      <c r="I53" s="188">
        <v>4.6105407984522909E-2</v>
      </c>
      <c r="J53" s="188">
        <v>5.3582635329920962E-2</v>
      </c>
      <c r="K53" s="188">
        <v>6.1788073048212329E-2</v>
      </c>
      <c r="L53" s="188">
        <v>7.0778191680708036E-2</v>
      </c>
      <c r="M53" s="188">
        <v>8.0628338650754403E-2</v>
      </c>
      <c r="N53" s="188">
        <v>9.14552088555418E-2</v>
      </c>
      <c r="O53" s="188">
        <v>0.10340675843693502</v>
      </c>
      <c r="P53" s="188">
        <v>0.11666144482480283</v>
      </c>
      <c r="Q53" s="188">
        <v>0.13142398146314502</v>
      </c>
      <c r="R53" s="188">
        <v>0.14790566257253221</v>
      </c>
      <c r="S53" s="188">
        <v>0.16629656194798423</v>
      </c>
      <c r="T53" s="188">
        <v>0.18679023320476942</v>
      </c>
      <c r="U53" s="188">
        <v>0.20964903703527382</v>
      </c>
      <c r="V53" s="188">
        <v>0.23549508819735979</v>
      </c>
      <c r="W53" s="188">
        <v>0.26301883280783445</v>
      </c>
      <c r="X53" s="188">
        <v>0.29421609487395084</v>
      </c>
      <c r="Y53" s="188">
        <v>0.32933545917431106</v>
      </c>
      <c r="Z53" s="188">
        <v>0.36704512907650588</v>
      </c>
      <c r="AA53" s="188">
        <v>0.40834008037679259</v>
      </c>
      <c r="AB53" s="188">
        <v>0.45663268290005476</v>
      </c>
      <c r="AC53" s="188">
        <v>0.51433593874090233</v>
      </c>
      <c r="AD53" s="188">
        <v>0.58007121051050703</v>
      </c>
      <c r="AE53" s="188">
        <v>0.65243535431090205</v>
      </c>
      <c r="AF53" s="188">
        <v>0.73678161278076837</v>
      </c>
      <c r="AG53" s="188">
        <v>0.82215307032123319</v>
      </c>
      <c r="AH53" s="188">
        <v>0.9216376233549971</v>
      </c>
      <c r="AI53" s="188">
        <v>1.0384641180784493</v>
      </c>
      <c r="AJ53" s="188">
        <v>1.1673410074523176</v>
      </c>
      <c r="AK53" s="188">
        <v>1.3229497657865616</v>
      </c>
      <c r="AL53" s="188">
        <v>1.495780022962927</v>
      </c>
      <c r="AM53" s="188">
        <v>1.660868094404047</v>
      </c>
      <c r="AN53" s="188">
        <v>1.8550945448908585</v>
      </c>
      <c r="AO53" s="188">
        <v>2.0937612997914377</v>
      </c>
      <c r="AP53" s="188">
        <v>2.3171167356616871</v>
      </c>
      <c r="AQ53" s="188">
        <v>2.5593008274707016</v>
      </c>
      <c r="AR53" s="188">
        <v>2.8442040045293751</v>
      </c>
      <c r="AS53" s="188">
        <v>3.0790301395044621</v>
      </c>
      <c r="AT53" s="188">
        <v>3.314941679168387</v>
      </c>
      <c r="AU53" s="188">
        <v>3.5636032680771716</v>
      </c>
      <c r="AV53" s="188">
        <v>3.981995996380022</v>
      </c>
      <c r="AW53" s="188">
        <v>4.3167568498030944</v>
      </c>
      <c r="AX53" s="188">
        <v>4.4863216933672803</v>
      </c>
      <c r="AY53" s="188">
        <v>4.664739591588174</v>
      </c>
      <c r="AZ53" s="188">
        <v>5.0606905255647767</v>
      </c>
      <c r="BA53" s="188">
        <v>5.6075154803959926</v>
      </c>
      <c r="BB53" s="188">
        <v>6.1937070858807939</v>
      </c>
      <c r="BC53" s="188">
        <v>6.8098315178493465</v>
      </c>
      <c r="BD53" s="188">
        <v>7.6922311816729012</v>
      </c>
      <c r="BE53" s="188">
        <v>8.5896210021764681</v>
      </c>
      <c r="BF53" s="188">
        <v>9.5126165039677328</v>
      </c>
      <c r="BG53" s="188">
        <v>10.227131008098054</v>
      </c>
      <c r="BH53" s="188">
        <v>11.320385975070135</v>
      </c>
      <c r="BI53" s="188">
        <v>12.383147246033982</v>
      </c>
      <c r="BJ53" s="188">
        <v>13.71492706434856</v>
      </c>
      <c r="BK53" s="188">
        <v>14.694961139227843</v>
      </c>
      <c r="BL53" s="188">
        <v>15.871110239713504</v>
      </c>
      <c r="BM53" s="188">
        <v>16.788249003903839</v>
      </c>
      <c r="BN53" s="188">
        <v>17.556571677897654</v>
      </c>
      <c r="BO53" s="188">
        <v>18.320572282262013</v>
      </c>
      <c r="BP53" s="188">
        <v>19.07536104472819</v>
      </c>
      <c r="BQ53" s="188">
        <v>19.494976390448461</v>
      </c>
      <c r="BR53" s="188">
        <v>20.267008315794516</v>
      </c>
      <c r="BS53" s="188">
        <v>20.999597002716449</v>
      </c>
      <c r="BT53" s="188">
        <v>21.064444102444195</v>
      </c>
      <c r="BU53" s="188">
        <v>0</v>
      </c>
      <c r="BV53" s="188">
        <v>0</v>
      </c>
      <c r="BW53" s="188">
        <v>0</v>
      </c>
      <c r="BX53" s="188">
        <v>0</v>
      </c>
      <c r="BY53" s="188">
        <v>0</v>
      </c>
      <c r="BZ53" s="188">
        <v>0</v>
      </c>
      <c r="CA53" s="186">
        <f t="shared" si="3"/>
        <v>335.21031592239018</v>
      </c>
      <c r="CB53" s="187">
        <f t="shared" si="4"/>
        <v>77.863504187055412</v>
      </c>
    </row>
    <row r="54" spans="2:80">
      <c r="B54" s="184">
        <f t="shared" si="2"/>
        <v>2047</v>
      </c>
      <c r="C54" s="188">
        <v>1.4491661906481391E-2</v>
      </c>
      <c r="D54" s="188">
        <v>1.8338259990373574E-2</v>
      </c>
      <c r="E54" s="188">
        <v>2.2735047768532704E-2</v>
      </c>
      <c r="F54" s="188">
        <v>2.7705007591452332E-2</v>
      </c>
      <c r="G54" s="188">
        <v>3.3270125678286987E-2</v>
      </c>
      <c r="H54" s="188">
        <v>3.9451507524948533E-2</v>
      </c>
      <c r="I54" s="188">
        <v>4.6274579667626159E-2</v>
      </c>
      <c r="J54" s="188">
        <v>5.3778376862436396E-2</v>
      </c>
      <c r="K54" s="188">
        <v>6.201161888726376E-2</v>
      </c>
      <c r="L54" s="188">
        <v>7.1030157878090222E-2</v>
      </c>
      <c r="M54" s="188">
        <v>8.0908477863505718E-2</v>
      </c>
      <c r="N54" s="188">
        <v>9.1760539393673526E-2</v>
      </c>
      <c r="O54" s="188">
        <v>0.10372878081095999</v>
      </c>
      <c r="P54" s="188">
        <v>0.11698838773988959</v>
      </c>
      <c r="Q54" s="188">
        <v>0.13174819940087049</v>
      </c>
      <c r="R54" s="188">
        <v>0.14823407358642215</v>
      </c>
      <c r="S54" s="188">
        <v>0.16664595665573559</v>
      </c>
      <c r="T54" s="188">
        <v>0.18717070891837198</v>
      </c>
      <c r="U54" s="188">
        <v>0.21005837400364322</v>
      </c>
      <c r="V54" s="188">
        <v>0.23558451428141472</v>
      </c>
      <c r="W54" s="188">
        <v>0.26443527766014274</v>
      </c>
      <c r="X54" s="188">
        <v>0.294871778639404</v>
      </c>
      <c r="Y54" s="188">
        <v>0.32952677576309503</v>
      </c>
      <c r="Z54" s="188">
        <v>0.36854838354210273</v>
      </c>
      <c r="AA54" s="188">
        <v>0.41004305754857762</v>
      </c>
      <c r="AB54" s="188">
        <v>0.45541217561422953</v>
      </c>
      <c r="AC54" s="188">
        <v>0.50881916391303816</v>
      </c>
      <c r="AD54" s="188">
        <v>0.5729528791687426</v>
      </c>
      <c r="AE54" s="188">
        <v>0.64580762221397292</v>
      </c>
      <c r="AF54" s="188">
        <v>0.72584477453919616</v>
      </c>
      <c r="AG54" s="188">
        <v>0.81922585577928264</v>
      </c>
      <c r="AH54" s="188">
        <v>0.91279287231811268</v>
      </c>
      <c r="AI54" s="188">
        <v>1.0216908984335999</v>
      </c>
      <c r="AJ54" s="188">
        <v>1.1493804516841861</v>
      </c>
      <c r="AK54" s="188">
        <v>1.2897062752550728</v>
      </c>
      <c r="AL54" s="188">
        <v>1.4592984503652664</v>
      </c>
      <c r="AM54" s="188">
        <v>1.6470443394871594</v>
      </c>
      <c r="AN54" s="188">
        <v>1.8241324744229925</v>
      </c>
      <c r="AO54" s="188">
        <v>2.0317374447104024</v>
      </c>
      <c r="AP54" s="188">
        <v>2.2870502002748445</v>
      </c>
      <c r="AQ54" s="188">
        <v>2.5229061946540363</v>
      </c>
      <c r="AR54" s="188">
        <v>2.7389952753347471</v>
      </c>
      <c r="AS54" s="188">
        <v>3.0432805995378227</v>
      </c>
      <c r="AT54" s="188">
        <v>3.2922237383648696</v>
      </c>
      <c r="AU54" s="188">
        <v>3.5403493549158993</v>
      </c>
      <c r="AV54" s="188">
        <v>3.7998782806375586</v>
      </c>
      <c r="AW54" s="188">
        <v>4.2432042859582975</v>
      </c>
      <c r="AX54" s="188">
        <v>4.5952901306645213</v>
      </c>
      <c r="AY54" s="188">
        <v>4.7650860229947964</v>
      </c>
      <c r="AZ54" s="188">
        <v>4.9409479640791476</v>
      </c>
      <c r="BA54" s="188">
        <v>5.3484088542192936</v>
      </c>
      <c r="BB54" s="188">
        <v>5.9154828495888694</v>
      </c>
      <c r="BC54" s="188">
        <v>6.5210450193378202</v>
      </c>
      <c r="BD54" s="188">
        <v>7.1554440111749251</v>
      </c>
      <c r="BE54" s="188">
        <v>8.0680133618754866</v>
      </c>
      <c r="BF54" s="188">
        <v>8.9889041570923922</v>
      </c>
      <c r="BG54" s="188">
        <v>9.9271118999534078</v>
      </c>
      <c r="BH54" s="188">
        <v>10.6201501446912</v>
      </c>
      <c r="BI54" s="188">
        <v>11.697316224940204</v>
      </c>
      <c r="BJ54" s="188">
        <v>12.730540232334432</v>
      </c>
      <c r="BK54" s="188">
        <v>14.025304787108182</v>
      </c>
      <c r="BL54" s="188">
        <v>14.911346524992261</v>
      </c>
      <c r="BM54" s="188">
        <v>15.985970314090958</v>
      </c>
      <c r="BN54" s="188">
        <v>16.784552003758961</v>
      </c>
      <c r="BO54" s="188">
        <v>17.417182754237416</v>
      </c>
      <c r="BP54" s="188">
        <v>18.030975145930118</v>
      </c>
      <c r="BQ54" s="188">
        <v>18.616626011065609</v>
      </c>
      <c r="BR54" s="188">
        <v>18.846625954375419</v>
      </c>
      <c r="BS54" s="188">
        <v>19.388846573254188</v>
      </c>
      <c r="BT54" s="188">
        <v>19.879630465958709</v>
      </c>
      <c r="BU54" s="188">
        <v>0</v>
      </c>
      <c r="BV54" s="188">
        <v>0</v>
      </c>
      <c r="BW54" s="188">
        <v>0</v>
      </c>
      <c r="BX54" s="188">
        <v>0</v>
      </c>
      <c r="BY54" s="188">
        <v>0</v>
      </c>
      <c r="BZ54" s="188">
        <v>0</v>
      </c>
      <c r="CA54" s="186">
        <f t="shared" si="3"/>
        <v>319.22187464486495</v>
      </c>
      <c r="CB54" s="187">
        <f t="shared" si="4"/>
        <v>77.704441396237527</v>
      </c>
    </row>
    <row r="55" spans="2:80">
      <c r="B55" s="184">
        <f t="shared" si="2"/>
        <v>2048</v>
      </c>
      <c r="C55" s="188">
        <v>1.4540741400334317E-2</v>
      </c>
      <c r="D55" s="188">
        <v>1.8400366912566423E-2</v>
      </c>
      <c r="E55" s="188">
        <v>2.2812045468617235E-2</v>
      </c>
      <c r="F55" s="188">
        <v>2.7798837254230473E-2</v>
      </c>
      <c r="G55" s="188">
        <v>3.3382802950172777E-2</v>
      </c>
      <c r="H55" s="188">
        <v>3.9585119531187332E-2</v>
      </c>
      <c r="I55" s="188">
        <v>4.6431133583220728E-2</v>
      </c>
      <c r="J55" s="188">
        <v>5.3959430374856641E-2</v>
      </c>
      <c r="K55" s="188">
        <v>6.2218139584333455E-2</v>
      </c>
      <c r="L55" s="188">
        <v>7.1262559559594513E-2</v>
      </c>
      <c r="M55" s="188">
        <v>8.1166162326836835E-2</v>
      </c>
      <c r="N55" s="188">
        <v>9.2041330957075729E-2</v>
      </c>
      <c r="O55" s="188">
        <v>0.10402660838287524</v>
      </c>
      <c r="P55" s="188">
        <v>0.11728937121037553</v>
      </c>
      <c r="Q55" s="188">
        <v>0.1320353755734327</v>
      </c>
      <c r="R55" s="188">
        <v>0.14849861680705143</v>
      </c>
      <c r="S55" s="188">
        <v>0.16690107808597252</v>
      </c>
      <c r="T55" s="188">
        <v>0.18744159780678682</v>
      </c>
      <c r="U55" s="188">
        <v>0.21035751980995221</v>
      </c>
      <c r="V55" s="188">
        <v>0.23590727756907962</v>
      </c>
      <c r="W55" s="188">
        <v>0.26432805381844254</v>
      </c>
      <c r="X55" s="188">
        <v>0.29645404215990051</v>
      </c>
      <c r="Y55" s="188">
        <v>0.33011809611940901</v>
      </c>
      <c r="Z55" s="188">
        <v>0.36854424851462037</v>
      </c>
      <c r="AA55" s="188">
        <v>0.41164319163080382</v>
      </c>
      <c r="AB55" s="188">
        <v>0.45722986169837254</v>
      </c>
      <c r="AC55" s="188">
        <v>0.50708671371311709</v>
      </c>
      <c r="AD55" s="188">
        <v>0.56609052379336433</v>
      </c>
      <c r="AE55" s="188">
        <v>0.6370884745454759</v>
      </c>
      <c r="AF55" s="188">
        <v>0.71775014610056453</v>
      </c>
      <c r="AG55" s="188">
        <v>0.80613530433767733</v>
      </c>
      <c r="AH55" s="188">
        <v>0.90906136163091256</v>
      </c>
      <c r="AI55" s="188">
        <v>1.0111420522966033</v>
      </c>
      <c r="AJ55" s="188">
        <v>1.1297876088192134</v>
      </c>
      <c r="AK55" s="188">
        <v>1.2689704471164274</v>
      </c>
      <c r="AL55" s="188">
        <v>1.421436967445816</v>
      </c>
      <c r="AM55" s="188">
        <v>1.6058286482297888</v>
      </c>
      <c r="AN55" s="188">
        <v>1.8086972892665014</v>
      </c>
      <c r="AO55" s="188">
        <v>1.9975230357130038</v>
      </c>
      <c r="AP55" s="188">
        <v>2.2187466676208802</v>
      </c>
      <c r="AQ55" s="188">
        <v>2.4906401164904772</v>
      </c>
      <c r="AR55" s="188">
        <v>2.7000670287775503</v>
      </c>
      <c r="AS55" s="188">
        <v>2.9291855143621262</v>
      </c>
      <c r="AT55" s="188">
        <v>3.2546437388706422</v>
      </c>
      <c r="AU55" s="188">
        <v>3.5169444703597268</v>
      </c>
      <c r="AV55" s="188">
        <v>3.7758639620070018</v>
      </c>
      <c r="AW55" s="188">
        <v>4.0473938643598704</v>
      </c>
      <c r="AX55" s="188">
        <v>4.5169151265466247</v>
      </c>
      <c r="AY55" s="188">
        <v>4.8825690163025177</v>
      </c>
      <c r="AZ55" s="188">
        <v>5.0485847097711334</v>
      </c>
      <c r="BA55" s="188">
        <v>5.2206473809384946</v>
      </c>
      <c r="BB55" s="188">
        <v>5.6397097176541759</v>
      </c>
      <c r="BC55" s="188">
        <v>6.2256171749347278</v>
      </c>
      <c r="BD55" s="188">
        <v>6.8496636088306744</v>
      </c>
      <c r="BE55" s="188">
        <v>7.502041610212653</v>
      </c>
      <c r="BF55" s="188">
        <v>8.4412059999792515</v>
      </c>
      <c r="BG55" s="188">
        <v>9.3797171923272362</v>
      </c>
      <c r="BH55" s="188">
        <v>10.310644473584468</v>
      </c>
      <c r="BI55" s="188">
        <v>10.977890558308331</v>
      </c>
      <c r="BJ55" s="188">
        <v>12.032736786693528</v>
      </c>
      <c r="BK55" s="188">
        <v>13.028554671962988</v>
      </c>
      <c r="BL55" s="188">
        <v>14.247303246592907</v>
      </c>
      <c r="BM55" s="188">
        <v>15.039380989565474</v>
      </c>
      <c r="BN55" s="188">
        <v>16.006551030745456</v>
      </c>
      <c r="BO55" s="188">
        <v>16.678781151633377</v>
      </c>
      <c r="BP55" s="188">
        <v>17.172170282367251</v>
      </c>
      <c r="BQ55" s="188">
        <v>17.63081458065583</v>
      </c>
      <c r="BR55" s="188">
        <v>18.033483705894238</v>
      </c>
      <c r="BS55" s="188">
        <v>18.06810237916935</v>
      </c>
      <c r="BT55" s="188">
        <v>18.394214511959472</v>
      </c>
      <c r="BU55" s="188">
        <v>0</v>
      </c>
      <c r="BV55" s="188">
        <v>0</v>
      </c>
      <c r="BW55" s="188">
        <v>0</v>
      </c>
      <c r="BX55" s="188">
        <v>0</v>
      </c>
      <c r="BY55" s="188">
        <v>0</v>
      </c>
      <c r="BZ55" s="188">
        <v>0</v>
      </c>
      <c r="CA55" s="186">
        <f t="shared" si="3"/>
        <v>304.64175745157701</v>
      </c>
      <c r="CB55" s="187">
        <f t="shared" si="4"/>
        <v>77.544378792727102</v>
      </c>
    </row>
    <row r="56" spans="2:80">
      <c r="B56" s="184">
        <f t="shared" si="2"/>
        <v>2049</v>
      </c>
      <c r="C56" s="188">
        <v>1.4588364235025403E-2</v>
      </c>
      <c r="D56" s="188">
        <v>1.8460630526890266E-2</v>
      </c>
      <c r="E56" s="188">
        <v>2.2886757908678407E-2</v>
      </c>
      <c r="F56" s="188">
        <v>2.7889882091265548E-2</v>
      </c>
      <c r="G56" s="188">
        <v>3.3492136007040471E-2</v>
      </c>
      <c r="H56" s="188">
        <v>3.9714765988115401E-2</v>
      </c>
      <c r="I56" s="188">
        <v>4.658303429521328E-2</v>
      </c>
      <c r="J56" s="188">
        <v>5.4135057392076705E-2</v>
      </c>
      <c r="K56" s="188">
        <v>6.2418320042284842E-2</v>
      </c>
      <c r="L56" s="188">
        <v>7.148748562674552E-2</v>
      </c>
      <c r="M56" s="188">
        <v>8.14152027843488E-2</v>
      </c>
      <c r="N56" s="188">
        <v>9.2311955188257008E-2</v>
      </c>
      <c r="O56" s="188">
        <v>0.10431449266410957</v>
      </c>
      <c r="P56" s="188">
        <v>0.11758473197222738</v>
      </c>
      <c r="Q56" s="188">
        <v>0.13231763313879075</v>
      </c>
      <c r="R56" s="188">
        <v>0.14874508359521682</v>
      </c>
      <c r="S56" s="188">
        <v>0.16710340533825624</v>
      </c>
      <c r="T56" s="188">
        <v>0.18762236724959014</v>
      </c>
      <c r="U56" s="188">
        <v>0.21055154682582927</v>
      </c>
      <c r="V56" s="188">
        <v>0.23613013446558997</v>
      </c>
      <c r="W56" s="188">
        <v>0.26457322608259959</v>
      </c>
      <c r="X56" s="188">
        <v>0.2961418987221377</v>
      </c>
      <c r="Y56" s="188">
        <v>0.33193110389141345</v>
      </c>
      <c r="Z56" s="188">
        <v>0.36909643289543348</v>
      </c>
      <c r="AA56" s="188">
        <v>0.41145385505881438</v>
      </c>
      <c r="AB56" s="188">
        <v>0.4589886995599986</v>
      </c>
      <c r="AC56" s="188">
        <v>0.50908348218315125</v>
      </c>
      <c r="AD56" s="188">
        <v>0.5638223436474461</v>
      </c>
      <c r="AE56" s="188">
        <v>0.62875322512703324</v>
      </c>
      <c r="AF56" s="188">
        <v>0.70728139886434171</v>
      </c>
      <c r="AG56" s="188">
        <v>0.79645256770541129</v>
      </c>
      <c r="AH56" s="188">
        <v>0.89363309210007957</v>
      </c>
      <c r="AI56" s="188">
        <v>1.0065901195689113</v>
      </c>
      <c r="AJ56" s="188">
        <v>1.1174384241555169</v>
      </c>
      <c r="AK56" s="188">
        <v>1.2463642695206054</v>
      </c>
      <c r="AL56" s="188">
        <v>1.3977634523758218</v>
      </c>
      <c r="AM56" s="188">
        <v>1.5630504219607928</v>
      </c>
      <c r="AN56" s="188">
        <v>1.762488297434903</v>
      </c>
      <c r="AO56" s="188">
        <v>1.9805174333589002</v>
      </c>
      <c r="AP56" s="188">
        <v>2.1812438501839897</v>
      </c>
      <c r="AQ56" s="188">
        <v>2.4158791781946736</v>
      </c>
      <c r="AR56" s="188">
        <v>2.6656236363915928</v>
      </c>
      <c r="AS56" s="188">
        <v>2.8878214176146808</v>
      </c>
      <c r="AT56" s="188">
        <v>3.1313684097004684</v>
      </c>
      <c r="AU56" s="188">
        <v>3.4776751984919119</v>
      </c>
      <c r="AV56" s="188">
        <v>3.7520263315636018</v>
      </c>
      <c r="AW56" s="188">
        <v>4.0227942394612262</v>
      </c>
      <c r="AX56" s="188">
        <v>4.3070293718638295</v>
      </c>
      <c r="AY56" s="188">
        <v>4.7995078554755741</v>
      </c>
      <c r="AZ56" s="188">
        <v>5.1752171047408586</v>
      </c>
      <c r="BA56" s="188">
        <v>5.3360914347694388</v>
      </c>
      <c r="BB56" s="188">
        <v>5.5041059164742121</v>
      </c>
      <c r="BC56" s="188">
        <v>5.9333073587102101</v>
      </c>
      <c r="BD56" s="188">
        <v>6.5371857769078181</v>
      </c>
      <c r="BE56" s="188">
        <v>7.1795203209812453</v>
      </c>
      <c r="BF56" s="188">
        <v>7.8466695992016291</v>
      </c>
      <c r="BG56" s="188">
        <v>8.8069353336876652</v>
      </c>
      <c r="BH56" s="188">
        <v>9.74310422868726</v>
      </c>
      <c r="BI56" s="188">
        <v>10.661675630031622</v>
      </c>
      <c r="BJ56" s="188">
        <v>11.298375440489362</v>
      </c>
      <c r="BK56" s="188">
        <v>12.3231417545606</v>
      </c>
      <c r="BL56" s="188">
        <v>13.248338525384829</v>
      </c>
      <c r="BM56" s="188">
        <v>14.388053825779377</v>
      </c>
      <c r="BN56" s="188">
        <v>15.081368684684231</v>
      </c>
      <c r="BO56" s="188">
        <v>15.931855746259277</v>
      </c>
      <c r="BP56" s="188">
        <v>16.47330311001377</v>
      </c>
      <c r="BQ56" s="188">
        <v>16.82283291273648</v>
      </c>
      <c r="BR56" s="188">
        <v>17.113240956473465</v>
      </c>
      <c r="BS56" s="188">
        <v>17.325334097989661</v>
      </c>
      <c r="BT56" s="188">
        <v>17.179785910429839</v>
      </c>
      <c r="BU56" s="188">
        <v>0</v>
      </c>
      <c r="BV56" s="188">
        <v>0</v>
      </c>
      <c r="BW56" s="188">
        <v>0</v>
      </c>
      <c r="BX56" s="188">
        <v>0</v>
      </c>
      <c r="BY56" s="188">
        <v>0</v>
      </c>
      <c r="BZ56" s="188">
        <v>0</v>
      </c>
      <c r="CA56" s="186">
        <f t="shared" si="3"/>
        <v>291.72558988948322</v>
      </c>
      <c r="CB56" s="187">
        <f t="shared" si="4"/>
        <v>77.400341475213068</v>
      </c>
    </row>
    <row r="57" spans="2:80">
      <c r="B57" s="184">
        <f t="shared" si="2"/>
        <v>2050</v>
      </c>
      <c r="C57" s="188">
        <v>1.4634504827651808E-2</v>
      </c>
      <c r="D57" s="188">
        <v>1.8519018459837729E-2</v>
      </c>
      <c r="E57" s="188">
        <v>2.2959144953325135E-2</v>
      </c>
      <c r="F57" s="188">
        <v>2.797809319343161E-2</v>
      </c>
      <c r="G57" s="188">
        <v>3.3598066115364658E-2</v>
      </c>
      <c r="H57" s="188">
        <v>3.984037724988463E-2</v>
      </c>
      <c r="I57" s="188">
        <v>4.6730204365464427E-2</v>
      </c>
      <c r="J57" s="188">
        <v>5.4305172201678166E-2</v>
      </c>
      <c r="K57" s="188">
        <v>6.2612089214387545E-2</v>
      </c>
      <c r="L57" s="188">
        <v>7.1704889913390024E-2</v>
      </c>
      <c r="M57" s="188">
        <v>8.1655282502198792E-2</v>
      </c>
      <c r="N57" s="188">
        <v>9.2572243329003059E-2</v>
      </c>
      <c r="O57" s="188">
        <v>0.10459011528780861</v>
      </c>
      <c r="P57" s="188">
        <v>0.11786894826907482</v>
      </c>
      <c r="Q57" s="188">
        <v>0.1325960662879053</v>
      </c>
      <c r="R57" s="188">
        <v>0.14898890825993719</v>
      </c>
      <c r="S57" s="188">
        <v>0.16728412525030706</v>
      </c>
      <c r="T57" s="188">
        <v>0.18773361759709534</v>
      </c>
      <c r="U57" s="188">
        <v>0.21062727518068899</v>
      </c>
      <c r="V57" s="188">
        <v>0.23621744082041968</v>
      </c>
      <c r="W57" s="188">
        <v>0.26469232068818183</v>
      </c>
      <c r="X57" s="188">
        <v>0.29628342872868546</v>
      </c>
      <c r="Y57" s="188">
        <v>0.33136292902560294</v>
      </c>
      <c r="Z57" s="188">
        <v>0.37116911205412439</v>
      </c>
      <c r="AA57" s="188">
        <v>0.4119513837195849</v>
      </c>
      <c r="AB57" s="188">
        <v>0.45857463805470727</v>
      </c>
      <c r="AC57" s="188">
        <v>0.51101256021526875</v>
      </c>
      <c r="AD57" s="188">
        <v>0.56600882911424466</v>
      </c>
      <c r="AE57" s="188">
        <v>0.62586436593554917</v>
      </c>
      <c r="AF57" s="188">
        <v>0.69726941324052161</v>
      </c>
      <c r="AG57" s="188">
        <v>0.78400307319504214</v>
      </c>
      <c r="AH57" s="188">
        <v>0.88216303557912612</v>
      </c>
      <c r="AI57" s="188">
        <v>0.98855342994518058</v>
      </c>
      <c r="AJ57" s="188">
        <v>1.1119681223244802</v>
      </c>
      <c r="AK57" s="188">
        <v>1.2320241524418398</v>
      </c>
      <c r="AL57" s="188">
        <v>1.3718446019993047</v>
      </c>
      <c r="AM57" s="188">
        <v>1.5361722274934502</v>
      </c>
      <c r="AN57" s="188">
        <v>1.7143920231999445</v>
      </c>
      <c r="AO57" s="188">
        <v>1.9289552246763046</v>
      </c>
      <c r="AP57" s="188">
        <v>2.1625997067759082</v>
      </c>
      <c r="AQ57" s="188">
        <v>2.3749532714545101</v>
      </c>
      <c r="AR57" s="188">
        <v>2.5839904023152167</v>
      </c>
      <c r="AS57" s="188">
        <v>2.8511595403210186</v>
      </c>
      <c r="AT57" s="188">
        <v>3.0874830702452325</v>
      </c>
      <c r="AU57" s="188">
        <v>3.3448319743105674</v>
      </c>
      <c r="AV57" s="188">
        <v>3.7111378255290774</v>
      </c>
      <c r="AW57" s="188">
        <v>3.9985755817765201</v>
      </c>
      <c r="AX57" s="188">
        <v>4.2818629811397724</v>
      </c>
      <c r="AY57" s="188">
        <v>4.5752533722148732</v>
      </c>
      <c r="AZ57" s="188">
        <v>5.0876075381182932</v>
      </c>
      <c r="BA57" s="188">
        <v>5.4723358799420225</v>
      </c>
      <c r="BB57" s="188">
        <v>5.6276548976642085</v>
      </c>
      <c r="BC57" s="188">
        <v>5.7899144927264929</v>
      </c>
      <c r="BD57" s="188">
        <v>6.2283785611314944</v>
      </c>
      <c r="BE57" s="188">
        <v>6.8501301582406544</v>
      </c>
      <c r="BF57" s="188">
        <v>7.507726212160704</v>
      </c>
      <c r="BG57" s="188">
        <v>8.1847363066736651</v>
      </c>
      <c r="BH57" s="188">
        <v>9.1483807005905113</v>
      </c>
      <c r="BI57" s="188">
        <v>10.077276247906672</v>
      </c>
      <c r="BJ57" s="188">
        <v>10.977986555394107</v>
      </c>
      <c r="BK57" s="188">
        <v>11.578102701635039</v>
      </c>
      <c r="BL57" s="188">
        <v>12.542979741864151</v>
      </c>
      <c r="BM57" s="188">
        <v>13.395649421138062</v>
      </c>
      <c r="BN57" s="188">
        <v>14.448983893203808</v>
      </c>
      <c r="BO57" s="188">
        <v>15.035636776795759</v>
      </c>
      <c r="BP57" s="188">
        <v>15.763507047398743</v>
      </c>
      <c r="BQ57" s="188">
        <v>16.16856627167013</v>
      </c>
      <c r="BR57" s="188">
        <v>16.361611047514959</v>
      </c>
      <c r="BS57" s="188">
        <v>16.476565766827402</v>
      </c>
      <c r="BT57" s="188">
        <v>16.510609686002613</v>
      </c>
      <c r="BU57" s="188">
        <v>0</v>
      </c>
      <c r="BV57" s="188">
        <v>0</v>
      </c>
      <c r="BW57" s="188">
        <v>0</v>
      </c>
      <c r="BX57" s="188">
        <v>0</v>
      </c>
      <c r="BY57" s="188">
        <v>0</v>
      </c>
      <c r="BZ57" s="188">
        <v>0</v>
      </c>
      <c r="CA57" s="186">
        <f t="shared" si="3"/>
        <v>280.16346808559223</v>
      </c>
      <c r="CB57" s="187">
        <f t="shared" si="4"/>
        <v>77.268334734438881</v>
      </c>
    </row>
    <row r="58" spans="2:80">
      <c r="B58" s="184">
        <f t="shared" si="2"/>
        <v>2051</v>
      </c>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188"/>
      <c r="BX58" s="188"/>
      <c r="BY58" s="188"/>
      <c r="BZ58" s="188"/>
      <c r="CA58" s="186">
        <f t="shared" si="3"/>
        <v>0</v>
      </c>
      <c r="CB58" s="187" t="e">
        <f t="shared" si="4"/>
        <v>#DIV/0!</v>
      </c>
    </row>
    <row r="59" spans="2:80">
      <c r="B59" s="184">
        <f t="shared" si="2"/>
        <v>2052</v>
      </c>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8"/>
      <c r="BX59" s="188"/>
      <c r="BY59" s="188"/>
      <c r="BZ59" s="188"/>
      <c r="CA59" s="186">
        <f t="shared" si="3"/>
        <v>0</v>
      </c>
      <c r="CB59" s="187" t="e">
        <f t="shared" si="4"/>
        <v>#DIV/0!</v>
      </c>
    </row>
    <row r="60" spans="2:80">
      <c r="B60" s="184">
        <f t="shared" si="2"/>
        <v>2053</v>
      </c>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6">
        <f t="shared" si="3"/>
        <v>0</v>
      </c>
      <c r="CB60" s="187" t="e">
        <f t="shared" si="4"/>
        <v>#DIV/0!</v>
      </c>
    </row>
    <row r="61" spans="2:80">
      <c r="B61" s="184">
        <f t="shared" si="2"/>
        <v>2054</v>
      </c>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6">
        <f t="shared" si="3"/>
        <v>0</v>
      </c>
      <c r="CB61" s="187" t="e">
        <f t="shared" si="4"/>
        <v>#DIV/0!</v>
      </c>
    </row>
    <row r="62" spans="2:80">
      <c r="B62" s="184">
        <f t="shared" si="2"/>
        <v>2055</v>
      </c>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6">
        <f t="shared" si="3"/>
        <v>0</v>
      </c>
      <c r="CB62" s="187" t="e">
        <f t="shared" si="4"/>
        <v>#DIV/0!</v>
      </c>
    </row>
    <row r="63" spans="2:80">
      <c r="B63" s="184">
        <f t="shared" si="2"/>
        <v>2056</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6">
        <f t="shared" si="3"/>
        <v>0</v>
      </c>
      <c r="CB63" s="187" t="e">
        <f t="shared" si="4"/>
        <v>#DIV/0!</v>
      </c>
    </row>
    <row r="64" spans="2:80">
      <c r="B64" s="184">
        <f t="shared" si="2"/>
        <v>2057</v>
      </c>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8"/>
      <c r="BY64" s="188"/>
      <c r="BZ64" s="188"/>
      <c r="CA64" s="186">
        <f t="shared" si="3"/>
        <v>0</v>
      </c>
      <c r="CB64" s="187" t="e">
        <f t="shared" si="4"/>
        <v>#DIV/0!</v>
      </c>
    </row>
    <row r="65" spans="2:80">
      <c r="B65" s="184">
        <f t="shared" si="2"/>
        <v>2058</v>
      </c>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c r="BX65" s="188"/>
      <c r="BY65" s="188"/>
      <c r="BZ65" s="188"/>
      <c r="CA65" s="186">
        <f t="shared" si="3"/>
        <v>0</v>
      </c>
      <c r="CB65" s="187" t="e">
        <f t="shared" si="4"/>
        <v>#DIV/0!</v>
      </c>
    </row>
    <row r="66" spans="2:80">
      <c r="B66" s="184">
        <f t="shared" si="2"/>
        <v>2059</v>
      </c>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c r="BY66" s="188"/>
      <c r="BZ66" s="188"/>
      <c r="CA66" s="186">
        <f t="shared" si="3"/>
        <v>0</v>
      </c>
      <c r="CB66" s="187" t="e">
        <f t="shared" si="4"/>
        <v>#DIV/0!</v>
      </c>
    </row>
    <row r="67" spans="2:80">
      <c r="B67" s="184">
        <f t="shared" si="2"/>
        <v>2060</v>
      </c>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8"/>
      <c r="BZ67" s="188"/>
      <c r="CA67" s="186">
        <f t="shared" si="3"/>
        <v>0</v>
      </c>
      <c r="CB67" s="187" t="e">
        <f t="shared" si="4"/>
        <v>#DIV/0!</v>
      </c>
    </row>
    <row r="68" spans="2:80">
      <c r="B68" s="184">
        <f t="shared" si="2"/>
        <v>2061</v>
      </c>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6">
        <f t="shared" si="3"/>
        <v>0</v>
      </c>
      <c r="CB68" s="187" t="e">
        <f t="shared" si="4"/>
        <v>#DIV/0!</v>
      </c>
    </row>
    <row r="69" spans="2:80">
      <c r="B69" s="184">
        <f t="shared" si="2"/>
        <v>2062</v>
      </c>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8"/>
      <c r="BZ69" s="188"/>
      <c r="CA69" s="186">
        <f t="shared" si="3"/>
        <v>0</v>
      </c>
      <c r="CB69" s="187" t="e">
        <f t="shared" si="4"/>
        <v>#DIV/0!</v>
      </c>
    </row>
    <row r="70" spans="2:80">
      <c r="B70" s="184">
        <f t="shared" si="2"/>
        <v>2063</v>
      </c>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6">
        <f t="shared" si="3"/>
        <v>0</v>
      </c>
      <c r="CB70" s="187" t="e">
        <f t="shared" si="4"/>
        <v>#DIV/0!</v>
      </c>
    </row>
    <row r="71" spans="2:80">
      <c r="B71" s="184">
        <f t="shared" si="2"/>
        <v>2064</v>
      </c>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88"/>
      <c r="BY71" s="188"/>
      <c r="BZ71" s="188"/>
      <c r="CA71" s="186">
        <f t="shared" si="3"/>
        <v>0</v>
      </c>
      <c r="CB71" s="187" t="e">
        <f t="shared" si="4"/>
        <v>#DIV/0!</v>
      </c>
    </row>
    <row r="72" spans="2:80">
      <c r="B72" s="184">
        <f t="shared" si="2"/>
        <v>2065</v>
      </c>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8"/>
      <c r="BZ72" s="188"/>
      <c r="CA72" s="186">
        <f t="shared" si="3"/>
        <v>0</v>
      </c>
      <c r="CB72" s="187" t="e">
        <f t="shared" si="4"/>
        <v>#DIV/0!</v>
      </c>
    </row>
    <row r="73" spans="2:80">
      <c r="B73" s="184">
        <f t="shared" si="2"/>
        <v>2066</v>
      </c>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6">
        <f t="shared" si="3"/>
        <v>0</v>
      </c>
      <c r="CB73" s="187" t="e">
        <f t="shared" si="4"/>
        <v>#DIV/0!</v>
      </c>
    </row>
    <row r="74" spans="2:80">
      <c r="B74" s="184">
        <f t="shared" si="2"/>
        <v>2067</v>
      </c>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6">
        <f t="shared" si="3"/>
        <v>0</v>
      </c>
      <c r="CB74" s="187" t="e">
        <f t="shared" si="4"/>
        <v>#DIV/0!</v>
      </c>
    </row>
    <row r="75" spans="2:80">
      <c r="B75" s="184">
        <f t="shared" si="2"/>
        <v>2068</v>
      </c>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8"/>
      <c r="BQ75" s="188"/>
      <c r="BR75" s="188"/>
      <c r="BS75" s="188"/>
      <c r="BT75" s="188"/>
      <c r="BU75" s="188"/>
      <c r="BV75" s="188"/>
      <c r="BW75" s="188"/>
      <c r="BX75" s="188"/>
      <c r="BY75" s="188"/>
      <c r="BZ75" s="188"/>
      <c r="CA75" s="186">
        <f t="shared" si="3"/>
        <v>0</v>
      </c>
      <c r="CB75" s="187" t="e">
        <f t="shared" si="4"/>
        <v>#DIV/0!</v>
      </c>
    </row>
    <row r="76" spans="2:80">
      <c r="B76" s="184">
        <f t="shared" si="2"/>
        <v>2069</v>
      </c>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8"/>
      <c r="BQ76" s="188"/>
      <c r="BR76" s="188"/>
      <c r="BS76" s="188"/>
      <c r="BT76" s="188"/>
      <c r="BU76" s="188"/>
      <c r="BV76" s="188"/>
      <c r="BW76" s="188"/>
      <c r="BX76" s="188"/>
      <c r="BY76" s="188"/>
      <c r="BZ76" s="188"/>
      <c r="CA76" s="186">
        <f t="shared" si="3"/>
        <v>0</v>
      </c>
      <c r="CB76" s="187" t="e">
        <f t="shared" si="4"/>
        <v>#DIV/0!</v>
      </c>
    </row>
    <row r="77" spans="2:80">
      <c r="B77" s="184">
        <f t="shared" ref="B77" si="5">B76+1</f>
        <v>2070</v>
      </c>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8"/>
      <c r="BR77" s="188"/>
      <c r="BS77" s="188"/>
      <c r="BT77" s="188"/>
      <c r="BU77" s="188"/>
      <c r="BV77" s="188"/>
      <c r="BW77" s="188"/>
      <c r="BX77" s="188"/>
      <c r="BY77" s="188"/>
      <c r="BZ77" s="188"/>
      <c r="CA77" s="186">
        <f>SUM(C77:BZ77)</f>
        <v>0</v>
      </c>
      <c r="CB77" s="187" t="e">
        <f t="shared" ref="CB77" si="6">(SUMPRODUCT(C77:BY77,$C$11:$BY$11)+BZ77*95)/CA77</f>
        <v>#DIV/0!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2">
    <tabColor theme="5" tint="-0.249977111117893"/>
  </sheetPr>
  <dimension ref="A1:CB77"/>
  <sheetViews>
    <sheetView showGridLines="0" showRowColHeaders="0" zoomScale="70" zoomScaleNormal="70" workbookViewId="0">
      <pane xSplit="2" ySplit="11" topLeftCell="C12" activePane="bottomRight" state="frozen"/>
      <selection activeCell="C12" sqref="C12"/>
      <selection pane="topRight" activeCell="C12" sqref="C12"/>
      <selection pane="bottomLeft" activeCell="C12" sqref="C12"/>
      <selection pane="bottomRight" activeCell="B1" sqref="B1"/>
    </sheetView>
  </sheetViews>
  <sheetFormatPr baseColWidth="10" defaultColWidth="9" defaultRowHeight="13"/>
  <cols>
    <col min="1" max="1" width="3.33203125" style="28" customWidth="1"/>
    <col min="2" max="2" width="4.83203125" style="27" bestFit="1" customWidth="1"/>
    <col min="3" max="78" width="6" style="28" customWidth="1"/>
    <col min="79" max="79" width="5.1640625" style="28" bestFit="1" customWidth="1"/>
    <col min="80" max="80" width="10.1640625" style="28" bestFit="1" customWidth="1"/>
    <col min="81" max="82" width="9" style="28" customWidth="1"/>
    <col min="83" max="16384" width="9" style="28"/>
  </cols>
  <sheetData>
    <row r="1" spans="1:80" ht="20">
      <c r="A1" s="1" t="s">
        <v>131</v>
      </c>
    </row>
    <row r="3" spans="1:80">
      <c r="B3" s="124" t="str">
        <f>Information!B59</f>
        <v>AWP 2009 exc. Background</v>
      </c>
    </row>
    <row r="4" spans="1:80" ht="3" customHeight="1">
      <c r="B4" s="32"/>
    </row>
    <row r="5" spans="1:80" ht="3" customHeight="1">
      <c r="B5" s="32"/>
    </row>
    <row r="6" spans="1:80" ht="3" customHeight="1">
      <c r="B6" s="32"/>
    </row>
    <row r="7" spans="1:80" ht="3" customHeight="1">
      <c r="B7" s="32"/>
    </row>
    <row r="8" spans="1:80" ht="3" customHeight="1">
      <c r="B8" s="32"/>
    </row>
    <row r="9" spans="1:80" ht="3" customHeight="1">
      <c r="B9" s="32"/>
    </row>
    <row r="10" spans="1:80" ht="3" customHeight="1"/>
    <row r="11" spans="1:80">
      <c r="B11" s="182"/>
      <c r="C11" s="182">
        <v>20</v>
      </c>
      <c r="D11" s="182">
        <f t="shared" ref="D11:BO11" si="0">C11+1</f>
        <v>21</v>
      </c>
      <c r="E11" s="182">
        <f t="shared" si="0"/>
        <v>22</v>
      </c>
      <c r="F11" s="182">
        <f t="shared" si="0"/>
        <v>23</v>
      </c>
      <c r="G11" s="182">
        <f t="shared" si="0"/>
        <v>24</v>
      </c>
      <c r="H11" s="182">
        <f t="shared" si="0"/>
        <v>25</v>
      </c>
      <c r="I11" s="182">
        <f t="shared" si="0"/>
        <v>26</v>
      </c>
      <c r="J11" s="182">
        <f t="shared" si="0"/>
        <v>27</v>
      </c>
      <c r="K11" s="182">
        <f t="shared" si="0"/>
        <v>28</v>
      </c>
      <c r="L11" s="182">
        <f t="shared" si="0"/>
        <v>29</v>
      </c>
      <c r="M11" s="182">
        <f t="shared" si="0"/>
        <v>30</v>
      </c>
      <c r="N11" s="182">
        <f t="shared" si="0"/>
        <v>31</v>
      </c>
      <c r="O11" s="182">
        <f t="shared" si="0"/>
        <v>32</v>
      </c>
      <c r="P11" s="182">
        <f t="shared" si="0"/>
        <v>33</v>
      </c>
      <c r="Q11" s="182">
        <f t="shared" si="0"/>
        <v>34</v>
      </c>
      <c r="R11" s="182">
        <f t="shared" si="0"/>
        <v>35</v>
      </c>
      <c r="S11" s="182">
        <f t="shared" si="0"/>
        <v>36</v>
      </c>
      <c r="T11" s="182">
        <f t="shared" si="0"/>
        <v>37</v>
      </c>
      <c r="U11" s="182">
        <f t="shared" si="0"/>
        <v>38</v>
      </c>
      <c r="V11" s="182">
        <f t="shared" si="0"/>
        <v>39</v>
      </c>
      <c r="W11" s="182">
        <f t="shared" si="0"/>
        <v>40</v>
      </c>
      <c r="X11" s="182">
        <f t="shared" si="0"/>
        <v>41</v>
      </c>
      <c r="Y11" s="182">
        <f t="shared" si="0"/>
        <v>42</v>
      </c>
      <c r="Z11" s="182">
        <f t="shared" si="0"/>
        <v>43</v>
      </c>
      <c r="AA11" s="182">
        <f t="shared" si="0"/>
        <v>44</v>
      </c>
      <c r="AB11" s="182">
        <f t="shared" si="0"/>
        <v>45</v>
      </c>
      <c r="AC11" s="182">
        <f t="shared" si="0"/>
        <v>46</v>
      </c>
      <c r="AD11" s="182">
        <f t="shared" si="0"/>
        <v>47</v>
      </c>
      <c r="AE11" s="182">
        <f t="shared" si="0"/>
        <v>48</v>
      </c>
      <c r="AF11" s="182">
        <f t="shared" si="0"/>
        <v>49</v>
      </c>
      <c r="AG11" s="182">
        <f t="shared" si="0"/>
        <v>50</v>
      </c>
      <c r="AH11" s="182">
        <f t="shared" si="0"/>
        <v>51</v>
      </c>
      <c r="AI11" s="182">
        <f t="shared" si="0"/>
        <v>52</v>
      </c>
      <c r="AJ11" s="182">
        <f t="shared" si="0"/>
        <v>53</v>
      </c>
      <c r="AK11" s="182">
        <f t="shared" si="0"/>
        <v>54</v>
      </c>
      <c r="AL11" s="182">
        <f t="shared" si="0"/>
        <v>55</v>
      </c>
      <c r="AM11" s="182">
        <f t="shared" si="0"/>
        <v>56</v>
      </c>
      <c r="AN11" s="182">
        <f t="shared" si="0"/>
        <v>57</v>
      </c>
      <c r="AO11" s="182">
        <f t="shared" si="0"/>
        <v>58</v>
      </c>
      <c r="AP11" s="182">
        <f t="shared" si="0"/>
        <v>59</v>
      </c>
      <c r="AQ11" s="182">
        <f t="shared" si="0"/>
        <v>60</v>
      </c>
      <c r="AR11" s="182">
        <f t="shared" si="0"/>
        <v>61</v>
      </c>
      <c r="AS11" s="182">
        <f t="shared" si="0"/>
        <v>62</v>
      </c>
      <c r="AT11" s="182">
        <f t="shared" si="0"/>
        <v>63</v>
      </c>
      <c r="AU11" s="182">
        <f t="shared" si="0"/>
        <v>64</v>
      </c>
      <c r="AV11" s="182">
        <f t="shared" si="0"/>
        <v>65</v>
      </c>
      <c r="AW11" s="182">
        <f t="shared" si="0"/>
        <v>66</v>
      </c>
      <c r="AX11" s="182">
        <f t="shared" si="0"/>
        <v>67</v>
      </c>
      <c r="AY11" s="182">
        <f t="shared" si="0"/>
        <v>68</v>
      </c>
      <c r="AZ11" s="182">
        <f t="shared" si="0"/>
        <v>69</v>
      </c>
      <c r="BA11" s="182">
        <f t="shared" si="0"/>
        <v>70</v>
      </c>
      <c r="BB11" s="182">
        <f t="shared" si="0"/>
        <v>71</v>
      </c>
      <c r="BC11" s="182">
        <f t="shared" si="0"/>
        <v>72</v>
      </c>
      <c r="BD11" s="182">
        <f t="shared" si="0"/>
        <v>73</v>
      </c>
      <c r="BE11" s="182">
        <f t="shared" si="0"/>
        <v>74</v>
      </c>
      <c r="BF11" s="182">
        <f t="shared" si="0"/>
        <v>75</v>
      </c>
      <c r="BG11" s="182">
        <f t="shared" si="0"/>
        <v>76</v>
      </c>
      <c r="BH11" s="182">
        <f t="shared" si="0"/>
        <v>77</v>
      </c>
      <c r="BI11" s="182">
        <f t="shared" si="0"/>
        <v>78</v>
      </c>
      <c r="BJ11" s="182">
        <f t="shared" si="0"/>
        <v>79</v>
      </c>
      <c r="BK11" s="182">
        <f t="shared" si="0"/>
        <v>80</v>
      </c>
      <c r="BL11" s="182">
        <f t="shared" si="0"/>
        <v>81</v>
      </c>
      <c r="BM11" s="182">
        <f t="shared" si="0"/>
        <v>82</v>
      </c>
      <c r="BN11" s="182">
        <f t="shared" si="0"/>
        <v>83</v>
      </c>
      <c r="BO11" s="182">
        <f t="shared" si="0"/>
        <v>84</v>
      </c>
      <c r="BP11" s="182">
        <f t="shared" ref="BP11:BY11" si="1">BO11+1</f>
        <v>85</v>
      </c>
      <c r="BQ11" s="182">
        <f t="shared" si="1"/>
        <v>86</v>
      </c>
      <c r="BR11" s="182">
        <f t="shared" si="1"/>
        <v>87</v>
      </c>
      <c r="BS11" s="182">
        <f t="shared" si="1"/>
        <v>88</v>
      </c>
      <c r="BT11" s="182">
        <f t="shared" si="1"/>
        <v>89</v>
      </c>
      <c r="BU11" s="182">
        <f t="shared" si="1"/>
        <v>90</v>
      </c>
      <c r="BV11" s="182">
        <f t="shared" si="1"/>
        <v>91</v>
      </c>
      <c r="BW11" s="182">
        <f t="shared" si="1"/>
        <v>92</v>
      </c>
      <c r="BX11" s="182">
        <f t="shared" si="1"/>
        <v>93</v>
      </c>
      <c r="BY11" s="182">
        <f t="shared" si="1"/>
        <v>94</v>
      </c>
      <c r="BZ11" s="182" t="s">
        <v>11</v>
      </c>
      <c r="CA11" s="183" t="s">
        <v>23</v>
      </c>
      <c r="CB11" s="183" t="s">
        <v>24</v>
      </c>
    </row>
    <row r="12" spans="1:80">
      <c r="B12" s="184">
        <v>2005</v>
      </c>
      <c r="C12" s="426">
        <v>0</v>
      </c>
      <c r="D12" s="426">
        <v>0</v>
      </c>
      <c r="E12" s="426">
        <v>0</v>
      </c>
      <c r="F12" s="426">
        <v>0</v>
      </c>
      <c r="G12" s="426">
        <v>0</v>
      </c>
      <c r="H12" s="426">
        <v>0</v>
      </c>
      <c r="I12" s="426">
        <v>1.4437353380560014E-5</v>
      </c>
      <c r="J12" s="426">
        <v>9.0008227814082631E-5</v>
      </c>
      <c r="K12" s="426">
        <v>2.9905618239951803E-4</v>
      </c>
      <c r="L12" s="426">
        <v>7.5092615288961662E-4</v>
      </c>
      <c r="M12" s="426">
        <v>1.5897789345275665E-3</v>
      </c>
      <c r="N12" s="426">
        <v>3.0761722759332366E-3</v>
      </c>
      <c r="O12" s="426">
        <v>5.9961866300368011E-3</v>
      </c>
      <c r="P12" s="426">
        <v>1.1029378608492638E-2</v>
      </c>
      <c r="Q12" s="426">
        <v>1.9129643671226632E-2</v>
      </c>
      <c r="R12" s="426">
        <v>3.0699202066817574E-2</v>
      </c>
      <c r="S12" s="426">
        <v>4.9381887473916558E-2</v>
      </c>
      <c r="T12" s="426">
        <v>7.654876994137913E-2</v>
      </c>
      <c r="U12" s="426">
        <v>0.11762239516469111</v>
      </c>
      <c r="V12" s="426">
        <v>0.171461043520787</v>
      </c>
      <c r="W12" s="426">
        <v>0.24749178792192156</v>
      </c>
      <c r="X12" s="426">
        <v>0.34515171000224565</v>
      </c>
      <c r="Y12" s="426">
        <v>0.47109889298705476</v>
      </c>
      <c r="Z12" s="426">
        <v>0.63520573780188316</v>
      </c>
      <c r="AA12" s="426">
        <v>0.85067310331370749</v>
      </c>
      <c r="AB12" s="426">
        <v>1.1177748175704803</v>
      </c>
      <c r="AC12" s="426">
        <v>1.488938785033135</v>
      </c>
      <c r="AD12" s="426">
        <v>1.9704522320252973</v>
      </c>
      <c r="AE12" s="426">
        <v>2.5268053097641006</v>
      </c>
      <c r="AF12" s="426">
        <v>3.237259143113159</v>
      </c>
      <c r="AG12" s="426">
        <v>4.1499754641806765</v>
      </c>
      <c r="AH12" s="426">
        <v>5.4247979943529687</v>
      </c>
      <c r="AI12" s="426">
        <v>6.9195520817819061</v>
      </c>
      <c r="AJ12" s="426">
        <v>8.7608844239781138</v>
      </c>
      <c r="AK12" s="426">
        <v>11.137886896788979</v>
      </c>
      <c r="AL12" s="426">
        <v>14.334705239312088</v>
      </c>
      <c r="AM12" s="426">
        <v>18.396679185224997</v>
      </c>
      <c r="AN12" s="426">
        <v>24.157487712372333</v>
      </c>
      <c r="AO12" s="426">
        <v>30.925475629886332</v>
      </c>
      <c r="AP12" s="426">
        <v>29.962204304567493</v>
      </c>
      <c r="AQ12" s="426">
        <v>34.383327655140661</v>
      </c>
      <c r="AR12" s="426">
        <v>39.176327832510523</v>
      </c>
      <c r="AS12" s="426">
        <v>42.849417708033251</v>
      </c>
      <c r="AT12" s="426">
        <v>43.368207761286861</v>
      </c>
      <c r="AU12" s="426">
        <v>44.907858304985666</v>
      </c>
      <c r="AV12" s="426">
        <v>50.71572764768122</v>
      </c>
      <c r="AW12" s="426">
        <v>54.389184774140851</v>
      </c>
      <c r="AX12" s="426">
        <v>57.073327997405364</v>
      </c>
      <c r="AY12" s="426">
        <v>58.623625714030453</v>
      </c>
      <c r="AZ12" s="426">
        <v>59.938676295234828</v>
      </c>
      <c r="BA12" s="426">
        <v>61.116418993618666</v>
      </c>
      <c r="BB12" s="426">
        <v>61.206371178360506</v>
      </c>
      <c r="BC12" s="426">
        <v>63.607595636343305</v>
      </c>
      <c r="BD12" s="426">
        <v>66.556758768953699</v>
      </c>
      <c r="BE12" s="426">
        <v>68.51405152413021</v>
      </c>
      <c r="BF12" s="426">
        <v>68.382072792142324</v>
      </c>
      <c r="BG12" s="426">
        <v>67.069876008984977</v>
      </c>
      <c r="BH12" s="426">
        <v>65.091012263119509</v>
      </c>
      <c r="BI12" s="426">
        <v>64.351840722889619</v>
      </c>
      <c r="BJ12" s="426">
        <v>62.162421912870009</v>
      </c>
      <c r="BK12" s="426">
        <v>58.120136824010459</v>
      </c>
      <c r="BL12" s="426">
        <v>53.610684899114254</v>
      </c>
      <c r="BM12" s="426">
        <v>48.85833016325229</v>
      </c>
      <c r="BN12" s="426">
        <v>45.600937715754569</v>
      </c>
      <c r="BO12" s="426">
        <v>42.144692627979076</v>
      </c>
      <c r="BP12" s="426">
        <v>36.083168412821287</v>
      </c>
      <c r="BQ12" s="426">
        <v>24.551170390016939</v>
      </c>
      <c r="BR12" s="426">
        <v>16.864979258698025</v>
      </c>
      <c r="BS12" s="426">
        <v>15.440089206417976</v>
      </c>
      <c r="BT12" s="426">
        <v>12.850514040564187</v>
      </c>
      <c r="BU12" s="426"/>
      <c r="BV12" s="426"/>
      <c r="BW12" s="426"/>
      <c r="BX12" s="426"/>
      <c r="BY12" s="426"/>
      <c r="BZ12" s="426"/>
      <c r="CA12" s="186">
        <f>SUM(C12:BZ12)</f>
        <v>1655.1569943686743</v>
      </c>
      <c r="CB12" s="187">
        <f>(SUMPRODUCT(C12:BY12,$C$11:$BY$11)+BZ12*95)/CA12</f>
        <v>71.657887674143126</v>
      </c>
    </row>
    <row r="13" spans="1:80">
      <c r="B13" s="184">
        <f t="shared" ref="B13:B76" si="2">B12+1</f>
        <v>2006</v>
      </c>
      <c r="C13" s="426">
        <v>0</v>
      </c>
      <c r="D13" s="426">
        <v>0</v>
      </c>
      <c r="E13" s="426">
        <v>0</v>
      </c>
      <c r="F13" s="426">
        <v>0</v>
      </c>
      <c r="G13" s="426">
        <v>0</v>
      </c>
      <c r="H13" s="426">
        <v>0</v>
      </c>
      <c r="I13" s="426">
        <v>1.5420236301202928E-5</v>
      </c>
      <c r="J13" s="426">
        <v>9.5841079808554885E-5</v>
      </c>
      <c r="K13" s="426">
        <v>3.022030347808527E-4</v>
      </c>
      <c r="L13" s="426">
        <v>7.3342546820538701E-4</v>
      </c>
      <c r="M13" s="426">
        <v>1.5547136130607472E-3</v>
      </c>
      <c r="N13" s="426">
        <v>3.0186007172517126E-3</v>
      </c>
      <c r="O13" s="426">
        <v>5.4581009972009681E-3</v>
      </c>
      <c r="P13" s="426">
        <v>9.9421850038316217E-3</v>
      </c>
      <c r="Q13" s="426">
        <v>1.7221615515568597E-2</v>
      </c>
      <c r="R13" s="426">
        <v>2.8413803223057768E-2</v>
      </c>
      <c r="S13" s="426">
        <v>4.3700321019072438E-2</v>
      </c>
      <c r="T13" s="426">
        <v>6.7871191913872336E-2</v>
      </c>
      <c r="U13" s="426">
        <v>0.10213977744380295</v>
      </c>
      <c r="V13" s="426">
        <v>0.15306357753847225</v>
      </c>
      <c r="W13" s="426">
        <v>0.21790202543750453</v>
      </c>
      <c r="X13" s="426">
        <v>0.30895829266387126</v>
      </c>
      <c r="Y13" s="426">
        <v>0.42448454601489438</v>
      </c>
      <c r="Z13" s="426">
        <v>0.57165332424057769</v>
      </c>
      <c r="AA13" s="426">
        <v>0.76175718315979379</v>
      </c>
      <c r="AB13" s="426">
        <v>1.0111564790471483</v>
      </c>
      <c r="AC13" s="426">
        <v>1.3149880332967052</v>
      </c>
      <c r="AD13" s="426">
        <v>1.735516450915048</v>
      </c>
      <c r="AE13" s="426">
        <v>2.277813659099845</v>
      </c>
      <c r="AF13" s="426">
        <v>2.8980158488282122</v>
      </c>
      <c r="AG13" s="426">
        <v>3.6807781383653912</v>
      </c>
      <c r="AH13" s="426">
        <v>4.6884898976369227</v>
      </c>
      <c r="AI13" s="426">
        <v>6.0931073140488943</v>
      </c>
      <c r="AJ13" s="426">
        <v>7.7318289017482851</v>
      </c>
      <c r="AK13" s="426">
        <v>9.7400105675921349</v>
      </c>
      <c r="AL13" s="426">
        <v>12.332013376078882</v>
      </c>
      <c r="AM13" s="426">
        <v>15.795214632198471</v>
      </c>
      <c r="AN13" s="426">
        <v>20.204041623442524</v>
      </c>
      <c r="AO13" s="426">
        <v>26.445675483316741</v>
      </c>
      <c r="AP13" s="426">
        <v>33.728915157356511</v>
      </c>
      <c r="AQ13" s="426">
        <v>32.497249063380551</v>
      </c>
      <c r="AR13" s="426">
        <v>37.181743039433329</v>
      </c>
      <c r="AS13" s="426">
        <v>42.255649211497975</v>
      </c>
      <c r="AT13" s="426">
        <v>46.075367831535118</v>
      </c>
      <c r="AU13" s="426">
        <v>46.504801364137421</v>
      </c>
      <c r="AV13" s="426">
        <v>47.973582505270066</v>
      </c>
      <c r="AW13" s="426">
        <v>54.088657233749458</v>
      </c>
      <c r="AX13" s="426">
        <v>57.934668357680458</v>
      </c>
      <c r="AY13" s="426">
        <v>60.628976475754015</v>
      </c>
      <c r="AZ13" s="426">
        <v>62.115421575887105</v>
      </c>
      <c r="BA13" s="426">
        <v>63.398980337958236</v>
      </c>
      <c r="BB13" s="426">
        <v>64.394689093289259</v>
      </c>
      <c r="BC13" s="426">
        <v>64.173370361171763</v>
      </c>
      <c r="BD13" s="426">
        <v>66.508515028995205</v>
      </c>
      <c r="BE13" s="426">
        <v>69.246416247333116</v>
      </c>
      <c r="BF13" s="426">
        <v>70.978232929288367</v>
      </c>
      <c r="BG13" s="426">
        <v>70.435285548210842</v>
      </c>
      <c r="BH13" s="426">
        <v>68.649477932606956</v>
      </c>
      <c r="BI13" s="426">
        <v>66.057655183924325</v>
      </c>
      <c r="BJ13" s="426">
        <v>64.947202711520291</v>
      </c>
      <c r="BK13" s="426">
        <v>62.183255506817368</v>
      </c>
      <c r="BL13" s="426">
        <v>57.538562226870653</v>
      </c>
      <c r="BM13" s="426">
        <v>52.44869109121251</v>
      </c>
      <c r="BN13" s="426">
        <v>47.320488936861395</v>
      </c>
      <c r="BO13" s="426">
        <v>43.740858274825747</v>
      </c>
      <c r="BP13" s="426">
        <v>39.979685795937101</v>
      </c>
      <c r="BQ13" s="426">
        <v>33.638452278724444</v>
      </c>
      <c r="BR13" s="426">
        <v>23.054083870462136</v>
      </c>
      <c r="BS13" s="426">
        <v>15.273170844511052</v>
      </c>
      <c r="BT13" s="426">
        <v>13.752383866623715</v>
      </c>
      <c r="BU13" s="426"/>
      <c r="BV13" s="426"/>
      <c r="BW13" s="426"/>
      <c r="BX13" s="426"/>
      <c r="BY13" s="426"/>
      <c r="BZ13" s="426"/>
      <c r="CA13" s="186">
        <f t="shared" ref="CA13:CA76" si="3">SUM(C13:BZ13)</f>
        <v>1697.3714264367629</v>
      </c>
      <c r="CB13" s="187">
        <f t="shared" ref="CB13:CB76" si="4">(SUMPRODUCT(C13:BY13,$C$11:$BY$11)+BZ13*95)/CA13</f>
        <v>72.123347456997749</v>
      </c>
    </row>
    <row r="14" spans="1:80">
      <c r="B14" s="184">
        <f t="shared" si="2"/>
        <v>2007</v>
      </c>
      <c r="C14" s="426">
        <v>0</v>
      </c>
      <c r="D14" s="426">
        <v>0</v>
      </c>
      <c r="E14" s="426">
        <v>0</v>
      </c>
      <c r="F14" s="426">
        <v>0</v>
      </c>
      <c r="G14" s="426">
        <v>0</v>
      </c>
      <c r="H14" s="426">
        <v>0</v>
      </c>
      <c r="I14" s="426">
        <v>1.5777919363260673E-5</v>
      </c>
      <c r="J14" s="426">
        <v>1.0271506342085512E-4</v>
      </c>
      <c r="K14" s="426">
        <v>3.2135395199612421E-4</v>
      </c>
      <c r="L14" s="426">
        <v>7.3628511087578397E-4</v>
      </c>
      <c r="M14" s="426">
        <v>1.5159982122430748E-3</v>
      </c>
      <c r="N14" s="426">
        <v>2.9464157060249963E-3</v>
      </c>
      <c r="O14" s="426">
        <v>5.3394055691988324E-3</v>
      </c>
      <c r="P14" s="426">
        <v>9.0984780947194199E-3</v>
      </c>
      <c r="Q14" s="426">
        <v>1.5666945898303003E-2</v>
      </c>
      <c r="R14" s="426">
        <v>2.5818255033691145E-2</v>
      </c>
      <c r="S14" s="426">
        <v>4.0732879602178668E-2</v>
      </c>
      <c r="T14" s="426">
        <v>6.0292648704034585E-2</v>
      </c>
      <c r="U14" s="426">
        <v>9.0885940185403691E-2</v>
      </c>
      <c r="V14" s="426">
        <v>0.13346525334337983</v>
      </c>
      <c r="W14" s="426">
        <v>0.19564671430672739</v>
      </c>
      <c r="X14" s="426">
        <v>0.27320801795451294</v>
      </c>
      <c r="Y14" s="426">
        <v>0.3814343642843403</v>
      </c>
      <c r="Z14" s="426">
        <v>0.51691338436750167</v>
      </c>
      <c r="AA14" s="426">
        <v>0.68648684809708227</v>
      </c>
      <c r="AB14" s="426">
        <v>0.90391128992847369</v>
      </c>
      <c r="AC14" s="426">
        <v>1.187791009072803</v>
      </c>
      <c r="AD14" s="426">
        <v>1.5311971777003126</v>
      </c>
      <c r="AE14" s="426">
        <v>2.0037294470260951</v>
      </c>
      <c r="AF14" s="426">
        <v>2.6110773548560946</v>
      </c>
      <c r="AG14" s="426">
        <v>3.3012249749799194</v>
      </c>
      <c r="AH14" s="426">
        <v>4.1671458961605587</v>
      </c>
      <c r="AI14" s="426">
        <v>5.2762999753840738</v>
      </c>
      <c r="AJ14" s="426">
        <v>6.8159542715752606</v>
      </c>
      <c r="AK14" s="426">
        <v>8.6035896793427256</v>
      </c>
      <c r="AL14" s="426">
        <v>10.78851732313151</v>
      </c>
      <c r="AM14" s="426">
        <v>13.602588534464674</v>
      </c>
      <c r="AN14" s="426">
        <v>17.343275473974966</v>
      </c>
      <c r="AO14" s="426">
        <v>22.077064018791216</v>
      </c>
      <c r="AP14" s="426">
        <v>28.7716449884017</v>
      </c>
      <c r="AQ14" s="426">
        <v>36.537830211825579</v>
      </c>
      <c r="AR14" s="426">
        <v>35.032054117874232</v>
      </c>
      <c r="AS14" s="426">
        <v>39.983525307477294</v>
      </c>
      <c r="AT14" s="426">
        <v>45.378805136952508</v>
      </c>
      <c r="AU14" s="426">
        <v>49.395188579949945</v>
      </c>
      <c r="AV14" s="426">
        <v>49.740363001242926</v>
      </c>
      <c r="AW14" s="426">
        <v>51.243917812286831</v>
      </c>
      <c r="AX14" s="426">
        <v>57.727562876215167</v>
      </c>
      <c r="AY14" s="426">
        <v>61.683991752795421</v>
      </c>
      <c r="AZ14" s="426">
        <v>64.336914959639543</v>
      </c>
      <c r="BA14" s="426">
        <v>65.687212930054145</v>
      </c>
      <c r="BB14" s="426">
        <v>66.819619223693138</v>
      </c>
      <c r="BC14" s="426">
        <v>67.612454698054904</v>
      </c>
      <c r="BD14" s="426">
        <v>67.111826244097614</v>
      </c>
      <c r="BE14" s="426">
        <v>69.279525786631538</v>
      </c>
      <c r="BF14" s="426">
        <v>71.78810518986856</v>
      </c>
      <c r="BG14" s="426">
        <v>73.165113448732356</v>
      </c>
      <c r="BH14" s="426">
        <v>72.072811823548378</v>
      </c>
      <c r="BI14" s="426">
        <v>69.719890544243142</v>
      </c>
      <c r="BJ14" s="426">
        <v>66.573215925743952</v>
      </c>
      <c r="BK14" s="426">
        <v>64.921906875421641</v>
      </c>
      <c r="BL14" s="426">
        <v>61.577368110284674</v>
      </c>
      <c r="BM14" s="426">
        <v>56.473715302980615</v>
      </c>
      <c r="BN14" s="426">
        <v>50.984535168398438</v>
      </c>
      <c r="BO14" s="426">
        <v>45.501763311716367</v>
      </c>
      <c r="BP14" s="426">
        <v>41.548520410585795</v>
      </c>
      <c r="BQ14" s="426">
        <v>37.466874088500624</v>
      </c>
      <c r="BR14" s="426">
        <v>31.005587494952813</v>
      </c>
      <c r="BS14" s="426">
        <v>20.857032626439747</v>
      </c>
      <c r="BT14" s="426">
        <v>13.551757911308993</v>
      </c>
      <c r="BU14" s="426"/>
      <c r="BV14" s="426"/>
      <c r="BW14" s="426"/>
      <c r="BX14" s="426"/>
      <c r="BY14" s="426"/>
      <c r="BZ14" s="426"/>
      <c r="CA14" s="186">
        <f t="shared" si="3"/>
        <v>1736.2046299677122</v>
      </c>
      <c r="CB14" s="187">
        <f t="shared" si="4"/>
        <v>72.586392596707583</v>
      </c>
    </row>
    <row r="15" spans="1:80">
      <c r="B15" s="184">
        <f t="shared" si="2"/>
        <v>2008</v>
      </c>
      <c r="C15" s="426">
        <v>0</v>
      </c>
      <c r="D15" s="426">
        <v>0</v>
      </c>
      <c r="E15" s="426">
        <v>0</v>
      </c>
      <c r="F15" s="426">
        <v>0</v>
      </c>
      <c r="G15" s="426">
        <v>0</v>
      </c>
      <c r="H15" s="426">
        <v>0</v>
      </c>
      <c r="I15" s="426">
        <v>1.5594173226843311E-5</v>
      </c>
      <c r="J15" s="426">
        <v>1.0540527361303786E-4</v>
      </c>
      <c r="K15" s="426">
        <v>3.4515006111966728E-4</v>
      </c>
      <c r="L15" s="426">
        <v>7.8499962671822743E-4</v>
      </c>
      <c r="M15" s="426">
        <v>1.5266732122935361E-3</v>
      </c>
      <c r="N15" s="426">
        <v>2.8812486820008754E-3</v>
      </c>
      <c r="O15" s="426">
        <v>5.2244872684836519E-3</v>
      </c>
      <c r="P15" s="426">
        <v>8.9191496680864485E-3</v>
      </c>
      <c r="Q15" s="426">
        <v>1.4448070863350065E-2</v>
      </c>
      <c r="R15" s="426">
        <v>2.3699769446626662E-2</v>
      </c>
      <c r="S15" s="426">
        <v>3.7330797265259646E-2</v>
      </c>
      <c r="T15" s="426">
        <v>5.6629931486658985E-2</v>
      </c>
      <c r="U15" s="426">
        <v>8.1288102433613951E-2</v>
      </c>
      <c r="V15" s="426">
        <v>0.11944342570442382</v>
      </c>
      <c r="W15" s="426">
        <v>0.17140776385894443</v>
      </c>
      <c r="X15" s="426">
        <v>0.24625237467762057</v>
      </c>
      <c r="Y15" s="426">
        <v>0.33838427994484077</v>
      </c>
      <c r="Z15" s="426">
        <v>0.46575709354337425</v>
      </c>
      <c r="AA15" s="426">
        <v>0.62231043853217582</v>
      </c>
      <c r="AB15" s="426">
        <v>0.81647930656054757</v>
      </c>
      <c r="AC15" s="426">
        <v>1.0643757144178483</v>
      </c>
      <c r="AD15" s="426">
        <v>1.3861246887751535</v>
      </c>
      <c r="AE15" s="426">
        <v>1.7710922385172316</v>
      </c>
      <c r="AF15" s="426">
        <v>2.3004313176699833</v>
      </c>
      <c r="AG15" s="426">
        <v>2.9784500182050127</v>
      </c>
      <c r="AH15" s="426">
        <v>3.7416116044932011</v>
      </c>
      <c r="AI15" s="426">
        <v>4.6936305032644565</v>
      </c>
      <c r="AJ15" s="426">
        <v>5.9067458641118407</v>
      </c>
      <c r="AK15" s="426">
        <v>7.5891106494663614</v>
      </c>
      <c r="AL15" s="426">
        <v>9.5340564246556792</v>
      </c>
      <c r="AM15" s="426">
        <v>11.904659567719092</v>
      </c>
      <c r="AN15" s="426">
        <v>14.941592906824715</v>
      </c>
      <c r="AO15" s="426">
        <v>18.958540640456299</v>
      </c>
      <c r="AP15" s="426">
        <v>24.026219510700386</v>
      </c>
      <c r="AQ15" s="426">
        <v>31.177538825781461</v>
      </c>
      <c r="AR15" s="426">
        <v>39.436646082982186</v>
      </c>
      <c r="AS15" s="426">
        <v>37.682667529849468</v>
      </c>
      <c r="AT15" s="426">
        <v>42.937782846922588</v>
      </c>
      <c r="AU15" s="426">
        <v>48.63993769933095</v>
      </c>
      <c r="AV15" s="426">
        <v>52.823020061790764</v>
      </c>
      <c r="AW15" s="426">
        <v>53.110762169337086</v>
      </c>
      <c r="AX15" s="426">
        <v>54.664975978555809</v>
      </c>
      <c r="AY15" s="426">
        <v>61.433692983959766</v>
      </c>
      <c r="AZ15" s="426">
        <v>65.42658734132975</v>
      </c>
      <c r="BA15" s="426">
        <v>68.018790382384296</v>
      </c>
      <c r="BB15" s="426">
        <v>69.233959290541577</v>
      </c>
      <c r="BC15" s="426">
        <v>70.187106386332047</v>
      </c>
      <c r="BD15" s="426">
        <v>70.767445366212144</v>
      </c>
      <c r="BE15" s="426">
        <v>69.985872951770631</v>
      </c>
      <c r="BF15" s="426">
        <v>71.932370760205259</v>
      </c>
      <c r="BG15" s="426">
        <v>74.135652728248715</v>
      </c>
      <c r="BH15" s="426">
        <v>75.02606961569218</v>
      </c>
      <c r="BI15" s="426">
        <v>73.368083553947741</v>
      </c>
      <c r="BJ15" s="426">
        <v>70.439549341593207</v>
      </c>
      <c r="BK15" s="426">
        <v>66.72637391327288</v>
      </c>
      <c r="BL15" s="426">
        <v>64.474466652592611</v>
      </c>
      <c r="BM15" s="426">
        <v>60.614000814184287</v>
      </c>
      <c r="BN15" s="426">
        <v>55.070611465812732</v>
      </c>
      <c r="BO15" s="426">
        <v>49.193536944466011</v>
      </c>
      <c r="BP15" s="426">
        <v>43.402653719318366</v>
      </c>
      <c r="BQ15" s="426">
        <v>39.129639766469261</v>
      </c>
      <c r="BR15" s="426">
        <v>34.730933521194693</v>
      </c>
      <c r="BS15" s="426">
        <v>28.208775273837315</v>
      </c>
      <c r="BT15" s="426">
        <v>18.619338600349405</v>
      </c>
      <c r="BU15" s="426"/>
      <c r="BV15" s="426"/>
      <c r="BW15" s="426"/>
      <c r="BX15" s="426"/>
      <c r="BY15" s="426"/>
      <c r="BZ15" s="426"/>
      <c r="CA15" s="186">
        <f t="shared" si="3"/>
        <v>1774.4087182798251</v>
      </c>
      <c r="CB15" s="187">
        <f t="shared" si="4"/>
        <v>73.06619065610829</v>
      </c>
    </row>
    <row r="16" spans="1:80">
      <c r="B16" s="184">
        <f t="shared" si="2"/>
        <v>2009</v>
      </c>
      <c r="C16" s="426">
        <v>0</v>
      </c>
      <c r="D16" s="426">
        <v>0</v>
      </c>
      <c r="E16" s="426">
        <v>0</v>
      </c>
      <c r="F16" s="426">
        <v>0</v>
      </c>
      <c r="G16" s="426">
        <v>0</v>
      </c>
      <c r="H16" s="426">
        <v>0</v>
      </c>
      <c r="I16" s="426">
        <v>1.6250134770447178E-5</v>
      </c>
      <c r="J16" s="426">
        <v>1.04129585845672E-4</v>
      </c>
      <c r="K16" s="426">
        <v>3.5380751102506713E-4</v>
      </c>
      <c r="L16" s="426">
        <v>8.4207957248304266E-4</v>
      </c>
      <c r="M16" s="426">
        <v>1.6263178379132825E-3</v>
      </c>
      <c r="N16" s="426">
        <v>2.9001771960558698E-3</v>
      </c>
      <c r="O16" s="426">
        <v>5.107240214362152E-3</v>
      </c>
      <c r="P16" s="426">
        <v>8.7245456468262733E-3</v>
      </c>
      <c r="Q16" s="426">
        <v>1.4159465558577874E-2</v>
      </c>
      <c r="R16" s="426">
        <v>2.1952175954636166E-2</v>
      </c>
      <c r="S16" s="426">
        <v>3.446170393770269E-2</v>
      </c>
      <c r="T16" s="426">
        <v>5.2191820548437934E-2</v>
      </c>
      <c r="U16" s="426">
        <v>7.6738208465096019E-2</v>
      </c>
      <c r="V16" s="426">
        <v>0.10733441118171994</v>
      </c>
      <c r="W16" s="426">
        <v>0.15401063012510238</v>
      </c>
      <c r="X16" s="426">
        <v>0.21646820080272344</v>
      </c>
      <c r="Y16" s="426">
        <v>0.30584108940074439</v>
      </c>
      <c r="Z16" s="426">
        <v>0.41415834145726443</v>
      </c>
      <c r="AA16" s="426">
        <v>0.56183126423830909</v>
      </c>
      <c r="AB16" s="426">
        <v>0.74141395292428047</v>
      </c>
      <c r="AC16" s="426">
        <v>0.96282268891061695</v>
      </c>
      <c r="AD16" s="426">
        <v>1.2440052957773076</v>
      </c>
      <c r="AE16" s="426">
        <v>1.605651780608808</v>
      </c>
      <c r="AF16" s="426">
        <v>2.0357961838143259</v>
      </c>
      <c r="AG16" s="426">
        <v>2.6265413616956721</v>
      </c>
      <c r="AH16" s="426">
        <v>3.37827509803313</v>
      </c>
      <c r="AI16" s="426">
        <v>4.2166427672813951</v>
      </c>
      <c r="AJ16" s="426">
        <v>5.2564780054454898</v>
      </c>
      <c r="AK16" s="426">
        <v>6.5782983978460674</v>
      </c>
      <c r="AL16" s="426">
        <v>8.4108633015080514</v>
      </c>
      <c r="AM16" s="426">
        <v>10.520742151332067</v>
      </c>
      <c r="AN16" s="426">
        <v>13.076130124432021</v>
      </c>
      <c r="AO16" s="426">
        <v>16.332094825422416</v>
      </c>
      <c r="AP16" s="426">
        <v>20.62983066026397</v>
      </c>
      <c r="AQ16" s="426">
        <v>26.027680144144909</v>
      </c>
      <c r="AR16" s="426">
        <v>33.640283547968536</v>
      </c>
      <c r="AS16" s="426">
        <v>42.435260470474773</v>
      </c>
      <c r="AT16" s="426">
        <v>40.44981232790407</v>
      </c>
      <c r="AU16" s="426">
        <v>45.996348596931654</v>
      </c>
      <c r="AV16" s="426">
        <v>51.978458171367109</v>
      </c>
      <c r="AW16" s="426">
        <v>56.355066475440879</v>
      </c>
      <c r="AX16" s="426">
        <v>56.598099992480122</v>
      </c>
      <c r="AY16" s="426">
        <v>58.117927076718992</v>
      </c>
      <c r="AZ16" s="426">
        <v>65.098737361464572</v>
      </c>
      <c r="BA16" s="426">
        <v>69.112505756367256</v>
      </c>
      <c r="BB16" s="426">
        <v>71.646021715813646</v>
      </c>
      <c r="BC16" s="426">
        <v>72.696820431558066</v>
      </c>
      <c r="BD16" s="426">
        <v>73.456427887990003</v>
      </c>
      <c r="BE16" s="426">
        <v>73.818047206114073</v>
      </c>
      <c r="BF16" s="426">
        <v>72.710535957066583</v>
      </c>
      <c r="BG16" s="426">
        <v>74.360550551610459</v>
      </c>
      <c r="BH16" s="426">
        <v>76.128132157216669</v>
      </c>
      <c r="BI16" s="426">
        <v>76.498600114004986</v>
      </c>
      <c r="BJ16" s="426">
        <v>74.253484508397278</v>
      </c>
      <c r="BK16" s="426">
        <v>70.726472714485368</v>
      </c>
      <c r="BL16" s="426">
        <v>66.399356672098904</v>
      </c>
      <c r="BM16" s="426">
        <v>63.596108731370819</v>
      </c>
      <c r="BN16" s="426">
        <v>59.22572622503845</v>
      </c>
      <c r="BO16" s="426">
        <v>53.249236349596842</v>
      </c>
      <c r="BP16" s="426">
        <v>47.034248704335674</v>
      </c>
      <c r="BQ16" s="426">
        <v>40.996618125805078</v>
      </c>
      <c r="BR16" s="426">
        <v>36.400522197530321</v>
      </c>
      <c r="BS16" s="426">
        <v>31.724752920857433</v>
      </c>
      <c r="BT16" s="426">
        <v>25.280340878492289</v>
      </c>
      <c r="BU16" s="426"/>
      <c r="BV16" s="426"/>
      <c r="BW16" s="426"/>
      <c r="BX16" s="426"/>
      <c r="BY16" s="426"/>
      <c r="BZ16" s="426"/>
      <c r="CA16" s="186">
        <f t="shared" si="3"/>
        <v>1805.6065924253112</v>
      </c>
      <c r="CB16" s="187">
        <f t="shared" si="4"/>
        <v>73.515425594423448</v>
      </c>
    </row>
    <row r="17" spans="2:80">
      <c r="B17" s="184">
        <f t="shared" si="2"/>
        <v>2010</v>
      </c>
      <c r="C17" s="426">
        <v>0</v>
      </c>
      <c r="D17" s="426">
        <v>0</v>
      </c>
      <c r="E17" s="426">
        <v>0</v>
      </c>
      <c r="F17" s="426">
        <v>0</v>
      </c>
      <c r="G17" s="426">
        <v>0</v>
      </c>
      <c r="H17" s="426">
        <v>0</v>
      </c>
      <c r="I17" s="426">
        <v>1.6939329920195867E-5</v>
      </c>
      <c r="J17" s="426">
        <v>1.0835801218703894E-4</v>
      </c>
      <c r="K17" s="426">
        <v>3.4942109236465319E-4</v>
      </c>
      <c r="L17" s="426">
        <v>8.6268213805382882E-4</v>
      </c>
      <c r="M17" s="426">
        <v>1.7434252561582125E-3</v>
      </c>
      <c r="N17" s="426">
        <v>3.087858225245349E-3</v>
      </c>
      <c r="O17" s="426">
        <v>5.139459369721433E-3</v>
      </c>
      <c r="P17" s="426">
        <v>8.5274312171136762E-3</v>
      </c>
      <c r="Q17" s="426">
        <v>1.3849005876808179E-2</v>
      </c>
      <c r="R17" s="426">
        <v>2.1511943654078144E-2</v>
      </c>
      <c r="S17" s="426">
        <v>3.2034075070270021E-2</v>
      </c>
      <c r="T17" s="426">
        <v>4.8407251493743059E-2</v>
      </c>
      <c r="U17" s="426">
        <v>7.1070097873773219E-2</v>
      </c>
      <c r="V17" s="426">
        <v>0.1017860003603768</v>
      </c>
      <c r="W17" s="426">
        <v>0.13901400537880029</v>
      </c>
      <c r="X17" s="426">
        <v>0.19526781893707787</v>
      </c>
      <c r="Y17" s="426">
        <v>0.26978210913377021</v>
      </c>
      <c r="Z17" s="426">
        <v>0.37542547207969257</v>
      </c>
      <c r="AA17" s="426">
        <v>0.5008481500211398</v>
      </c>
      <c r="AB17" s="426">
        <v>0.67081631998600888</v>
      </c>
      <c r="AC17" s="426">
        <v>0.87594162351298177</v>
      </c>
      <c r="AD17" s="426">
        <v>1.1271069652345487</v>
      </c>
      <c r="AE17" s="426">
        <v>1.4433899739639944</v>
      </c>
      <c r="AF17" s="426">
        <v>1.8484415264660092</v>
      </c>
      <c r="AG17" s="426">
        <v>2.327313215174307</v>
      </c>
      <c r="AH17" s="426">
        <v>2.9821055290652132</v>
      </c>
      <c r="AI17" s="426">
        <v>3.8103063279820231</v>
      </c>
      <c r="AJ17" s="426">
        <v>4.7253423498716307</v>
      </c>
      <c r="AK17" s="426">
        <v>5.8567835820251934</v>
      </c>
      <c r="AL17" s="426">
        <v>7.2926995070901892</v>
      </c>
      <c r="AM17" s="426">
        <v>9.2828628013545611</v>
      </c>
      <c r="AN17" s="426">
        <v>11.556942599998919</v>
      </c>
      <c r="AO17" s="426">
        <v>14.293153833693053</v>
      </c>
      <c r="AP17" s="426">
        <v>17.77101991191833</v>
      </c>
      <c r="AQ17" s="426">
        <v>22.345827168021092</v>
      </c>
      <c r="AR17" s="426">
        <v>28.07546741801432</v>
      </c>
      <c r="AS17" s="426">
        <v>36.189709401325182</v>
      </c>
      <c r="AT17" s="426">
        <v>45.558587361292318</v>
      </c>
      <c r="AU17" s="426">
        <v>43.314402656136508</v>
      </c>
      <c r="AV17" s="426">
        <v>49.126876674563491</v>
      </c>
      <c r="AW17" s="426">
        <v>55.416245064259606</v>
      </c>
      <c r="AX17" s="426">
        <v>60.002213763747726</v>
      </c>
      <c r="AY17" s="426">
        <v>60.117460862546018</v>
      </c>
      <c r="AZ17" s="426">
        <v>61.528803122147771</v>
      </c>
      <c r="BA17" s="426">
        <v>68.706835467510558</v>
      </c>
      <c r="BB17" s="426">
        <v>72.743965303727506</v>
      </c>
      <c r="BC17" s="426">
        <v>75.189529834832825</v>
      </c>
      <c r="BD17" s="426">
        <v>76.062826921671984</v>
      </c>
      <c r="BE17" s="426">
        <v>76.625231008540993</v>
      </c>
      <c r="BF17" s="426">
        <v>76.71997462459349</v>
      </c>
      <c r="BG17" s="426">
        <v>75.220128872732971</v>
      </c>
      <c r="BH17" s="426">
        <v>76.457315723252634</v>
      </c>
      <c r="BI17" s="426">
        <v>77.750243737301716</v>
      </c>
      <c r="BJ17" s="426">
        <v>77.567369686937809</v>
      </c>
      <c r="BK17" s="426">
        <v>74.704294716855003</v>
      </c>
      <c r="BL17" s="426">
        <v>70.542721433871037</v>
      </c>
      <c r="BM17" s="426">
        <v>65.659509753932682</v>
      </c>
      <c r="BN17" s="426">
        <v>62.297799299922481</v>
      </c>
      <c r="BO17" s="426">
        <v>57.411991458394368</v>
      </c>
      <c r="BP17" s="426">
        <v>51.048243136718952</v>
      </c>
      <c r="BQ17" s="426">
        <v>44.55620927316847</v>
      </c>
      <c r="BR17" s="426">
        <v>38.275114554420092</v>
      </c>
      <c r="BS17" s="426">
        <v>33.390805832248333</v>
      </c>
      <c r="BT17" s="426">
        <v>28.566135568150234</v>
      </c>
      <c r="BU17" s="426"/>
      <c r="BV17" s="426"/>
      <c r="BW17" s="426"/>
      <c r="BX17" s="426"/>
      <c r="BY17" s="426"/>
      <c r="BZ17" s="426"/>
      <c r="CA17" s="186">
        <f t="shared" si="3"/>
        <v>1828.8248972726949</v>
      </c>
      <c r="CB17" s="187">
        <f t="shared" si="4"/>
        <v>73.928642575395912</v>
      </c>
    </row>
    <row r="18" spans="2:80">
      <c r="B18" s="184">
        <f t="shared" si="2"/>
        <v>2011</v>
      </c>
      <c r="C18" s="426">
        <v>0</v>
      </c>
      <c r="D18" s="426">
        <v>0</v>
      </c>
      <c r="E18" s="426">
        <v>0</v>
      </c>
      <c r="F18" s="426">
        <v>0</v>
      </c>
      <c r="G18" s="426">
        <v>0</v>
      </c>
      <c r="H18" s="426">
        <v>0</v>
      </c>
      <c r="I18" s="426">
        <v>1.6393993242214133E-5</v>
      </c>
      <c r="J18" s="426">
        <v>1.116519323479323E-4</v>
      </c>
      <c r="K18" s="426">
        <v>3.6208186702034462E-4</v>
      </c>
      <c r="L18" s="426">
        <v>8.5061182486142334E-4</v>
      </c>
      <c r="M18" s="426">
        <v>1.7815801879637883E-3</v>
      </c>
      <c r="N18" s="426">
        <v>3.3048546811991347E-3</v>
      </c>
      <c r="O18" s="426">
        <v>5.4664755068573184E-3</v>
      </c>
      <c r="P18" s="426">
        <v>8.5755404395100182E-3</v>
      </c>
      <c r="Q18" s="426">
        <v>1.3530354986064225E-2</v>
      </c>
      <c r="R18" s="426">
        <v>2.1033671200492488E-2</v>
      </c>
      <c r="S18" s="426">
        <v>3.1382887646731916E-2</v>
      </c>
      <c r="T18" s="426">
        <v>4.5114477153402943E-2</v>
      </c>
      <c r="U18" s="426">
        <v>6.6166003859017691E-2</v>
      </c>
      <c r="V18" s="426">
        <v>9.4652691842673109E-2</v>
      </c>
      <c r="W18" s="426">
        <v>0.13233824602541555</v>
      </c>
      <c r="X18" s="426">
        <v>0.17696351006835775</v>
      </c>
      <c r="Y18" s="426">
        <v>0.24427890425049603</v>
      </c>
      <c r="Z18" s="426">
        <v>0.33229436600582896</v>
      </c>
      <c r="AA18" s="426">
        <v>0.45536220417249662</v>
      </c>
      <c r="AB18" s="426">
        <v>0.59954952136152806</v>
      </c>
      <c r="AC18" s="426">
        <v>0.79431745797185549</v>
      </c>
      <c r="AD18" s="426">
        <v>1.0273894792965665</v>
      </c>
      <c r="AE18" s="426">
        <v>1.3099427178654852</v>
      </c>
      <c r="AF18" s="426">
        <v>1.6644190279479325</v>
      </c>
      <c r="AG18" s="426">
        <v>2.1163484224670643</v>
      </c>
      <c r="AH18" s="426">
        <v>2.6457442915495739</v>
      </c>
      <c r="AI18" s="426">
        <v>3.3669282067507176</v>
      </c>
      <c r="AJ18" s="426">
        <v>4.2736989350168813</v>
      </c>
      <c r="AK18" s="426">
        <v>5.2685784488032859</v>
      </c>
      <c r="AL18" s="426">
        <v>6.4960430689784543</v>
      </c>
      <c r="AM18" s="426">
        <v>8.0513483809439172</v>
      </c>
      <c r="AN18" s="426">
        <v>10.199269433648112</v>
      </c>
      <c r="AO18" s="426">
        <v>12.63406315218502</v>
      </c>
      <c r="AP18" s="426">
        <v>15.552938111375575</v>
      </c>
      <c r="AQ18" s="426">
        <v>19.248423066995379</v>
      </c>
      <c r="AR18" s="426">
        <v>24.101590344658064</v>
      </c>
      <c r="AS18" s="426">
        <v>30.196733260484532</v>
      </c>
      <c r="AT18" s="426">
        <v>38.847924062936379</v>
      </c>
      <c r="AU18" s="426">
        <v>48.787703501309331</v>
      </c>
      <c r="AV18" s="426">
        <v>46.246185429990057</v>
      </c>
      <c r="AW18" s="426">
        <v>52.349905999141043</v>
      </c>
      <c r="AX18" s="426">
        <v>58.963850082505935</v>
      </c>
      <c r="AY18" s="426">
        <v>63.682427350607583</v>
      </c>
      <c r="AZ18" s="426">
        <v>63.595732093601043</v>
      </c>
      <c r="BA18" s="426">
        <v>64.883532580840225</v>
      </c>
      <c r="BB18" s="426">
        <v>72.261973271608952</v>
      </c>
      <c r="BC18" s="426">
        <v>76.293086339954471</v>
      </c>
      <c r="BD18" s="426">
        <v>78.636885187773871</v>
      </c>
      <c r="BE18" s="426">
        <v>79.330129115503155</v>
      </c>
      <c r="BF18" s="426">
        <v>79.646606376610876</v>
      </c>
      <c r="BG18" s="426">
        <v>79.405409150014577</v>
      </c>
      <c r="BH18" s="426">
        <v>77.414224789227291</v>
      </c>
      <c r="BI18" s="426">
        <v>78.201851798232951</v>
      </c>
      <c r="BJ18" s="426">
        <v>78.980306288619403</v>
      </c>
      <c r="BK18" s="426">
        <v>78.199249742249776</v>
      </c>
      <c r="BL18" s="426">
        <v>74.683908346926174</v>
      </c>
      <c r="BM18" s="426">
        <v>69.936542261669899</v>
      </c>
      <c r="BN18" s="426">
        <v>64.498698284353367</v>
      </c>
      <c r="BO18" s="426">
        <v>60.561878238232815</v>
      </c>
      <c r="BP18" s="426">
        <v>55.197280587505475</v>
      </c>
      <c r="BQ18" s="426">
        <v>48.503668334442708</v>
      </c>
      <c r="BR18" s="426">
        <v>41.736750459949327</v>
      </c>
      <c r="BS18" s="426">
        <v>35.252471342817579</v>
      </c>
      <c r="BT18" s="426">
        <v>30.206961446513592</v>
      </c>
      <c r="BU18" s="426"/>
      <c r="BV18" s="426"/>
      <c r="BW18" s="426"/>
      <c r="BX18" s="426"/>
      <c r="BY18" s="426"/>
      <c r="BZ18" s="426"/>
      <c r="CA18" s="186">
        <f t="shared" si="3"/>
        <v>1847.4860542990816</v>
      </c>
      <c r="CB18" s="187">
        <f t="shared" si="4"/>
        <v>74.338153111874576</v>
      </c>
    </row>
    <row r="19" spans="2:80">
      <c r="B19" s="184">
        <f t="shared" si="2"/>
        <v>2012</v>
      </c>
      <c r="C19" s="426">
        <v>0</v>
      </c>
      <c r="D19" s="426">
        <v>0</v>
      </c>
      <c r="E19" s="426">
        <v>0</v>
      </c>
      <c r="F19" s="426">
        <v>0</v>
      </c>
      <c r="G19" s="426">
        <v>0</v>
      </c>
      <c r="H19" s="426">
        <v>0</v>
      </c>
      <c r="I19" s="426">
        <v>1.520821863084526E-5</v>
      </c>
      <c r="J19" s="426">
        <v>1.0790217341700992E-4</v>
      </c>
      <c r="K19" s="426">
        <v>3.6898045228842685E-4</v>
      </c>
      <c r="L19" s="426">
        <v>8.762078851627178E-4</v>
      </c>
      <c r="M19" s="426">
        <v>1.7488853049123926E-3</v>
      </c>
      <c r="N19" s="426">
        <v>3.3590557925850528E-3</v>
      </c>
      <c r="O19" s="426">
        <v>5.8316005767791029E-3</v>
      </c>
      <c r="P19" s="426">
        <v>9.1017656395745439E-3</v>
      </c>
      <c r="Q19" s="426">
        <v>1.3587079879146258E-2</v>
      </c>
      <c r="R19" s="426">
        <v>2.0530572881074863E-2</v>
      </c>
      <c r="S19" s="426">
        <v>3.066328502403004E-2</v>
      </c>
      <c r="T19" s="426">
        <v>4.4171688843104101E-2</v>
      </c>
      <c r="U19" s="426">
        <v>6.1781870539815764E-2</v>
      </c>
      <c r="V19" s="426">
        <v>8.8386581680216736E-2</v>
      </c>
      <c r="W19" s="426">
        <v>0.12347634625604445</v>
      </c>
      <c r="X19" s="426">
        <v>0.16902172738659951</v>
      </c>
      <c r="Y19" s="426">
        <v>0.22218820476999748</v>
      </c>
      <c r="Z19" s="426">
        <v>0.30195185410312941</v>
      </c>
      <c r="AA19" s="426">
        <v>0.4043646227261154</v>
      </c>
      <c r="AB19" s="426">
        <v>0.54671516762299333</v>
      </c>
      <c r="AC19" s="426">
        <v>0.71177989052363144</v>
      </c>
      <c r="AD19" s="426">
        <v>0.93378322239541678</v>
      </c>
      <c r="AE19" s="426">
        <v>1.1964284099077922</v>
      </c>
      <c r="AF19" s="426">
        <v>1.5131222912390445</v>
      </c>
      <c r="AG19" s="426">
        <v>1.9088596726729521</v>
      </c>
      <c r="AH19" s="426">
        <v>2.4096355403503558</v>
      </c>
      <c r="AI19" s="426">
        <v>2.9910738497250038</v>
      </c>
      <c r="AJ19" s="426">
        <v>3.7804481803219048</v>
      </c>
      <c r="AK19" s="426">
        <v>4.7694054753102648</v>
      </c>
      <c r="AL19" s="426">
        <v>5.8479044962368079</v>
      </c>
      <c r="AM19" s="426">
        <v>7.1756399664903681</v>
      </c>
      <c r="AN19" s="426">
        <v>8.8492712201839758</v>
      </c>
      <c r="AO19" s="426">
        <v>11.152638019636536</v>
      </c>
      <c r="AP19" s="426">
        <v>13.74983990137201</v>
      </c>
      <c r="AQ19" s="426">
        <v>16.847084671604634</v>
      </c>
      <c r="AR19" s="426">
        <v>20.760611500676831</v>
      </c>
      <c r="AS19" s="426">
        <v>25.922024562945808</v>
      </c>
      <c r="AT19" s="426">
        <v>32.411974248317783</v>
      </c>
      <c r="AU19" s="426">
        <v>41.598106679430352</v>
      </c>
      <c r="AV19" s="426">
        <v>52.093083041186361</v>
      </c>
      <c r="AW19" s="426">
        <v>49.264401801333051</v>
      </c>
      <c r="AX19" s="426">
        <v>55.675851010007825</v>
      </c>
      <c r="AY19" s="426">
        <v>62.543158606911739</v>
      </c>
      <c r="AZ19" s="426">
        <v>67.324522449358341</v>
      </c>
      <c r="BA19" s="426">
        <v>67.019289287813507</v>
      </c>
      <c r="BB19" s="426">
        <v>68.186726186511407</v>
      </c>
      <c r="BC19" s="426">
        <v>75.735567320556143</v>
      </c>
      <c r="BD19" s="426">
        <v>79.747212379237524</v>
      </c>
      <c r="BE19" s="426">
        <v>81.986520704661956</v>
      </c>
      <c r="BF19" s="426">
        <v>82.45259565529372</v>
      </c>
      <c r="BG19" s="426">
        <v>82.453937496682769</v>
      </c>
      <c r="BH19" s="426">
        <v>81.774765241458923</v>
      </c>
      <c r="BI19" s="426">
        <v>79.267271640814997</v>
      </c>
      <c r="BJ19" s="426">
        <v>79.56696492648507</v>
      </c>
      <c r="BK19" s="426">
        <v>79.779519384480892</v>
      </c>
      <c r="BL19" s="426">
        <v>78.356014265354858</v>
      </c>
      <c r="BM19" s="426">
        <v>74.229390667712408</v>
      </c>
      <c r="BN19" s="426">
        <v>68.890524871443617</v>
      </c>
      <c r="BO19" s="426">
        <v>62.888425378956285</v>
      </c>
      <c r="BP19" s="426">
        <v>58.403729763297001</v>
      </c>
      <c r="BQ19" s="426">
        <v>52.606635517998349</v>
      </c>
      <c r="BR19" s="426">
        <v>45.58255246676859</v>
      </c>
      <c r="BS19" s="426">
        <v>38.580818733766314</v>
      </c>
      <c r="BT19" s="426">
        <v>32.030148763606128</v>
      </c>
      <c r="BU19" s="426"/>
      <c r="BV19" s="426"/>
      <c r="BW19" s="426"/>
      <c r="BX19" s="426"/>
      <c r="BY19" s="426"/>
      <c r="BZ19" s="426"/>
      <c r="CA19" s="186">
        <f t="shared" si="3"/>
        <v>1863.0175079687947</v>
      </c>
      <c r="CB19" s="187">
        <f t="shared" si="4"/>
        <v>74.757232402730239</v>
      </c>
    </row>
    <row r="20" spans="2:80">
      <c r="B20" s="184">
        <f t="shared" si="2"/>
        <v>2013</v>
      </c>
      <c r="C20" s="426">
        <v>0</v>
      </c>
      <c r="D20" s="426">
        <v>0</v>
      </c>
      <c r="E20" s="426">
        <v>0</v>
      </c>
      <c r="F20" s="426">
        <v>0</v>
      </c>
      <c r="G20" s="426">
        <v>0</v>
      </c>
      <c r="H20" s="426">
        <v>0</v>
      </c>
      <c r="I20" s="426">
        <v>1.4506605271337458E-5</v>
      </c>
      <c r="J20" s="426">
        <v>1.0002695025222025E-4</v>
      </c>
      <c r="K20" s="426">
        <v>3.5615411602357705E-4</v>
      </c>
      <c r="L20" s="426">
        <v>8.8568192262823003E-4</v>
      </c>
      <c r="M20" s="426">
        <v>1.7893109916952282E-3</v>
      </c>
      <c r="N20" s="426">
        <v>3.2755268253902431E-3</v>
      </c>
      <c r="O20" s="426">
        <v>5.8895827131308642E-3</v>
      </c>
      <c r="P20" s="426">
        <v>9.6690725301487868E-3</v>
      </c>
      <c r="Q20" s="426">
        <v>1.4377326353952544E-2</v>
      </c>
      <c r="R20" s="426">
        <v>2.0574092383349771E-2</v>
      </c>
      <c r="S20" s="426">
        <v>2.9887086881274116E-2</v>
      </c>
      <c r="T20" s="426">
        <v>4.3111113009617397E-2</v>
      </c>
      <c r="U20" s="426">
        <v>6.0439285909421187E-2</v>
      </c>
      <c r="V20" s="426">
        <v>8.2636962877317005E-2</v>
      </c>
      <c r="W20" s="426">
        <v>0.11556520095519238</v>
      </c>
      <c r="X20" s="426">
        <v>0.15812586417732694</v>
      </c>
      <c r="Y20" s="426">
        <v>0.21280173953146012</v>
      </c>
      <c r="Z20" s="426">
        <v>0.27553456942718046</v>
      </c>
      <c r="AA20" s="426">
        <v>0.3686423814633375</v>
      </c>
      <c r="AB20" s="426">
        <v>0.4869864349142406</v>
      </c>
      <c r="AC20" s="426">
        <v>0.65092733916635881</v>
      </c>
      <c r="AD20" s="426">
        <v>0.83890566797333355</v>
      </c>
      <c r="AE20" s="426">
        <v>1.0899116286836144</v>
      </c>
      <c r="AF20" s="426">
        <v>1.3847527961962469</v>
      </c>
      <c r="AG20" s="426">
        <v>1.7383101797653997</v>
      </c>
      <c r="AH20" s="426">
        <v>2.1770561035692726</v>
      </c>
      <c r="AI20" s="426">
        <v>2.7284099355354217</v>
      </c>
      <c r="AJ20" s="426">
        <v>3.3629237976023818</v>
      </c>
      <c r="AK20" s="426">
        <v>4.2235578147412358</v>
      </c>
      <c r="AL20" s="426">
        <v>5.298870997704797</v>
      </c>
      <c r="AM20" s="426">
        <v>6.4645240294279338</v>
      </c>
      <c r="AN20" s="426">
        <v>7.8912555487556046</v>
      </c>
      <c r="AO20" s="426">
        <v>9.6800715920479501</v>
      </c>
      <c r="AP20" s="426">
        <v>12.141051581090057</v>
      </c>
      <c r="AQ20" s="426">
        <v>14.89693283513345</v>
      </c>
      <c r="AR20" s="426">
        <v>18.172376596285464</v>
      </c>
      <c r="AS20" s="426">
        <v>22.329455568016709</v>
      </c>
      <c r="AT20" s="426">
        <v>27.824947759889152</v>
      </c>
      <c r="AU20" s="426">
        <v>34.705825136019612</v>
      </c>
      <c r="AV20" s="426">
        <v>44.414445152311991</v>
      </c>
      <c r="AW20" s="426">
        <v>55.490204312856797</v>
      </c>
      <c r="AX20" s="426">
        <v>52.378093624167001</v>
      </c>
      <c r="AY20" s="426">
        <v>59.031547901700982</v>
      </c>
      <c r="AZ20" s="426">
        <v>66.086930786858275</v>
      </c>
      <c r="BA20" s="426">
        <v>70.913762599552001</v>
      </c>
      <c r="BB20" s="426">
        <v>70.3909530693184</v>
      </c>
      <c r="BC20" s="426">
        <v>71.413118293925848</v>
      </c>
      <c r="BD20" s="426">
        <v>79.116198942642782</v>
      </c>
      <c r="BE20" s="426">
        <v>83.104643335879516</v>
      </c>
      <c r="BF20" s="426">
        <v>85.191253715598435</v>
      </c>
      <c r="BG20" s="426">
        <v>85.361622323024733</v>
      </c>
      <c r="BH20" s="426">
        <v>84.946316632624189</v>
      </c>
      <c r="BI20" s="426">
        <v>83.796912663192202</v>
      </c>
      <c r="BJ20" s="426">
        <v>80.749026502080284</v>
      </c>
      <c r="BK20" s="426">
        <v>80.51201736995219</v>
      </c>
      <c r="BL20" s="426">
        <v>80.108014158575315</v>
      </c>
      <c r="BM20" s="426">
        <v>78.06484330307093</v>
      </c>
      <c r="BN20" s="426">
        <v>73.312505985673042</v>
      </c>
      <c r="BO20" s="426">
        <v>67.365369410477726</v>
      </c>
      <c r="BP20" s="426">
        <v>60.834643608377135</v>
      </c>
      <c r="BQ20" s="426">
        <v>55.839489611338948</v>
      </c>
      <c r="BR20" s="426">
        <v>49.597976760396129</v>
      </c>
      <c r="BS20" s="426">
        <v>42.284010610795363</v>
      </c>
      <c r="BT20" s="426">
        <v>35.190131852978929</v>
      </c>
      <c r="BU20" s="426"/>
      <c r="BV20" s="426"/>
      <c r="BW20" s="426"/>
      <c r="BX20" s="426"/>
      <c r="BY20" s="426"/>
      <c r="BZ20" s="426"/>
      <c r="CA20" s="186">
        <f t="shared" si="3"/>
        <v>1874.9847613555112</v>
      </c>
      <c r="CB20" s="187">
        <f t="shared" si="4"/>
        <v>75.183512091582969</v>
      </c>
    </row>
    <row r="21" spans="2:80">
      <c r="B21" s="184">
        <f t="shared" si="2"/>
        <v>2014</v>
      </c>
      <c r="C21" s="426">
        <v>0</v>
      </c>
      <c r="D21" s="426">
        <v>0</v>
      </c>
      <c r="E21" s="426">
        <v>0</v>
      </c>
      <c r="F21" s="426">
        <v>0</v>
      </c>
      <c r="G21" s="426">
        <v>0</v>
      </c>
      <c r="H21" s="426">
        <v>0</v>
      </c>
      <c r="I21" s="426">
        <v>1.3790000420454973E-5</v>
      </c>
      <c r="J21" s="426">
        <v>9.5357621286963623E-5</v>
      </c>
      <c r="K21" s="426">
        <v>3.3010477733790011E-4</v>
      </c>
      <c r="L21" s="426">
        <v>8.5450147475698429E-4</v>
      </c>
      <c r="M21" s="426">
        <v>1.7972636633925704E-3</v>
      </c>
      <c r="N21" s="426">
        <v>3.3275753671786201E-3</v>
      </c>
      <c r="O21" s="426">
        <v>5.7047755304072273E-3</v>
      </c>
      <c r="P21" s="426">
        <v>9.7077711764897157E-3</v>
      </c>
      <c r="Q21" s="426">
        <v>1.520849578309498E-2</v>
      </c>
      <c r="R21" s="426">
        <v>2.1701833049692101E-2</v>
      </c>
      <c r="S21" s="426">
        <v>2.9886898543760892E-2</v>
      </c>
      <c r="T21" s="426">
        <v>4.1954891750164175E-2</v>
      </c>
      <c r="U21" s="426">
        <v>5.8920368380190713E-2</v>
      </c>
      <c r="V21" s="426">
        <v>8.0772770147104017E-2</v>
      </c>
      <c r="W21" s="426">
        <v>0.10815097901039916</v>
      </c>
      <c r="X21" s="426">
        <v>0.14826247914085866</v>
      </c>
      <c r="Y21" s="426">
        <v>0.19953004347838557</v>
      </c>
      <c r="Z21" s="426">
        <v>0.26452116275723253</v>
      </c>
      <c r="AA21" s="426">
        <v>0.33736769945015654</v>
      </c>
      <c r="AB21" s="426">
        <v>0.44532368214221196</v>
      </c>
      <c r="AC21" s="426">
        <v>0.58153364289868636</v>
      </c>
      <c r="AD21" s="426">
        <v>0.76934036607386991</v>
      </c>
      <c r="AE21" s="426">
        <v>0.98166657083040199</v>
      </c>
      <c r="AF21" s="426">
        <v>1.2643487108124898</v>
      </c>
      <c r="AG21" s="426">
        <v>1.5940204316913413</v>
      </c>
      <c r="AH21" s="426">
        <v>1.9860240442773978</v>
      </c>
      <c r="AI21" s="426">
        <v>2.4693304000964087</v>
      </c>
      <c r="AJ21" s="426">
        <v>3.0725806424584414</v>
      </c>
      <c r="AK21" s="426">
        <v>3.7623048568185182</v>
      </c>
      <c r="AL21" s="426">
        <v>4.6977769065701489</v>
      </c>
      <c r="AM21" s="426">
        <v>5.8634190022875039</v>
      </c>
      <c r="AN21" s="426">
        <v>7.1150290221163282</v>
      </c>
      <c r="AO21" s="426">
        <v>8.6376259619662346</v>
      </c>
      <c r="AP21" s="426">
        <v>10.542425854573573</v>
      </c>
      <c r="AQ21" s="426">
        <v>13.158528162924126</v>
      </c>
      <c r="AR21" s="426">
        <v>16.072919398424212</v>
      </c>
      <c r="AS21" s="426">
        <v>19.548820884153994</v>
      </c>
      <c r="AT21" s="426">
        <v>23.971782456483357</v>
      </c>
      <c r="AU21" s="426">
        <v>29.797540867528177</v>
      </c>
      <c r="AV21" s="426">
        <v>37.056603856086987</v>
      </c>
      <c r="AW21" s="426">
        <v>47.312809837661774</v>
      </c>
      <c r="AX21" s="426">
        <v>58.986835485315609</v>
      </c>
      <c r="AY21" s="426">
        <v>55.522282287114734</v>
      </c>
      <c r="AZ21" s="426">
        <v>62.356724970507138</v>
      </c>
      <c r="BA21" s="426">
        <v>69.58270429673918</v>
      </c>
      <c r="BB21" s="426">
        <v>74.451992624764003</v>
      </c>
      <c r="BC21" s="426">
        <v>73.685214352606451</v>
      </c>
      <c r="BD21" s="426">
        <v>74.553090714670162</v>
      </c>
      <c r="BE21" s="426">
        <v>82.404552833710028</v>
      </c>
      <c r="BF21" s="426">
        <v>86.320011701521523</v>
      </c>
      <c r="BG21" s="426">
        <v>88.182418467795358</v>
      </c>
      <c r="BH21" s="426">
        <v>87.953857834508142</v>
      </c>
      <c r="BI21" s="426">
        <v>87.08918204054352</v>
      </c>
      <c r="BJ21" s="426">
        <v>85.438878393228364</v>
      </c>
      <c r="BK21" s="426">
        <v>81.81710625242556</v>
      </c>
      <c r="BL21" s="426">
        <v>80.993874560155305</v>
      </c>
      <c r="BM21" s="426">
        <v>79.987285462398717</v>
      </c>
      <c r="BN21" s="426">
        <v>77.293050753083975</v>
      </c>
      <c r="BO21" s="426">
        <v>71.887976105750397</v>
      </c>
      <c r="BP21" s="426">
        <v>65.363125547298097</v>
      </c>
      <c r="BQ21" s="426">
        <v>58.351736965655526</v>
      </c>
      <c r="BR21" s="426">
        <v>52.823562043809609</v>
      </c>
      <c r="BS21" s="426">
        <v>46.168521797418045</v>
      </c>
      <c r="BT21" s="426">
        <v>38.711070644247378</v>
      </c>
      <c r="BU21" s="426"/>
      <c r="BV21" s="426"/>
      <c r="BW21" s="426"/>
      <c r="BX21" s="426"/>
      <c r="BY21" s="426"/>
      <c r="BZ21" s="426"/>
      <c r="CA21" s="186">
        <f t="shared" si="3"/>
        <v>1881.954920455245</v>
      </c>
      <c r="CB21" s="187">
        <f>(SUMPRODUCT(C21:BY21,$C$11:$BY$11)+BZ21*95)/CA21</f>
        <v>75.606809629161745</v>
      </c>
    </row>
    <row r="22" spans="2:80">
      <c r="B22" s="184">
        <f t="shared" si="2"/>
        <v>2015</v>
      </c>
      <c r="C22" s="426">
        <v>0</v>
      </c>
      <c r="D22" s="426">
        <v>0</v>
      </c>
      <c r="E22" s="426">
        <v>0</v>
      </c>
      <c r="F22" s="426">
        <v>0</v>
      </c>
      <c r="G22" s="426">
        <v>0</v>
      </c>
      <c r="H22" s="426">
        <v>0</v>
      </c>
      <c r="I22" s="426">
        <v>1.2678696340313877E-5</v>
      </c>
      <c r="J22" s="426">
        <v>9.0593168737961027E-5</v>
      </c>
      <c r="K22" s="426">
        <v>3.1451585144794125E-4</v>
      </c>
      <c r="L22" s="426">
        <v>7.9179896802761968E-4</v>
      </c>
      <c r="M22" s="426">
        <v>1.7331760510868599E-3</v>
      </c>
      <c r="N22" s="426">
        <v>3.3229201146598858E-3</v>
      </c>
      <c r="O22" s="426">
        <v>5.7569162787557693E-3</v>
      </c>
      <c r="P22" s="426">
        <v>9.3455347279585432E-3</v>
      </c>
      <c r="Q22" s="426">
        <v>1.5188097996846867E-2</v>
      </c>
      <c r="R22" s="426">
        <v>2.2858909632030119E-2</v>
      </c>
      <c r="S22" s="426">
        <v>3.1424320069575962E-2</v>
      </c>
      <c r="T22" s="426">
        <v>4.1856737440188557E-2</v>
      </c>
      <c r="U22" s="426">
        <v>5.723824660610341E-2</v>
      </c>
      <c r="V22" s="426">
        <v>7.8635304470802497E-2</v>
      </c>
      <c r="W22" s="426">
        <v>0.10559510455923976</v>
      </c>
      <c r="X22" s="426">
        <v>0.13880511733805323</v>
      </c>
      <c r="Y22" s="426">
        <v>0.1873161916138211</v>
      </c>
      <c r="Z22" s="426">
        <v>0.24844292685590838</v>
      </c>
      <c r="AA22" s="426">
        <v>0.32449551174455016</v>
      </c>
      <c r="AB22" s="426">
        <v>0.40854877081318014</v>
      </c>
      <c r="AC22" s="426">
        <v>0.53323737133781957</v>
      </c>
      <c r="AD22" s="426">
        <v>0.68920734255593741</v>
      </c>
      <c r="AE22" s="426">
        <v>0.90263708496050588</v>
      </c>
      <c r="AF22" s="426">
        <v>1.1415491882030342</v>
      </c>
      <c r="AG22" s="426">
        <v>1.458606467662042</v>
      </c>
      <c r="AH22" s="426">
        <v>1.8247187146405719</v>
      </c>
      <c r="AI22" s="426">
        <v>2.2565461222328302</v>
      </c>
      <c r="AJ22" s="426">
        <v>2.7855622026732352</v>
      </c>
      <c r="AK22" s="426">
        <v>3.4429841322964627</v>
      </c>
      <c r="AL22" s="426">
        <v>4.1904556062794294</v>
      </c>
      <c r="AM22" s="426">
        <v>5.2041874961213823</v>
      </c>
      <c r="AN22" s="426">
        <v>6.4599845289751974</v>
      </c>
      <c r="AO22" s="426">
        <v>7.7946960509261025</v>
      </c>
      <c r="AP22" s="426">
        <v>9.4134948185703191</v>
      </c>
      <c r="AQ22" s="426">
        <v>11.430909173932889</v>
      </c>
      <c r="AR22" s="426">
        <v>14.202659073816658</v>
      </c>
      <c r="AS22" s="426">
        <v>17.295116857818297</v>
      </c>
      <c r="AT22" s="426">
        <v>20.99077312847955</v>
      </c>
      <c r="AU22" s="426">
        <v>25.675582390802241</v>
      </c>
      <c r="AV22" s="426">
        <v>31.820297310842545</v>
      </c>
      <c r="AW22" s="426">
        <v>39.478639115803844</v>
      </c>
      <c r="AX22" s="426">
        <v>50.299768466598429</v>
      </c>
      <c r="AY22" s="426">
        <v>62.519052078069578</v>
      </c>
      <c r="AZ22" s="426">
        <v>58.63921699540677</v>
      </c>
      <c r="BA22" s="426">
        <v>65.637259776956583</v>
      </c>
      <c r="BB22" s="426">
        <v>73.029261243814275</v>
      </c>
      <c r="BC22" s="426">
        <v>77.910509312734206</v>
      </c>
      <c r="BD22" s="426">
        <v>76.890975084195546</v>
      </c>
      <c r="BE22" s="426">
        <v>77.609267797300873</v>
      </c>
      <c r="BF22" s="426">
        <v>85.555014030823813</v>
      </c>
      <c r="BG22" s="426">
        <v>89.323928233981476</v>
      </c>
      <c r="BH22" s="426">
        <v>90.852485428570006</v>
      </c>
      <c r="BI22" s="426">
        <v>90.192898380758407</v>
      </c>
      <c r="BJ22" s="426">
        <v>88.845920991787352</v>
      </c>
      <c r="BK22" s="426">
        <v>86.653518220647271</v>
      </c>
      <c r="BL22" s="426">
        <v>82.42117764931389</v>
      </c>
      <c r="BM22" s="426">
        <v>81.024912454840688</v>
      </c>
      <c r="BN22" s="426">
        <v>79.375392870384431</v>
      </c>
      <c r="BO22" s="426">
        <v>75.987505941754137</v>
      </c>
      <c r="BP22" s="426">
        <v>69.95049656461633</v>
      </c>
      <c r="BQ22" s="426">
        <v>62.88936457686038</v>
      </c>
      <c r="BR22" s="426">
        <v>55.385604737647192</v>
      </c>
      <c r="BS22" s="426">
        <v>49.343577498720663</v>
      </c>
      <c r="BT22" s="426">
        <v>42.420735676994482</v>
      </c>
      <c r="BU22" s="426"/>
      <c r="BV22" s="426"/>
      <c r="BW22" s="426"/>
      <c r="BX22" s="426"/>
      <c r="BY22" s="426"/>
      <c r="BZ22" s="426"/>
      <c r="CA22" s="186">
        <f t="shared" si="3"/>
        <v>1883.4314615647052</v>
      </c>
      <c r="CB22" s="187">
        <f t="shared" si="4"/>
        <v>76.024791795790435</v>
      </c>
    </row>
    <row r="23" spans="2:80">
      <c r="B23" s="184">
        <f t="shared" si="2"/>
        <v>2016</v>
      </c>
      <c r="C23" s="426">
        <v>0</v>
      </c>
      <c r="D23" s="426">
        <v>0</v>
      </c>
      <c r="E23" s="426">
        <v>0</v>
      </c>
      <c r="F23" s="426">
        <v>0</v>
      </c>
      <c r="G23" s="426">
        <v>0</v>
      </c>
      <c r="H23" s="426">
        <v>0</v>
      </c>
      <c r="I23" s="426">
        <v>1.1813377811038805E-5</v>
      </c>
      <c r="J23" s="426">
        <v>8.3290288961000714E-5</v>
      </c>
      <c r="K23" s="426">
        <v>2.9865400844941714E-4</v>
      </c>
      <c r="L23" s="426">
        <v>7.5411077505584123E-4</v>
      </c>
      <c r="M23" s="426">
        <v>1.6054935867407111E-3</v>
      </c>
      <c r="N23" s="426">
        <v>3.2028299652303166E-3</v>
      </c>
      <c r="O23" s="426">
        <v>5.7204097047684199E-3</v>
      </c>
      <c r="P23" s="426">
        <v>9.3773217017269483E-3</v>
      </c>
      <c r="Q23" s="426">
        <v>1.454557791677992E-2</v>
      </c>
      <c r="R23" s="426">
        <v>2.2724124106494492E-2</v>
      </c>
      <c r="S23" s="426">
        <v>3.2974821974224522E-2</v>
      </c>
      <c r="T23" s="426">
        <v>4.3882037289099701E-2</v>
      </c>
      <c r="U23" s="426">
        <v>5.6973146453893453E-2</v>
      </c>
      <c r="V23" s="426">
        <v>7.625572557985083E-2</v>
      </c>
      <c r="W23" s="426">
        <v>0.10265302548187011</v>
      </c>
      <c r="X23" s="426">
        <v>0.13535509150251879</v>
      </c>
      <c r="Y23" s="426">
        <v>0.17537696602317573</v>
      </c>
      <c r="Z23" s="426">
        <v>0.23342611432774507</v>
      </c>
      <c r="AA23" s="426">
        <v>0.30514642371102468</v>
      </c>
      <c r="AB23" s="426">
        <v>0.39355692952519622</v>
      </c>
      <c r="AC23" s="426">
        <v>0.49024332862374065</v>
      </c>
      <c r="AD23" s="426">
        <v>0.63352267262181616</v>
      </c>
      <c r="AE23" s="426">
        <v>0.81065612676177468</v>
      </c>
      <c r="AF23" s="426">
        <v>1.0522335751647678</v>
      </c>
      <c r="AG23" s="426">
        <v>1.3199828588514646</v>
      </c>
      <c r="AH23" s="426">
        <v>1.673215421930043</v>
      </c>
      <c r="AI23" s="426">
        <v>2.0771897993147297</v>
      </c>
      <c r="AJ23" s="426">
        <v>2.5498516317652871</v>
      </c>
      <c r="AK23" s="426">
        <v>3.1265916235404161</v>
      </c>
      <c r="AL23" s="426">
        <v>3.8408385671677587</v>
      </c>
      <c r="AM23" s="426">
        <v>4.6484385749229276</v>
      </c>
      <c r="AN23" s="426">
        <v>5.7401491926293833</v>
      </c>
      <c r="AO23" s="426">
        <v>7.0844663029540635</v>
      </c>
      <c r="AP23" s="426">
        <v>8.5024091604796634</v>
      </c>
      <c r="AQ23" s="426">
        <v>10.214058275771729</v>
      </c>
      <c r="AR23" s="426">
        <v>12.343609072077454</v>
      </c>
      <c r="AS23" s="426">
        <v>15.288599792291391</v>
      </c>
      <c r="AT23" s="426">
        <v>18.576085631892195</v>
      </c>
      <c r="AU23" s="426">
        <v>22.487642552626355</v>
      </c>
      <c r="AV23" s="426">
        <v>27.423656074572737</v>
      </c>
      <c r="AW23" s="426">
        <v>33.906319122655269</v>
      </c>
      <c r="AX23" s="426">
        <v>41.978886446195794</v>
      </c>
      <c r="AY23" s="426">
        <v>53.318861143745217</v>
      </c>
      <c r="AZ23" s="426">
        <v>66.030858829166704</v>
      </c>
      <c r="BA23" s="426">
        <v>61.716098629828259</v>
      </c>
      <c r="BB23" s="426">
        <v>68.872623612726187</v>
      </c>
      <c r="BC23" s="426">
        <v>76.399065244089627</v>
      </c>
      <c r="BD23" s="426">
        <v>81.277071330562066</v>
      </c>
      <c r="BE23" s="426">
        <v>80.010090037946853</v>
      </c>
      <c r="BF23" s="426">
        <v>80.540358828525484</v>
      </c>
      <c r="BG23" s="426">
        <v>88.499546066688168</v>
      </c>
      <c r="BH23" s="426">
        <v>92.005956645817932</v>
      </c>
      <c r="BI23" s="426">
        <v>93.162231198487902</v>
      </c>
      <c r="BJ23" s="426">
        <v>92.039171627537499</v>
      </c>
      <c r="BK23" s="426">
        <v>90.167385195264373</v>
      </c>
      <c r="BL23" s="426">
        <v>87.378066725493454</v>
      </c>
      <c r="BM23" s="426">
        <v>82.568421890786908</v>
      </c>
      <c r="BN23" s="426">
        <v>80.558550237587923</v>
      </c>
      <c r="BO23" s="426">
        <v>78.213888679949676</v>
      </c>
      <c r="BP23" s="426">
        <v>74.134889177229667</v>
      </c>
      <c r="BQ23" s="426">
        <v>67.500509346706437</v>
      </c>
      <c r="BR23" s="426">
        <v>59.884330623185313</v>
      </c>
      <c r="BS23" s="426">
        <v>51.9186120179249</v>
      </c>
      <c r="BT23" s="426">
        <v>45.504380888735596</v>
      </c>
      <c r="BU23" s="426"/>
      <c r="BV23" s="426"/>
      <c r="BW23" s="426"/>
      <c r="BX23" s="426"/>
      <c r="BY23" s="426"/>
      <c r="BZ23" s="426"/>
      <c r="CA23" s="186">
        <f t="shared" si="3"/>
        <v>1879.0835376900977</v>
      </c>
      <c r="CB23" s="187">
        <f t="shared" si="4"/>
        <v>76.436241740845773</v>
      </c>
    </row>
    <row r="24" spans="2:80">
      <c r="B24" s="184">
        <f t="shared" si="2"/>
        <v>2017</v>
      </c>
      <c r="C24" s="426">
        <v>0</v>
      </c>
      <c r="D24" s="426">
        <v>0</v>
      </c>
      <c r="E24" s="426">
        <v>0</v>
      </c>
      <c r="F24" s="426">
        <v>0</v>
      </c>
      <c r="G24" s="426">
        <v>0</v>
      </c>
      <c r="H24" s="426">
        <v>0</v>
      </c>
      <c r="I24" s="426">
        <v>1.1070154960803047E-5</v>
      </c>
      <c r="J24" s="426">
        <v>7.7585432133729648E-5</v>
      </c>
      <c r="K24" s="426">
        <v>2.7454443783095361E-4</v>
      </c>
      <c r="L24" s="426">
        <v>7.1580768245966403E-4</v>
      </c>
      <c r="M24" s="426">
        <v>1.5284715596074472E-3</v>
      </c>
      <c r="N24" s="426">
        <v>2.965587815118062E-3</v>
      </c>
      <c r="O24" s="426">
        <v>5.5108471000558795E-3</v>
      </c>
      <c r="P24" s="426">
        <v>9.2797516703171101E-3</v>
      </c>
      <c r="Q24" s="426">
        <v>1.4525213470627699E-2</v>
      </c>
      <c r="R24" s="426">
        <v>2.1668627779456537E-2</v>
      </c>
      <c r="S24" s="426">
        <v>3.2653811514780168E-2</v>
      </c>
      <c r="T24" s="426">
        <v>4.5896081758336399E-2</v>
      </c>
      <c r="U24" s="426">
        <v>5.9563164678380021E-2</v>
      </c>
      <c r="V24" s="426">
        <v>7.5731741616999748E-2</v>
      </c>
      <c r="W24" s="426">
        <v>9.9367036544469739E-2</v>
      </c>
      <c r="X24" s="426">
        <v>0.13137765857494202</v>
      </c>
      <c r="Y24" s="426">
        <v>0.17078043000265344</v>
      </c>
      <c r="Z24" s="426">
        <v>0.21849232603010041</v>
      </c>
      <c r="AA24" s="426">
        <v>0.28681374187580072</v>
      </c>
      <c r="AB24" s="426">
        <v>0.37039922557162153</v>
      </c>
      <c r="AC24" s="426">
        <v>0.47280787000768187</v>
      </c>
      <c r="AD24" s="426">
        <v>0.58350103137262832</v>
      </c>
      <c r="AE24" s="426">
        <v>0.74678272391972</v>
      </c>
      <c r="AF24" s="426">
        <v>0.94718558340004777</v>
      </c>
      <c r="AG24" s="426">
        <v>1.2194793687762402</v>
      </c>
      <c r="AH24" s="426">
        <v>1.5174888039358869</v>
      </c>
      <c r="AI24" s="426">
        <v>1.908532896874175</v>
      </c>
      <c r="AJ24" s="426">
        <v>2.3514753249322853</v>
      </c>
      <c r="AK24" s="426">
        <v>2.8667535603247432</v>
      </c>
      <c r="AL24" s="426">
        <v>3.4935653541059324</v>
      </c>
      <c r="AM24" s="426">
        <v>4.2671482750915475</v>
      </c>
      <c r="AN24" s="426">
        <v>5.1339672255904372</v>
      </c>
      <c r="AO24" s="426">
        <v>6.3021341734721847</v>
      </c>
      <c r="AP24" s="426">
        <v>7.7359008547017716</v>
      </c>
      <c r="AQ24" s="426">
        <v>9.2339640454576344</v>
      </c>
      <c r="AR24" s="426">
        <v>11.037604868144678</v>
      </c>
      <c r="AS24" s="426">
        <v>13.293681879302975</v>
      </c>
      <c r="AT24" s="426">
        <v>16.427483382902565</v>
      </c>
      <c r="AU24" s="426">
        <v>19.906716330540196</v>
      </c>
      <c r="AV24" s="426">
        <v>24.024459688243901</v>
      </c>
      <c r="AW24" s="426">
        <v>29.227901449964577</v>
      </c>
      <c r="AX24" s="426">
        <v>36.062143341391675</v>
      </c>
      <c r="AY24" s="426">
        <v>44.507316732790478</v>
      </c>
      <c r="AZ24" s="426">
        <v>56.32040704467137</v>
      </c>
      <c r="BA24" s="426">
        <v>69.50769124726591</v>
      </c>
      <c r="BB24" s="426">
        <v>64.752014502409381</v>
      </c>
      <c r="BC24" s="426">
        <v>72.037567168242091</v>
      </c>
      <c r="BD24" s="426">
        <v>79.680684833721202</v>
      </c>
      <c r="BE24" s="426">
        <v>84.549684902833945</v>
      </c>
      <c r="BF24" s="426">
        <v>82.999464351700453</v>
      </c>
      <c r="BG24" s="426">
        <v>83.281551515400309</v>
      </c>
      <c r="BH24" s="426">
        <v>91.124555974964508</v>
      </c>
      <c r="BI24" s="426">
        <v>94.324657864875178</v>
      </c>
      <c r="BJ24" s="426">
        <v>95.070755811936976</v>
      </c>
      <c r="BK24" s="426">
        <v>93.439408169121037</v>
      </c>
      <c r="BL24" s="426">
        <v>90.974880316576943</v>
      </c>
      <c r="BM24" s="426">
        <v>87.613742599489854</v>
      </c>
      <c r="BN24" s="426">
        <v>82.204312928619899</v>
      </c>
      <c r="BO24" s="426">
        <v>79.528097519968114</v>
      </c>
      <c r="BP24" s="426">
        <v>76.483701465259415</v>
      </c>
      <c r="BQ24" s="426">
        <v>71.730034739150227</v>
      </c>
      <c r="BR24" s="426">
        <v>64.467184312028166</v>
      </c>
      <c r="BS24" s="426">
        <v>56.322793108757814</v>
      </c>
      <c r="BT24" s="426">
        <v>48.051452358012092</v>
      </c>
      <c r="BU24" s="426"/>
      <c r="BV24" s="426"/>
      <c r="BW24" s="426"/>
      <c r="BX24" s="426"/>
      <c r="BY24" s="426"/>
      <c r="BZ24" s="426"/>
      <c r="CA24" s="186">
        <f t="shared" si="3"/>
        <v>1869.2802702255192</v>
      </c>
      <c r="CB24" s="187">
        <f t="shared" si="4"/>
        <v>76.844777491987685</v>
      </c>
    </row>
    <row r="25" spans="2:80">
      <c r="B25" s="184">
        <f t="shared" si="2"/>
        <v>2018</v>
      </c>
      <c r="C25" s="426">
        <v>0</v>
      </c>
      <c r="D25" s="426">
        <v>0</v>
      </c>
      <c r="E25" s="426">
        <v>0</v>
      </c>
      <c r="F25" s="426">
        <v>0</v>
      </c>
      <c r="G25" s="426">
        <v>0</v>
      </c>
      <c r="H25" s="426">
        <v>0</v>
      </c>
      <c r="I25" s="426">
        <v>1.0038958850398794E-5</v>
      </c>
      <c r="J25" s="426">
        <v>7.2676710933750055E-5</v>
      </c>
      <c r="K25" s="426">
        <v>2.5566400462605221E-4</v>
      </c>
      <c r="L25" s="426">
        <v>6.5789510312951049E-4</v>
      </c>
      <c r="M25" s="426">
        <v>1.4502724251458377E-3</v>
      </c>
      <c r="N25" s="426">
        <v>2.8219528022955104E-3</v>
      </c>
      <c r="O25" s="426">
        <v>5.10015998266522E-3</v>
      </c>
      <c r="P25" s="426">
        <v>8.9351548772702155E-3</v>
      </c>
      <c r="Q25" s="426">
        <v>1.4325463595130136E-2</v>
      </c>
      <c r="R25" s="426">
        <v>2.1551798767942484E-2</v>
      </c>
      <c r="S25" s="426">
        <v>3.1024065004355367E-2</v>
      </c>
      <c r="T25" s="426">
        <v>4.5301554920822162E-2</v>
      </c>
      <c r="U25" s="426">
        <v>6.2110585852523686E-2</v>
      </c>
      <c r="V25" s="426">
        <v>7.896186414029252E-2</v>
      </c>
      <c r="W25" s="426">
        <v>9.8470366965972E-2</v>
      </c>
      <c r="X25" s="426">
        <v>0.12693739838133425</v>
      </c>
      <c r="Y25" s="426">
        <v>0.16549091977025943</v>
      </c>
      <c r="Z25" s="426">
        <v>0.21244879441816306</v>
      </c>
      <c r="AA25" s="426">
        <v>0.26830902372488008</v>
      </c>
      <c r="AB25" s="426">
        <v>0.34817103897027607</v>
      </c>
      <c r="AC25" s="426">
        <v>0.44523040063779173</v>
      </c>
      <c r="AD25" s="426">
        <v>0.56324892399633097</v>
      </c>
      <c r="AE25" s="426">
        <v>0.68887737727439369</v>
      </c>
      <c r="AF25" s="426">
        <v>0.87423904862103718</v>
      </c>
      <c r="AG25" s="426">
        <v>1.100044048602475</v>
      </c>
      <c r="AH25" s="426">
        <v>1.4048910202378093</v>
      </c>
      <c r="AI25" s="426">
        <v>1.7344285178653562</v>
      </c>
      <c r="AJ25" s="426">
        <v>2.1646562634947224</v>
      </c>
      <c r="AK25" s="426">
        <v>2.6483548048661785</v>
      </c>
      <c r="AL25" s="426">
        <v>3.2083336235507849</v>
      </c>
      <c r="AM25" s="426">
        <v>3.8874239402199642</v>
      </c>
      <c r="AN25" s="426">
        <v>4.7199302650966324</v>
      </c>
      <c r="AO25" s="426">
        <v>5.6439556293339379</v>
      </c>
      <c r="AP25" s="426">
        <v>6.8893166063282383</v>
      </c>
      <c r="AQ25" s="426">
        <v>8.4106843037572396</v>
      </c>
      <c r="AR25" s="426">
        <v>9.9879014056845534</v>
      </c>
      <c r="AS25" s="426">
        <v>11.895658309039776</v>
      </c>
      <c r="AT25" s="426">
        <v>14.290912767105166</v>
      </c>
      <c r="AU25" s="426">
        <v>17.611321230965888</v>
      </c>
      <c r="AV25" s="426">
        <v>21.273824404069515</v>
      </c>
      <c r="AW25" s="426">
        <v>25.611855600417375</v>
      </c>
      <c r="AX25" s="426">
        <v>31.094631104238733</v>
      </c>
      <c r="AY25" s="426">
        <v>38.243503193606152</v>
      </c>
      <c r="AZ25" s="426">
        <v>47.020322552551072</v>
      </c>
      <c r="BA25" s="426">
        <v>59.292073486206426</v>
      </c>
      <c r="BB25" s="426">
        <v>72.94414003879028</v>
      </c>
      <c r="BC25" s="426">
        <v>67.723351187340313</v>
      </c>
      <c r="BD25" s="426">
        <v>75.120804548577823</v>
      </c>
      <c r="BE25" s="426">
        <v>82.870490995407678</v>
      </c>
      <c r="BF25" s="426">
        <v>87.683851983335927</v>
      </c>
      <c r="BG25" s="426">
        <v>85.794756309516771</v>
      </c>
      <c r="BH25" s="426">
        <v>85.716140267161137</v>
      </c>
      <c r="BI25" s="426">
        <v>93.386517550527842</v>
      </c>
      <c r="BJ25" s="426">
        <v>96.23503537696385</v>
      </c>
      <c r="BK25" s="426">
        <v>96.519197539703995</v>
      </c>
      <c r="BL25" s="426">
        <v>94.292461458694945</v>
      </c>
      <c r="BM25" s="426">
        <v>91.260302918944987</v>
      </c>
      <c r="BN25" s="426">
        <v>87.296725967378819</v>
      </c>
      <c r="BO25" s="426">
        <v>81.256079770751356</v>
      </c>
      <c r="BP25" s="426">
        <v>77.910768232424019</v>
      </c>
      <c r="BQ25" s="426">
        <v>74.171780405312589</v>
      </c>
      <c r="BR25" s="426">
        <v>68.692787606196291</v>
      </c>
      <c r="BS25" s="426">
        <v>60.821237152239313</v>
      </c>
      <c r="BT25" s="426">
        <v>52.30539050502199</v>
      </c>
      <c r="BU25" s="426"/>
      <c r="BV25" s="426"/>
      <c r="BW25" s="426"/>
      <c r="BX25" s="426"/>
      <c r="BY25" s="426"/>
      <c r="BZ25" s="426"/>
      <c r="CA25" s="186">
        <f t="shared" si="3"/>
        <v>1854.1998453314341</v>
      </c>
      <c r="CB25" s="187">
        <f t="shared" si="4"/>
        <v>77.252498818001499</v>
      </c>
    </row>
    <row r="26" spans="2:80">
      <c r="B26" s="184">
        <f t="shared" si="2"/>
        <v>2019</v>
      </c>
      <c r="C26" s="426">
        <v>0</v>
      </c>
      <c r="D26" s="426">
        <v>0</v>
      </c>
      <c r="E26" s="426">
        <v>0</v>
      </c>
      <c r="F26" s="426">
        <v>0</v>
      </c>
      <c r="G26" s="426">
        <v>0</v>
      </c>
      <c r="H26" s="426">
        <v>0</v>
      </c>
      <c r="I26" s="426">
        <v>9.0349533546155159E-6</v>
      </c>
      <c r="J26" s="426">
        <v>6.5914759259093347E-5</v>
      </c>
      <c r="K26" s="426">
        <v>2.393978116682835E-4</v>
      </c>
      <c r="L26" s="426">
        <v>6.1247850815769611E-4</v>
      </c>
      <c r="M26" s="426">
        <v>1.3325286943151049E-3</v>
      </c>
      <c r="N26" s="426">
        <v>2.6762977709890584E-3</v>
      </c>
      <c r="O26" s="426">
        <v>4.8506825370275564E-3</v>
      </c>
      <c r="P26" s="426">
        <v>8.2652706422472605E-3</v>
      </c>
      <c r="Q26" s="426">
        <v>1.3785989158459605E-2</v>
      </c>
      <c r="R26" s="426">
        <v>2.1195684787556845E-2</v>
      </c>
      <c r="S26" s="426">
        <v>3.0755727882558564E-2</v>
      </c>
      <c r="T26" s="426">
        <v>4.2908259889350708E-2</v>
      </c>
      <c r="U26" s="426">
        <v>6.113473985434581E-2</v>
      </c>
      <c r="V26" s="426">
        <v>8.2110765619183484E-2</v>
      </c>
      <c r="W26" s="426">
        <v>0.10241622906854039</v>
      </c>
      <c r="X26" s="426">
        <v>0.12552989363327985</v>
      </c>
      <c r="Y26" s="426">
        <v>0.15960324994640454</v>
      </c>
      <c r="Z26" s="426">
        <v>0.20552323987470916</v>
      </c>
      <c r="AA26" s="426">
        <v>0.26047344506202502</v>
      </c>
      <c r="AB26" s="426">
        <v>0.32544739615158452</v>
      </c>
      <c r="AC26" s="426">
        <v>0.41845117603794474</v>
      </c>
      <c r="AD26" s="426">
        <v>0.53056812138415688</v>
      </c>
      <c r="AE26" s="426">
        <v>0.66540058619949871</v>
      </c>
      <c r="AF26" s="426">
        <v>0.8075048125014449</v>
      </c>
      <c r="AG26" s="426">
        <v>1.0170603482536986</v>
      </c>
      <c r="AH26" s="426">
        <v>1.2697118411406301</v>
      </c>
      <c r="AI26" s="426">
        <v>1.6088303868965217</v>
      </c>
      <c r="AJ26" s="426">
        <v>1.9709021784616669</v>
      </c>
      <c r="AK26" s="426">
        <v>2.4423270847022369</v>
      </c>
      <c r="AL26" s="426">
        <v>2.9688614670156896</v>
      </c>
      <c r="AM26" s="426">
        <v>3.5754822372724622</v>
      </c>
      <c r="AN26" s="426">
        <v>4.3064674098963458</v>
      </c>
      <c r="AO26" s="426">
        <v>5.1965121180118343</v>
      </c>
      <c r="AP26" s="426">
        <v>6.1777294804703997</v>
      </c>
      <c r="AQ26" s="426">
        <v>7.4985039996834457</v>
      </c>
      <c r="AR26" s="426">
        <v>9.1073877783643251</v>
      </c>
      <c r="AS26" s="426">
        <v>10.774209238831512</v>
      </c>
      <c r="AT26" s="426">
        <v>12.796798270114616</v>
      </c>
      <c r="AU26" s="426">
        <v>15.328426443316761</v>
      </c>
      <c r="AV26" s="426">
        <v>18.828522341526721</v>
      </c>
      <c r="AW26" s="426">
        <v>22.686653182057828</v>
      </c>
      <c r="AX26" s="426">
        <v>27.255439522123229</v>
      </c>
      <c r="AY26" s="426">
        <v>32.984753752955839</v>
      </c>
      <c r="AZ26" s="426">
        <v>40.41215187182668</v>
      </c>
      <c r="BA26" s="426">
        <v>49.507769060491327</v>
      </c>
      <c r="BB26" s="426">
        <v>62.230367963756194</v>
      </c>
      <c r="BC26" s="426">
        <v>76.312140011579757</v>
      </c>
      <c r="BD26" s="426">
        <v>70.619810655605264</v>
      </c>
      <c r="BE26" s="426">
        <v>78.119592216399028</v>
      </c>
      <c r="BF26" s="426">
        <v>85.925466099069624</v>
      </c>
      <c r="BG26" s="426">
        <v>90.614108270017525</v>
      </c>
      <c r="BH26" s="426">
        <v>88.263574857370671</v>
      </c>
      <c r="BI26" s="426">
        <v>87.800345821369774</v>
      </c>
      <c r="BJ26" s="426">
        <v>95.237556588604505</v>
      </c>
      <c r="BK26" s="426">
        <v>97.675887718140046</v>
      </c>
      <c r="BL26" s="426">
        <v>97.374248472340668</v>
      </c>
      <c r="BM26" s="426">
        <v>94.579157620277769</v>
      </c>
      <c r="BN26" s="426">
        <v>90.948630667028283</v>
      </c>
      <c r="BO26" s="426">
        <v>86.342596560965077</v>
      </c>
      <c r="BP26" s="426">
        <v>79.691961918674977</v>
      </c>
      <c r="BQ26" s="426">
        <v>75.684439842267466</v>
      </c>
      <c r="BR26" s="426">
        <v>71.190521516455135</v>
      </c>
      <c r="BS26" s="426">
        <v>64.984096908333328</v>
      </c>
      <c r="BT26" s="426">
        <v>56.660147003528692</v>
      </c>
      <c r="BU26" s="426"/>
      <c r="BV26" s="426"/>
      <c r="BW26" s="426"/>
      <c r="BX26" s="426"/>
      <c r="BY26" s="426"/>
      <c r="BZ26" s="426"/>
      <c r="CA26" s="186">
        <f t="shared" si="3"/>
        <v>1831.8400116479256</v>
      </c>
      <c r="CB26" s="187">
        <f t="shared" si="4"/>
        <v>77.646779135240237</v>
      </c>
    </row>
    <row r="27" spans="2:80">
      <c r="B27" s="184">
        <f t="shared" si="2"/>
        <v>2020</v>
      </c>
      <c r="C27" s="426">
        <v>0</v>
      </c>
      <c r="D27" s="426">
        <v>0</v>
      </c>
      <c r="E27" s="426">
        <v>0</v>
      </c>
      <c r="F27" s="426">
        <v>0</v>
      </c>
      <c r="G27" s="426">
        <v>0</v>
      </c>
      <c r="H27" s="426">
        <v>0</v>
      </c>
      <c r="I27" s="426">
        <v>8.2319466679012243E-6</v>
      </c>
      <c r="J27" s="426">
        <v>5.9335705839824726E-5</v>
      </c>
      <c r="K27" s="426">
        <v>2.1711903538856187E-4</v>
      </c>
      <c r="L27" s="426">
        <v>5.7332449892646964E-4</v>
      </c>
      <c r="M27" s="426">
        <v>1.2401108929027405E-3</v>
      </c>
      <c r="N27" s="426">
        <v>2.4579544959472122E-3</v>
      </c>
      <c r="O27" s="426">
        <v>4.5979986030692394E-3</v>
      </c>
      <c r="P27" s="426">
        <v>7.8569726658085925E-3</v>
      </c>
      <c r="Q27" s="426">
        <v>1.2746645179386104E-2</v>
      </c>
      <c r="R27" s="426">
        <v>2.0386236599279545E-2</v>
      </c>
      <c r="S27" s="426">
        <v>3.0178658268872394E-2</v>
      </c>
      <c r="T27" s="426">
        <v>4.2423710403220349E-2</v>
      </c>
      <c r="U27" s="426">
        <v>5.7754734872900143E-2</v>
      </c>
      <c r="V27" s="426">
        <v>8.0622929727203613E-2</v>
      </c>
      <c r="W27" s="426">
        <v>0.10623624558524566</v>
      </c>
      <c r="X27" s="426">
        <v>0.1302670337589816</v>
      </c>
      <c r="Y27" s="426">
        <v>0.15751607065341006</v>
      </c>
      <c r="Z27" s="426">
        <v>0.19785070875144617</v>
      </c>
      <c r="AA27" s="426">
        <v>0.25154606224325426</v>
      </c>
      <c r="AB27" s="426">
        <v>0.31542650972889136</v>
      </c>
      <c r="AC27" s="426">
        <v>0.39078733448788844</v>
      </c>
      <c r="AD27" s="426">
        <v>0.49851221460869494</v>
      </c>
      <c r="AE27" s="426">
        <v>0.62687850071275653</v>
      </c>
      <c r="AF27" s="426">
        <v>0.78034043072933912</v>
      </c>
      <c r="AG27" s="426">
        <v>0.94046574218296963</v>
      </c>
      <c r="AH27" s="426">
        <v>1.1756916149612078</v>
      </c>
      <c r="AI27" s="426">
        <v>1.456519523094298</v>
      </c>
      <c r="AJ27" s="426">
        <v>1.8314270871989236</v>
      </c>
      <c r="AK27" s="426">
        <v>2.2276238872935172</v>
      </c>
      <c r="AL27" s="426">
        <v>2.7425156825296622</v>
      </c>
      <c r="AM27" s="426">
        <v>3.3138484572711113</v>
      </c>
      <c r="AN27" s="426">
        <v>3.9667096891064482</v>
      </c>
      <c r="AO27" s="426">
        <v>4.748322704075834</v>
      </c>
      <c r="AP27" s="426">
        <v>5.6962837445822547</v>
      </c>
      <c r="AQ27" s="426">
        <v>6.7324840440961555</v>
      </c>
      <c r="AR27" s="426">
        <v>8.1284759367348691</v>
      </c>
      <c r="AS27" s="426">
        <v>9.8348589941645024</v>
      </c>
      <c r="AT27" s="426">
        <v>11.600432527172091</v>
      </c>
      <c r="AU27" s="426">
        <v>13.734981454765363</v>
      </c>
      <c r="AV27" s="426">
        <v>16.396043518407378</v>
      </c>
      <c r="AW27" s="426">
        <v>20.087198732892332</v>
      </c>
      <c r="AX27" s="426">
        <v>24.1502217120604</v>
      </c>
      <c r="AY27" s="426">
        <v>28.920752597332168</v>
      </c>
      <c r="AZ27" s="426">
        <v>34.864617332186604</v>
      </c>
      <c r="BA27" s="426">
        <v>42.559364282048989</v>
      </c>
      <c r="BB27" s="426">
        <v>51.967844386694715</v>
      </c>
      <c r="BC27" s="426">
        <v>65.111882929721787</v>
      </c>
      <c r="BD27" s="426">
        <v>79.598328587823588</v>
      </c>
      <c r="BE27" s="426">
        <v>73.437882715700937</v>
      </c>
      <c r="BF27" s="426">
        <v>80.993338948277142</v>
      </c>
      <c r="BG27" s="426">
        <v>88.782775412447734</v>
      </c>
      <c r="BH27" s="426">
        <v>93.176567991256249</v>
      </c>
      <c r="BI27" s="426">
        <v>90.352917185570817</v>
      </c>
      <c r="BJ27" s="426">
        <v>89.483839487415977</v>
      </c>
      <c r="BK27" s="426">
        <v>96.612290614487662</v>
      </c>
      <c r="BL27" s="426">
        <v>98.46421057545875</v>
      </c>
      <c r="BM27" s="426">
        <v>97.596830458525048</v>
      </c>
      <c r="BN27" s="426">
        <v>94.207075988399581</v>
      </c>
      <c r="BO27" s="426">
        <v>89.940783872344781</v>
      </c>
      <c r="BP27" s="426">
        <v>84.704290794254305</v>
      </c>
      <c r="BQ27" s="426">
        <v>77.478649375689741</v>
      </c>
      <c r="BR27" s="426">
        <v>72.750670114031024</v>
      </c>
      <c r="BS27" s="426">
        <v>67.488237367360441</v>
      </c>
      <c r="BT27" s="426">
        <v>60.695236552069396</v>
      </c>
      <c r="BU27" s="426"/>
      <c r="BV27" s="426"/>
      <c r="BW27" s="426"/>
      <c r="BX27" s="426"/>
      <c r="BY27" s="426"/>
      <c r="BZ27" s="426"/>
      <c r="CA27" s="186">
        <f t="shared" si="3"/>
        <v>1801.6689776958422</v>
      </c>
      <c r="CB27" s="187">
        <f t="shared" si="4"/>
        <v>78.024867704080023</v>
      </c>
    </row>
    <row r="28" spans="2:80">
      <c r="B28" s="184">
        <f t="shared" si="2"/>
        <v>2021</v>
      </c>
      <c r="C28" s="426">
        <v>0</v>
      </c>
      <c r="D28" s="426">
        <v>0</v>
      </c>
      <c r="E28" s="426">
        <v>0</v>
      </c>
      <c r="F28" s="426">
        <v>0</v>
      </c>
      <c r="G28" s="426">
        <v>0</v>
      </c>
      <c r="H28" s="426">
        <v>0</v>
      </c>
      <c r="I28" s="426">
        <v>7.9618823537810912E-6</v>
      </c>
      <c r="J28" s="426">
        <v>5.4605512397352951E-5</v>
      </c>
      <c r="K28" s="426">
        <v>1.960151587463016E-4</v>
      </c>
      <c r="L28" s="426">
        <v>5.2046933954254249E-4</v>
      </c>
      <c r="M28" s="426">
        <v>1.1623589023157382E-3</v>
      </c>
      <c r="N28" s="426">
        <v>2.2883747695725404E-3</v>
      </c>
      <c r="O28" s="426">
        <v>4.2227456304869682E-3</v>
      </c>
      <c r="P28" s="426">
        <v>7.4458590880450704E-3</v>
      </c>
      <c r="Q28" s="426">
        <v>1.2112615703371035E-2</v>
      </c>
      <c r="R28" s="426">
        <v>1.8843264245860816E-2</v>
      </c>
      <c r="S28" s="426">
        <v>2.9014053691407221E-2</v>
      </c>
      <c r="T28" s="426">
        <v>4.1553059936946857E-2</v>
      </c>
      <c r="U28" s="426">
        <v>5.6974269109558717E-2</v>
      </c>
      <c r="V28" s="426">
        <v>7.5999417441026312E-2</v>
      </c>
      <c r="W28" s="426">
        <v>0.10409172957457216</v>
      </c>
      <c r="X28" s="426">
        <v>0.1348331215974107</v>
      </c>
      <c r="Y28" s="426">
        <v>0.16311629778681602</v>
      </c>
      <c r="Z28" s="426">
        <v>0.19488698623147527</v>
      </c>
      <c r="AA28" s="426">
        <v>0.24171409973173902</v>
      </c>
      <c r="AB28" s="426">
        <v>0.30408757990343527</v>
      </c>
      <c r="AC28" s="426">
        <v>0.37814049444928444</v>
      </c>
      <c r="AD28" s="426">
        <v>0.46511537518109719</v>
      </c>
      <c r="AE28" s="426">
        <v>0.58876434617169993</v>
      </c>
      <c r="AF28" s="426">
        <v>0.73516933965576015</v>
      </c>
      <c r="AG28" s="426">
        <v>0.90910382662550893</v>
      </c>
      <c r="AH28" s="426">
        <v>1.0881679508130078</v>
      </c>
      <c r="AI28" s="426">
        <v>1.3504470038017669</v>
      </c>
      <c r="AJ28" s="426">
        <v>1.6605800399543591</v>
      </c>
      <c r="AK28" s="426">
        <v>2.073356654673705</v>
      </c>
      <c r="AL28" s="426">
        <v>2.5055052908135433</v>
      </c>
      <c r="AM28" s="426">
        <v>3.0660476036047548</v>
      </c>
      <c r="AN28" s="426">
        <v>3.6820012418597177</v>
      </c>
      <c r="AO28" s="426">
        <v>4.3799155525788152</v>
      </c>
      <c r="AP28" s="426">
        <v>5.2124785477083488</v>
      </c>
      <c r="AQ28" s="426">
        <v>6.2167380930116583</v>
      </c>
      <c r="AR28" s="426">
        <v>7.3071230815737334</v>
      </c>
      <c r="AS28" s="426">
        <v>8.7870279381682828</v>
      </c>
      <c r="AT28" s="426">
        <v>10.599656143252318</v>
      </c>
      <c r="AU28" s="426">
        <v>12.461274313811352</v>
      </c>
      <c r="AV28" s="426">
        <v>14.701377955778419</v>
      </c>
      <c r="AW28" s="426">
        <v>17.501066214561252</v>
      </c>
      <c r="AX28" s="426">
        <v>21.39183110477013</v>
      </c>
      <c r="AY28" s="426">
        <v>25.634293061243337</v>
      </c>
      <c r="AZ28" s="426">
        <v>30.578136591899678</v>
      </c>
      <c r="BA28" s="426">
        <v>36.726517713942123</v>
      </c>
      <c r="BB28" s="426">
        <v>44.684120753949081</v>
      </c>
      <c r="BC28" s="426">
        <v>54.38191022547543</v>
      </c>
      <c r="BD28" s="426">
        <v>67.925474758033999</v>
      </c>
      <c r="BE28" s="426">
        <v>82.792310332926405</v>
      </c>
      <c r="BF28" s="426">
        <v>76.140148504511373</v>
      </c>
      <c r="BG28" s="426">
        <v>83.683570669849274</v>
      </c>
      <c r="BH28" s="426">
        <v>91.251328242262488</v>
      </c>
      <c r="BI28" s="426">
        <v>95.315874872062736</v>
      </c>
      <c r="BJ28" s="426">
        <v>92.011302783929111</v>
      </c>
      <c r="BK28" s="426">
        <v>90.705077904664847</v>
      </c>
      <c r="BL28" s="426">
        <v>97.28098690925286</v>
      </c>
      <c r="BM28" s="426">
        <v>98.559749726214278</v>
      </c>
      <c r="BN28" s="426">
        <v>97.094922765350091</v>
      </c>
      <c r="BO28" s="426">
        <v>93.076867498457631</v>
      </c>
      <c r="BP28" s="426">
        <v>88.187627269261839</v>
      </c>
      <c r="BQ28" s="426">
        <v>82.345253566164274</v>
      </c>
      <c r="BR28" s="426">
        <v>74.518470223463922</v>
      </c>
      <c r="BS28" s="426">
        <v>69.058642943372064</v>
      </c>
      <c r="BT28" s="426">
        <v>63.159297307811286</v>
      </c>
      <c r="BU28" s="426"/>
      <c r="BV28" s="426"/>
      <c r="BW28" s="426"/>
      <c r="BX28" s="426"/>
      <c r="BY28" s="426"/>
      <c r="BZ28" s="426"/>
      <c r="CA28" s="186">
        <f t="shared" si="3"/>
        <v>1763.5658976221534</v>
      </c>
      <c r="CB28" s="187">
        <f t="shared" si="4"/>
        <v>78.386005226947802</v>
      </c>
    </row>
    <row r="29" spans="2:80">
      <c r="B29" s="184">
        <f t="shared" si="2"/>
        <v>2022</v>
      </c>
      <c r="C29" s="426">
        <v>0</v>
      </c>
      <c r="D29" s="426">
        <v>0</v>
      </c>
      <c r="E29" s="426">
        <v>0</v>
      </c>
      <c r="F29" s="426">
        <v>0</v>
      </c>
      <c r="G29" s="426">
        <v>0</v>
      </c>
      <c r="H29" s="426">
        <v>0</v>
      </c>
      <c r="I29" s="426">
        <v>7.7935652751659479E-6</v>
      </c>
      <c r="J29" s="426">
        <v>5.2827937598719232E-5</v>
      </c>
      <c r="K29" s="426">
        <v>1.8216874922780124E-4</v>
      </c>
      <c r="L29" s="426">
        <v>4.7215196435632101E-4</v>
      </c>
      <c r="M29" s="426">
        <v>1.0588272782793562E-3</v>
      </c>
      <c r="N29" s="426">
        <v>2.1530649027012294E-3</v>
      </c>
      <c r="O29" s="426">
        <v>3.9387633787251602E-3</v>
      </c>
      <c r="P29" s="426">
        <v>6.8443527608967047E-3</v>
      </c>
      <c r="Q29" s="426">
        <v>1.1482646574339839E-2</v>
      </c>
      <c r="R29" s="426">
        <v>1.7906453496638788E-2</v>
      </c>
      <c r="S29" s="426">
        <v>2.6817066691581903E-2</v>
      </c>
      <c r="T29" s="426">
        <v>3.9943435294113566E-2</v>
      </c>
      <c r="U29" s="426">
        <v>5.572658427718985E-2</v>
      </c>
      <c r="V29" s="426">
        <v>7.483222913825327E-2</v>
      </c>
      <c r="W29" s="426">
        <v>9.7944876951664511E-2</v>
      </c>
      <c r="X29" s="426">
        <v>0.13188010762161348</v>
      </c>
      <c r="Y29" s="426">
        <v>0.16850825834694064</v>
      </c>
      <c r="Z29" s="426">
        <v>0.20142895146519224</v>
      </c>
      <c r="AA29" s="426">
        <v>0.23766720582147088</v>
      </c>
      <c r="AB29" s="426">
        <v>0.29168878419144018</v>
      </c>
      <c r="AC29" s="426">
        <v>0.36393907486767729</v>
      </c>
      <c r="AD29" s="426">
        <v>0.44936279457607337</v>
      </c>
      <c r="AE29" s="426">
        <v>0.5487872037088033</v>
      </c>
      <c r="AF29" s="426">
        <v>0.69015175393256345</v>
      </c>
      <c r="AG29" s="426">
        <v>0.85641381607166367</v>
      </c>
      <c r="AH29" s="426">
        <v>1.0520764739218889</v>
      </c>
      <c r="AI29" s="426">
        <v>1.2508921018429136</v>
      </c>
      <c r="AJ29" s="426">
        <v>1.5414298021269754</v>
      </c>
      <c r="AK29" s="426">
        <v>1.8825208479407125</v>
      </c>
      <c r="AL29" s="426">
        <v>2.3354886912996173</v>
      </c>
      <c r="AM29" s="426">
        <v>2.805326163244978</v>
      </c>
      <c r="AN29" s="426">
        <v>3.4117655709006773</v>
      </c>
      <c r="AO29" s="426">
        <v>4.071448827451408</v>
      </c>
      <c r="AP29" s="426">
        <v>4.8146426682507979</v>
      </c>
      <c r="AQ29" s="426">
        <v>5.6966774042708028</v>
      </c>
      <c r="AR29" s="426">
        <v>6.7568971245864882</v>
      </c>
      <c r="AS29" s="426">
        <v>7.908559804236063</v>
      </c>
      <c r="AT29" s="426">
        <v>9.4800002267582482</v>
      </c>
      <c r="AU29" s="426">
        <v>11.397105401402504</v>
      </c>
      <c r="AV29" s="426">
        <v>13.348932978238432</v>
      </c>
      <c r="AW29" s="426">
        <v>15.702310297895403</v>
      </c>
      <c r="AX29" s="426">
        <v>18.647316701463417</v>
      </c>
      <c r="AY29" s="426">
        <v>22.715904618430734</v>
      </c>
      <c r="AZ29" s="426">
        <v>27.112675625261801</v>
      </c>
      <c r="BA29" s="426">
        <v>32.220870331211358</v>
      </c>
      <c r="BB29" s="426">
        <v>38.570467714265789</v>
      </c>
      <c r="BC29" s="426">
        <v>46.770941081317886</v>
      </c>
      <c r="BD29" s="426">
        <v>56.740797195108719</v>
      </c>
      <c r="BE29" s="426">
        <v>70.664007605056227</v>
      </c>
      <c r="BF29" s="426">
        <v>85.851070656926538</v>
      </c>
      <c r="BG29" s="426">
        <v>78.671863073600775</v>
      </c>
      <c r="BH29" s="426">
        <v>85.975081518412523</v>
      </c>
      <c r="BI29" s="426">
        <v>93.27730240607589</v>
      </c>
      <c r="BJ29" s="426">
        <v>96.9773625859265</v>
      </c>
      <c r="BK29" s="426">
        <v>93.177088345400449</v>
      </c>
      <c r="BL29" s="426">
        <v>91.203765471008452</v>
      </c>
      <c r="BM29" s="426">
        <v>97.211413783368727</v>
      </c>
      <c r="BN29" s="426">
        <v>97.879128227999473</v>
      </c>
      <c r="BO29" s="426">
        <v>95.774897587912491</v>
      </c>
      <c r="BP29" s="426">
        <v>91.144666757004842</v>
      </c>
      <c r="BQ29" s="426">
        <v>85.658456586594241</v>
      </c>
      <c r="BR29" s="426">
        <v>79.172459056691338</v>
      </c>
      <c r="BS29" s="426">
        <v>70.764304389625437</v>
      </c>
      <c r="BT29" s="426">
        <v>64.70512110431315</v>
      </c>
      <c r="BU29" s="426"/>
      <c r="BV29" s="426"/>
      <c r="BW29" s="426"/>
      <c r="BX29" s="426"/>
      <c r="BY29" s="426"/>
      <c r="BZ29" s="426"/>
      <c r="CA29" s="186">
        <f t="shared" si="3"/>
        <v>1718.6222280009088</v>
      </c>
      <c r="CB29" s="187">
        <f t="shared" si="4"/>
        <v>78.736363995475827</v>
      </c>
    </row>
    <row r="30" spans="2:80">
      <c r="B30" s="184">
        <f t="shared" si="2"/>
        <v>2023</v>
      </c>
      <c r="C30" s="426">
        <v>0</v>
      </c>
      <c r="D30" s="426">
        <v>0</v>
      </c>
      <c r="E30" s="426">
        <v>0</v>
      </c>
      <c r="F30" s="426">
        <v>0</v>
      </c>
      <c r="G30" s="426">
        <v>0</v>
      </c>
      <c r="H30" s="426">
        <v>0</v>
      </c>
      <c r="I30" s="426">
        <v>7.7227943668101151E-6</v>
      </c>
      <c r="J30" s="426">
        <v>5.1714079892031806E-5</v>
      </c>
      <c r="K30" s="426">
        <v>1.7626680297085778E-4</v>
      </c>
      <c r="L30" s="426">
        <v>4.4200598197011165E-4</v>
      </c>
      <c r="M30" s="426">
        <v>9.6623946275140038E-4</v>
      </c>
      <c r="N30" s="426">
        <v>1.972192258924102E-3</v>
      </c>
      <c r="O30" s="426">
        <v>3.7241947036431716E-3</v>
      </c>
      <c r="P30" s="426">
        <v>6.4021145124246032E-3</v>
      </c>
      <c r="Q30" s="426">
        <v>1.05724808264578E-2</v>
      </c>
      <c r="R30" s="426">
        <v>1.6989840992301566E-2</v>
      </c>
      <c r="S30" s="426">
        <v>2.549569418462444E-2</v>
      </c>
      <c r="T30" s="426">
        <v>3.6928586770658245E-2</v>
      </c>
      <c r="U30" s="426">
        <v>5.3571044859640232E-2</v>
      </c>
      <c r="V30" s="426">
        <v>7.3114461115937335E-2</v>
      </c>
      <c r="W30" s="426">
        <v>9.6299001265727852E-2</v>
      </c>
      <c r="X30" s="426">
        <v>0.12391016481675171</v>
      </c>
      <c r="Y30" s="426">
        <v>0.1645799387050951</v>
      </c>
      <c r="Z30" s="426">
        <v>0.20773892774852071</v>
      </c>
      <c r="AA30" s="426">
        <v>0.24525137998750135</v>
      </c>
      <c r="AB30" s="426">
        <v>0.28633571008566217</v>
      </c>
      <c r="AC30" s="426">
        <v>0.34852868926049185</v>
      </c>
      <c r="AD30" s="426">
        <v>0.43181191657081114</v>
      </c>
      <c r="AE30" s="426">
        <v>0.52941642726888416</v>
      </c>
      <c r="AF30" s="426">
        <v>0.64268960759937332</v>
      </c>
      <c r="AG30" s="426">
        <v>0.80359407172759389</v>
      </c>
      <c r="AH30" s="426">
        <v>0.99096229320545426</v>
      </c>
      <c r="AI30" s="426">
        <v>1.209530796052904</v>
      </c>
      <c r="AJ30" s="426">
        <v>1.4287320819120182</v>
      </c>
      <c r="AK30" s="426">
        <v>1.7492373649707433</v>
      </c>
      <c r="AL30" s="426">
        <v>2.1231642845358518</v>
      </c>
      <c r="AM30" s="426">
        <v>2.6185743968634667</v>
      </c>
      <c r="AN30" s="426">
        <v>3.1260594326181042</v>
      </c>
      <c r="AO30" s="426">
        <v>3.7779869051106498</v>
      </c>
      <c r="AP30" s="426">
        <v>4.4818029822450907</v>
      </c>
      <c r="AQ30" s="426">
        <v>5.2688748334364499</v>
      </c>
      <c r="AR30" s="426">
        <v>6.2000195066244244</v>
      </c>
      <c r="AS30" s="426">
        <v>7.3228567646191722</v>
      </c>
      <c r="AT30" s="426">
        <v>8.5419955218526979</v>
      </c>
      <c r="AU30" s="426">
        <v>10.20328532875091</v>
      </c>
      <c r="AV30" s="426">
        <v>12.220409783604088</v>
      </c>
      <c r="AW30" s="426">
        <v>14.268934323519188</v>
      </c>
      <c r="AX30" s="426">
        <v>16.741101698538397</v>
      </c>
      <c r="AY30" s="426">
        <v>19.811745279475112</v>
      </c>
      <c r="AZ30" s="426">
        <v>24.036344331183322</v>
      </c>
      <c r="BA30" s="426">
        <v>28.579432224896557</v>
      </c>
      <c r="BB30" s="426">
        <v>33.849175187486324</v>
      </c>
      <c r="BC30" s="426">
        <v>40.382551349614019</v>
      </c>
      <c r="BD30" s="426">
        <v>48.811776061128242</v>
      </c>
      <c r="BE30" s="426">
        <v>59.040296398656636</v>
      </c>
      <c r="BF30" s="426">
        <v>73.291431673375769</v>
      </c>
      <c r="BG30" s="426">
        <v>88.716656336087865</v>
      </c>
      <c r="BH30" s="426">
        <v>80.797461991906189</v>
      </c>
      <c r="BI30" s="426">
        <v>87.823098005879245</v>
      </c>
      <c r="BJ30" s="426">
        <v>94.813181787752299</v>
      </c>
      <c r="BK30" s="426">
        <v>98.102045108758517</v>
      </c>
      <c r="BL30" s="426">
        <v>93.540841968585667</v>
      </c>
      <c r="BM30" s="426">
        <v>90.966573475250925</v>
      </c>
      <c r="BN30" s="426">
        <v>96.338458947479623</v>
      </c>
      <c r="BO30" s="426">
        <v>96.347121147764838</v>
      </c>
      <c r="BP30" s="426">
        <v>93.610644188451545</v>
      </c>
      <c r="BQ30" s="426">
        <v>88.395494719967729</v>
      </c>
      <c r="BR30" s="426">
        <v>82.271300928508992</v>
      </c>
      <c r="BS30" s="426">
        <v>75.15089556963369</v>
      </c>
      <c r="BT30" s="426">
        <v>66.322477428487375</v>
      </c>
      <c r="BU30" s="426"/>
      <c r="BV30" s="426"/>
      <c r="BW30" s="426"/>
      <c r="BX30" s="426"/>
      <c r="BY30" s="426"/>
      <c r="BZ30" s="426"/>
      <c r="CA30" s="186">
        <f t="shared" si="3"/>
        <v>1667.3831028031734</v>
      </c>
      <c r="CB30" s="187">
        <f t="shared" si="4"/>
        <v>79.077763979283517</v>
      </c>
    </row>
    <row r="31" spans="2:80">
      <c r="B31" s="184">
        <f t="shared" si="2"/>
        <v>2024</v>
      </c>
      <c r="C31" s="426">
        <v>0</v>
      </c>
      <c r="D31" s="426">
        <v>0</v>
      </c>
      <c r="E31" s="426">
        <v>0</v>
      </c>
      <c r="F31" s="426">
        <v>0</v>
      </c>
      <c r="G31" s="426">
        <v>0</v>
      </c>
      <c r="H31" s="426">
        <v>0</v>
      </c>
      <c r="I31" s="426">
        <v>7.4325365197261406E-6</v>
      </c>
      <c r="J31" s="426">
        <v>5.1236428973359949E-5</v>
      </c>
      <c r="K31" s="426">
        <v>1.7255150598004948E-4</v>
      </c>
      <c r="L31" s="426">
        <v>4.277037440352377E-4</v>
      </c>
      <c r="M31" s="426">
        <v>9.1005375242114717E-4</v>
      </c>
      <c r="N31" s="426">
        <v>1.8118192766721913E-3</v>
      </c>
      <c r="O31" s="426">
        <v>3.4319650341505942E-3</v>
      </c>
      <c r="P31" s="426">
        <v>6.0837241154391847E-3</v>
      </c>
      <c r="Q31" s="426">
        <v>9.9211263441282421E-3</v>
      </c>
      <c r="R31" s="426">
        <v>1.5675980860336752E-2</v>
      </c>
      <c r="S31" s="426">
        <v>2.4221484943489441E-2</v>
      </c>
      <c r="T31" s="426">
        <v>3.513817601617783E-2</v>
      </c>
      <c r="U31" s="426">
        <v>4.9553546954788502E-2</v>
      </c>
      <c r="V31" s="426">
        <v>7.030239227131746E-2</v>
      </c>
      <c r="W31" s="426">
        <v>9.4019567840509854E-2</v>
      </c>
      <c r="X31" s="426">
        <v>0.12169725277676377</v>
      </c>
      <c r="Y31" s="426">
        <v>0.1544580511490227</v>
      </c>
      <c r="Z31" s="426">
        <v>0.20266144207924849</v>
      </c>
      <c r="AA31" s="426">
        <v>0.25260181372387758</v>
      </c>
      <c r="AB31" s="426">
        <v>0.29507446444723662</v>
      </c>
      <c r="AC31" s="426">
        <v>0.34162550431733413</v>
      </c>
      <c r="AD31" s="426">
        <v>0.41291030556132835</v>
      </c>
      <c r="AE31" s="426">
        <v>0.50800086732528649</v>
      </c>
      <c r="AF31" s="426">
        <v>0.61914815208571283</v>
      </c>
      <c r="AG31" s="426">
        <v>0.74768011796701805</v>
      </c>
      <c r="AH31" s="426">
        <v>0.92939938545660783</v>
      </c>
      <c r="AI31" s="426">
        <v>1.1390618588766965</v>
      </c>
      <c r="AJ31" s="426">
        <v>1.3815567384479088</v>
      </c>
      <c r="AK31" s="426">
        <v>1.622245866459477</v>
      </c>
      <c r="AL31" s="426">
        <v>1.9746506719786716</v>
      </c>
      <c r="AM31" s="426">
        <v>2.3832200226005003</v>
      </c>
      <c r="AN31" s="426">
        <v>2.9216800753586116</v>
      </c>
      <c r="AO31" s="426">
        <v>3.4661832153856031</v>
      </c>
      <c r="AP31" s="426">
        <v>4.1643813843595723</v>
      </c>
      <c r="AQ31" s="426">
        <v>4.9112250604902705</v>
      </c>
      <c r="AR31" s="426">
        <v>5.7417837248733719</v>
      </c>
      <c r="AS31" s="426">
        <v>6.7280064292117672</v>
      </c>
      <c r="AT31" s="426">
        <v>7.9193071496522656</v>
      </c>
      <c r="AU31" s="426">
        <v>9.203799689105189</v>
      </c>
      <c r="AV31" s="426">
        <v>10.950845693211267</v>
      </c>
      <c r="AW31" s="426">
        <v>13.074243573213309</v>
      </c>
      <c r="AX31" s="426">
        <v>15.22409994157327</v>
      </c>
      <c r="AY31" s="426">
        <v>17.797424182183708</v>
      </c>
      <c r="AZ31" s="426">
        <v>20.974179590518638</v>
      </c>
      <c r="BA31" s="426">
        <v>25.347898833316187</v>
      </c>
      <c r="BB31" s="426">
        <v>30.034839496512273</v>
      </c>
      <c r="BC31" s="426">
        <v>35.451113781529976</v>
      </c>
      <c r="BD31" s="426">
        <v>42.156533768977241</v>
      </c>
      <c r="BE31" s="426">
        <v>50.803813780659183</v>
      </c>
      <c r="BF31" s="426">
        <v>61.250317253974913</v>
      </c>
      <c r="BG31" s="426">
        <v>75.7570563078432</v>
      </c>
      <c r="BH31" s="426">
        <v>91.09349761751912</v>
      </c>
      <c r="BI31" s="426">
        <v>82.483790060058254</v>
      </c>
      <c r="BJ31" s="426">
        <v>89.192719984477193</v>
      </c>
      <c r="BK31" s="426">
        <v>95.811536548364387</v>
      </c>
      <c r="BL31" s="426">
        <v>98.332114991358779</v>
      </c>
      <c r="BM31" s="426">
        <v>93.115743800798882</v>
      </c>
      <c r="BN31" s="426">
        <v>89.955525460918167</v>
      </c>
      <c r="BO31" s="426">
        <v>94.615371054874103</v>
      </c>
      <c r="BP31" s="426">
        <v>93.961234382087554</v>
      </c>
      <c r="BQ31" s="426">
        <v>90.607669291664948</v>
      </c>
      <c r="BR31" s="426">
        <v>84.767020503686965</v>
      </c>
      <c r="BS31" s="426">
        <v>78.012048782514128</v>
      </c>
      <c r="BT31" s="426">
        <v>70.406414118655547</v>
      </c>
      <c r="BU31" s="426"/>
      <c r="BV31" s="426"/>
      <c r="BW31" s="426"/>
      <c r="BX31" s="426"/>
      <c r="BY31" s="426"/>
      <c r="BZ31" s="426"/>
      <c r="CA31" s="186">
        <f t="shared" si="3"/>
        <v>1609.6311408058052</v>
      </c>
      <c r="CB31" s="187">
        <f t="shared" si="4"/>
        <v>79.406124216875256</v>
      </c>
    </row>
    <row r="32" spans="2:80">
      <c r="B32" s="184">
        <f t="shared" si="2"/>
        <v>2025</v>
      </c>
      <c r="C32" s="426">
        <v>0</v>
      </c>
      <c r="D32" s="426">
        <v>0</v>
      </c>
      <c r="E32" s="426">
        <v>0</v>
      </c>
      <c r="F32" s="426">
        <v>0</v>
      </c>
      <c r="G32" s="426">
        <v>0</v>
      </c>
      <c r="H32" s="426">
        <v>0</v>
      </c>
      <c r="I32" s="426">
        <v>7.2163599929911393E-6</v>
      </c>
      <c r="J32" s="426">
        <v>4.9327113216562912E-5</v>
      </c>
      <c r="K32" s="426">
        <v>1.7093253443817291E-4</v>
      </c>
      <c r="L32" s="426">
        <v>4.186732638110785E-4</v>
      </c>
      <c r="M32" s="426">
        <v>8.8056144930871716E-4</v>
      </c>
      <c r="N32" s="426">
        <v>1.7158629334591141E-3</v>
      </c>
      <c r="O32" s="426">
        <v>3.1727484753656665E-3</v>
      </c>
      <c r="P32" s="426">
        <v>5.6377979140668222E-3</v>
      </c>
      <c r="Q32" s="426">
        <v>9.4709429302249626E-3</v>
      </c>
      <c r="R32" s="426">
        <v>1.475780208630606E-2</v>
      </c>
      <c r="S32" s="426">
        <v>2.2399381813759445E-2</v>
      </c>
      <c r="T32" s="426">
        <v>3.3433692775744955E-2</v>
      </c>
      <c r="U32" s="426">
        <v>4.7200261820798339E-2</v>
      </c>
      <c r="V32" s="426">
        <v>6.507777578508267E-2</v>
      </c>
      <c r="W32" s="426">
        <v>9.0441638286489601E-2</v>
      </c>
      <c r="X32" s="426">
        <v>0.1187704002902098</v>
      </c>
      <c r="Y32" s="426">
        <v>0.15158392474746071</v>
      </c>
      <c r="Z32" s="426">
        <v>0.19003643107623433</v>
      </c>
      <c r="AA32" s="426">
        <v>0.24621514003853079</v>
      </c>
      <c r="AB32" s="426">
        <v>0.30360546816640949</v>
      </c>
      <c r="AC32" s="426">
        <v>0.35163612967006469</v>
      </c>
      <c r="AD32" s="426">
        <v>0.40419612067006111</v>
      </c>
      <c r="AE32" s="426">
        <v>0.48510622493311706</v>
      </c>
      <c r="AF32" s="426">
        <v>0.59331880341603527</v>
      </c>
      <c r="AG32" s="426">
        <v>0.7193840620820271</v>
      </c>
      <c r="AH32" s="426">
        <v>0.86402939427273684</v>
      </c>
      <c r="AI32" s="426">
        <v>1.067783258811855</v>
      </c>
      <c r="AJ32" s="426">
        <v>1.300778433371526</v>
      </c>
      <c r="AK32" s="426">
        <v>1.5686911116611824</v>
      </c>
      <c r="AL32" s="426">
        <v>1.8321717429291544</v>
      </c>
      <c r="AM32" s="426">
        <v>2.2183475132665942</v>
      </c>
      <c r="AN32" s="426">
        <v>2.6618398062813013</v>
      </c>
      <c r="AO32" s="426">
        <v>3.2434307491330414</v>
      </c>
      <c r="AP32" s="426">
        <v>3.8254139616307015</v>
      </c>
      <c r="AQ32" s="426">
        <v>4.5692843690904441</v>
      </c>
      <c r="AR32" s="426">
        <v>5.3589699657670469</v>
      </c>
      <c r="AS32" s="426">
        <v>6.2383692028169326</v>
      </c>
      <c r="AT32" s="426">
        <v>7.2848493862407935</v>
      </c>
      <c r="AU32" s="426">
        <v>8.5430169819257866</v>
      </c>
      <c r="AV32" s="426">
        <v>9.8886054288065512</v>
      </c>
      <c r="AW32" s="426">
        <v>11.726819274905386</v>
      </c>
      <c r="AX32" s="426">
        <v>13.961023215150993</v>
      </c>
      <c r="AY32" s="426">
        <v>16.196528889097426</v>
      </c>
      <c r="AZ32" s="426">
        <v>18.853638243900082</v>
      </c>
      <c r="BA32" s="426">
        <v>22.130123176741577</v>
      </c>
      <c r="BB32" s="426">
        <v>26.650767958267018</v>
      </c>
      <c r="BC32" s="426">
        <v>31.468152741470238</v>
      </c>
      <c r="BD32" s="426">
        <v>37.020800069623874</v>
      </c>
      <c r="BE32" s="426">
        <v>43.890506770277433</v>
      </c>
      <c r="BF32" s="426">
        <v>52.721283378060562</v>
      </c>
      <c r="BG32" s="426">
        <v>63.328348339686805</v>
      </c>
      <c r="BH32" s="426">
        <v>77.791101164647785</v>
      </c>
      <c r="BI32" s="426">
        <v>92.965993148367929</v>
      </c>
      <c r="BJ32" s="426">
        <v>83.715296553499357</v>
      </c>
      <c r="BK32" s="426">
        <v>90.055139593194397</v>
      </c>
      <c r="BL32" s="426">
        <v>95.923294144001659</v>
      </c>
      <c r="BM32" s="426">
        <v>97.729173773929588</v>
      </c>
      <c r="BN32" s="426">
        <v>91.908087337079337</v>
      </c>
      <c r="BO32" s="426">
        <v>88.165980071776886</v>
      </c>
      <c r="BP32" s="426">
        <v>92.077818465956014</v>
      </c>
      <c r="BQ32" s="426">
        <v>90.763082519084975</v>
      </c>
      <c r="BR32" s="426">
        <v>86.736875744659628</v>
      </c>
      <c r="BS32" s="426">
        <v>80.273791201450109</v>
      </c>
      <c r="BT32" s="426">
        <v>73.032835223922831</v>
      </c>
      <c r="BU32" s="426"/>
      <c r="BV32" s="426"/>
      <c r="BW32" s="426"/>
      <c r="BX32" s="426"/>
      <c r="BY32" s="426"/>
      <c r="BZ32" s="426"/>
      <c r="CA32" s="186">
        <f t="shared" si="3"/>
        <v>1543.4107296253896</v>
      </c>
      <c r="CB32" s="187">
        <f t="shared" si="4"/>
        <v>79.702854280493057</v>
      </c>
    </row>
    <row r="33" spans="2:80">
      <c r="B33" s="184">
        <f t="shared" si="2"/>
        <v>2026</v>
      </c>
      <c r="C33" s="426">
        <v>0</v>
      </c>
      <c r="D33" s="426">
        <v>0</v>
      </c>
      <c r="E33" s="426">
        <v>0</v>
      </c>
      <c r="F33" s="426">
        <v>0</v>
      </c>
      <c r="G33" s="426">
        <v>0</v>
      </c>
      <c r="H33" s="426">
        <v>0</v>
      </c>
      <c r="I33" s="426">
        <v>6.9394670694084004E-6</v>
      </c>
      <c r="J33" s="426">
        <v>4.7900963178970635E-5</v>
      </c>
      <c r="K33" s="426">
        <v>1.6459697032983334E-4</v>
      </c>
      <c r="L33" s="426">
        <v>4.1469744431667233E-4</v>
      </c>
      <c r="M33" s="426">
        <v>8.6189336445072207E-4</v>
      </c>
      <c r="N33" s="426">
        <v>1.6600694705693891E-3</v>
      </c>
      <c r="O33" s="426">
        <v>3.0185151390233617E-3</v>
      </c>
      <c r="P33" s="426">
        <v>5.239974297032296E-3</v>
      </c>
      <c r="Q33" s="426">
        <v>8.8195272486805698E-3</v>
      </c>
      <c r="R33" s="426">
        <v>1.4144527052887101E-2</v>
      </c>
      <c r="S33" s="426">
        <v>2.1152534382981203E-2</v>
      </c>
      <c r="T33" s="426">
        <v>3.0989785107689516E-2</v>
      </c>
      <c r="U33" s="426">
        <v>4.498498569892434E-2</v>
      </c>
      <c r="V33" s="426">
        <v>6.2059213665253909E-2</v>
      </c>
      <c r="W33" s="426">
        <v>8.3794981199801555E-2</v>
      </c>
      <c r="X33" s="426">
        <v>0.11432271468703256</v>
      </c>
      <c r="Y33" s="426">
        <v>0.14791846045313467</v>
      </c>
      <c r="Z33" s="426">
        <v>0.18640855174565907</v>
      </c>
      <c r="AA33" s="426">
        <v>0.23073302960798642</v>
      </c>
      <c r="AB33" s="426">
        <v>0.29574608806500113</v>
      </c>
      <c r="AC33" s="426">
        <v>0.36149684373738417</v>
      </c>
      <c r="AD33" s="426">
        <v>0.41560103587157704</v>
      </c>
      <c r="AE33" s="426">
        <v>0.47430949210329787</v>
      </c>
      <c r="AF33" s="426">
        <v>0.56589435874239602</v>
      </c>
      <c r="AG33" s="426">
        <v>0.68855588430808756</v>
      </c>
      <c r="AH33" s="426">
        <v>0.83036748686707085</v>
      </c>
      <c r="AI33" s="426">
        <v>0.99191378936389163</v>
      </c>
      <c r="AJ33" s="426">
        <v>1.2187885598257715</v>
      </c>
      <c r="AK33" s="426">
        <v>1.4766277253867894</v>
      </c>
      <c r="AL33" s="426">
        <v>1.7716607262956119</v>
      </c>
      <c r="AM33" s="426">
        <v>2.0591576769486108</v>
      </c>
      <c r="AN33" s="426">
        <v>2.4795447910411159</v>
      </c>
      <c r="AO33" s="426">
        <v>2.9577451762463802</v>
      </c>
      <c r="AP33" s="426">
        <v>3.5835915079025895</v>
      </c>
      <c r="AQ33" s="426">
        <v>4.2022447265864908</v>
      </c>
      <c r="AR33" s="426">
        <v>4.9920062476884395</v>
      </c>
      <c r="AS33" s="426">
        <v>5.8295784807333488</v>
      </c>
      <c r="AT33" s="426">
        <v>6.7624814101577186</v>
      </c>
      <c r="AU33" s="426">
        <v>7.867664404105982</v>
      </c>
      <c r="AV33" s="426">
        <v>9.1891360087171154</v>
      </c>
      <c r="AW33" s="426">
        <v>10.600121977670982</v>
      </c>
      <c r="AX33" s="426">
        <v>12.53342466918169</v>
      </c>
      <c r="AY33" s="426">
        <v>14.864936461723316</v>
      </c>
      <c r="AZ33" s="426">
        <v>17.170575968441</v>
      </c>
      <c r="BA33" s="426">
        <v>19.90551509185487</v>
      </c>
      <c r="BB33" s="426">
        <v>23.279720047252241</v>
      </c>
      <c r="BC33" s="426">
        <v>27.935466872242454</v>
      </c>
      <c r="BD33" s="426">
        <v>32.874250685008327</v>
      </c>
      <c r="BE33" s="426">
        <v>38.557049090427896</v>
      </c>
      <c r="BF33" s="426">
        <v>45.562424509518053</v>
      </c>
      <c r="BG33" s="426">
        <v>54.527260892841738</v>
      </c>
      <c r="BH33" s="426">
        <v>65.035339320948879</v>
      </c>
      <c r="BI33" s="426">
        <v>79.386061196452019</v>
      </c>
      <c r="BJ33" s="426">
        <v>94.319903994156647</v>
      </c>
      <c r="BK33" s="426">
        <v>84.470304427302764</v>
      </c>
      <c r="BL33" s="426">
        <v>90.076930048353574</v>
      </c>
      <c r="BM33" s="426">
        <v>95.221665254130741</v>
      </c>
      <c r="BN33" s="426">
        <v>96.316644305566328</v>
      </c>
      <c r="BO33" s="426">
        <v>89.923354748487185</v>
      </c>
      <c r="BP33" s="426">
        <v>85.640482663351676</v>
      </c>
      <c r="BQ33" s="426">
        <v>88.774674138145286</v>
      </c>
      <c r="BR33" s="426">
        <v>86.73029320778997</v>
      </c>
      <c r="BS33" s="426">
        <v>82.018957405728003</v>
      </c>
      <c r="BT33" s="426">
        <v>75.076808835040197</v>
      </c>
      <c r="BU33" s="426"/>
      <c r="BV33" s="426"/>
      <c r="BW33" s="426"/>
      <c r="BX33" s="426"/>
      <c r="BY33" s="426"/>
      <c r="BZ33" s="426"/>
      <c r="CA33" s="186">
        <f t="shared" si="3"/>
        <v>1470.7730211302764</v>
      </c>
      <c r="CB33" s="187">
        <f t="shared" si="4"/>
        <v>79.972365153812532</v>
      </c>
    </row>
    <row r="34" spans="2:80">
      <c r="B34" s="184">
        <f t="shared" si="2"/>
        <v>2027</v>
      </c>
      <c r="C34" s="426">
        <v>0</v>
      </c>
      <c r="D34" s="426">
        <v>0</v>
      </c>
      <c r="E34" s="426">
        <v>0</v>
      </c>
      <c r="F34" s="426">
        <v>0</v>
      </c>
      <c r="G34" s="426">
        <v>0</v>
      </c>
      <c r="H34" s="426">
        <v>0</v>
      </c>
      <c r="I34" s="426">
        <v>6.6740831674919066E-6</v>
      </c>
      <c r="J34" s="426">
        <v>4.6078873240332219E-5</v>
      </c>
      <c r="K34" s="426">
        <v>1.5985352172030731E-4</v>
      </c>
      <c r="L34" s="426">
        <v>3.9935265919313623E-4</v>
      </c>
      <c r="M34" s="426">
        <v>8.5360423054636758E-4</v>
      </c>
      <c r="N34" s="426">
        <v>1.6246602905644336E-3</v>
      </c>
      <c r="O34" s="426">
        <v>2.9199368031273404E-3</v>
      </c>
      <c r="P34" s="426">
        <v>5.0034219563959703E-3</v>
      </c>
      <c r="Q34" s="426">
        <v>8.2334637646317571E-3</v>
      </c>
      <c r="R34" s="426">
        <v>1.3225974199890966E-2</v>
      </c>
      <c r="S34" s="426">
        <v>2.0343618848898931E-2</v>
      </c>
      <c r="T34" s="426">
        <v>2.9348571109115873E-2</v>
      </c>
      <c r="U34" s="426">
        <v>4.1790730817349547E-2</v>
      </c>
      <c r="V34" s="426">
        <v>5.9245313881024858E-2</v>
      </c>
      <c r="W34" s="426">
        <v>8.0008876841410642E-2</v>
      </c>
      <c r="X34" s="426">
        <v>0.10602883254080633</v>
      </c>
      <c r="Y34" s="426">
        <v>0.14249018751082132</v>
      </c>
      <c r="Z34" s="426">
        <v>0.18191695550231807</v>
      </c>
      <c r="AA34" s="426">
        <v>0.22628351992816048</v>
      </c>
      <c r="AB34" s="426">
        <v>0.27703118156575735</v>
      </c>
      <c r="AC34" s="426">
        <v>0.35198585612816385</v>
      </c>
      <c r="AD34" s="426">
        <v>0.42695145072325213</v>
      </c>
      <c r="AE34" s="426">
        <v>0.48725551221923191</v>
      </c>
      <c r="AF34" s="426">
        <v>0.55272405990523277</v>
      </c>
      <c r="AG34" s="426">
        <v>0.65602781444725711</v>
      </c>
      <c r="AH34" s="426">
        <v>0.79392985325533783</v>
      </c>
      <c r="AI34" s="426">
        <v>0.95225785658032014</v>
      </c>
      <c r="AJ34" s="426">
        <v>1.1313452049459447</v>
      </c>
      <c r="AK34" s="426">
        <v>1.3828979590238113</v>
      </c>
      <c r="AL34" s="426">
        <v>1.6672882022916546</v>
      </c>
      <c r="AM34" s="426">
        <v>1.9910888724938895</v>
      </c>
      <c r="AN34" s="426">
        <v>2.3024540899610195</v>
      </c>
      <c r="AO34" s="426">
        <v>2.757041351354566</v>
      </c>
      <c r="AP34" s="426">
        <v>3.2707190781049773</v>
      </c>
      <c r="AQ34" s="426">
        <v>3.9407723433664459</v>
      </c>
      <c r="AR34" s="426">
        <v>4.5960512187328728</v>
      </c>
      <c r="AS34" s="426">
        <v>5.4367246575245165</v>
      </c>
      <c r="AT34" s="426">
        <v>6.326582033697016</v>
      </c>
      <c r="AU34" s="426">
        <v>7.3114780268789445</v>
      </c>
      <c r="AV34" s="426">
        <v>8.4720517948313177</v>
      </c>
      <c r="AW34" s="426">
        <v>9.8609519829431029</v>
      </c>
      <c r="AX34" s="426">
        <v>11.34023772251858</v>
      </c>
      <c r="AY34" s="426">
        <v>13.356597893283457</v>
      </c>
      <c r="AZ34" s="426">
        <v>15.772026494068577</v>
      </c>
      <c r="BA34" s="426">
        <v>18.142438363787374</v>
      </c>
      <c r="BB34" s="426">
        <v>20.953114508921328</v>
      </c>
      <c r="BC34" s="426">
        <v>24.414775187037272</v>
      </c>
      <c r="BD34" s="426">
        <v>29.197337957753167</v>
      </c>
      <c r="BE34" s="426">
        <v>34.251926581556638</v>
      </c>
      <c r="BF34" s="426">
        <v>40.040358028608331</v>
      </c>
      <c r="BG34" s="426">
        <v>47.139716941860719</v>
      </c>
      <c r="BH34" s="426">
        <v>56.008021922480125</v>
      </c>
      <c r="BI34" s="426">
        <v>66.370172924117924</v>
      </c>
      <c r="BJ34" s="426">
        <v>80.535311144632061</v>
      </c>
      <c r="BK34" s="426">
        <v>95.135346054065309</v>
      </c>
      <c r="BL34" s="426">
        <v>84.43437355016151</v>
      </c>
      <c r="BM34" s="426">
        <v>89.33864919612104</v>
      </c>
      <c r="BN34" s="426">
        <v>93.742361107033005</v>
      </c>
      <c r="BO34" s="426">
        <v>94.111145789161583</v>
      </c>
      <c r="BP34" s="426">
        <v>87.213653891376438</v>
      </c>
      <c r="BQ34" s="426">
        <v>82.433785355792239</v>
      </c>
      <c r="BR34" s="426">
        <v>84.691124899897503</v>
      </c>
      <c r="BS34" s="426">
        <v>81.890434212359665</v>
      </c>
      <c r="BT34" s="426">
        <v>76.61990918798341</v>
      </c>
      <c r="BU34" s="426"/>
      <c r="BV34" s="426"/>
      <c r="BW34" s="426"/>
      <c r="BX34" s="426"/>
      <c r="BY34" s="426"/>
      <c r="BZ34" s="426"/>
      <c r="CA34" s="186">
        <f t="shared" si="3"/>
        <v>1392.9983589429141</v>
      </c>
      <c r="CB34" s="187">
        <f t="shared" si="4"/>
        <v>80.21340264681227</v>
      </c>
    </row>
    <row r="35" spans="2:80">
      <c r="B35" s="184">
        <f t="shared" si="2"/>
        <v>2028</v>
      </c>
      <c r="C35" s="426">
        <v>0</v>
      </c>
      <c r="D35" s="426">
        <v>0</v>
      </c>
      <c r="E35" s="426">
        <v>0</v>
      </c>
      <c r="F35" s="426">
        <v>0</v>
      </c>
      <c r="G35" s="426">
        <v>0</v>
      </c>
      <c r="H35" s="426">
        <v>0</v>
      </c>
      <c r="I35" s="426">
        <v>6.5735488289364596E-6</v>
      </c>
      <c r="J35" s="426">
        <v>4.433184957147035E-5</v>
      </c>
      <c r="K35" s="426">
        <v>1.5380577792406536E-4</v>
      </c>
      <c r="L35" s="426">
        <v>3.878470237815429E-4</v>
      </c>
      <c r="M35" s="426">
        <v>8.2198368614133654E-4</v>
      </c>
      <c r="N35" s="426">
        <v>1.6087849191236403E-3</v>
      </c>
      <c r="O35" s="426">
        <v>2.85721308682238E-3</v>
      </c>
      <c r="P35" s="426">
        <v>4.83932518982777E-3</v>
      </c>
      <c r="Q35" s="426">
        <v>7.8842054366624614E-3</v>
      </c>
      <c r="R35" s="426">
        <v>1.2391681068355059E-2</v>
      </c>
      <c r="S35" s="426">
        <v>1.9087589176628283E-2</v>
      </c>
      <c r="T35" s="426">
        <v>2.8310222656822814E-2</v>
      </c>
      <c r="U35" s="426">
        <v>3.9680528352439903E-2</v>
      </c>
      <c r="V35" s="426">
        <v>5.5157529303688224E-2</v>
      </c>
      <c r="W35" s="426">
        <v>7.6509247482257986E-2</v>
      </c>
      <c r="X35" s="426">
        <v>0.10137615726193755</v>
      </c>
      <c r="Y35" s="426">
        <v>0.13230241016412359</v>
      </c>
      <c r="Z35" s="426">
        <v>0.17539978296658071</v>
      </c>
      <c r="AA35" s="426">
        <v>0.22090496683895167</v>
      </c>
      <c r="AB35" s="426">
        <v>0.27169619454461458</v>
      </c>
      <c r="AC35" s="426">
        <v>0.32963268494905057</v>
      </c>
      <c r="AD35" s="426">
        <v>0.41559786202778809</v>
      </c>
      <c r="AE35" s="426">
        <v>0.50027883392506278</v>
      </c>
      <c r="AF35" s="426">
        <v>0.56736219864218052</v>
      </c>
      <c r="AG35" s="426">
        <v>0.64017276342315799</v>
      </c>
      <c r="AH35" s="426">
        <v>0.75571100937438418</v>
      </c>
      <c r="AI35" s="426">
        <v>0.90958435155719664</v>
      </c>
      <c r="AJ35" s="426">
        <v>1.0850492435180867</v>
      </c>
      <c r="AK35" s="426">
        <v>1.282772936085613</v>
      </c>
      <c r="AL35" s="426">
        <v>1.5607541156003477</v>
      </c>
      <c r="AM35" s="426">
        <v>1.8733647919119532</v>
      </c>
      <c r="AN35" s="426">
        <v>2.2262669921679592</v>
      </c>
      <c r="AO35" s="426">
        <v>2.560930298574859</v>
      </c>
      <c r="AP35" s="426">
        <v>3.0506628481000693</v>
      </c>
      <c r="AQ35" s="426">
        <v>3.5995035693468869</v>
      </c>
      <c r="AR35" s="426">
        <v>4.3143999049314559</v>
      </c>
      <c r="AS35" s="426">
        <v>5.0107038392259806</v>
      </c>
      <c r="AT35" s="426">
        <v>5.9066655857188657</v>
      </c>
      <c r="AU35" s="426">
        <v>6.8475730691913714</v>
      </c>
      <c r="AV35" s="426">
        <v>7.8813509364117618</v>
      </c>
      <c r="AW35" s="426">
        <v>9.1009612317634385</v>
      </c>
      <c r="AX35" s="426">
        <v>10.560124651788053</v>
      </c>
      <c r="AY35" s="426">
        <v>12.096421015061036</v>
      </c>
      <c r="AZ35" s="426">
        <v>14.183828652890289</v>
      </c>
      <c r="BA35" s="426">
        <v>16.6788372800746</v>
      </c>
      <c r="BB35" s="426">
        <v>19.111776044925126</v>
      </c>
      <c r="BC35" s="426">
        <v>21.989116996093177</v>
      </c>
      <c r="BD35" s="426">
        <v>25.531256730163932</v>
      </c>
      <c r="BE35" s="426">
        <v>30.435466819333442</v>
      </c>
      <c r="BF35" s="426">
        <v>35.58406069145564</v>
      </c>
      <c r="BG35" s="426">
        <v>41.442522153176874</v>
      </c>
      <c r="BH35" s="426">
        <v>48.433770068460767</v>
      </c>
      <c r="BI35" s="426">
        <v>57.166582376412855</v>
      </c>
      <c r="BJ35" s="426">
        <v>67.332418443865009</v>
      </c>
      <c r="BK35" s="426">
        <v>81.227505010954459</v>
      </c>
      <c r="BL35" s="426">
        <v>95.05853189307048</v>
      </c>
      <c r="BM35" s="426">
        <v>83.693624346055543</v>
      </c>
      <c r="BN35" s="426">
        <v>87.884620817248887</v>
      </c>
      <c r="BO35" s="426">
        <v>91.511672721992099</v>
      </c>
      <c r="BP35" s="426">
        <v>91.172372182608711</v>
      </c>
      <c r="BQ35" s="426">
        <v>83.836228695732146</v>
      </c>
      <c r="BR35" s="426">
        <v>78.537644509786787</v>
      </c>
      <c r="BS35" s="426">
        <v>79.858061321858827</v>
      </c>
      <c r="BT35" s="426">
        <v>76.410303274923763</v>
      </c>
      <c r="BU35" s="426"/>
      <c r="BV35" s="426"/>
      <c r="BW35" s="426"/>
      <c r="BX35" s="426"/>
      <c r="BY35" s="426"/>
      <c r="BZ35" s="426"/>
      <c r="CA35" s="186">
        <f t="shared" si="3"/>
        <v>1311.3074661447151</v>
      </c>
      <c r="CB35" s="187">
        <f t="shared" si="4"/>
        <v>80.423749485389962</v>
      </c>
    </row>
    <row r="36" spans="2:80">
      <c r="B36" s="184">
        <f t="shared" si="2"/>
        <v>2029</v>
      </c>
      <c r="C36" s="426">
        <v>0</v>
      </c>
      <c r="D36" s="426">
        <v>0</v>
      </c>
      <c r="E36" s="426">
        <v>0</v>
      </c>
      <c r="F36" s="426">
        <v>0</v>
      </c>
      <c r="G36" s="426">
        <v>0</v>
      </c>
      <c r="H36" s="426">
        <v>0</v>
      </c>
      <c r="I36" s="426">
        <v>6.6341773811290361E-6</v>
      </c>
      <c r="J36" s="426">
        <v>4.3659898119205454E-5</v>
      </c>
      <c r="K36" s="426">
        <v>1.4800672842688045E-4</v>
      </c>
      <c r="L36" s="426">
        <v>3.7319902208886313E-4</v>
      </c>
      <c r="M36" s="426">
        <v>7.9824914965559435E-4</v>
      </c>
      <c r="N36" s="426">
        <v>1.5490242091608653E-3</v>
      </c>
      <c r="O36" s="426">
        <v>2.8288318943078261E-3</v>
      </c>
      <c r="P36" s="426">
        <v>4.7346526986160736E-3</v>
      </c>
      <c r="Q36" s="426">
        <v>7.6248133972278559E-3</v>
      </c>
      <c r="R36" s="426">
        <v>1.1892495347758603E-2</v>
      </c>
      <c r="S36" s="426">
        <v>1.7935374769384782E-2</v>
      </c>
      <c r="T36" s="426">
        <v>2.6637452449511489E-2</v>
      </c>
      <c r="U36" s="426">
        <v>3.8374024356652547E-2</v>
      </c>
      <c r="V36" s="426">
        <v>5.2495410112165963E-2</v>
      </c>
      <c r="W36" s="426">
        <v>7.1376075782943527E-2</v>
      </c>
      <c r="X36" s="426">
        <v>9.7106019891870343E-2</v>
      </c>
      <c r="Y36" s="426">
        <v>0.12667578504675536</v>
      </c>
      <c r="Z36" s="426">
        <v>0.16305719196741414</v>
      </c>
      <c r="AA36" s="426">
        <v>0.21321476529689387</v>
      </c>
      <c r="AB36" s="426">
        <v>0.26537357983856613</v>
      </c>
      <c r="AC36" s="426">
        <v>0.32333908855536359</v>
      </c>
      <c r="AD36" s="426">
        <v>0.38916976559787481</v>
      </c>
      <c r="AE36" s="426">
        <v>0.48689962270254017</v>
      </c>
      <c r="AF36" s="426">
        <v>0.5822508920764593</v>
      </c>
      <c r="AG36" s="426">
        <v>0.65665726543483993</v>
      </c>
      <c r="AH36" s="426">
        <v>0.73685822802879231</v>
      </c>
      <c r="AI36" s="426">
        <v>0.86507242949197205</v>
      </c>
      <c r="AJ36" s="426">
        <v>1.0355054704822282</v>
      </c>
      <c r="AK36" s="426">
        <v>1.2291735888350652</v>
      </c>
      <c r="AL36" s="426">
        <v>1.4468057943606039</v>
      </c>
      <c r="AM36" s="426">
        <v>1.7529435468302341</v>
      </c>
      <c r="AN36" s="426">
        <v>2.094163498842784</v>
      </c>
      <c r="AO36" s="426">
        <v>2.4761115362030379</v>
      </c>
      <c r="AP36" s="426">
        <v>2.8344334130723157</v>
      </c>
      <c r="AQ36" s="426">
        <v>3.359236859330065</v>
      </c>
      <c r="AR36" s="426">
        <v>3.943598429495534</v>
      </c>
      <c r="AS36" s="426">
        <v>4.7080684099047971</v>
      </c>
      <c r="AT36" s="426">
        <v>5.4492079629628112</v>
      </c>
      <c r="AU36" s="426">
        <v>6.3996544749556197</v>
      </c>
      <c r="AV36" s="426">
        <v>7.3888805262174753</v>
      </c>
      <c r="AW36" s="426">
        <v>8.4747710213876566</v>
      </c>
      <c r="AX36" s="426">
        <v>9.7559047418351721</v>
      </c>
      <c r="AY36" s="426">
        <v>11.275321370978959</v>
      </c>
      <c r="AZ36" s="426">
        <v>12.857533715323683</v>
      </c>
      <c r="BA36" s="426">
        <v>15.01198002443736</v>
      </c>
      <c r="BB36" s="426">
        <v>17.584753190767909</v>
      </c>
      <c r="BC36" s="426">
        <v>20.07201663978061</v>
      </c>
      <c r="BD36" s="426">
        <v>23.009761494542325</v>
      </c>
      <c r="BE36" s="426">
        <v>26.628325067240862</v>
      </c>
      <c r="BF36" s="426">
        <v>31.634408160028386</v>
      </c>
      <c r="BG36" s="426">
        <v>36.845308275826021</v>
      </c>
      <c r="BH36" s="426">
        <v>42.591440037291676</v>
      </c>
      <c r="BI36" s="426">
        <v>49.445379496604424</v>
      </c>
      <c r="BJ36" s="426">
        <v>58.001971131062739</v>
      </c>
      <c r="BK36" s="426">
        <v>67.911497513122939</v>
      </c>
      <c r="BL36" s="426">
        <v>81.15062263296204</v>
      </c>
      <c r="BM36" s="426">
        <v>94.181079986993879</v>
      </c>
      <c r="BN36" s="426">
        <v>82.284927207128774</v>
      </c>
      <c r="BO36" s="426">
        <v>85.734559100550143</v>
      </c>
      <c r="BP36" s="426">
        <v>88.5819227283515</v>
      </c>
      <c r="BQ36" s="426">
        <v>87.55201831691501</v>
      </c>
      <c r="BR36" s="426">
        <v>79.779781109138753</v>
      </c>
      <c r="BS36" s="426">
        <v>73.972067498485998</v>
      </c>
      <c r="BT36" s="426">
        <v>74.432167483671961</v>
      </c>
      <c r="BU36" s="426"/>
      <c r="BV36" s="426"/>
      <c r="BW36" s="426"/>
      <c r="BX36" s="426"/>
      <c r="BY36" s="426"/>
      <c r="BZ36" s="426"/>
      <c r="CA36" s="186">
        <f t="shared" si="3"/>
        <v>1228.0297939938441</v>
      </c>
      <c r="CB36" s="187">
        <f t="shared" si="4"/>
        <v>80.609172912216849</v>
      </c>
    </row>
    <row r="37" spans="2:80">
      <c r="B37" s="184">
        <f t="shared" si="2"/>
        <v>2030</v>
      </c>
      <c r="C37" s="426">
        <v>0</v>
      </c>
      <c r="D37" s="426">
        <v>0</v>
      </c>
      <c r="E37" s="426">
        <v>0</v>
      </c>
      <c r="F37" s="426">
        <v>0</v>
      </c>
      <c r="G37" s="426">
        <v>0</v>
      </c>
      <c r="H37" s="426">
        <v>0</v>
      </c>
      <c r="I37" s="426">
        <v>6.6938836777649668E-6</v>
      </c>
      <c r="J37" s="426">
        <v>4.4038699558289485E-5</v>
      </c>
      <c r="K37" s="426">
        <v>1.4574785251987576E-4</v>
      </c>
      <c r="L37" s="426">
        <v>3.5915254791198115E-4</v>
      </c>
      <c r="M37" s="426">
        <v>7.6806902845119596E-4</v>
      </c>
      <c r="N37" s="426">
        <v>1.5041142900291543E-3</v>
      </c>
      <c r="O37" s="426">
        <v>2.7233553605760658E-3</v>
      </c>
      <c r="P37" s="426">
        <v>4.6868822681499778E-3</v>
      </c>
      <c r="Q37" s="426">
        <v>7.4589084609046896E-3</v>
      </c>
      <c r="R37" s="426">
        <v>1.1500366990023186E-2</v>
      </c>
      <c r="S37" s="426">
        <v>1.724281231156119E-2</v>
      </c>
      <c r="T37" s="426">
        <v>2.5087659464494733E-2</v>
      </c>
      <c r="U37" s="426">
        <v>3.6192586617150302E-2</v>
      </c>
      <c r="V37" s="426">
        <v>5.0877188471956436E-2</v>
      </c>
      <c r="W37" s="426">
        <v>6.8075723381076564E-2</v>
      </c>
      <c r="X37" s="426">
        <v>9.0766722533723587E-2</v>
      </c>
      <c r="Y37" s="426">
        <v>0.12154357632691321</v>
      </c>
      <c r="Z37" s="426">
        <v>0.15634969113911901</v>
      </c>
      <c r="AA37" s="426">
        <v>0.19846250821462519</v>
      </c>
      <c r="AB37" s="426">
        <v>0.25642905928678439</v>
      </c>
      <c r="AC37" s="426">
        <v>0.31600709772541874</v>
      </c>
      <c r="AD37" s="426">
        <v>0.38184264042902116</v>
      </c>
      <c r="AE37" s="426">
        <v>0.45595360958954295</v>
      </c>
      <c r="AF37" s="426">
        <v>0.56664841444348713</v>
      </c>
      <c r="AG37" s="426">
        <v>0.67361467999583513</v>
      </c>
      <c r="AH37" s="426">
        <v>0.75536884256360559</v>
      </c>
      <c r="AI37" s="426">
        <v>0.8429050034746195</v>
      </c>
      <c r="AJ37" s="426">
        <v>0.98408572096808267</v>
      </c>
      <c r="AK37" s="426">
        <v>1.1721039588371651</v>
      </c>
      <c r="AL37" s="426">
        <v>1.3852213917503127</v>
      </c>
      <c r="AM37" s="426">
        <v>1.6239972127619691</v>
      </c>
      <c r="AN37" s="426">
        <v>1.9587869439852996</v>
      </c>
      <c r="AO37" s="426">
        <v>2.3286583198910411</v>
      </c>
      <c r="AP37" s="426">
        <v>2.740491818362071</v>
      </c>
      <c r="AQ37" s="426">
        <v>3.1218647180415831</v>
      </c>
      <c r="AR37" s="426">
        <v>3.6822777042875834</v>
      </c>
      <c r="AS37" s="426">
        <v>4.3063797545142162</v>
      </c>
      <c r="AT37" s="426">
        <v>5.124597238838315</v>
      </c>
      <c r="AU37" s="426">
        <v>5.909566009812969</v>
      </c>
      <c r="AV37" s="426">
        <v>6.9123362495177672</v>
      </c>
      <c r="AW37" s="426">
        <v>7.9529551730320609</v>
      </c>
      <c r="AX37" s="426">
        <v>9.0931046036431216</v>
      </c>
      <c r="AY37" s="426">
        <v>10.426560549015123</v>
      </c>
      <c r="AZ37" s="426">
        <v>11.996376329872225</v>
      </c>
      <c r="BA37" s="426">
        <v>13.620644013392468</v>
      </c>
      <c r="BB37" s="426">
        <v>15.84058328778684</v>
      </c>
      <c r="BC37" s="426">
        <v>18.483657260788824</v>
      </c>
      <c r="BD37" s="426">
        <v>21.019644711468054</v>
      </c>
      <c r="BE37" s="426">
        <v>24.014060816412627</v>
      </c>
      <c r="BF37" s="426">
        <v>27.69288039062743</v>
      </c>
      <c r="BG37" s="426">
        <v>32.772009035358707</v>
      </c>
      <c r="BH37" s="426">
        <v>37.87862569401608</v>
      </c>
      <c r="BI37" s="426">
        <v>43.489998549364927</v>
      </c>
      <c r="BJ37" s="426">
        <v>50.175726681398501</v>
      </c>
      <c r="BK37" s="426">
        <v>58.506530915464225</v>
      </c>
      <c r="BL37" s="426">
        <v>67.843546221552955</v>
      </c>
      <c r="BM37" s="426">
        <v>80.388436247031379</v>
      </c>
      <c r="BN37" s="426">
        <v>92.556675759692197</v>
      </c>
      <c r="BO37" s="426">
        <v>80.231137847448025</v>
      </c>
      <c r="BP37" s="426">
        <v>82.940651954719087</v>
      </c>
      <c r="BQ37" s="426">
        <v>85.003516393837216</v>
      </c>
      <c r="BR37" s="426">
        <v>83.2410608780133</v>
      </c>
      <c r="BS37" s="426">
        <v>75.070251005365975</v>
      </c>
      <c r="BT37" s="426">
        <v>68.880361942731383</v>
      </c>
      <c r="BU37" s="426"/>
      <c r="BV37" s="426"/>
      <c r="BW37" s="426"/>
      <c r="BX37" s="426"/>
      <c r="BY37" s="426"/>
      <c r="BZ37" s="426"/>
      <c r="CA37" s="186">
        <f t="shared" si="3"/>
        <v>1145.411928448952</v>
      </c>
      <c r="CB37" s="187">
        <f t="shared" si="4"/>
        <v>80.776768023989447</v>
      </c>
    </row>
    <row r="38" spans="2:80">
      <c r="B38" s="184">
        <f t="shared" si="2"/>
        <v>2031</v>
      </c>
      <c r="C38" s="426">
        <v>0</v>
      </c>
      <c r="D38" s="426">
        <v>0</v>
      </c>
      <c r="E38" s="426">
        <v>0</v>
      </c>
      <c r="F38" s="426">
        <v>0</v>
      </c>
      <c r="G38" s="426">
        <v>0</v>
      </c>
      <c r="H38" s="426">
        <v>0</v>
      </c>
      <c r="I38" s="426">
        <v>6.6430294874547657E-6</v>
      </c>
      <c r="J38" s="426">
        <v>4.4411176180127188E-5</v>
      </c>
      <c r="K38" s="426">
        <v>1.4695008369622342E-4</v>
      </c>
      <c r="L38" s="426">
        <v>3.5363691796672092E-4</v>
      </c>
      <c r="M38" s="426">
        <v>7.3912968894818132E-4</v>
      </c>
      <c r="N38" s="426">
        <v>1.4470888362080048E-3</v>
      </c>
      <c r="O38" s="426">
        <v>2.6439983891952401E-3</v>
      </c>
      <c r="P38" s="426">
        <v>4.5114961417266342E-3</v>
      </c>
      <c r="Q38" s="426">
        <v>7.382450693509901E-3</v>
      </c>
      <c r="R38" s="426">
        <v>1.1248864885676668E-2</v>
      </c>
      <c r="S38" s="426">
        <v>1.667281544700347E-2</v>
      </c>
      <c r="T38" s="426">
        <v>2.4151681347388487E-2</v>
      </c>
      <c r="U38" s="426">
        <v>3.4152357603911859E-2</v>
      </c>
      <c r="V38" s="426">
        <v>4.8082690023672298E-2</v>
      </c>
      <c r="W38" s="426">
        <v>6.6101468913912192E-2</v>
      </c>
      <c r="X38" s="426">
        <v>8.6738745503405601E-2</v>
      </c>
      <c r="Y38" s="426">
        <v>0.11381925541284088</v>
      </c>
      <c r="Z38" s="426">
        <v>0.15026283074255398</v>
      </c>
      <c r="AA38" s="426">
        <v>0.19058416560855918</v>
      </c>
      <c r="AB38" s="426">
        <v>0.23899561285801418</v>
      </c>
      <c r="AC38" s="426">
        <v>0.3057172379761916</v>
      </c>
      <c r="AD38" s="426">
        <v>0.37343487299175776</v>
      </c>
      <c r="AE38" s="426">
        <v>0.44753236135097685</v>
      </c>
      <c r="AF38" s="426">
        <v>0.53070826333100884</v>
      </c>
      <c r="AG38" s="426">
        <v>0.65557796357628551</v>
      </c>
      <c r="AH38" s="426">
        <v>0.77462494914483171</v>
      </c>
      <c r="AI38" s="426">
        <v>0.8636428178828166</v>
      </c>
      <c r="AJ38" s="426">
        <v>0.95829726358959433</v>
      </c>
      <c r="AK38" s="426">
        <v>1.1131429033845717</v>
      </c>
      <c r="AL38" s="426">
        <v>1.3199444747798985</v>
      </c>
      <c r="AM38" s="426">
        <v>1.5537230154468578</v>
      </c>
      <c r="AN38" s="426">
        <v>1.8136813920461772</v>
      </c>
      <c r="AO38" s="426">
        <v>2.177276379774248</v>
      </c>
      <c r="AP38" s="426">
        <v>2.5767179200425736</v>
      </c>
      <c r="AQ38" s="426">
        <v>3.0183551973668195</v>
      </c>
      <c r="AR38" s="426">
        <v>3.4228025635980064</v>
      </c>
      <c r="AS38" s="426">
        <v>4.0230245272185199</v>
      </c>
      <c r="AT38" s="426">
        <v>4.6905016097207577</v>
      </c>
      <c r="AU38" s="426">
        <v>5.5621402122584707</v>
      </c>
      <c r="AV38" s="426">
        <v>6.388690919227896</v>
      </c>
      <c r="AW38" s="426">
        <v>7.4468947562887777</v>
      </c>
      <c r="AX38" s="426">
        <v>8.5409759480501055</v>
      </c>
      <c r="AY38" s="426">
        <v>9.7269455758869672</v>
      </c>
      <c r="AZ38" s="426">
        <v>11.103671782470377</v>
      </c>
      <c r="BA38" s="426">
        <v>12.720565651447016</v>
      </c>
      <c r="BB38" s="426">
        <v>14.385222624080402</v>
      </c>
      <c r="BC38" s="426">
        <v>16.663893276470692</v>
      </c>
      <c r="BD38" s="426">
        <v>19.372208710068865</v>
      </c>
      <c r="BE38" s="426">
        <v>21.953347111778299</v>
      </c>
      <c r="BF38" s="426">
        <v>24.990043796967125</v>
      </c>
      <c r="BG38" s="426">
        <v>28.705140101841238</v>
      </c>
      <c r="BH38" s="426">
        <v>33.705237198897493</v>
      </c>
      <c r="BI38" s="426">
        <v>38.688242058980371</v>
      </c>
      <c r="BJ38" s="426">
        <v>44.140484511874092</v>
      </c>
      <c r="BK38" s="426">
        <v>50.620286175517585</v>
      </c>
      <c r="BL38" s="426">
        <v>58.450861280377239</v>
      </c>
      <c r="BM38" s="426">
        <v>67.202418950304505</v>
      </c>
      <c r="BN38" s="426">
        <v>78.98988904044549</v>
      </c>
      <c r="BO38" s="426">
        <v>90.217417009274513</v>
      </c>
      <c r="BP38" s="426">
        <v>77.583888234291791</v>
      </c>
      <c r="BQ38" s="426">
        <v>79.551882450774116</v>
      </c>
      <c r="BR38" s="426">
        <v>80.771180194512411</v>
      </c>
      <c r="BS38" s="426">
        <v>78.271864616519295</v>
      </c>
      <c r="BT38" s="426">
        <v>69.851150415303294</v>
      </c>
      <c r="BU38" s="426"/>
      <c r="BV38" s="426"/>
      <c r="BW38" s="426"/>
      <c r="BX38" s="426"/>
      <c r="BY38" s="426"/>
      <c r="BZ38" s="426"/>
      <c r="CA38" s="186">
        <f t="shared" si="3"/>
        <v>1067.2213346104343</v>
      </c>
      <c r="CB38" s="187">
        <f t="shared" si="4"/>
        <v>80.949798641424849</v>
      </c>
    </row>
    <row r="39" spans="2:80">
      <c r="B39" s="184">
        <f t="shared" si="2"/>
        <v>2032</v>
      </c>
      <c r="C39" s="426">
        <v>0</v>
      </c>
      <c r="D39" s="426">
        <v>0</v>
      </c>
      <c r="E39" s="426">
        <v>0</v>
      </c>
      <c r="F39" s="426">
        <v>0</v>
      </c>
      <c r="G39" s="426">
        <v>0</v>
      </c>
      <c r="H39" s="426">
        <v>0</v>
      </c>
      <c r="I39" s="426">
        <v>6.6374187697171294E-6</v>
      </c>
      <c r="J39" s="426">
        <v>4.406293757178853E-5</v>
      </c>
      <c r="K39" s="426">
        <v>1.481311612146971E-4</v>
      </c>
      <c r="L39" s="426">
        <v>3.5646305086012298E-4</v>
      </c>
      <c r="M39" s="426">
        <v>7.2769480597177638E-4</v>
      </c>
      <c r="N39" s="426">
        <v>1.3924206985048843E-3</v>
      </c>
      <c r="O39" s="426">
        <v>2.5433973030640211E-3</v>
      </c>
      <c r="P39" s="426">
        <v>4.3794085898742341E-3</v>
      </c>
      <c r="Q39" s="426">
        <v>7.1055064270071494E-3</v>
      </c>
      <c r="R39" s="426">
        <v>1.1131783281287971E-2</v>
      </c>
      <c r="S39" s="426">
        <v>1.6306372633563188E-2</v>
      </c>
      <c r="T39" s="426">
        <v>2.335071606687758E-2</v>
      </c>
      <c r="U39" s="426">
        <v>3.2914257275761083E-2</v>
      </c>
      <c r="V39" s="426">
        <v>4.5445733328042498E-2</v>
      </c>
      <c r="W39" s="426">
        <v>6.2579195894269884E-2</v>
      </c>
      <c r="X39" s="426">
        <v>8.4363464228563861E-2</v>
      </c>
      <c r="Y39" s="426">
        <v>0.10896364111030477</v>
      </c>
      <c r="Z39" s="426">
        <v>0.14096129270757879</v>
      </c>
      <c r="AA39" s="426">
        <v>0.18346592258422911</v>
      </c>
      <c r="AB39" s="426">
        <v>0.22985538857090865</v>
      </c>
      <c r="AC39" s="426">
        <v>0.28530501047752993</v>
      </c>
      <c r="AD39" s="426">
        <v>0.36170354859031045</v>
      </c>
      <c r="AE39" s="426">
        <v>0.43799793939705856</v>
      </c>
      <c r="AF39" s="426">
        <v>0.52112390923521756</v>
      </c>
      <c r="AG39" s="426">
        <v>0.61413913869877612</v>
      </c>
      <c r="AH39" s="426">
        <v>0.75395162578597796</v>
      </c>
      <c r="AI39" s="426">
        <v>0.8854648380344029</v>
      </c>
      <c r="AJ39" s="426">
        <v>0.98150029390787952</v>
      </c>
      <c r="AK39" s="426">
        <v>1.0834218862297578</v>
      </c>
      <c r="AL39" s="426">
        <v>1.2527968159890051</v>
      </c>
      <c r="AM39" s="426">
        <v>1.4795483907669689</v>
      </c>
      <c r="AN39" s="426">
        <v>1.7340277610166985</v>
      </c>
      <c r="AO39" s="426">
        <v>2.0148713710118464</v>
      </c>
      <c r="AP39" s="426">
        <v>2.4083014134399412</v>
      </c>
      <c r="AQ39" s="426">
        <v>2.8373479364233556</v>
      </c>
      <c r="AR39" s="426">
        <v>3.3093128272911518</v>
      </c>
      <c r="AS39" s="426">
        <v>3.7403335858653004</v>
      </c>
      <c r="AT39" s="426">
        <v>4.3839900646058183</v>
      </c>
      <c r="AU39" s="426">
        <v>5.0942636956853615</v>
      </c>
      <c r="AV39" s="426">
        <v>6.0178131464025455</v>
      </c>
      <c r="AW39" s="426">
        <v>6.8886389589064034</v>
      </c>
      <c r="AX39" s="426">
        <v>8.0045054529611388</v>
      </c>
      <c r="AY39" s="426">
        <v>9.1443385318917461</v>
      </c>
      <c r="AZ39" s="426">
        <v>10.36778148030745</v>
      </c>
      <c r="BA39" s="426">
        <v>11.784764126084506</v>
      </c>
      <c r="BB39" s="426">
        <v>13.447211528753725</v>
      </c>
      <c r="BC39" s="426">
        <v>15.146098293389235</v>
      </c>
      <c r="BD39" s="426">
        <v>17.479005144063244</v>
      </c>
      <c r="BE39" s="426">
        <v>20.248866045333198</v>
      </c>
      <c r="BF39" s="426">
        <v>22.862146504593262</v>
      </c>
      <c r="BG39" s="426">
        <v>25.920353075868757</v>
      </c>
      <c r="BH39" s="426">
        <v>29.537705166265265</v>
      </c>
      <c r="BI39" s="426">
        <v>34.438985035329523</v>
      </c>
      <c r="BJ39" s="426">
        <v>39.277581013782324</v>
      </c>
      <c r="BK39" s="426">
        <v>44.540583497509488</v>
      </c>
      <c r="BL39" s="426">
        <v>50.579253313156883</v>
      </c>
      <c r="BM39" s="426">
        <v>57.902281006675793</v>
      </c>
      <c r="BN39" s="426">
        <v>66.031283905493964</v>
      </c>
      <c r="BO39" s="426">
        <v>76.985923157376888</v>
      </c>
      <c r="BP39" s="426">
        <v>87.220978248527047</v>
      </c>
      <c r="BQ39" s="426">
        <v>74.390947279600169</v>
      </c>
      <c r="BR39" s="426">
        <v>75.565703498545005</v>
      </c>
      <c r="BS39" s="426">
        <v>75.920129971086141</v>
      </c>
      <c r="BT39" s="426">
        <v>72.795647087272499</v>
      </c>
      <c r="BU39" s="426"/>
      <c r="BV39" s="426"/>
      <c r="BW39" s="426"/>
      <c r="BX39" s="426"/>
      <c r="BY39" s="426"/>
      <c r="BZ39" s="426"/>
      <c r="CA39" s="186">
        <f t="shared" si="3"/>
        <v>987.63396801170268</v>
      </c>
      <c r="CB39" s="187">
        <f t="shared" si="4"/>
        <v>81.074231791931396</v>
      </c>
    </row>
    <row r="40" spans="2:80">
      <c r="B40" s="184">
        <f t="shared" si="2"/>
        <v>2033</v>
      </c>
      <c r="C40" s="426">
        <v>0</v>
      </c>
      <c r="D40" s="426">
        <v>0</v>
      </c>
      <c r="E40" s="426">
        <v>0</v>
      </c>
      <c r="F40" s="426">
        <v>0</v>
      </c>
      <c r="G40" s="426">
        <v>0</v>
      </c>
      <c r="H40" s="426">
        <v>0</v>
      </c>
      <c r="I40" s="426">
        <v>6.7526647553953212E-6</v>
      </c>
      <c r="J40" s="426">
        <v>4.400964490476611E-5</v>
      </c>
      <c r="K40" s="426">
        <v>1.4693864673360341E-4</v>
      </c>
      <c r="L40" s="426">
        <v>3.5923760990301534E-4</v>
      </c>
      <c r="M40" s="426">
        <v>7.3337441069543097E-4</v>
      </c>
      <c r="N40" s="426">
        <v>1.3706753346237471E-3</v>
      </c>
      <c r="O40" s="426">
        <v>2.4469522664927745E-3</v>
      </c>
      <c r="P40" s="426">
        <v>4.2121868194927164E-3</v>
      </c>
      <c r="Q40" s="426">
        <v>6.8966783897274481E-3</v>
      </c>
      <c r="R40" s="426">
        <v>1.0713538302965508E-2</v>
      </c>
      <c r="S40" s="426">
        <v>1.6134355414130525E-2</v>
      </c>
      <c r="T40" s="426">
        <v>2.2834867950127985E-2</v>
      </c>
      <c r="U40" s="426">
        <v>3.1819794102383669E-2</v>
      </c>
      <c r="V40" s="426">
        <v>4.3837903583234861E-2</v>
      </c>
      <c r="W40" s="426">
        <v>5.9227932574515973E-2</v>
      </c>
      <c r="X40" s="426">
        <v>7.998684236735909E-2</v>
      </c>
      <c r="Y40" s="426">
        <v>0.10613605176723268</v>
      </c>
      <c r="Z40" s="426">
        <v>0.13517163657057213</v>
      </c>
      <c r="AA40" s="426">
        <v>0.17239486333569981</v>
      </c>
      <c r="AB40" s="426">
        <v>0.22162710962166554</v>
      </c>
      <c r="AC40" s="426">
        <v>0.27480187333016892</v>
      </c>
      <c r="AD40" s="426">
        <v>0.33799373233763286</v>
      </c>
      <c r="AE40" s="426">
        <v>0.42474326153364783</v>
      </c>
      <c r="AF40" s="426">
        <v>0.51040800931861929</v>
      </c>
      <c r="AG40" s="426">
        <v>0.60331890907595631</v>
      </c>
      <c r="AH40" s="426">
        <v>0.7065014724723</v>
      </c>
      <c r="AI40" s="426">
        <v>0.86196545703140948</v>
      </c>
      <c r="AJ40" s="426">
        <v>1.00618836850607</v>
      </c>
      <c r="AK40" s="426">
        <v>1.1093392078478439</v>
      </c>
      <c r="AL40" s="426">
        <v>1.2188146179454753</v>
      </c>
      <c r="AM40" s="426">
        <v>1.4035396557620816</v>
      </c>
      <c r="AN40" s="426">
        <v>1.6502709926669294</v>
      </c>
      <c r="AO40" s="426">
        <v>1.9251725173219842</v>
      </c>
      <c r="AP40" s="426">
        <v>2.227463662480043</v>
      </c>
      <c r="AQ40" s="426">
        <v>2.6509274902670517</v>
      </c>
      <c r="AR40" s="426">
        <v>3.1102048554643491</v>
      </c>
      <c r="AS40" s="426">
        <v>3.616343676243146</v>
      </c>
      <c r="AT40" s="426">
        <v>4.0768786749333028</v>
      </c>
      <c r="AU40" s="426">
        <v>4.7635885465963295</v>
      </c>
      <c r="AV40" s="426">
        <v>5.514989349051068</v>
      </c>
      <c r="AW40" s="426">
        <v>6.4935670001979675</v>
      </c>
      <c r="AX40" s="426">
        <v>7.4104873991835545</v>
      </c>
      <c r="AY40" s="426">
        <v>8.5771090440272246</v>
      </c>
      <c r="AZ40" s="426">
        <v>9.7551160206785585</v>
      </c>
      <c r="BA40" s="426">
        <v>11.01323565593934</v>
      </c>
      <c r="BB40" s="426">
        <v>12.469053756038376</v>
      </c>
      <c r="BC40" s="426">
        <v>14.171551143234256</v>
      </c>
      <c r="BD40" s="426">
        <v>15.900644938333258</v>
      </c>
      <c r="BE40" s="426">
        <v>18.28453771014884</v>
      </c>
      <c r="BF40" s="426">
        <v>21.103697773792025</v>
      </c>
      <c r="BG40" s="426">
        <v>23.730331911880519</v>
      </c>
      <c r="BH40" s="426">
        <v>26.688799220882423</v>
      </c>
      <c r="BI40" s="426">
        <v>30.195999710277224</v>
      </c>
      <c r="BJ40" s="426">
        <v>34.977535766797992</v>
      </c>
      <c r="BK40" s="426">
        <v>39.645550388852314</v>
      </c>
      <c r="BL40" s="426">
        <v>44.514861223273826</v>
      </c>
      <c r="BM40" s="426">
        <v>50.114113061682922</v>
      </c>
      <c r="BN40" s="426">
        <v>56.90002884704321</v>
      </c>
      <c r="BO40" s="426">
        <v>64.358198701407517</v>
      </c>
      <c r="BP40" s="426">
        <v>74.428648569568665</v>
      </c>
      <c r="BQ40" s="426">
        <v>83.615627965724201</v>
      </c>
      <c r="BR40" s="426">
        <v>70.651828224735652</v>
      </c>
      <c r="BS40" s="426">
        <v>71.014487019006765</v>
      </c>
      <c r="BT40" s="426">
        <v>70.594756261250865</v>
      </c>
      <c r="BU40" s="426"/>
      <c r="BV40" s="426"/>
      <c r="BW40" s="426"/>
      <c r="BX40" s="426"/>
      <c r="BY40" s="426"/>
      <c r="BZ40" s="426"/>
      <c r="CA40" s="186">
        <f t="shared" si="3"/>
        <v>905.51932334552009</v>
      </c>
      <c r="CB40" s="187">
        <f t="shared" si="4"/>
        <v>81.120629072390571</v>
      </c>
    </row>
    <row r="41" spans="2:80">
      <c r="B41" s="184">
        <f t="shared" si="2"/>
        <v>2034</v>
      </c>
      <c r="C41" s="426">
        <v>0</v>
      </c>
      <c r="D41" s="426">
        <v>0</v>
      </c>
      <c r="E41" s="426">
        <v>0</v>
      </c>
      <c r="F41" s="426">
        <v>0</v>
      </c>
      <c r="G41" s="426">
        <v>0</v>
      </c>
      <c r="H41" s="426">
        <v>0</v>
      </c>
      <c r="I41" s="426">
        <v>6.6407296891654588E-6</v>
      </c>
      <c r="J41" s="426">
        <v>4.4744128676270367E-5</v>
      </c>
      <c r="K41" s="426">
        <v>1.467173463896021E-4</v>
      </c>
      <c r="L41" s="426">
        <v>3.5629282271015805E-4</v>
      </c>
      <c r="M41" s="426">
        <v>7.3894524887704871E-4</v>
      </c>
      <c r="N41" s="426">
        <v>1.3811087200115424E-3</v>
      </c>
      <c r="O41" s="426">
        <v>2.4083516025843882E-3</v>
      </c>
      <c r="P41" s="426">
        <v>4.0519068715216405E-3</v>
      </c>
      <c r="Q41" s="426">
        <v>6.6327000352505577E-3</v>
      </c>
      <c r="R41" s="426">
        <v>1.0397729984698373E-2</v>
      </c>
      <c r="S41" s="426">
        <v>1.5526943740471366E-2</v>
      </c>
      <c r="T41" s="426">
        <v>2.2591252050656763E-2</v>
      </c>
      <c r="U41" s="426">
        <v>3.11135842486438E-2</v>
      </c>
      <c r="V41" s="426">
        <v>4.2377567538117805E-2</v>
      </c>
      <c r="W41" s="426">
        <v>5.7174893058535209E-2</v>
      </c>
      <c r="X41" s="426">
        <v>7.5789820500962252E-2</v>
      </c>
      <c r="Y41" s="426">
        <v>0.10076139471154799</v>
      </c>
      <c r="Z41" s="426">
        <v>0.13183788061642843</v>
      </c>
      <c r="AA41" s="426">
        <v>0.16556882745475204</v>
      </c>
      <c r="AB41" s="426">
        <v>0.2085786877053678</v>
      </c>
      <c r="AC41" s="426">
        <v>0.2653751358255198</v>
      </c>
      <c r="AD41" s="426">
        <v>0.32601916679210025</v>
      </c>
      <c r="AE41" s="426">
        <v>0.39741253973120672</v>
      </c>
      <c r="AF41" s="426">
        <v>0.49553938968592753</v>
      </c>
      <c r="AG41" s="426">
        <v>0.59135736894451152</v>
      </c>
      <c r="AH41" s="426">
        <v>0.69439053095042214</v>
      </c>
      <c r="AI41" s="426">
        <v>0.8079908845122703</v>
      </c>
      <c r="AJ41" s="426">
        <v>0.97969452035508175</v>
      </c>
      <c r="AK41" s="426">
        <v>1.1372130500144655</v>
      </c>
      <c r="AL41" s="426">
        <v>1.2477070719583714</v>
      </c>
      <c r="AM41" s="426">
        <v>1.3649607980573393</v>
      </c>
      <c r="AN41" s="426">
        <v>1.5647548453429037</v>
      </c>
      <c r="AO41" s="426">
        <v>1.8311787652708977</v>
      </c>
      <c r="AP41" s="426">
        <v>2.1270652870260327</v>
      </c>
      <c r="AQ41" s="426">
        <v>2.4505751577872923</v>
      </c>
      <c r="AR41" s="426">
        <v>2.904833875964548</v>
      </c>
      <c r="AS41" s="426">
        <v>3.3981782607615934</v>
      </c>
      <c r="AT41" s="426">
        <v>3.9417753222015612</v>
      </c>
      <c r="AU41" s="426">
        <v>4.4309197565578797</v>
      </c>
      <c r="AV41" s="426">
        <v>5.1592957422277639</v>
      </c>
      <c r="AW41" s="426">
        <v>5.9545291798534015</v>
      </c>
      <c r="AX41" s="426">
        <v>6.9903832860919177</v>
      </c>
      <c r="AY41" s="426">
        <v>7.9468352069151207</v>
      </c>
      <c r="AZ41" s="426">
        <v>9.1574931385007634</v>
      </c>
      <c r="BA41" s="426">
        <v>10.371139022855479</v>
      </c>
      <c r="BB41" s="426">
        <v>11.662551812569713</v>
      </c>
      <c r="BC41" s="426">
        <v>13.1520943384378</v>
      </c>
      <c r="BD41" s="426">
        <v>14.890841799453707</v>
      </c>
      <c r="BE41" s="426">
        <v>16.647291126706751</v>
      </c>
      <c r="BF41" s="426">
        <v>19.071258024222761</v>
      </c>
      <c r="BG41" s="426">
        <v>21.922110600141544</v>
      </c>
      <c r="BH41" s="426">
        <v>24.451974729286178</v>
      </c>
      <c r="BI41" s="426">
        <v>27.301009135884556</v>
      </c>
      <c r="BJ41" s="426">
        <v>30.684511856529085</v>
      </c>
      <c r="BK41" s="426">
        <v>35.320636811220254</v>
      </c>
      <c r="BL41" s="426">
        <v>39.636436836538451</v>
      </c>
      <c r="BM41" s="426">
        <v>44.11875640136973</v>
      </c>
      <c r="BN41" s="426">
        <v>49.259829930010937</v>
      </c>
      <c r="BO41" s="426">
        <v>55.46989203057268</v>
      </c>
      <c r="BP41" s="426">
        <v>62.229554187337676</v>
      </c>
      <c r="BQ41" s="426">
        <v>71.362481143538673</v>
      </c>
      <c r="BR41" s="426">
        <v>79.405259606660778</v>
      </c>
      <c r="BS41" s="426">
        <v>66.397562047343627</v>
      </c>
      <c r="BT41" s="426">
        <v>66.034647777744311</v>
      </c>
      <c r="BU41" s="426"/>
      <c r="BV41" s="426"/>
      <c r="BW41" s="426"/>
      <c r="BX41" s="426"/>
      <c r="BY41" s="426"/>
      <c r="BZ41" s="426"/>
      <c r="CA41" s="186">
        <f t="shared" si="3"/>
        <v>826.43280348886969</v>
      </c>
      <c r="CB41" s="187">
        <f t="shared" si="4"/>
        <v>81.119378161312099</v>
      </c>
    </row>
    <row r="42" spans="2:80">
      <c r="B42" s="184">
        <f t="shared" si="2"/>
        <v>2035</v>
      </c>
      <c r="C42" s="426">
        <v>0</v>
      </c>
      <c r="D42" s="426">
        <v>0</v>
      </c>
      <c r="E42" s="426">
        <v>0</v>
      </c>
      <c r="F42" s="426">
        <v>0</v>
      </c>
      <c r="G42" s="426">
        <v>0</v>
      </c>
      <c r="H42" s="426">
        <v>0</v>
      </c>
      <c r="I42" s="426">
        <v>6.5872209605299936E-6</v>
      </c>
      <c r="J42" s="426">
        <v>4.3997676786880491E-5</v>
      </c>
      <c r="K42" s="426">
        <v>1.4908952512460855E-4</v>
      </c>
      <c r="L42" s="426">
        <v>3.5568808239531957E-4</v>
      </c>
      <c r="M42" s="426">
        <v>7.3278476405926052E-4</v>
      </c>
      <c r="N42" s="426">
        <v>1.3913315656371855E-3</v>
      </c>
      <c r="O42" s="426">
        <v>2.4262555904324135E-3</v>
      </c>
      <c r="P42" s="426">
        <v>3.9873536207443022E-3</v>
      </c>
      <c r="Q42" s="426">
        <v>6.3797376646544113E-3</v>
      </c>
      <c r="R42" s="426">
        <v>9.9992017908598352E-3</v>
      </c>
      <c r="S42" s="426">
        <v>1.5067796403971434E-2</v>
      </c>
      <c r="T42" s="426">
        <v>2.1738397635526097E-2</v>
      </c>
      <c r="U42" s="426">
        <v>3.0777954870900098E-2</v>
      </c>
      <c r="V42" s="426">
        <v>4.1433213563273508E-2</v>
      </c>
      <c r="W42" s="426">
        <v>5.5266656309944151E-2</v>
      </c>
      <c r="X42" s="426">
        <v>7.3207497830937995E-2</v>
      </c>
      <c r="Y42" s="426">
        <v>9.5568661487214379E-2</v>
      </c>
      <c r="Z42" s="426">
        <v>0.12530589099807593</v>
      </c>
      <c r="AA42" s="426">
        <v>0.16167943926473155</v>
      </c>
      <c r="AB42" s="426">
        <v>0.20060602819605522</v>
      </c>
      <c r="AC42" s="426">
        <v>0.25011905121710315</v>
      </c>
      <c r="AD42" s="426">
        <v>0.31529883701230249</v>
      </c>
      <c r="AE42" s="426">
        <v>0.38386651553805501</v>
      </c>
      <c r="AF42" s="426">
        <v>0.46423836327195311</v>
      </c>
      <c r="AG42" s="426">
        <v>0.57478103645458933</v>
      </c>
      <c r="AH42" s="426">
        <v>0.68114105024208293</v>
      </c>
      <c r="AI42" s="426">
        <v>0.79455459367114711</v>
      </c>
      <c r="AJ42" s="426">
        <v>0.91868685215141288</v>
      </c>
      <c r="AK42" s="426">
        <v>1.107560310328739</v>
      </c>
      <c r="AL42" s="426">
        <v>1.2790952936314177</v>
      </c>
      <c r="AM42" s="426">
        <v>1.3970919138129223</v>
      </c>
      <c r="AN42" s="426">
        <v>1.5212756532027805</v>
      </c>
      <c r="AO42" s="426">
        <v>1.7355343077003109</v>
      </c>
      <c r="AP42" s="426">
        <v>2.022190609554638</v>
      </c>
      <c r="AQ42" s="426">
        <v>2.3388660703976383</v>
      </c>
      <c r="AR42" s="426">
        <v>2.6839198000103326</v>
      </c>
      <c r="AS42" s="426">
        <v>3.1728304572747965</v>
      </c>
      <c r="AT42" s="426">
        <v>3.7035181057094921</v>
      </c>
      <c r="AU42" s="426">
        <v>4.2841763537995821</v>
      </c>
      <c r="AV42" s="426">
        <v>4.8000959464811999</v>
      </c>
      <c r="AW42" s="426">
        <v>5.5729113981315699</v>
      </c>
      <c r="AX42" s="426">
        <v>6.4138905512405398</v>
      </c>
      <c r="AY42" s="426">
        <v>7.5013502047554361</v>
      </c>
      <c r="AZ42" s="426">
        <v>8.4909370051691777</v>
      </c>
      <c r="BA42" s="426">
        <v>9.743505543647677</v>
      </c>
      <c r="BB42" s="426">
        <v>10.991596187518626</v>
      </c>
      <c r="BC42" s="426">
        <v>12.311559228592865</v>
      </c>
      <c r="BD42" s="426">
        <v>13.831415818607782</v>
      </c>
      <c r="BE42" s="426">
        <v>15.603656034717927</v>
      </c>
      <c r="BF42" s="426">
        <v>17.377864610803758</v>
      </c>
      <c r="BG42" s="426">
        <v>19.826282795913336</v>
      </c>
      <c r="BH42" s="426">
        <v>22.607848643899999</v>
      </c>
      <c r="BI42" s="426">
        <v>25.032812997245685</v>
      </c>
      <c r="BJ42" s="426">
        <v>27.761817376415486</v>
      </c>
      <c r="BK42" s="426">
        <v>31.003594411433959</v>
      </c>
      <c r="BL42" s="426">
        <v>35.331557595370768</v>
      </c>
      <c r="BM42" s="426">
        <v>39.301623022349688</v>
      </c>
      <c r="BN42" s="426">
        <v>43.384407718167246</v>
      </c>
      <c r="BO42" s="426">
        <v>48.039873649096641</v>
      </c>
      <c r="BP42" s="426">
        <v>53.653306879088376</v>
      </c>
      <c r="BQ42" s="426">
        <v>59.684702090555838</v>
      </c>
      <c r="BR42" s="426">
        <v>67.790006509346796</v>
      </c>
      <c r="BS42" s="426">
        <v>74.631643862913563</v>
      </c>
      <c r="BT42" s="426">
        <v>61.752509810290682</v>
      </c>
      <c r="BU42" s="426"/>
      <c r="BV42" s="426"/>
      <c r="BW42" s="426"/>
      <c r="BX42" s="426"/>
      <c r="BY42" s="426"/>
      <c r="BZ42" s="426"/>
      <c r="CA42" s="186">
        <f t="shared" si="3"/>
        <v>752.91563863079807</v>
      </c>
      <c r="CB42" s="187">
        <f t="shared" si="4"/>
        <v>81.086590674179931</v>
      </c>
    </row>
    <row r="43" spans="2:80">
      <c r="B43" s="184">
        <f t="shared" si="2"/>
        <v>2036</v>
      </c>
      <c r="C43" s="426">
        <v>0</v>
      </c>
      <c r="D43" s="426">
        <v>0</v>
      </c>
      <c r="E43" s="426">
        <v>0</v>
      </c>
      <c r="F43" s="426">
        <v>0</v>
      </c>
      <c r="G43" s="426">
        <v>0</v>
      </c>
      <c r="H43" s="426">
        <v>0</v>
      </c>
      <c r="I43" s="426">
        <v>6.517817261332548E-6</v>
      </c>
      <c r="J43" s="426">
        <v>4.3632144765742842E-5</v>
      </c>
      <c r="K43" s="426">
        <v>1.465858849686516E-4</v>
      </c>
      <c r="L43" s="426">
        <v>3.6132951195766427E-4</v>
      </c>
      <c r="M43" s="426">
        <v>7.3142547373512834E-4</v>
      </c>
      <c r="N43" s="426">
        <v>1.3795033051230143E-3</v>
      </c>
      <c r="O43" s="426">
        <v>2.4437844824289068E-3</v>
      </c>
      <c r="P43" s="426">
        <v>4.0162756703285701E-3</v>
      </c>
      <c r="Q43" s="426">
        <v>6.2771317053364056E-3</v>
      </c>
      <c r="R43" s="426">
        <v>9.617263377947799E-3</v>
      </c>
      <c r="S43" s="426">
        <v>1.4489188302996947E-2</v>
      </c>
      <c r="T43" s="426">
        <v>2.1093141624563272E-2</v>
      </c>
      <c r="U43" s="426">
        <v>2.961347598027847E-2</v>
      </c>
      <c r="V43" s="426">
        <v>4.0981284228610193E-2</v>
      </c>
      <c r="W43" s="426">
        <v>5.4030153010661053E-2</v>
      </c>
      <c r="X43" s="426">
        <v>7.0758125748653394E-2</v>
      </c>
      <c r="Y43" s="426">
        <v>9.236028182836617E-2</v>
      </c>
      <c r="Z43" s="426">
        <v>0.11895070197306495</v>
      </c>
      <c r="AA43" s="426">
        <v>0.15382193512411102</v>
      </c>
      <c r="AB43" s="426">
        <v>0.19610811089884062</v>
      </c>
      <c r="AC43" s="426">
        <v>0.24087636806879287</v>
      </c>
      <c r="AD43" s="426">
        <v>0.29758719041438736</v>
      </c>
      <c r="AE43" s="426">
        <v>0.37176502367766573</v>
      </c>
      <c r="AF43" s="426">
        <v>0.44901184191348542</v>
      </c>
      <c r="AG43" s="426">
        <v>0.5391354692285415</v>
      </c>
      <c r="AH43" s="426">
        <v>0.662778212743384</v>
      </c>
      <c r="AI43" s="426">
        <v>0.77999579614995751</v>
      </c>
      <c r="AJ43" s="426">
        <v>0.90391582646459523</v>
      </c>
      <c r="AK43" s="426">
        <v>1.0389953003670931</v>
      </c>
      <c r="AL43" s="426">
        <v>1.2461114344132702</v>
      </c>
      <c r="AM43" s="426">
        <v>1.4323388916689086</v>
      </c>
      <c r="AN43" s="426">
        <v>1.5569554271164052</v>
      </c>
      <c r="AO43" s="426">
        <v>1.6868862612119484</v>
      </c>
      <c r="AP43" s="426">
        <v>1.915819515307696</v>
      </c>
      <c r="AQ43" s="426">
        <v>2.222509438584483</v>
      </c>
      <c r="AR43" s="426">
        <v>2.5603112125927954</v>
      </c>
      <c r="AS43" s="426">
        <v>2.9302504677013497</v>
      </c>
      <c r="AT43" s="426">
        <v>3.4571250601561472</v>
      </c>
      <c r="AU43" s="426">
        <v>4.0248650466813132</v>
      </c>
      <c r="AV43" s="426">
        <v>4.6412771570817428</v>
      </c>
      <c r="AW43" s="426">
        <v>5.1861685757698126</v>
      </c>
      <c r="AX43" s="426">
        <v>6.0054036507658335</v>
      </c>
      <c r="AY43" s="426">
        <v>6.8866405003064113</v>
      </c>
      <c r="AZ43" s="426">
        <v>8.0201947122348276</v>
      </c>
      <c r="BA43" s="426">
        <v>9.0408369862632423</v>
      </c>
      <c r="BB43" s="426">
        <v>10.334374401383677</v>
      </c>
      <c r="BC43" s="426">
        <v>11.612548835610269</v>
      </c>
      <c r="BD43" s="426">
        <v>12.957876955997209</v>
      </c>
      <c r="BE43" s="426">
        <v>14.505463495895642</v>
      </c>
      <c r="BF43" s="426">
        <v>16.302129751229678</v>
      </c>
      <c r="BG43" s="426">
        <v>18.080591128808191</v>
      </c>
      <c r="BH43" s="426">
        <v>20.464829374705648</v>
      </c>
      <c r="BI43" s="426">
        <v>23.166510091261209</v>
      </c>
      <c r="BJ43" s="426">
        <v>25.477296039662686</v>
      </c>
      <c r="BK43" s="426">
        <v>28.071714473297725</v>
      </c>
      <c r="BL43" s="426">
        <v>31.035954018218433</v>
      </c>
      <c r="BM43" s="426">
        <v>35.056818512794052</v>
      </c>
      <c r="BN43" s="426">
        <v>38.670292224156356</v>
      </c>
      <c r="BO43" s="426">
        <v>42.333099849812271</v>
      </c>
      <c r="BP43" s="426">
        <v>46.490473196088871</v>
      </c>
      <c r="BQ43" s="426">
        <v>51.484888130255982</v>
      </c>
      <c r="BR43" s="426">
        <v>56.724953529873481</v>
      </c>
      <c r="BS43" s="426">
        <v>63.744639397579618</v>
      </c>
      <c r="BT43" s="426">
        <v>69.434114017967858</v>
      </c>
      <c r="BU43" s="426"/>
      <c r="BV43" s="426"/>
      <c r="BW43" s="426"/>
      <c r="BX43" s="426"/>
      <c r="BY43" s="426"/>
      <c r="BZ43" s="426"/>
      <c r="CA43" s="186">
        <f t="shared" si="3"/>
        <v>684.86355263957694</v>
      </c>
      <c r="CB43" s="187">
        <f t="shared" si="4"/>
        <v>81.017001971630393</v>
      </c>
    </row>
    <row r="44" spans="2:80">
      <c r="B44" s="184">
        <f t="shared" si="2"/>
        <v>2037</v>
      </c>
      <c r="C44" s="426">
        <v>0</v>
      </c>
      <c r="D44" s="426">
        <v>0</v>
      </c>
      <c r="E44" s="426">
        <v>0</v>
      </c>
      <c r="F44" s="426">
        <v>0</v>
      </c>
      <c r="G44" s="426">
        <v>0</v>
      </c>
      <c r="H44" s="426">
        <v>0</v>
      </c>
      <c r="I44" s="426">
        <v>6.4255570086588221E-6</v>
      </c>
      <c r="J44" s="426">
        <v>4.3163134898403788E-5</v>
      </c>
      <c r="K44" s="426">
        <v>1.4533649438507046E-4</v>
      </c>
      <c r="L44" s="426">
        <v>3.5522729000120323E-4</v>
      </c>
      <c r="M44" s="426">
        <v>7.4287154526607446E-4</v>
      </c>
      <c r="N44" s="426">
        <v>1.3767006948044586E-3</v>
      </c>
      <c r="O44" s="426">
        <v>2.4226065200764618E-3</v>
      </c>
      <c r="P44" s="426">
        <v>4.0445681341225587E-3</v>
      </c>
      <c r="Q44" s="426">
        <v>6.3213113848140517E-3</v>
      </c>
      <c r="R44" s="426">
        <v>9.4612221415086295E-3</v>
      </c>
      <c r="S44" s="426">
        <v>1.3934685025857263E-2</v>
      </c>
      <c r="T44" s="426">
        <v>2.0280993035928119E-2</v>
      </c>
      <c r="U44" s="426">
        <v>2.8731704023492677E-2</v>
      </c>
      <c r="V44" s="426">
        <v>3.9428581420703157E-2</v>
      </c>
      <c r="W44" s="426">
        <v>5.3434746766290675E-2</v>
      </c>
      <c r="X44" s="426">
        <v>6.9168407602881871E-2</v>
      </c>
      <c r="Y44" s="426">
        <v>8.9262524181512315E-2</v>
      </c>
      <c r="Z44" s="426">
        <v>0.11500743241733913</v>
      </c>
      <c r="AA44" s="426">
        <v>0.14612501507866027</v>
      </c>
      <c r="AB44" s="426">
        <v>0.18673977297312</v>
      </c>
      <c r="AC44" s="426">
        <v>0.2357079190216646</v>
      </c>
      <c r="AD44" s="426">
        <v>0.28693946679739418</v>
      </c>
      <c r="AE44" s="426">
        <v>0.3513402222006386</v>
      </c>
      <c r="AF44" s="426">
        <v>0.43543352792089374</v>
      </c>
      <c r="AG44" s="426">
        <v>0.52211237998257531</v>
      </c>
      <c r="AH44" s="426">
        <v>0.6224156569309327</v>
      </c>
      <c r="AI44" s="426">
        <v>0.75978479042972813</v>
      </c>
      <c r="AJ44" s="426">
        <v>0.8880520519780829</v>
      </c>
      <c r="AK44" s="426">
        <v>1.0228897326119939</v>
      </c>
      <c r="AL44" s="426">
        <v>1.1694477428806618</v>
      </c>
      <c r="AM44" s="426">
        <v>1.3958482094004341</v>
      </c>
      <c r="AN44" s="426">
        <v>1.5964445730934802</v>
      </c>
      <c r="AO44" s="426">
        <v>1.7264810171030327</v>
      </c>
      <c r="AP44" s="426">
        <v>1.861739526278408</v>
      </c>
      <c r="AQ44" s="426">
        <v>2.1048295704547249</v>
      </c>
      <c r="AR44" s="426">
        <v>2.4318927220669075</v>
      </c>
      <c r="AS44" s="426">
        <v>2.7940888979981455</v>
      </c>
      <c r="AT44" s="426">
        <v>3.1917102020766901</v>
      </c>
      <c r="AU44" s="426">
        <v>3.756398649552251</v>
      </c>
      <c r="AV44" s="426">
        <v>4.3600320384362883</v>
      </c>
      <c r="AW44" s="426">
        <v>5.0147551045653582</v>
      </c>
      <c r="AX44" s="426">
        <v>5.5900846040848711</v>
      </c>
      <c r="AY44" s="426">
        <v>6.4507061133664649</v>
      </c>
      <c r="AZ44" s="426">
        <v>7.3668883716219158</v>
      </c>
      <c r="BA44" s="426">
        <v>8.5450126860254496</v>
      </c>
      <c r="BB44" s="426">
        <v>9.5958250908035598</v>
      </c>
      <c r="BC44" s="426">
        <v>10.926412293944237</v>
      </c>
      <c r="BD44" s="426">
        <v>12.231686473752831</v>
      </c>
      <c r="BE44" s="426">
        <v>13.599946669025631</v>
      </c>
      <c r="BF44" s="426">
        <v>15.16701390997491</v>
      </c>
      <c r="BG44" s="426">
        <v>16.975369727845717</v>
      </c>
      <c r="BH44" s="426">
        <v>18.681278760240136</v>
      </c>
      <c r="BI44" s="426">
        <v>20.992058780237905</v>
      </c>
      <c r="BJ44" s="426">
        <v>23.602183103661005</v>
      </c>
      <c r="BK44" s="426">
        <v>25.786026400589339</v>
      </c>
      <c r="BL44" s="426">
        <v>28.127653933135335</v>
      </c>
      <c r="BM44" s="426">
        <v>30.822510626623554</v>
      </c>
      <c r="BN44" s="426">
        <v>34.522516443022312</v>
      </c>
      <c r="BO44" s="426">
        <v>37.76173763790915</v>
      </c>
      <c r="BP44" s="426">
        <v>40.996807628556446</v>
      </c>
      <c r="BQ44" s="426">
        <v>44.642078421080967</v>
      </c>
      <c r="BR44" s="426">
        <v>48.964990212417547</v>
      </c>
      <c r="BS44" s="426">
        <v>53.375462072470427</v>
      </c>
      <c r="BT44" s="426">
        <v>59.343203698805496</v>
      </c>
      <c r="BU44" s="426"/>
      <c r="BV44" s="426"/>
      <c r="BW44" s="426"/>
      <c r="BX44" s="426"/>
      <c r="BY44" s="426"/>
      <c r="BZ44" s="426"/>
      <c r="CA44" s="186">
        <f t="shared" si="3"/>
        <v>611.38283095639815</v>
      </c>
      <c r="CB44" s="187">
        <f t="shared" si="4"/>
        <v>80.745061742231854</v>
      </c>
    </row>
    <row r="45" spans="2:80">
      <c r="B45" s="184">
        <f t="shared" si="2"/>
        <v>2038</v>
      </c>
      <c r="C45" s="426">
        <v>0</v>
      </c>
      <c r="D45" s="426">
        <v>0</v>
      </c>
      <c r="E45" s="426">
        <v>0</v>
      </c>
      <c r="F45" s="426">
        <v>0</v>
      </c>
      <c r="G45" s="426">
        <v>0</v>
      </c>
      <c r="H45" s="426">
        <v>0</v>
      </c>
      <c r="I45" s="426">
        <v>6.3065086332372844E-6</v>
      </c>
      <c r="J45" s="426">
        <v>4.2544825878440551E-5</v>
      </c>
      <c r="K45" s="426">
        <v>1.4374688370015487E-4</v>
      </c>
      <c r="L45" s="426">
        <v>3.5214542427987328E-4</v>
      </c>
      <c r="M45" s="426">
        <v>7.3023927863390126E-4</v>
      </c>
      <c r="N45" s="426">
        <v>1.3979596768303182E-3</v>
      </c>
      <c r="O45" s="426">
        <v>2.4172757529603572E-3</v>
      </c>
      <c r="P45" s="426">
        <v>4.0088510713674058E-3</v>
      </c>
      <c r="Q45" s="426">
        <v>6.3645034158382602E-3</v>
      </c>
      <c r="R45" s="426">
        <v>9.525578172371818E-3</v>
      </c>
      <c r="S45" s="426">
        <v>1.3706780496309856E-2</v>
      </c>
      <c r="T45" s="426">
        <v>1.9502732960204716E-2</v>
      </c>
      <c r="U45" s="426">
        <v>2.7623058403117462E-2</v>
      </c>
      <c r="V45" s="426">
        <v>3.8251592028622133E-2</v>
      </c>
      <c r="W45" s="426">
        <v>5.1407126843707435E-2</v>
      </c>
      <c r="X45" s="426">
        <v>6.8398877026606186E-2</v>
      </c>
      <c r="Y45" s="426">
        <v>8.7248771773196954E-2</v>
      </c>
      <c r="Z45" s="426">
        <v>0.11114047931689547</v>
      </c>
      <c r="AA45" s="426">
        <v>0.14133117225185793</v>
      </c>
      <c r="AB45" s="426">
        <v>0.17750313791026318</v>
      </c>
      <c r="AC45" s="426">
        <v>0.22462273896752405</v>
      </c>
      <c r="AD45" s="426">
        <v>0.28103160870190641</v>
      </c>
      <c r="AE45" s="426">
        <v>0.33915017065742487</v>
      </c>
      <c r="AF45" s="426">
        <v>0.41201586935390272</v>
      </c>
      <c r="AG45" s="426">
        <v>0.50695211690386854</v>
      </c>
      <c r="AH45" s="426">
        <v>0.60348839504394913</v>
      </c>
      <c r="AI45" s="426">
        <v>0.71433287538609069</v>
      </c>
      <c r="AJ45" s="426">
        <v>0.86595576240264061</v>
      </c>
      <c r="AK45" s="426">
        <v>1.0057305687818505</v>
      </c>
      <c r="AL45" s="426">
        <v>1.1520033609767193</v>
      </c>
      <c r="AM45" s="426">
        <v>1.3105250639428379</v>
      </c>
      <c r="AN45" s="426">
        <v>1.556315293356112</v>
      </c>
      <c r="AO45" s="426">
        <v>1.7706644920055492</v>
      </c>
      <c r="AP45" s="426">
        <v>1.9056292406377726</v>
      </c>
      <c r="AQ45" s="426">
        <v>2.0451059530654172</v>
      </c>
      <c r="AR45" s="426">
        <v>2.3023577813923906</v>
      </c>
      <c r="AS45" s="426">
        <v>2.6529663470618332</v>
      </c>
      <c r="AT45" s="426">
        <v>3.0422976456429422</v>
      </c>
      <c r="AU45" s="426">
        <v>3.4670339743136167</v>
      </c>
      <c r="AV45" s="426">
        <v>4.0685937546371029</v>
      </c>
      <c r="AW45" s="426">
        <v>4.7107104189007707</v>
      </c>
      <c r="AX45" s="426">
        <v>5.4055527832550174</v>
      </c>
      <c r="AY45" s="426">
        <v>6.0061088012305452</v>
      </c>
      <c r="AZ45" s="426">
        <v>6.9032802262524795</v>
      </c>
      <c r="BA45" s="426">
        <v>7.8529257981610225</v>
      </c>
      <c r="BB45" s="426">
        <v>9.0751402752889536</v>
      </c>
      <c r="BC45" s="426">
        <v>10.152509400808547</v>
      </c>
      <c r="BD45" s="426">
        <v>11.51739923582655</v>
      </c>
      <c r="BE45" s="426">
        <v>12.847514431254689</v>
      </c>
      <c r="BF45" s="426">
        <v>14.231041313249346</v>
      </c>
      <c r="BG45" s="426">
        <v>15.805881806519265</v>
      </c>
      <c r="BH45" s="426">
        <v>17.55755448669213</v>
      </c>
      <c r="BI45" s="426">
        <v>19.184320688078884</v>
      </c>
      <c r="BJ45" s="426">
        <v>21.411347873307857</v>
      </c>
      <c r="BK45" s="426">
        <v>23.915086521659688</v>
      </c>
      <c r="BL45" s="426">
        <v>25.868309967291584</v>
      </c>
      <c r="BM45" s="426">
        <v>27.966575073586043</v>
      </c>
      <c r="BN45" s="426">
        <v>30.386211404119212</v>
      </c>
      <c r="BO45" s="426">
        <v>33.745755001661948</v>
      </c>
      <c r="BP45" s="426">
        <v>36.603711559841216</v>
      </c>
      <c r="BQ45" s="426">
        <v>39.401682723316846</v>
      </c>
      <c r="BR45" s="426">
        <v>42.493892696426656</v>
      </c>
      <c r="BS45" s="426">
        <v>46.112682421975784</v>
      </c>
      <c r="BT45" s="426">
        <v>49.730588359024061</v>
      </c>
      <c r="BU45" s="426"/>
      <c r="BV45" s="426"/>
      <c r="BW45" s="426"/>
      <c r="BX45" s="426"/>
      <c r="BY45" s="426"/>
      <c r="BZ45" s="426"/>
      <c r="CA45" s="186">
        <f t="shared" si="3"/>
        <v>549.87365916098179</v>
      </c>
      <c r="CB45" s="187">
        <f t="shared" si="4"/>
        <v>80.479947170179031</v>
      </c>
    </row>
    <row r="46" spans="2:80">
      <c r="B46" s="184">
        <f t="shared" si="2"/>
        <v>2039</v>
      </c>
      <c r="C46" s="426">
        <v>0</v>
      </c>
      <c r="D46" s="426">
        <v>0</v>
      </c>
      <c r="E46" s="426">
        <v>0</v>
      </c>
      <c r="F46" s="426">
        <v>0</v>
      </c>
      <c r="G46" s="426">
        <v>0</v>
      </c>
      <c r="H46" s="426">
        <v>0</v>
      </c>
      <c r="I46" s="426">
        <v>6.1684047132568032E-6</v>
      </c>
      <c r="J46" s="426">
        <v>4.1751939883982736E-5</v>
      </c>
      <c r="K46" s="426">
        <v>1.416646862842097E-4</v>
      </c>
      <c r="L46" s="426">
        <v>3.4824477440158208E-4</v>
      </c>
      <c r="M46" s="426">
        <v>7.2380004252652064E-4</v>
      </c>
      <c r="N46" s="426">
        <v>1.3739769714870703E-3</v>
      </c>
      <c r="O46" s="426">
        <v>2.4541569205279307E-3</v>
      </c>
      <c r="P46" s="426">
        <v>3.9993455043818016E-3</v>
      </c>
      <c r="Q46" s="426">
        <v>6.3071872263592704E-3</v>
      </c>
      <c r="R46" s="426">
        <v>9.5884082449019525E-3</v>
      </c>
      <c r="S46" s="426">
        <v>1.379736761925196E-2</v>
      </c>
      <c r="T46" s="426">
        <v>1.9181456623382803E-2</v>
      </c>
      <c r="U46" s="426">
        <v>2.6560723606801673E-2</v>
      </c>
      <c r="V46" s="426">
        <v>3.6773688830662593E-2</v>
      </c>
      <c r="W46" s="426">
        <v>4.9868855577085647E-2</v>
      </c>
      <c r="X46" s="426">
        <v>6.5798032872973949E-2</v>
      </c>
      <c r="Y46" s="426">
        <v>8.6268922118981767E-2</v>
      </c>
      <c r="Z46" s="426">
        <v>0.10862269060775165</v>
      </c>
      <c r="AA46" s="426">
        <v>0.13656335679122533</v>
      </c>
      <c r="AB46" s="426">
        <v>0.17173047921192536</v>
      </c>
      <c r="AC46" s="426">
        <v>0.21362638758883556</v>
      </c>
      <c r="AD46" s="426">
        <v>0.26800395489325307</v>
      </c>
      <c r="AE46" s="426">
        <v>0.33243591338387568</v>
      </c>
      <c r="AF46" s="426">
        <v>0.39813352892427778</v>
      </c>
      <c r="AG46" s="426">
        <v>0.48024311903945455</v>
      </c>
      <c r="AH46" s="426">
        <v>0.58665042748785545</v>
      </c>
      <c r="AI46" s="426">
        <v>0.69340412571651378</v>
      </c>
      <c r="AJ46" s="426">
        <v>0.81504776443826144</v>
      </c>
      <c r="AK46" s="426">
        <v>0.98172152568524063</v>
      </c>
      <c r="AL46" s="426">
        <v>1.1335637018007829</v>
      </c>
      <c r="AM46" s="426">
        <v>1.2917450655680094</v>
      </c>
      <c r="AN46" s="426">
        <v>1.4618089880384111</v>
      </c>
      <c r="AO46" s="426">
        <v>1.7268147806865821</v>
      </c>
      <c r="AP46" s="426">
        <v>1.9549814996510431</v>
      </c>
      <c r="AQ46" s="426">
        <v>2.093695627707179</v>
      </c>
      <c r="AR46" s="426">
        <v>2.2367904451593441</v>
      </c>
      <c r="AS46" s="426">
        <v>2.5109697728584877</v>
      </c>
      <c r="AT46" s="426">
        <v>2.887765225709205</v>
      </c>
      <c r="AU46" s="426">
        <v>3.3037117508971914</v>
      </c>
      <c r="AV46" s="426">
        <v>3.7542653200373097</v>
      </c>
      <c r="AW46" s="426">
        <v>4.3953460824386097</v>
      </c>
      <c r="AX46" s="426">
        <v>5.0778331582229184</v>
      </c>
      <c r="AY46" s="426">
        <v>5.8081665393375239</v>
      </c>
      <c r="AZ46" s="426">
        <v>6.4290334338017443</v>
      </c>
      <c r="BA46" s="426">
        <v>7.3615353768214193</v>
      </c>
      <c r="BB46" s="426">
        <v>8.3441836722398115</v>
      </c>
      <c r="BC46" s="426">
        <v>9.60735799609966</v>
      </c>
      <c r="BD46" s="426">
        <v>10.708810168437363</v>
      </c>
      <c r="BE46" s="426">
        <v>12.105892272403178</v>
      </c>
      <c r="BF46" s="426">
        <v>13.45362296704133</v>
      </c>
      <c r="BG46" s="426">
        <v>14.841701647424452</v>
      </c>
      <c r="BH46" s="426">
        <v>16.364817217299816</v>
      </c>
      <c r="BI46" s="426">
        <v>18.052306579420787</v>
      </c>
      <c r="BJ46" s="426">
        <v>19.592512778394813</v>
      </c>
      <c r="BK46" s="426">
        <v>21.722652038311594</v>
      </c>
      <c r="BL46" s="426">
        <v>24.025825288664247</v>
      </c>
      <c r="BM46" s="426">
        <v>25.757337245557835</v>
      </c>
      <c r="BN46" s="426">
        <v>27.608670432888275</v>
      </c>
      <c r="BO46" s="426">
        <v>29.741040520203018</v>
      </c>
      <c r="BP46" s="426">
        <v>32.75042294351411</v>
      </c>
      <c r="BQ46" s="426">
        <v>35.218758485801843</v>
      </c>
      <c r="BR46" s="426">
        <v>37.54608416653199</v>
      </c>
      <c r="BS46" s="426">
        <v>40.061407261744769</v>
      </c>
      <c r="BT46" s="426">
        <v>43.007913821490227</v>
      </c>
      <c r="BU46" s="426"/>
      <c r="BV46" s="426"/>
      <c r="BW46" s="426"/>
      <c r="BX46" s="426"/>
      <c r="BY46" s="426"/>
      <c r="BZ46" s="426"/>
      <c r="CA46" s="186">
        <f t="shared" si="3"/>
        <v>499.44876129793795</v>
      </c>
      <c r="CB46" s="187">
        <f t="shared" si="4"/>
        <v>80.250126453557641</v>
      </c>
    </row>
    <row r="47" spans="2:80">
      <c r="B47" s="184">
        <f t="shared" si="2"/>
        <v>2040</v>
      </c>
      <c r="C47" s="426">
        <v>0</v>
      </c>
      <c r="D47" s="426">
        <v>0</v>
      </c>
      <c r="E47" s="426">
        <v>0</v>
      </c>
      <c r="F47" s="426">
        <v>0</v>
      </c>
      <c r="G47" s="426">
        <v>0</v>
      </c>
      <c r="H47" s="426">
        <v>0</v>
      </c>
      <c r="I47" s="426">
        <v>6.0271829649891084E-6</v>
      </c>
      <c r="J47" s="426">
        <v>4.0834824483852727E-5</v>
      </c>
      <c r="K47" s="426">
        <v>1.3900789561218513E-4</v>
      </c>
      <c r="L47" s="426">
        <v>3.4315618524449754E-4</v>
      </c>
      <c r="M47" s="426">
        <v>7.1568040844517677E-4</v>
      </c>
      <c r="N47" s="426">
        <v>1.3616258552537619E-3</v>
      </c>
      <c r="O47" s="426">
        <v>2.4116452492969481E-3</v>
      </c>
      <c r="P47" s="426">
        <v>4.0595847045307304E-3</v>
      </c>
      <c r="Q47" s="426">
        <v>6.2910395265703134E-3</v>
      </c>
      <c r="R47" s="426">
        <v>9.5003987451651173E-3</v>
      </c>
      <c r="S47" s="426">
        <v>1.3885717805910136E-2</v>
      </c>
      <c r="T47" s="426">
        <v>1.9305656084478678E-2</v>
      </c>
      <c r="U47" s="426">
        <v>2.6120168333591237E-2</v>
      </c>
      <c r="V47" s="426">
        <v>3.5357453812881134E-2</v>
      </c>
      <c r="W47" s="426">
        <v>4.7939361364561811E-2</v>
      </c>
      <c r="X47" s="426">
        <v>6.3823451463825592E-2</v>
      </c>
      <c r="Y47" s="426">
        <v>8.2981810125071997E-2</v>
      </c>
      <c r="Z47" s="426">
        <v>0.10739103957734941</v>
      </c>
      <c r="AA47" s="426">
        <v>0.1334550620969322</v>
      </c>
      <c r="AB47" s="426">
        <v>0.1659151142295599</v>
      </c>
      <c r="AC47" s="426">
        <v>0.20673081192318449</v>
      </c>
      <c r="AD47" s="426">
        <v>0.25500767450276574</v>
      </c>
      <c r="AE47" s="426">
        <v>0.31722565533194463</v>
      </c>
      <c r="AF47" s="426">
        <v>0.39053654205356858</v>
      </c>
      <c r="AG47" s="426">
        <v>0.46450528914257533</v>
      </c>
      <c r="AH47" s="426">
        <v>0.55634362382473646</v>
      </c>
      <c r="AI47" s="426">
        <v>0.67480564714505131</v>
      </c>
      <c r="AJ47" s="426">
        <v>0.7920398356136239</v>
      </c>
      <c r="AK47" s="426">
        <v>0.92497247521782122</v>
      </c>
      <c r="AL47" s="426">
        <v>1.1076073040805969</v>
      </c>
      <c r="AM47" s="426">
        <v>1.2720345585589441</v>
      </c>
      <c r="AN47" s="426">
        <v>1.4417409232078713</v>
      </c>
      <c r="AO47" s="426">
        <v>1.622644578514213</v>
      </c>
      <c r="AP47" s="426">
        <v>1.9073413407019877</v>
      </c>
      <c r="AQ47" s="426">
        <v>2.148723389742766</v>
      </c>
      <c r="AR47" s="426">
        <v>2.2905012368266431</v>
      </c>
      <c r="AS47" s="426">
        <v>2.4392640727326551</v>
      </c>
      <c r="AT47" s="426">
        <v>2.7326364203830176</v>
      </c>
      <c r="AU47" s="426">
        <v>3.1351208346793857</v>
      </c>
      <c r="AV47" s="426">
        <v>3.5764448374050954</v>
      </c>
      <c r="AW47" s="426">
        <v>4.0550501608129643</v>
      </c>
      <c r="AX47" s="426">
        <v>4.7376423578407074</v>
      </c>
      <c r="AY47" s="426">
        <v>5.4561326998501922</v>
      </c>
      <c r="AZ47" s="426">
        <v>6.2175843221609455</v>
      </c>
      <c r="BA47" s="426">
        <v>6.8573564490475647</v>
      </c>
      <c r="BB47" s="426">
        <v>7.8249850383960666</v>
      </c>
      <c r="BC47" s="426">
        <v>8.83776442401909</v>
      </c>
      <c r="BD47" s="426">
        <v>10.13971937703948</v>
      </c>
      <c r="BE47" s="426">
        <v>11.263396067551032</v>
      </c>
      <c r="BF47" s="426">
        <v>12.685856241669168</v>
      </c>
      <c r="BG47" s="426">
        <v>14.041122639048924</v>
      </c>
      <c r="BH47" s="426">
        <v>15.379888189720521</v>
      </c>
      <c r="BI47" s="426">
        <v>16.844428751652366</v>
      </c>
      <c r="BJ47" s="426">
        <v>18.459556052052577</v>
      </c>
      <c r="BK47" s="426">
        <v>19.903191193482254</v>
      </c>
      <c r="BL47" s="426">
        <v>21.852690222800994</v>
      </c>
      <c r="BM47" s="426">
        <v>23.957848427752936</v>
      </c>
      <c r="BN47" s="426">
        <v>25.465360553981828</v>
      </c>
      <c r="BO47" s="426">
        <v>27.060932706469977</v>
      </c>
      <c r="BP47" s="426">
        <v>28.902520606081229</v>
      </c>
      <c r="BQ47" s="426">
        <v>31.551209593186027</v>
      </c>
      <c r="BR47" s="426">
        <v>33.600263607900487</v>
      </c>
      <c r="BS47" s="426">
        <v>35.438038676082989</v>
      </c>
      <c r="BT47" s="426">
        <v>37.40742880787711</v>
      </c>
      <c r="BU47" s="426"/>
      <c r="BV47" s="426"/>
      <c r="BW47" s="426"/>
      <c r="BX47" s="426"/>
      <c r="BY47" s="426"/>
      <c r="BZ47" s="426"/>
      <c r="CA47" s="186">
        <f t="shared" si="3"/>
        <v>456.91723805353763</v>
      </c>
      <c r="CB47" s="187">
        <f t="shared" si="4"/>
        <v>80.039507686167795</v>
      </c>
    </row>
    <row r="48" spans="2:80">
      <c r="B48" s="184">
        <f t="shared" si="2"/>
        <v>2041</v>
      </c>
      <c r="C48" s="426">
        <v>0</v>
      </c>
      <c r="D48" s="426">
        <v>0</v>
      </c>
      <c r="E48" s="426">
        <v>0</v>
      </c>
      <c r="F48" s="426">
        <v>0</v>
      </c>
      <c r="G48" s="426">
        <v>0</v>
      </c>
      <c r="H48" s="426">
        <v>0</v>
      </c>
      <c r="I48" s="426">
        <v>5.8946961213265925E-6</v>
      </c>
      <c r="J48" s="426">
        <v>3.9897552736166408E-5</v>
      </c>
      <c r="K48" s="426">
        <v>1.3594237545262733E-4</v>
      </c>
      <c r="L48" s="426">
        <v>3.3668388742631727E-4</v>
      </c>
      <c r="M48" s="426">
        <v>7.0512245056517098E-4</v>
      </c>
      <c r="N48" s="426">
        <v>1.3461120763119672E-3</v>
      </c>
      <c r="O48" s="426">
        <v>2.3895391473741784E-3</v>
      </c>
      <c r="P48" s="426">
        <v>3.9885896207499799E-3</v>
      </c>
      <c r="Q48" s="426">
        <v>6.384288658292811E-3</v>
      </c>
      <c r="R48" s="426">
        <v>9.4741333564168639E-3</v>
      </c>
      <c r="S48" s="426">
        <v>1.3756134755512434E-2</v>
      </c>
      <c r="T48" s="426">
        <v>1.9426679042579303E-2</v>
      </c>
      <c r="U48" s="426">
        <v>2.6285520607252894E-2</v>
      </c>
      <c r="V48" s="426">
        <v>3.4767146372525565E-2</v>
      </c>
      <c r="W48" s="426">
        <v>4.6090400246615926E-2</v>
      </c>
      <c r="X48" s="426">
        <v>6.1348959230865918E-2</v>
      </c>
      <c r="Y48" s="426">
        <v>8.0484221889185859E-2</v>
      </c>
      <c r="Z48" s="426">
        <v>0.10329041761413094</v>
      </c>
      <c r="AA48" s="426">
        <v>0.1319285028564488</v>
      </c>
      <c r="AB48" s="426">
        <v>0.16211977528768395</v>
      </c>
      <c r="AC48" s="426">
        <v>0.19970487113692925</v>
      </c>
      <c r="AD48" s="426">
        <v>0.24683115335332301</v>
      </c>
      <c r="AE48" s="426">
        <v>0.30197209085116006</v>
      </c>
      <c r="AF48" s="426">
        <v>0.37288197988230992</v>
      </c>
      <c r="AG48" s="426">
        <v>0.4559395480788811</v>
      </c>
      <c r="AH48" s="426">
        <v>0.53858709075901745</v>
      </c>
      <c r="AI48" s="426">
        <v>0.64058961277107518</v>
      </c>
      <c r="AJ48" s="426">
        <v>0.77160556621222121</v>
      </c>
      <c r="AK48" s="426">
        <v>0.89981006592129853</v>
      </c>
      <c r="AL48" s="426">
        <v>1.0446257980094482</v>
      </c>
      <c r="AM48" s="426">
        <v>1.2440991130131249</v>
      </c>
      <c r="AN48" s="426">
        <v>1.4208169553459391</v>
      </c>
      <c r="AO48" s="426">
        <v>1.6013843921122195</v>
      </c>
      <c r="AP48" s="426">
        <v>1.7930352157869414</v>
      </c>
      <c r="AQ48" s="426">
        <v>2.0972659500751356</v>
      </c>
      <c r="AR48" s="426">
        <v>2.3516999218190895</v>
      </c>
      <c r="AS48" s="426">
        <v>2.4984148759796914</v>
      </c>
      <c r="AT48" s="426">
        <v>2.6544484573508313</v>
      </c>
      <c r="AU48" s="426">
        <v>2.9662225883719628</v>
      </c>
      <c r="AV48" s="426">
        <v>3.3932101484649686</v>
      </c>
      <c r="AW48" s="426">
        <v>3.8621037905040381</v>
      </c>
      <c r="AX48" s="426">
        <v>4.3703646601077253</v>
      </c>
      <c r="AY48" s="426">
        <v>5.0904096890126453</v>
      </c>
      <c r="AZ48" s="426">
        <v>5.8408211755000519</v>
      </c>
      <c r="BA48" s="426">
        <v>6.632388731125161</v>
      </c>
      <c r="BB48" s="426">
        <v>7.2907254396143859</v>
      </c>
      <c r="BC48" s="426">
        <v>8.2909208957518334</v>
      </c>
      <c r="BD48" s="426">
        <v>9.3318899737812373</v>
      </c>
      <c r="BE48" s="426">
        <v>10.6709551448577</v>
      </c>
      <c r="BF48" s="426">
        <v>11.810727847022111</v>
      </c>
      <c r="BG48" s="426">
        <v>13.248976069231313</v>
      </c>
      <c r="BH48" s="426">
        <v>14.562576967088477</v>
      </c>
      <c r="BI48" s="426">
        <v>15.845832943323659</v>
      </c>
      <c r="BJ48" s="426">
        <v>17.244269991300968</v>
      </c>
      <c r="BK48" s="426">
        <v>18.776389442583138</v>
      </c>
      <c r="BL48" s="426">
        <v>20.050289518806085</v>
      </c>
      <c r="BM48" s="426">
        <v>21.821856599007852</v>
      </c>
      <c r="BN48" s="426">
        <v>23.722297782544796</v>
      </c>
      <c r="BO48" s="426">
        <v>24.998376968988211</v>
      </c>
      <c r="BP48" s="426">
        <v>26.336581234862773</v>
      </c>
      <c r="BQ48" s="426">
        <v>27.883028836740479</v>
      </c>
      <c r="BR48" s="426">
        <v>30.141266788340879</v>
      </c>
      <c r="BS48" s="426">
        <v>31.754336486584741</v>
      </c>
      <c r="BT48" s="426">
        <v>33.131890206062138</v>
      </c>
      <c r="BU48" s="426"/>
      <c r="BV48" s="426"/>
      <c r="BW48" s="426"/>
      <c r="BX48" s="426"/>
      <c r="BY48" s="426"/>
      <c r="BZ48" s="426"/>
      <c r="CA48" s="186">
        <f t="shared" si="3"/>
        <v>420.90672653976219</v>
      </c>
      <c r="CB48" s="187">
        <f t="shared" si="4"/>
        <v>79.851839941247945</v>
      </c>
    </row>
    <row r="49" spans="2:80">
      <c r="B49" s="184">
        <f t="shared" si="2"/>
        <v>2042</v>
      </c>
      <c r="C49" s="426">
        <v>0</v>
      </c>
      <c r="D49" s="426">
        <v>0</v>
      </c>
      <c r="E49" s="426">
        <v>0</v>
      </c>
      <c r="F49" s="426">
        <v>0</v>
      </c>
      <c r="G49" s="426">
        <v>0</v>
      </c>
      <c r="H49" s="426">
        <v>0</v>
      </c>
      <c r="I49" s="426">
        <v>5.772287058461445E-6</v>
      </c>
      <c r="J49" s="426">
        <v>3.9017037835487045E-5</v>
      </c>
      <c r="K49" s="426">
        <v>1.3281049305208237E-4</v>
      </c>
      <c r="L49" s="426">
        <v>3.2922632291318421E-4</v>
      </c>
      <c r="M49" s="426">
        <v>6.9172826201990834E-4</v>
      </c>
      <c r="N49" s="426">
        <v>1.3260117745170913E-3</v>
      </c>
      <c r="O49" s="426">
        <v>2.3618722701295586E-3</v>
      </c>
      <c r="P49" s="426">
        <v>3.9513182622753079E-3</v>
      </c>
      <c r="Q49" s="426">
        <v>6.2716046646011797E-3</v>
      </c>
      <c r="R49" s="426">
        <v>9.6120021928834121E-3</v>
      </c>
      <c r="S49" s="426">
        <v>1.3715742201423325E-2</v>
      </c>
      <c r="T49" s="426">
        <v>1.9242922833467041E-2</v>
      </c>
      <c r="U49" s="426">
        <v>2.6446421003659876E-2</v>
      </c>
      <c r="V49" s="426">
        <v>3.4981165717818785E-2</v>
      </c>
      <c r="W49" s="426">
        <v>4.531594246966375E-2</v>
      </c>
      <c r="X49" s="426">
        <v>5.8977959486143372E-2</v>
      </c>
      <c r="Y49" s="426">
        <v>7.7357569383965319E-2</v>
      </c>
      <c r="Z49" s="426">
        <v>0.10017237049348571</v>
      </c>
      <c r="AA49" s="426">
        <v>0.12687567475773032</v>
      </c>
      <c r="AB49" s="426">
        <v>0.16025050618590864</v>
      </c>
      <c r="AC49" s="426">
        <v>0.19511439566495242</v>
      </c>
      <c r="AD49" s="426">
        <v>0.2384145399448635</v>
      </c>
      <c r="AE49" s="426">
        <v>0.29234612132161097</v>
      </c>
      <c r="AF49" s="426">
        <v>0.35509180903213278</v>
      </c>
      <c r="AG49" s="426">
        <v>0.43556082524813478</v>
      </c>
      <c r="AH49" s="426">
        <v>0.52896760968780199</v>
      </c>
      <c r="AI49" s="426">
        <v>0.62065161388400081</v>
      </c>
      <c r="AJ49" s="426">
        <v>0.73316848788269595</v>
      </c>
      <c r="AK49" s="426">
        <v>0.87746798345956001</v>
      </c>
      <c r="AL49" s="426">
        <v>1.0172260627785739</v>
      </c>
      <c r="AM49" s="426">
        <v>1.1744768440764539</v>
      </c>
      <c r="AN49" s="426">
        <v>1.3909081430435637</v>
      </c>
      <c r="AO49" s="426">
        <v>1.5793587378066252</v>
      </c>
      <c r="AP49" s="426">
        <v>1.7706929553807818</v>
      </c>
      <c r="AQ49" s="426">
        <v>1.9723951426681201</v>
      </c>
      <c r="AR49" s="426">
        <v>2.2964198622635714</v>
      </c>
      <c r="AS49" s="426">
        <v>2.5661933567437782</v>
      </c>
      <c r="AT49" s="426">
        <v>2.7192765988791225</v>
      </c>
      <c r="AU49" s="426">
        <v>2.8812454879788989</v>
      </c>
      <c r="AV49" s="426">
        <v>3.2099862895116043</v>
      </c>
      <c r="AW49" s="426">
        <v>3.66360943336421</v>
      </c>
      <c r="AX49" s="426">
        <v>4.1616913970382772</v>
      </c>
      <c r="AY49" s="426">
        <v>4.6953940366616456</v>
      </c>
      <c r="AZ49" s="426">
        <v>5.4491160953583702</v>
      </c>
      <c r="BA49" s="426">
        <v>6.2306160474031635</v>
      </c>
      <c r="BB49" s="426">
        <v>7.0522336871785161</v>
      </c>
      <c r="BC49" s="426">
        <v>7.7266453682352285</v>
      </c>
      <c r="BD49" s="426">
        <v>8.7577484641024856</v>
      </c>
      <c r="BE49" s="426">
        <v>9.8255041322487244</v>
      </c>
      <c r="BF49" s="426">
        <v>11.19581955137426</v>
      </c>
      <c r="BG49" s="426">
        <v>12.343045628745386</v>
      </c>
      <c r="BH49" s="426">
        <v>13.752269428445738</v>
      </c>
      <c r="BI49" s="426">
        <v>15.017912881621667</v>
      </c>
      <c r="BJ49" s="426">
        <v>16.238632398547946</v>
      </c>
      <c r="BK49" s="426">
        <v>17.561216174505518</v>
      </c>
      <c r="BL49" s="426">
        <v>18.941866433102895</v>
      </c>
      <c r="BM49" s="426">
        <v>20.051765357618493</v>
      </c>
      <c r="BN49" s="426">
        <v>21.639684268953179</v>
      </c>
      <c r="BO49" s="426">
        <v>23.324256792606899</v>
      </c>
      <c r="BP49" s="426">
        <v>24.367914924824948</v>
      </c>
      <c r="BQ49" s="426">
        <v>25.446253352421685</v>
      </c>
      <c r="BR49" s="426">
        <v>26.67623773599459</v>
      </c>
      <c r="BS49" s="426">
        <v>28.525812274875253</v>
      </c>
      <c r="BT49" s="426">
        <v>29.728852137017068</v>
      </c>
      <c r="BU49" s="426"/>
      <c r="BV49" s="426"/>
      <c r="BW49" s="426"/>
      <c r="BX49" s="426"/>
      <c r="BY49" s="426"/>
      <c r="BZ49" s="426"/>
      <c r="CA49" s="186">
        <f t="shared" si="3"/>
        <v>389.91711850760345</v>
      </c>
      <c r="CB49" s="187">
        <f t="shared" si="4"/>
        <v>79.680104799122049</v>
      </c>
    </row>
    <row r="50" spans="2:80">
      <c r="B50" s="184">
        <f t="shared" si="2"/>
        <v>2043</v>
      </c>
      <c r="C50" s="426">
        <v>0</v>
      </c>
      <c r="D50" s="426">
        <v>0</v>
      </c>
      <c r="E50" s="426">
        <v>0</v>
      </c>
      <c r="F50" s="426">
        <v>0</v>
      </c>
      <c r="G50" s="426">
        <v>0</v>
      </c>
      <c r="H50" s="426">
        <v>0</v>
      </c>
      <c r="I50" s="426">
        <v>5.6506883032228505E-6</v>
      </c>
      <c r="J50" s="426">
        <v>3.8202187979230473E-5</v>
      </c>
      <c r="K50" s="426">
        <v>1.2986512466825473E-4</v>
      </c>
      <c r="L50" s="426">
        <v>3.2160960185444176E-4</v>
      </c>
      <c r="M50" s="426">
        <v>6.7631270121651377E-4</v>
      </c>
      <c r="N50" s="426">
        <v>1.3005815409810745E-3</v>
      </c>
      <c r="O50" s="426">
        <v>2.326148984399784E-3</v>
      </c>
      <c r="P50" s="426">
        <v>3.9048268688211263E-3</v>
      </c>
      <c r="Q50" s="426">
        <v>6.2117935324971091E-3</v>
      </c>
      <c r="R50" s="426">
        <v>9.4408354808682149E-3</v>
      </c>
      <c r="S50" s="426">
        <v>1.3912327967705529E-2</v>
      </c>
      <c r="T50" s="426">
        <v>1.9183824333697586E-2</v>
      </c>
      <c r="U50" s="426">
        <v>2.6192881992139289E-2</v>
      </c>
      <c r="V50" s="426">
        <v>3.5189251585684533E-2</v>
      </c>
      <c r="W50" s="426">
        <v>4.558764567468318E-2</v>
      </c>
      <c r="X50" s="426">
        <v>5.7980976236570447E-2</v>
      </c>
      <c r="Y50" s="426">
        <v>7.4361759624455015E-2</v>
      </c>
      <c r="Z50" s="426">
        <v>9.6272638226149232E-2</v>
      </c>
      <c r="AA50" s="426">
        <v>0.12303119738193669</v>
      </c>
      <c r="AB50" s="426">
        <v>0.15409107843480946</v>
      </c>
      <c r="AC50" s="426">
        <v>0.1928461165966428</v>
      </c>
      <c r="AD50" s="426">
        <v>0.23290914900253423</v>
      </c>
      <c r="AE50" s="426">
        <v>0.28234495005676347</v>
      </c>
      <c r="AF50" s="426">
        <v>0.3438299444470731</v>
      </c>
      <c r="AG50" s="426">
        <v>0.41493018691107886</v>
      </c>
      <c r="AH50" s="426">
        <v>0.50557009080930038</v>
      </c>
      <c r="AI50" s="426">
        <v>0.60989581001579174</v>
      </c>
      <c r="AJ50" s="426">
        <v>0.71088760604254331</v>
      </c>
      <c r="AK50" s="426">
        <v>0.8344866108969764</v>
      </c>
      <c r="AL50" s="426">
        <v>0.99290233226954738</v>
      </c>
      <c r="AM50" s="426">
        <v>1.1447570916227501</v>
      </c>
      <c r="AN50" s="426">
        <v>1.3142629237423675</v>
      </c>
      <c r="AO50" s="426">
        <v>1.5475394165693204</v>
      </c>
      <c r="AP50" s="426">
        <v>1.7476970239341776</v>
      </c>
      <c r="AQ50" s="426">
        <v>1.949127925601164</v>
      </c>
      <c r="AR50" s="426">
        <v>2.1605666884079979</v>
      </c>
      <c r="AS50" s="426">
        <v>2.5069791413746101</v>
      </c>
      <c r="AT50" s="426">
        <v>2.7939819362437621</v>
      </c>
      <c r="AU50" s="426">
        <v>2.9520505901429828</v>
      </c>
      <c r="AV50" s="426">
        <v>3.1179881723215561</v>
      </c>
      <c r="AW50" s="426">
        <v>3.4654918198516684</v>
      </c>
      <c r="AX50" s="426">
        <v>3.9473218620588666</v>
      </c>
      <c r="AY50" s="426">
        <v>4.4705450487827694</v>
      </c>
      <c r="AZ50" s="426">
        <v>5.0257676190168059</v>
      </c>
      <c r="BA50" s="426">
        <v>5.8125358984325093</v>
      </c>
      <c r="BB50" s="426">
        <v>6.6252440357536626</v>
      </c>
      <c r="BC50" s="426">
        <v>7.4747504294480382</v>
      </c>
      <c r="BD50" s="426">
        <v>8.1636247970168387</v>
      </c>
      <c r="BE50" s="426">
        <v>9.2244687578776183</v>
      </c>
      <c r="BF50" s="426">
        <v>10.313823200277193</v>
      </c>
      <c r="BG50" s="426">
        <v>11.707004165033458</v>
      </c>
      <c r="BH50" s="426">
        <v>12.822016704205986</v>
      </c>
      <c r="BI50" s="426">
        <v>14.195344361362112</v>
      </c>
      <c r="BJ50" s="426">
        <v>15.40591562363802</v>
      </c>
      <c r="BK50" s="426">
        <v>16.555166986196291</v>
      </c>
      <c r="BL50" s="426">
        <v>17.739992063489311</v>
      </c>
      <c r="BM50" s="426">
        <v>18.972210757139731</v>
      </c>
      <c r="BN50" s="426">
        <v>19.915894941732439</v>
      </c>
      <c r="BO50" s="426">
        <v>21.310159344464228</v>
      </c>
      <c r="BP50" s="426">
        <v>22.773527349597241</v>
      </c>
      <c r="BQ50" s="426">
        <v>23.582509379370954</v>
      </c>
      <c r="BR50" s="426">
        <v>24.383529741633584</v>
      </c>
      <c r="BS50" s="426">
        <v>25.285954524288051</v>
      </c>
      <c r="BT50" s="426">
        <v>26.746587917112841</v>
      </c>
      <c r="BU50" s="426"/>
      <c r="BV50" s="426"/>
      <c r="BW50" s="426"/>
      <c r="BX50" s="426"/>
      <c r="BY50" s="426"/>
      <c r="BZ50" s="426"/>
      <c r="CA50" s="186">
        <f t="shared" si="3"/>
        <v>362.94510044295856</v>
      </c>
      <c r="CB50" s="187">
        <f t="shared" si="4"/>
        <v>79.520350710677704</v>
      </c>
    </row>
    <row r="51" spans="2:80">
      <c r="B51" s="184">
        <f t="shared" si="2"/>
        <v>2044</v>
      </c>
      <c r="C51" s="426">
        <v>0</v>
      </c>
      <c r="D51" s="426">
        <v>0</v>
      </c>
      <c r="E51" s="426">
        <v>0</v>
      </c>
      <c r="F51" s="426">
        <v>0</v>
      </c>
      <c r="G51" s="426">
        <v>0</v>
      </c>
      <c r="H51" s="426">
        <v>0</v>
      </c>
      <c r="I51" s="426">
        <v>5.5237642433911271E-6</v>
      </c>
      <c r="J51" s="426">
        <v>3.7392597647976922E-5</v>
      </c>
      <c r="K51" s="426">
        <v>1.2713580631013716E-4</v>
      </c>
      <c r="L51" s="426">
        <v>3.144419523588432E-4</v>
      </c>
      <c r="M51" s="426">
        <v>6.605736861582806E-4</v>
      </c>
      <c r="N51" s="426">
        <v>1.2713595334610112E-3</v>
      </c>
      <c r="O51" s="426">
        <v>2.2810762335817025E-3</v>
      </c>
      <c r="P51" s="426">
        <v>3.8449976280759274E-3</v>
      </c>
      <c r="Q51" s="426">
        <v>6.137496667114356E-3</v>
      </c>
      <c r="R51" s="426">
        <v>9.348943744071081E-3</v>
      </c>
      <c r="S51" s="426">
        <v>1.3662544966881213E-2</v>
      </c>
      <c r="T51" s="426">
        <v>1.9455991095941871E-2</v>
      </c>
      <c r="U51" s="426">
        <v>2.6108822068306975E-2</v>
      </c>
      <c r="V51" s="426">
        <v>3.484709786720197E-2</v>
      </c>
      <c r="W51" s="426">
        <v>4.5851484168942802E-2</v>
      </c>
      <c r="X51" s="426">
        <v>5.8320912461778729E-2</v>
      </c>
      <c r="Y51" s="426">
        <v>7.3096794994663261E-2</v>
      </c>
      <c r="Z51" s="426">
        <v>9.2536190574028732E-2</v>
      </c>
      <c r="AA51" s="426">
        <v>0.11822699433669376</v>
      </c>
      <c r="AB51" s="426">
        <v>0.1494027663759504</v>
      </c>
      <c r="AC51" s="426">
        <v>0.18540898706193365</v>
      </c>
      <c r="AD51" s="426">
        <v>0.2301785634196053</v>
      </c>
      <c r="AE51" s="426">
        <v>0.27579563647447886</v>
      </c>
      <c r="AF51" s="426">
        <v>0.33203389070030453</v>
      </c>
      <c r="AG51" s="426">
        <v>0.40183220951644355</v>
      </c>
      <c r="AH51" s="426">
        <v>0.48178243256266617</v>
      </c>
      <c r="AI51" s="426">
        <v>0.58317326373315148</v>
      </c>
      <c r="AJ51" s="426">
        <v>0.69891782213241882</v>
      </c>
      <c r="AK51" s="426">
        <v>0.80969537349437792</v>
      </c>
      <c r="AL51" s="426">
        <v>0.94503443203944015</v>
      </c>
      <c r="AM51" s="426">
        <v>1.1183741373969212</v>
      </c>
      <c r="AN51" s="426">
        <v>1.2821731641556178</v>
      </c>
      <c r="AO51" s="426">
        <v>1.4635265869064926</v>
      </c>
      <c r="AP51" s="426">
        <v>1.714040497723446</v>
      </c>
      <c r="AQ51" s="426">
        <v>1.9253234082689832</v>
      </c>
      <c r="AR51" s="426">
        <v>2.136542624282447</v>
      </c>
      <c r="AS51" s="426">
        <v>2.3596495391826728</v>
      </c>
      <c r="AT51" s="426">
        <v>2.7306370330589549</v>
      </c>
      <c r="AU51" s="426">
        <v>3.0340425979365548</v>
      </c>
      <c r="AV51" s="426">
        <v>3.1951061278293174</v>
      </c>
      <c r="AW51" s="426">
        <v>3.3661829655028428</v>
      </c>
      <c r="AX51" s="426">
        <v>3.7337217831487872</v>
      </c>
      <c r="AY51" s="426">
        <v>4.2398641783412518</v>
      </c>
      <c r="AZ51" s="426">
        <v>4.7844956139728883</v>
      </c>
      <c r="BA51" s="426">
        <v>5.3604436999749048</v>
      </c>
      <c r="BB51" s="426">
        <v>6.1805553045065533</v>
      </c>
      <c r="BC51" s="426">
        <v>7.0225074636286449</v>
      </c>
      <c r="BD51" s="426">
        <v>7.8984955763445814</v>
      </c>
      <c r="BE51" s="426">
        <v>8.6008862781805764</v>
      </c>
      <c r="BF51" s="426">
        <v>9.6866206022944805</v>
      </c>
      <c r="BG51" s="426">
        <v>10.790041343078761</v>
      </c>
      <c r="BH51" s="426">
        <v>12.169853570372867</v>
      </c>
      <c r="BI51" s="426">
        <v>13.246892875767792</v>
      </c>
      <c r="BJ51" s="426">
        <v>14.576660518382468</v>
      </c>
      <c r="BK51" s="426">
        <v>15.723253886314035</v>
      </c>
      <c r="BL51" s="426">
        <v>16.745137018618632</v>
      </c>
      <c r="BM51" s="426">
        <v>17.794791792267752</v>
      </c>
      <c r="BN51" s="426">
        <v>18.874425291311738</v>
      </c>
      <c r="BO51" s="426">
        <v>19.64552153859869</v>
      </c>
      <c r="BP51" s="426">
        <v>20.841683158354201</v>
      </c>
      <c r="BQ51" s="426">
        <v>22.07714984691891</v>
      </c>
      <c r="BR51" s="426">
        <v>22.636048023944156</v>
      </c>
      <c r="BS51" s="426">
        <v>23.151282587862831</v>
      </c>
      <c r="BT51" s="426">
        <v>23.747937742166005</v>
      </c>
      <c r="BU51" s="426"/>
      <c r="BV51" s="426"/>
      <c r="BW51" s="426"/>
      <c r="BX51" s="426"/>
      <c r="BY51" s="426"/>
      <c r="BZ51" s="426"/>
      <c r="CA51" s="186">
        <f t="shared" si="3"/>
        <v>339.45325952825408</v>
      </c>
      <c r="CB51" s="187">
        <f t="shared" si="4"/>
        <v>79.375969146841257</v>
      </c>
    </row>
    <row r="52" spans="2:80">
      <c r="B52" s="184">
        <f t="shared" si="2"/>
        <v>2045</v>
      </c>
      <c r="C52" s="426">
        <v>0</v>
      </c>
      <c r="D52" s="426">
        <v>0</v>
      </c>
      <c r="E52" s="426">
        <v>0</v>
      </c>
      <c r="F52" s="426">
        <v>0</v>
      </c>
      <c r="G52" s="426">
        <v>0</v>
      </c>
      <c r="H52" s="426">
        <v>0</v>
      </c>
      <c r="I52" s="426">
        <v>5.3914012054442906E-6</v>
      </c>
      <c r="J52" s="426">
        <v>3.6548363737773371E-5</v>
      </c>
      <c r="K52" s="426">
        <v>1.2442396638349257E-4</v>
      </c>
      <c r="L52" s="426">
        <v>3.0779369401315315E-4</v>
      </c>
      <c r="M52" s="426">
        <v>6.4575340146773297E-4</v>
      </c>
      <c r="N52" s="426">
        <v>1.2415300354661207E-3</v>
      </c>
      <c r="O52" s="426">
        <v>2.2293518023474151E-3</v>
      </c>
      <c r="P52" s="426">
        <v>3.7697333604932021E-3</v>
      </c>
      <c r="Q52" s="426">
        <v>6.0422519594792168E-3</v>
      </c>
      <c r="R52" s="426">
        <v>9.2353085193686291E-3</v>
      </c>
      <c r="S52" s="426">
        <v>1.3527203668143223E-2</v>
      </c>
      <c r="T52" s="426">
        <v>1.9104008743419221E-2</v>
      </c>
      <c r="U52" s="426">
        <v>2.6474905417633393E-2</v>
      </c>
      <c r="V52" s="426">
        <v>3.4729871769819759E-2</v>
      </c>
      <c r="W52" s="426">
        <v>4.5399559613819751E-2</v>
      </c>
      <c r="X52" s="426">
        <v>5.8650460882143596E-2</v>
      </c>
      <c r="Y52" s="426">
        <v>7.3515369947337206E-2</v>
      </c>
      <c r="Z52" s="426">
        <v>9.0951894002308964E-2</v>
      </c>
      <c r="AA52" s="426">
        <v>0.11362395451479718</v>
      </c>
      <c r="AB52" s="426">
        <v>0.14354784359347023</v>
      </c>
      <c r="AC52" s="426">
        <v>0.17974529414791068</v>
      </c>
      <c r="AD52" s="426">
        <v>0.22127456303478288</v>
      </c>
      <c r="AE52" s="426">
        <v>0.27253581613843586</v>
      </c>
      <c r="AF52" s="426">
        <v>0.32429930996091283</v>
      </c>
      <c r="AG52" s="426">
        <v>0.38801127752361603</v>
      </c>
      <c r="AH52" s="426">
        <v>0.46663762192256258</v>
      </c>
      <c r="AI52" s="426">
        <v>0.55589623467116123</v>
      </c>
      <c r="AJ52" s="426">
        <v>0.66855160695701632</v>
      </c>
      <c r="AK52" s="426">
        <v>0.79642987619917738</v>
      </c>
      <c r="AL52" s="426">
        <v>0.91755631404128246</v>
      </c>
      <c r="AM52" s="426">
        <v>1.0652677559827437</v>
      </c>
      <c r="AN52" s="426">
        <v>1.2536812241604671</v>
      </c>
      <c r="AO52" s="426">
        <v>1.4290497158559707</v>
      </c>
      <c r="AP52" s="426">
        <v>1.6223179866578146</v>
      </c>
      <c r="AQ52" s="426">
        <v>1.8899347315082902</v>
      </c>
      <c r="AR52" s="426">
        <v>2.1121047342104338</v>
      </c>
      <c r="AS52" s="426">
        <v>2.3349281172405747</v>
      </c>
      <c r="AT52" s="426">
        <v>2.5712668145103428</v>
      </c>
      <c r="AU52" s="426">
        <v>2.9664416532618576</v>
      </c>
      <c r="AV52" s="426">
        <v>3.2848217485990783</v>
      </c>
      <c r="AW52" s="426">
        <v>3.4498658386085999</v>
      </c>
      <c r="AX52" s="426">
        <v>3.6267824143142389</v>
      </c>
      <c r="AY52" s="426">
        <v>4.0103756515162186</v>
      </c>
      <c r="AZ52" s="426">
        <v>4.5372126818294438</v>
      </c>
      <c r="BA52" s="426">
        <v>5.1024969708170511</v>
      </c>
      <c r="BB52" s="426">
        <v>5.6993634873985055</v>
      </c>
      <c r="BC52" s="426">
        <v>6.551134237891536</v>
      </c>
      <c r="BD52" s="426">
        <v>7.4211335056943328</v>
      </c>
      <c r="BE52" s="426">
        <v>8.3227303656548486</v>
      </c>
      <c r="BF52" s="426">
        <v>9.0343250145509835</v>
      </c>
      <c r="BG52" s="426">
        <v>10.137893547405097</v>
      </c>
      <c r="BH52" s="426">
        <v>11.223841534831898</v>
      </c>
      <c r="BI52" s="426">
        <v>12.58344300996878</v>
      </c>
      <c r="BJ52" s="426">
        <v>13.616027456701904</v>
      </c>
      <c r="BK52" s="426">
        <v>14.892742369227369</v>
      </c>
      <c r="BL52" s="426">
        <v>15.923993662023433</v>
      </c>
      <c r="BM52" s="426">
        <v>16.820872567800699</v>
      </c>
      <c r="BN52" s="426">
        <v>17.731599563775973</v>
      </c>
      <c r="BO52" s="426">
        <v>18.650593043193883</v>
      </c>
      <c r="BP52" s="426">
        <v>19.247344870749874</v>
      </c>
      <c r="BQ52" s="426">
        <v>20.239673401095956</v>
      </c>
      <c r="BR52" s="426">
        <v>21.228971294352455</v>
      </c>
      <c r="BS52" s="426">
        <v>21.530713761729057</v>
      </c>
      <c r="BT52" s="426">
        <v>21.781590367821444</v>
      </c>
      <c r="BU52" s="426"/>
      <c r="BV52" s="426"/>
      <c r="BW52" s="426"/>
      <c r="BX52" s="426"/>
      <c r="BY52" s="426"/>
      <c r="BZ52" s="426"/>
      <c r="CA52" s="186">
        <f t="shared" si="3"/>
        <v>319.32863617419486</v>
      </c>
      <c r="CB52" s="187">
        <f t="shared" si="4"/>
        <v>79.261856385989972</v>
      </c>
    </row>
    <row r="53" spans="2:80">
      <c r="B53" s="184">
        <f t="shared" si="2"/>
        <v>2046</v>
      </c>
      <c r="C53" s="426">
        <v>0</v>
      </c>
      <c r="D53" s="426">
        <v>0</v>
      </c>
      <c r="E53" s="426">
        <v>0</v>
      </c>
      <c r="F53" s="426">
        <v>0</v>
      </c>
      <c r="G53" s="426">
        <v>0</v>
      </c>
      <c r="H53" s="426">
        <v>0</v>
      </c>
      <c r="I53" s="426">
        <v>5.251967590103046E-6</v>
      </c>
      <c r="J53" s="426">
        <v>3.566867452520911E-5</v>
      </c>
      <c r="K53" s="426">
        <v>1.2159779623623773E-4</v>
      </c>
      <c r="L53" s="426">
        <v>3.0118791260477784E-4</v>
      </c>
      <c r="M53" s="426">
        <v>6.3199685636440572E-4</v>
      </c>
      <c r="N53" s="426">
        <v>1.213419937469512E-3</v>
      </c>
      <c r="O53" s="426">
        <v>2.1765666500151853E-3</v>
      </c>
      <c r="P53" s="426">
        <v>3.6834680719877722E-3</v>
      </c>
      <c r="Q53" s="426">
        <v>5.9228026652941301E-3</v>
      </c>
      <c r="R53" s="426">
        <v>9.0901952640412564E-3</v>
      </c>
      <c r="S53" s="426">
        <v>1.3360392790549541E-2</v>
      </c>
      <c r="T53" s="426">
        <v>1.8911943734580883E-2</v>
      </c>
      <c r="U53" s="426">
        <v>2.5992506647119579E-2</v>
      </c>
      <c r="V53" s="426">
        <v>3.5209780109242611E-2</v>
      </c>
      <c r="W53" s="426">
        <v>4.5240064531559487E-2</v>
      </c>
      <c r="X53" s="426">
        <v>5.8065294532840178E-2</v>
      </c>
      <c r="Y53" s="426">
        <v>7.3920408852533259E-2</v>
      </c>
      <c r="Z53" s="426">
        <v>9.1460196250583603E-2</v>
      </c>
      <c r="AA53" s="426">
        <v>0.11166643836475804</v>
      </c>
      <c r="AB53" s="426">
        <v>0.13793852116432931</v>
      </c>
      <c r="AC53" s="426">
        <v>0.17267666379474184</v>
      </c>
      <c r="AD53" s="426">
        <v>0.21448963810271143</v>
      </c>
      <c r="AE53" s="426">
        <v>0.26196189349774546</v>
      </c>
      <c r="AF53" s="426">
        <v>0.3204344424363631</v>
      </c>
      <c r="AG53" s="426">
        <v>0.37893830858664412</v>
      </c>
      <c r="AH53" s="426">
        <v>0.45054949048140169</v>
      </c>
      <c r="AI53" s="426">
        <v>0.5384850930796915</v>
      </c>
      <c r="AJ53" s="426">
        <v>0.6374419789466419</v>
      </c>
      <c r="AK53" s="426">
        <v>0.76209017737557183</v>
      </c>
      <c r="AL53" s="426">
        <v>0.90290801346739435</v>
      </c>
      <c r="AM53" s="426">
        <v>1.0349206332506866</v>
      </c>
      <c r="AN53" s="426">
        <v>1.1949975629212406</v>
      </c>
      <c r="AO53" s="426">
        <v>1.3984298157434965</v>
      </c>
      <c r="AP53" s="426">
        <v>1.5854549785555736</v>
      </c>
      <c r="AQ53" s="426">
        <v>1.790202355113768</v>
      </c>
      <c r="AR53" s="426">
        <v>2.0751055321724414</v>
      </c>
      <c r="AS53" s="426">
        <v>2.3099316671475285</v>
      </c>
      <c r="AT53" s="426">
        <v>2.5458432068114534</v>
      </c>
      <c r="AU53" s="426">
        <v>2.794504795720238</v>
      </c>
      <c r="AV53" s="426">
        <v>3.2128975240230884</v>
      </c>
      <c r="AW53" s="426">
        <v>3.5476583774461607</v>
      </c>
      <c r="AX53" s="426">
        <v>3.7172232210103466</v>
      </c>
      <c r="AY53" s="426">
        <v>3.8956411192312403</v>
      </c>
      <c r="AZ53" s="426">
        <v>4.2915920532078431</v>
      </c>
      <c r="BA53" s="426">
        <v>4.8384170080390589</v>
      </c>
      <c r="BB53" s="426">
        <v>5.4246086135238603</v>
      </c>
      <c r="BC53" s="426">
        <v>6.0407330454924129</v>
      </c>
      <c r="BD53" s="426">
        <v>6.9231327093159676</v>
      </c>
      <c r="BE53" s="426">
        <v>7.8205225298195344</v>
      </c>
      <c r="BF53" s="426">
        <v>8.7435180316107992</v>
      </c>
      <c r="BG53" s="426">
        <v>9.4580325357411201</v>
      </c>
      <c r="BH53" s="426">
        <v>10.551287502713201</v>
      </c>
      <c r="BI53" s="426">
        <v>11.614048773677048</v>
      </c>
      <c r="BJ53" s="426">
        <v>12.945828591991626</v>
      </c>
      <c r="BK53" s="426">
        <v>13.925862666870909</v>
      </c>
      <c r="BL53" s="426">
        <v>15.10201176735657</v>
      </c>
      <c r="BM53" s="426">
        <v>16.019150531546906</v>
      </c>
      <c r="BN53" s="426">
        <v>16.787473205540721</v>
      </c>
      <c r="BO53" s="426">
        <v>17.55147380990508</v>
      </c>
      <c r="BP53" s="426">
        <v>18.306262572371256</v>
      </c>
      <c r="BQ53" s="426">
        <v>18.725877918091527</v>
      </c>
      <c r="BR53" s="426">
        <v>19.497909843437583</v>
      </c>
      <c r="BS53" s="426">
        <v>20.230498530359515</v>
      </c>
      <c r="BT53" s="426">
        <v>20.295345630087262</v>
      </c>
      <c r="BU53" s="426"/>
      <c r="BV53" s="426"/>
      <c r="BW53" s="426"/>
      <c r="BX53" s="426"/>
      <c r="BY53" s="426"/>
      <c r="BZ53" s="426"/>
      <c r="CA53" s="186">
        <f t="shared" si="3"/>
        <v>301.47132206239019</v>
      </c>
      <c r="CB53" s="187">
        <f t="shared" si="4"/>
        <v>79.159004886259169</v>
      </c>
    </row>
    <row r="54" spans="2:80">
      <c r="B54" s="184">
        <f t="shared" si="2"/>
        <v>2047</v>
      </c>
      <c r="C54" s="426">
        <v>0</v>
      </c>
      <c r="D54" s="426">
        <v>0</v>
      </c>
      <c r="E54" s="426">
        <v>0</v>
      </c>
      <c r="F54" s="426">
        <v>0</v>
      </c>
      <c r="G54" s="426">
        <v>0</v>
      </c>
      <c r="H54" s="426">
        <v>0</v>
      </c>
      <c r="I54" s="426">
        <v>5.1069384406007834E-6</v>
      </c>
      <c r="J54" s="426">
        <v>3.4742839106587098E-5</v>
      </c>
      <c r="K54" s="426">
        <v>1.1865492574739817E-4</v>
      </c>
      <c r="L54" s="426">
        <v>2.9430607999206271E-4</v>
      </c>
      <c r="M54" s="426">
        <v>6.1832540218655085E-4</v>
      </c>
      <c r="N54" s="426">
        <v>1.1873103173119098E-3</v>
      </c>
      <c r="O54" s="426">
        <v>2.1267906455751939E-3</v>
      </c>
      <c r="P54" s="426">
        <v>3.5954653288921973E-3</v>
      </c>
      <c r="Q54" s="426">
        <v>5.7860797122752661E-3</v>
      </c>
      <c r="R54" s="426">
        <v>8.9087646512375496E-3</v>
      </c>
      <c r="S54" s="426">
        <v>1.3148083339712874E-2</v>
      </c>
      <c r="T54" s="426">
        <v>1.8675835850911704E-2</v>
      </c>
      <c r="U54" s="426">
        <v>2.5727309674700383E-2</v>
      </c>
      <c r="V54" s="426">
        <v>3.4563598056406325E-2</v>
      </c>
      <c r="W54" s="426">
        <v>4.5856651243920299E-2</v>
      </c>
      <c r="X54" s="426">
        <v>5.7853643335372018E-2</v>
      </c>
      <c r="Y54" s="426">
        <v>7.3173636716314383E-2</v>
      </c>
      <c r="Z54" s="426">
        <v>9.1951282020800273E-2</v>
      </c>
      <c r="AA54" s="426">
        <v>0.11227979220296735</v>
      </c>
      <c r="AB54" s="426">
        <v>0.13554751355179323</v>
      </c>
      <c r="AC54" s="426">
        <v>0.16590504234285985</v>
      </c>
      <c r="AD54" s="426">
        <v>0.20602859829207448</v>
      </c>
      <c r="AE54" s="426">
        <v>0.25390002997222516</v>
      </c>
      <c r="AF54" s="426">
        <v>0.30796844377258842</v>
      </c>
      <c r="AG54" s="426">
        <v>0.37438325429831126</v>
      </c>
      <c r="AH54" s="426">
        <v>0.43997452634480128</v>
      </c>
      <c r="AI54" s="426">
        <v>0.5198755498294072</v>
      </c>
      <c r="AJ54" s="426">
        <v>0.61753520934575123</v>
      </c>
      <c r="AK54" s="426">
        <v>0.72678676102712259</v>
      </c>
      <c r="AL54" s="426">
        <v>0.86424893979148154</v>
      </c>
      <c r="AM54" s="426">
        <v>1.0187978976941996</v>
      </c>
      <c r="AN54" s="426">
        <v>1.1616110874098426</v>
      </c>
      <c r="AO54" s="426">
        <v>1.3338521462944233</v>
      </c>
      <c r="AP54" s="426">
        <v>1.5527011949271246</v>
      </c>
      <c r="AQ54" s="426">
        <v>1.7509829764396212</v>
      </c>
      <c r="AR54" s="426">
        <v>1.967072057120332</v>
      </c>
      <c r="AS54" s="426">
        <v>2.2713573813234076</v>
      </c>
      <c r="AT54" s="426">
        <v>2.5203005201504545</v>
      </c>
      <c r="AU54" s="426">
        <v>2.7684261367014842</v>
      </c>
      <c r="AV54" s="426">
        <v>3.0279550624231435</v>
      </c>
      <c r="AW54" s="426">
        <v>3.4712810677438823</v>
      </c>
      <c r="AX54" s="426">
        <v>3.8233669124501062</v>
      </c>
      <c r="AY54" s="426">
        <v>3.9931628047803813</v>
      </c>
      <c r="AZ54" s="426">
        <v>4.169024745864732</v>
      </c>
      <c r="BA54" s="426">
        <v>4.576485636004878</v>
      </c>
      <c r="BB54" s="426">
        <v>5.1435596313744538</v>
      </c>
      <c r="BC54" s="426">
        <v>5.7491218011234047</v>
      </c>
      <c r="BD54" s="426">
        <v>6.3835207929605096</v>
      </c>
      <c r="BE54" s="426">
        <v>7.296090143661071</v>
      </c>
      <c r="BF54" s="426">
        <v>8.2169809388779775</v>
      </c>
      <c r="BG54" s="426">
        <v>9.1551886817389931</v>
      </c>
      <c r="BH54" s="426">
        <v>9.8482269264767854</v>
      </c>
      <c r="BI54" s="426">
        <v>10.925393006725789</v>
      </c>
      <c r="BJ54" s="426">
        <v>11.958617014120017</v>
      </c>
      <c r="BK54" s="426">
        <v>13.253381568893767</v>
      </c>
      <c r="BL54" s="426">
        <v>14.139423306777847</v>
      </c>
      <c r="BM54" s="426">
        <v>15.214047095876543</v>
      </c>
      <c r="BN54" s="426">
        <v>16.012628785544546</v>
      </c>
      <c r="BO54" s="426">
        <v>16.645259536023001</v>
      </c>
      <c r="BP54" s="426">
        <v>17.259051927715703</v>
      </c>
      <c r="BQ54" s="426">
        <v>17.844702792851194</v>
      </c>
      <c r="BR54" s="426">
        <v>18.074702736161004</v>
      </c>
      <c r="BS54" s="426">
        <v>18.616923355039773</v>
      </c>
      <c r="BT54" s="426">
        <v>19.107707247744294</v>
      </c>
      <c r="BU54" s="426"/>
      <c r="BV54" s="426"/>
      <c r="BW54" s="426"/>
      <c r="BX54" s="426"/>
      <c r="BY54" s="426"/>
      <c r="BZ54" s="426"/>
      <c r="CA54" s="186">
        <f t="shared" si="3"/>
        <v>285.35896416486491</v>
      </c>
      <c r="CB54" s="187">
        <f t="shared" si="4"/>
        <v>79.059241713510758</v>
      </c>
    </row>
    <row r="55" spans="2:80">
      <c r="B55" s="184">
        <f t="shared" si="2"/>
        <v>2048</v>
      </c>
      <c r="C55" s="426">
        <v>0</v>
      </c>
      <c r="D55" s="426">
        <v>0</v>
      </c>
      <c r="E55" s="426">
        <v>0</v>
      </c>
      <c r="F55" s="426">
        <v>0</v>
      </c>
      <c r="G55" s="426">
        <v>0</v>
      </c>
      <c r="H55" s="426">
        <v>0</v>
      </c>
      <c r="I55" s="426">
        <v>4.9581709995819012E-6</v>
      </c>
      <c r="J55" s="426">
        <v>3.3780626021794047E-5</v>
      </c>
      <c r="K55" s="426">
        <v>1.1556023405825955E-4</v>
      </c>
      <c r="L55" s="426">
        <v>2.8714380907254866E-4</v>
      </c>
      <c r="M55" s="426">
        <v>6.0408797901453926E-4</v>
      </c>
      <c r="N55" s="426">
        <v>1.1613538853234018E-3</v>
      </c>
      <c r="O55" s="426">
        <v>2.0805186736322645E-3</v>
      </c>
      <c r="P55" s="426">
        <v>3.5124164313619505E-3</v>
      </c>
      <c r="Q55" s="426">
        <v>5.6466549111980902E-3</v>
      </c>
      <c r="R55" s="426">
        <v>8.7014492480892991E-3</v>
      </c>
      <c r="S55" s="426">
        <v>1.2883347352735164E-2</v>
      </c>
      <c r="T55" s="426">
        <v>1.8376076380268058E-2</v>
      </c>
      <c r="U55" s="426">
        <v>2.5402174056489701E-2</v>
      </c>
      <c r="V55" s="426">
        <v>3.420555572730738E-2</v>
      </c>
      <c r="W55" s="426">
        <v>4.500915838264144E-2</v>
      </c>
      <c r="X55" s="426">
        <v>5.86331880103865E-2</v>
      </c>
      <c r="Y55" s="426">
        <v>7.2896755592824491E-2</v>
      </c>
      <c r="Z55" s="426">
        <v>9.1010384472120731E-2</v>
      </c>
      <c r="AA55" s="426">
        <v>0.11287147946622511</v>
      </c>
      <c r="AB55" s="426">
        <v>0.13628190112836885</v>
      </c>
      <c r="AC55" s="426">
        <v>0.16301123110441235</v>
      </c>
      <c r="AD55" s="426">
        <v>0.19792356570658809</v>
      </c>
      <c r="AE55" s="426">
        <v>0.24385359310884697</v>
      </c>
      <c r="AF55" s="426">
        <v>0.29845857676853244</v>
      </c>
      <c r="AG55" s="426">
        <v>0.35978613653837771</v>
      </c>
      <c r="AH55" s="426">
        <v>0.4346417027609506</v>
      </c>
      <c r="AI55" s="426">
        <v>0.50762718548145169</v>
      </c>
      <c r="AJ55" s="426">
        <v>0.59614114482169578</v>
      </c>
      <c r="AK55" s="426">
        <v>0.70414447074379471</v>
      </c>
      <c r="AL55" s="426">
        <v>0.82437217877729918</v>
      </c>
      <c r="AM55" s="426">
        <v>0.97545449896082781</v>
      </c>
      <c r="AN55" s="426">
        <v>1.1439321144427346</v>
      </c>
      <c r="AO55" s="426">
        <v>1.2972741811062516</v>
      </c>
      <c r="AP55" s="426">
        <v>1.4819106129805084</v>
      </c>
      <c r="AQ55" s="426">
        <v>1.7161025948864457</v>
      </c>
      <c r="AR55" s="426">
        <v>1.9255295071735188</v>
      </c>
      <c r="AS55" s="426">
        <v>2.1546479927580946</v>
      </c>
      <c r="AT55" s="426">
        <v>2.4801062172666106</v>
      </c>
      <c r="AU55" s="426">
        <v>2.7424069487556952</v>
      </c>
      <c r="AV55" s="426">
        <v>3.0013264404029703</v>
      </c>
      <c r="AW55" s="426">
        <v>3.2728563427558388</v>
      </c>
      <c r="AX55" s="426">
        <v>3.7423776049425932</v>
      </c>
      <c r="AY55" s="426">
        <v>4.1080314946984862</v>
      </c>
      <c r="AZ55" s="426">
        <v>4.2740471881671018</v>
      </c>
      <c r="BA55" s="426">
        <v>4.446109859334463</v>
      </c>
      <c r="BB55" s="426">
        <v>4.8651721960501444</v>
      </c>
      <c r="BC55" s="426">
        <v>5.4510796533306962</v>
      </c>
      <c r="BD55" s="426">
        <v>6.0751260872266428</v>
      </c>
      <c r="BE55" s="426">
        <v>6.7275040886086215</v>
      </c>
      <c r="BF55" s="426">
        <v>7.6666684783752199</v>
      </c>
      <c r="BG55" s="426">
        <v>8.6051796707232047</v>
      </c>
      <c r="BH55" s="426">
        <v>9.536106951980436</v>
      </c>
      <c r="BI55" s="426">
        <v>10.2033530367043</v>
      </c>
      <c r="BJ55" s="426">
        <v>11.258199265089496</v>
      </c>
      <c r="BK55" s="426">
        <v>12.254017150358957</v>
      </c>
      <c r="BL55" s="426">
        <v>13.472765724988875</v>
      </c>
      <c r="BM55" s="426">
        <v>14.264843467961443</v>
      </c>
      <c r="BN55" s="426">
        <v>15.232013509141424</v>
      </c>
      <c r="BO55" s="426">
        <v>15.904243630029345</v>
      </c>
      <c r="BP55" s="426">
        <v>16.397632760763219</v>
      </c>
      <c r="BQ55" s="426">
        <v>16.856277059051799</v>
      </c>
      <c r="BR55" s="426">
        <v>17.258946184290206</v>
      </c>
      <c r="BS55" s="426">
        <v>17.293564857565318</v>
      </c>
      <c r="BT55" s="426">
        <v>17.61967699035544</v>
      </c>
      <c r="BU55" s="426"/>
      <c r="BV55" s="426"/>
      <c r="BW55" s="426"/>
      <c r="BX55" s="426"/>
      <c r="BY55" s="426"/>
      <c r="BZ55" s="426"/>
      <c r="CA55" s="186">
        <f t="shared" si="3"/>
        <v>270.66416209157705</v>
      </c>
      <c r="CB55" s="187">
        <f t="shared" si="4"/>
        <v>78.957477588553445</v>
      </c>
    </row>
    <row r="56" spans="2:80">
      <c r="B56" s="184">
        <f t="shared" si="2"/>
        <v>2049</v>
      </c>
      <c r="C56" s="426">
        <v>0</v>
      </c>
      <c r="D56" s="426">
        <v>0</v>
      </c>
      <c r="E56" s="426">
        <v>0</v>
      </c>
      <c r="F56" s="426">
        <v>0</v>
      </c>
      <c r="G56" s="426">
        <v>0</v>
      </c>
      <c r="H56" s="426">
        <v>0</v>
      </c>
      <c r="I56" s="426">
        <v>4.8070710436248776E-6</v>
      </c>
      <c r="J56" s="426">
        <v>3.2794069498007228E-5</v>
      </c>
      <c r="K56" s="426">
        <v>1.1234660164914645E-4</v>
      </c>
      <c r="L56" s="426">
        <v>2.7961608323191778E-4</v>
      </c>
      <c r="M56" s="426">
        <v>5.8927707961088649E-4</v>
      </c>
      <c r="N56" s="426">
        <v>1.1343342752684893E-3</v>
      </c>
      <c r="O56" s="426">
        <v>2.0345161437364395E-3</v>
      </c>
      <c r="P56" s="426">
        <v>3.4351427476984192E-3</v>
      </c>
      <c r="Q56" s="426">
        <v>5.5149728440985202E-3</v>
      </c>
      <c r="R56" s="426">
        <v>8.4900619820735823E-3</v>
      </c>
      <c r="S56" s="426">
        <v>1.2581246341819285E-2</v>
      </c>
      <c r="T56" s="426">
        <v>1.8003134072261173E-2</v>
      </c>
      <c r="U56" s="426">
        <v>2.4990448063386961E-2</v>
      </c>
      <c r="V56" s="426">
        <v>3.3767813037337419E-2</v>
      </c>
      <c r="W56" s="426">
        <v>4.45360325068061E-2</v>
      </c>
      <c r="X56" s="426">
        <v>5.7542150091837801E-2</v>
      </c>
      <c r="Y56" s="426">
        <v>7.386732974733573E-2</v>
      </c>
      <c r="Z56" s="426">
        <v>9.0653609057515849E-2</v>
      </c>
      <c r="AA56" s="426">
        <v>0.11170362636147763</v>
      </c>
      <c r="AB56" s="426">
        <v>0.13698959233592439</v>
      </c>
      <c r="AC56" s="426">
        <v>0.16388110725318195</v>
      </c>
      <c r="AD56" s="426">
        <v>0.19444959049830235</v>
      </c>
      <c r="AE56" s="426">
        <v>0.23423044789212027</v>
      </c>
      <c r="AF56" s="426">
        <v>0.28661659466457401</v>
      </c>
      <c r="AG56" s="426">
        <v>0.34864154785556073</v>
      </c>
      <c r="AH56" s="426">
        <v>0.41765964664066313</v>
      </c>
      <c r="AI56" s="426">
        <v>0.50142617554327507</v>
      </c>
      <c r="AJ56" s="426">
        <v>0.58204419801583973</v>
      </c>
      <c r="AK56" s="426">
        <v>0.67968841401447788</v>
      </c>
      <c r="AL56" s="426">
        <v>0.79874319823633688</v>
      </c>
      <c r="AM56" s="426">
        <v>0.9306117146973214</v>
      </c>
      <c r="AN56" s="426">
        <v>1.0955459294985281</v>
      </c>
      <c r="AO56" s="426">
        <v>1.2779751719355743</v>
      </c>
      <c r="AP56" s="426">
        <v>1.4419945608495628</v>
      </c>
      <c r="AQ56" s="426">
        <v>1.6388049446488051</v>
      </c>
      <c r="AR56" s="426">
        <v>1.8885494028457244</v>
      </c>
      <c r="AS56" s="426">
        <v>2.1107471840688126</v>
      </c>
      <c r="AT56" s="426">
        <v>2.3542941761545997</v>
      </c>
      <c r="AU56" s="426">
        <v>2.7006009649460436</v>
      </c>
      <c r="AV56" s="426">
        <v>2.9749520980177335</v>
      </c>
      <c r="AW56" s="426">
        <v>3.2457200059153575</v>
      </c>
      <c r="AX56" s="426">
        <v>3.5299551383179608</v>
      </c>
      <c r="AY56" s="426">
        <v>4.0224336219297054</v>
      </c>
      <c r="AZ56" s="426">
        <v>4.3981428711949899</v>
      </c>
      <c r="BA56" s="426">
        <v>4.5590172012235701</v>
      </c>
      <c r="BB56" s="426">
        <v>4.7270316829283434</v>
      </c>
      <c r="BC56" s="426">
        <v>5.1562331251643414</v>
      </c>
      <c r="BD56" s="426">
        <v>5.7601115433619494</v>
      </c>
      <c r="BE56" s="426">
        <v>6.4024460874353766</v>
      </c>
      <c r="BF56" s="426">
        <v>7.0695953656557604</v>
      </c>
      <c r="BG56" s="426">
        <v>8.0298611001417974</v>
      </c>
      <c r="BH56" s="426">
        <v>8.9660299951413922</v>
      </c>
      <c r="BI56" s="426">
        <v>9.8846013964857544</v>
      </c>
      <c r="BJ56" s="426">
        <v>10.521301206943495</v>
      </c>
      <c r="BK56" s="426">
        <v>11.546067521014733</v>
      </c>
      <c r="BL56" s="426">
        <v>12.471264291838962</v>
      </c>
      <c r="BM56" s="426">
        <v>13.610979592233509</v>
      </c>
      <c r="BN56" s="426">
        <v>14.304294451138363</v>
      </c>
      <c r="BO56" s="426">
        <v>15.154781512713409</v>
      </c>
      <c r="BP56" s="426">
        <v>15.696228876467902</v>
      </c>
      <c r="BQ56" s="426">
        <v>16.045758679190612</v>
      </c>
      <c r="BR56" s="426">
        <v>16.336166722927597</v>
      </c>
      <c r="BS56" s="426">
        <v>16.548259864443793</v>
      </c>
      <c r="BT56" s="426">
        <v>16.402711676883971</v>
      </c>
      <c r="BU56" s="426"/>
      <c r="BV56" s="426"/>
      <c r="BW56" s="426"/>
      <c r="BX56" s="426"/>
      <c r="BY56" s="426"/>
      <c r="BZ56" s="426"/>
      <c r="CA56" s="186">
        <f t="shared" si="3"/>
        <v>257.6367134494833</v>
      </c>
      <c r="CB56" s="187">
        <f t="shared" si="4"/>
        <v>78.870697864134712</v>
      </c>
    </row>
    <row r="57" spans="2:80">
      <c r="B57" s="184">
        <f t="shared" si="2"/>
        <v>2050</v>
      </c>
      <c r="C57" s="426">
        <v>0</v>
      </c>
      <c r="D57" s="426">
        <v>0</v>
      </c>
      <c r="E57" s="426">
        <v>0</v>
      </c>
      <c r="F57" s="426">
        <v>0</v>
      </c>
      <c r="G57" s="426">
        <v>0</v>
      </c>
      <c r="H57" s="426">
        <v>0</v>
      </c>
      <c r="I57" s="426">
        <v>4.6578823986592743E-6</v>
      </c>
      <c r="J57" s="426">
        <v>3.1792333617268465E-5</v>
      </c>
      <c r="K57" s="426">
        <v>1.0905224473646558E-4</v>
      </c>
      <c r="L57" s="426">
        <v>2.7180161008476256E-4</v>
      </c>
      <c r="M57" s="426">
        <v>5.7371771061655308E-4</v>
      </c>
      <c r="N57" s="426">
        <v>1.1062426226796235E-3</v>
      </c>
      <c r="O57" s="426">
        <v>1.9866440524396595E-3</v>
      </c>
      <c r="P57" s="426">
        <v>3.3583227000984761E-3</v>
      </c>
      <c r="Q57" s="426">
        <v>5.3923500695780835E-3</v>
      </c>
      <c r="R57" s="426">
        <v>8.2902831205999283E-3</v>
      </c>
      <c r="S57" s="426">
        <v>1.2273238122659264E-2</v>
      </c>
      <c r="T57" s="426">
        <v>1.7577906730180864E-2</v>
      </c>
      <c r="U57" s="426">
        <v>2.4479277234255248E-2</v>
      </c>
      <c r="V57" s="426">
        <v>3.3215080708903583E-2</v>
      </c>
      <c r="W57" s="426">
        <v>4.3959185720476635E-2</v>
      </c>
      <c r="X57" s="426">
        <v>5.6929028403037762E-2</v>
      </c>
      <c r="Y57" s="426">
        <v>7.2482941680196811E-2</v>
      </c>
      <c r="Z57" s="426">
        <v>9.1845619438167547E-2</v>
      </c>
      <c r="AA57" s="426">
        <v>0.11125309443305686</v>
      </c>
      <c r="AB57" s="426">
        <v>0.1355571007041888</v>
      </c>
      <c r="AC57" s="426">
        <v>0.16471836704586518</v>
      </c>
      <c r="AD57" s="426">
        <v>0.19546781080145564</v>
      </c>
      <c r="AE57" s="426">
        <v>0.23009377815430165</v>
      </c>
      <c r="AF57" s="426">
        <v>0.27527411557005715</v>
      </c>
      <c r="AG57" s="426">
        <v>0.33477570086676234</v>
      </c>
      <c r="AH57" s="426">
        <v>0.4046841645288678</v>
      </c>
      <c r="AI57" s="426">
        <v>0.48179173559090416</v>
      </c>
      <c r="AJ57" s="426">
        <v>0.57488053245430826</v>
      </c>
      <c r="AK57" s="426">
        <v>0.66355599456521397</v>
      </c>
      <c r="AL57" s="426">
        <v>0.77092974548521942</v>
      </c>
      <c r="AM57" s="426">
        <v>0.90173322079387386</v>
      </c>
      <c r="AN57" s="426">
        <v>1.0453402264332723</v>
      </c>
      <c r="AO57" s="426">
        <v>1.2241909378247038</v>
      </c>
      <c r="AP57" s="426">
        <v>1.4210122937314464</v>
      </c>
      <c r="AQ57" s="426">
        <v>1.5954212801317669</v>
      </c>
      <c r="AR57" s="426">
        <v>1.8044584109924735</v>
      </c>
      <c r="AS57" s="426">
        <v>2.0716275489982756</v>
      </c>
      <c r="AT57" s="426">
        <v>2.3079510789224891</v>
      </c>
      <c r="AU57" s="426">
        <v>2.565299982987824</v>
      </c>
      <c r="AV57" s="426">
        <v>2.9316058342063345</v>
      </c>
      <c r="AW57" s="426">
        <v>3.2190435904537766</v>
      </c>
      <c r="AX57" s="426">
        <v>3.502330989817029</v>
      </c>
      <c r="AY57" s="426">
        <v>3.7957213808921297</v>
      </c>
      <c r="AZ57" s="426">
        <v>4.3080755467955498</v>
      </c>
      <c r="BA57" s="426">
        <v>4.6928038886192791</v>
      </c>
      <c r="BB57" s="426">
        <v>4.848122906341465</v>
      </c>
      <c r="BC57" s="426">
        <v>5.0103825014037495</v>
      </c>
      <c r="BD57" s="426">
        <v>5.4488465698087509</v>
      </c>
      <c r="BE57" s="426">
        <v>6.070598166917911</v>
      </c>
      <c r="BF57" s="426">
        <v>6.7281942208379606</v>
      </c>
      <c r="BG57" s="426">
        <v>7.4052043153509217</v>
      </c>
      <c r="BH57" s="426">
        <v>8.3688487092677679</v>
      </c>
      <c r="BI57" s="426">
        <v>9.297744256583929</v>
      </c>
      <c r="BJ57" s="426">
        <v>10.198454564071364</v>
      </c>
      <c r="BK57" s="426">
        <v>10.798570710312296</v>
      </c>
      <c r="BL57" s="426">
        <v>11.763447750541408</v>
      </c>
      <c r="BM57" s="426">
        <v>12.616117429815318</v>
      </c>
      <c r="BN57" s="426">
        <v>13.669451901881065</v>
      </c>
      <c r="BO57" s="426">
        <v>14.256104785473015</v>
      </c>
      <c r="BP57" s="426">
        <v>14.983975056076</v>
      </c>
      <c r="BQ57" s="426">
        <v>15.389034280347387</v>
      </c>
      <c r="BR57" s="426">
        <v>15.582079056192216</v>
      </c>
      <c r="BS57" s="426">
        <v>15.697033775504659</v>
      </c>
      <c r="BT57" s="426">
        <v>15.73107769467987</v>
      </c>
      <c r="BU57" s="426"/>
      <c r="BV57" s="426"/>
      <c r="BW57" s="426"/>
      <c r="BX57" s="426"/>
      <c r="BY57" s="426"/>
      <c r="BZ57" s="426"/>
      <c r="CA57" s="186">
        <f t="shared" si="3"/>
        <v>245.96677414559215</v>
      </c>
      <c r="CB57" s="187">
        <f t="shared" si="4"/>
        <v>78.79497073267477</v>
      </c>
    </row>
    <row r="58" spans="2:80">
      <c r="B58" s="184">
        <f t="shared" si="2"/>
        <v>2051</v>
      </c>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188"/>
      <c r="BX58" s="188"/>
      <c r="BY58" s="188"/>
      <c r="BZ58" s="188"/>
      <c r="CA58" s="186">
        <f t="shared" si="3"/>
        <v>0</v>
      </c>
      <c r="CB58" s="187" t="e">
        <f t="shared" si="4"/>
        <v>#DIV/0!</v>
      </c>
    </row>
    <row r="59" spans="2:80">
      <c r="B59" s="184">
        <f t="shared" si="2"/>
        <v>2052</v>
      </c>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8"/>
      <c r="BX59" s="188"/>
      <c r="BY59" s="188"/>
      <c r="BZ59" s="188"/>
      <c r="CA59" s="186">
        <f t="shared" si="3"/>
        <v>0</v>
      </c>
      <c r="CB59" s="187" t="e">
        <f t="shared" si="4"/>
        <v>#DIV/0!</v>
      </c>
    </row>
    <row r="60" spans="2:80">
      <c r="B60" s="184">
        <f t="shared" si="2"/>
        <v>2053</v>
      </c>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6">
        <f t="shared" si="3"/>
        <v>0</v>
      </c>
      <c r="CB60" s="187" t="e">
        <f t="shared" si="4"/>
        <v>#DIV/0!</v>
      </c>
    </row>
    <row r="61" spans="2:80">
      <c r="B61" s="184">
        <f t="shared" si="2"/>
        <v>2054</v>
      </c>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6">
        <f t="shared" si="3"/>
        <v>0</v>
      </c>
      <c r="CB61" s="187" t="e">
        <f t="shared" si="4"/>
        <v>#DIV/0!</v>
      </c>
    </row>
    <row r="62" spans="2:80">
      <c r="B62" s="184">
        <f t="shared" si="2"/>
        <v>2055</v>
      </c>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6">
        <f t="shared" si="3"/>
        <v>0</v>
      </c>
      <c r="CB62" s="187" t="e">
        <f t="shared" si="4"/>
        <v>#DIV/0!</v>
      </c>
    </row>
    <row r="63" spans="2:80">
      <c r="B63" s="184">
        <f t="shared" si="2"/>
        <v>2056</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6">
        <f t="shared" si="3"/>
        <v>0</v>
      </c>
      <c r="CB63" s="187" t="e">
        <f t="shared" si="4"/>
        <v>#DIV/0!</v>
      </c>
    </row>
    <row r="64" spans="2:80">
      <c r="B64" s="184">
        <f t="shared" si="2"/>
        <v>2057</v>
      </c>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8"/>
      <c r="BY64" s="188"/>
      <c r="BZ64" s="188"/>
      <c r="CA64" s="186">
        <f t="shared" si="3"/>
        <v>0</v>
      </c>
      <c r="CB64" s="187" t="e">
        <f t="shared" si="4"/>
        <v>#DIV/0!</v>
      </c>
    </row>
    <row r="65" spans="2:80">
      <c r="B65" s="184">
        <f t="shared" si="2"/>
        <v>2058</v>
      </c>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c r="BX65" s="188"/>
      <c r="BY65" s="188"/>
      <c r="BZ65" s="188"/>
      <c r="CA65" s="186">
        <f t="shared" si="3"/>
        <v>0</v>
      </c>
      <c r="CB65" s="187" t="e">
        <f t="shared" si="4"/>
        <v>#DIV/0!</v>
      </c>
    </row>
    <row r="66" spans="2:80">
      <c r="B66" s="184">
        <f t="shared" si="2"/>
        <v>2059</v>
      </c>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c r="BY66" s="188"/>
      <c r="BZ66" s="188"/>
      <c r="CA66" s="186">
        <f t="shared" si="3"/>
        <v>0</v>
      </c>
      <c r="CB66" s="187" t="e">
        <f t="shared" si="4"/>
        <v>#DIV/0!</v>
      </c>
    </row>
    <row r="67" spans="2:80">
      <c r="B67" s="184">
        <f t="shared" si="2"/>
        <v>2060</v>
      </c>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8"/>
      <c r="BZ67" s="188"/>
      <c r="CA67" s="186">
        <f t="shared" si="3"/>
        <v>0</v>
      </c>
      <c r="CB67" s="187" t="e">
        <f t="shared" si="4"/>
        <v>#DIV/0!</v>
      </c>
    </row>
    <row r="68" spans="2:80">
      <c r="B68" s="184">
        <f t="shared" si="2"/>
        <v>2061</v>
      </c>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6">
        <f t="shared" si="3"/>
        <v>0</v>
      </c>
      <c r="CB68" s="187" t="e">
        <f t="shared" si="4"/>
        <v>#DIV/0!</v>
      </c>
    </row>
    <row r="69" spans="2:80">
      <c r="B69" s="184">
        <f t="shared" si="2"/>
        <v>2062</v>
      </c>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8"/>
      <c r="BZ69" s="188"/>
      <c r="CA69" s="186">
        <f t="shared" si="3"/>
        <v>0</v>
      </c>
      <c r="CB69" s="187" t="e">
        <f t="shared" si="4"/>
        <v>#DIV/0!</v>
      </c>
    </row>
    <row r="70" spans="2:80">
      <c r="B70" s="184">
        <f t="shared" si="2"/>
        <v>2063</v>
      </c>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6">
        <f t="shared" si="3"/>
        <v>0</v>
      </c>
      <c r="CB70" s="187" t="e">
        <f t="shared" si="4"/>
        <v>#DIV/0!</v>
      </c>
    </row>
    <row r="71" spans="2:80">
      <c r="B71" s="184">
        <f t="shared" si="2"/>
        <v>2064</v>
      </c>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88"/>
      <c r="BY71" s="188"/>
      <c r="BZ71" s="188"/>
      <c r="CA71" s="186">
        <f t="shared" si="3"/>
        <v>0</v>
      </c>
      <c r="CB71" s="187" t="e">
        <f t="shared" si="4"/>
        <v>#DIV/0!</v>
      </c>
    </row>
    <row r="72" spans="2:80">
      <c r="B72" s="184">
        <f t="shared" si="2"/>
        <v>2065</v>
      </c>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8"/>
      <c r="BZ72" s="188"/>
      <c r="CA72" s="186">
        <f t="shared" si="3"/>
        <v>0</v>
      </c>
      <c r="CB72" s="187" t="e">
        <f t="shared" si="4"/>
        <v>#DIV/0!</v>
      </c>
    </row>
    <row r="73" spans="2:80">
      <c r="B73" s="184">
        <f t="shared" si="2"/>
        <v>2066</v>
      </c>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6">
        <f t="shared" si="3"/>
        <v>0</v>
      </c>
      <c r="CB73" s="187" t="e">
        <f t="shared" si="4"/>
        <v>#DIV/0!</v>
      </c>
    </row>
    <row r="74" spans="2:80">
      <c r="B74" s="184">
        <f t="shared" si="2"/>
        <v>2067</v>
      </c>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6">
        <f t="shared" si="3"/>
        <v>0</v>
      </c>
      <c r="CB74" s="187" t="e">
        <f t="shared" si="4"/>
        <v>#DIV/0!</v>
      </c>
    </row>
    <row r="75" spans="2:80">
      <c r="B75" s="184">
        <f t="shared" si="2"/>
        <v>2068</v>
      </c>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8"/>
      <c r="BQ75" s="188"/>
      <c r="BR75" s="188"/>
      <c r="BS75" s="188"/>
      <c r="BT75" s="188"/>
      <c r="BU75" s="188"/>
      <c r="BV75" s="188"/>
      <c r="BW75" s="188"/>
      <c r="BX75" s="188"/>
      <c r="BY75" s="188"/>
      <c r="BZ75" s="188"/>
      <c r="CA75" s="186">
        <f t="shared" si="3"/>
        <v>0</v>
      </c>
      <c r="CB75" s="187" t="e">
        <f t="shared" si="4"/>
        <v>#DIV/0!</v>
      </c>
    </row>
    <row r="76" spans="2:80">
      <c r="B76" s="184">
        <f t="shared" si="2"/>
        <v>2069</v>
      </c>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8"/>
      <c r="BQ76" s="188"/>
      <c r="BR76" s="188"/>
      <c r="BS76" s="188"/>
      <c r="BT76" s="188"/>
      <c r="BU76" s="188"/>
      <c r="BV76" s="188"/>
      <c r="BW76" s="188"/>
      <c r="BX76" s="188"/>
      <c r="BY76" s="188"/>
      <c r="BZ76" s="188"/>
      <c r="CA76" s="186">
        <f t="shared" si="3"/>
        <v>0</v>
      </c>
      <c r="CB76" s="187" t="e">
        <f t="shared" si="4"/>
        <v>#DIV/0!</v>
      </c>
    </row>
    <row r="77" spans="2:80">
      <c r="B77" s="184">
        <f t="shared" ref="B77" si="5">B76+1</f>
        <v>2070</v>
      </c>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8"/>
      <c r="BR77" s="188"/>
      <c r="BS77" s="188"/>
      <c r="BT77" s="188"/>
      <c r="BU77" s="188"/>
      <c r="BV77" s="188"/>
      <c r="BW77" s="188"/>
      <c r="BX77" s="188"/>
      <c r="BY77" s="188"/>
      <c r="BZ77" s="188"/>
      <c r="CA77" s="186">
        <f>SUM(C77:BZ77)</f>
        <v>0</v>
      </c>
      <c r="CB77" s="187" t="e">
        <f t="shared" ref="CB77" si="6">(SUMPRODUCT(C77:BY77,$C$11:$BY$11)+BZ77*95)/CA77</f>
        <v>#DIV/0!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tabColor rgb="FFFFFF66"/>
  </sheetPr>
  <dimension ref="A1:CB78"/>
  <sheetViews>
    <sheetView showGridLines="0" showRowColHeaders="0" zoomScale="80" zoomScaleNormal="80" workbookViewId="0"/>
  </sheetViews>
  <sheetFormatPr baseColWidth="10" defaultColWidth="9" defaultRowHeight="13" zeroHeight="1"/>
  <cols>
    <col min="1" max="1" width="3.33203125" style="28" customWidth="1"/>
    <col min="2" max="2" width="4.83203125" style="27" bestFit="1" customWidth="1"/>
    <col min="3" max="78" width="6.1640625" style="195" customWidth="1"/>
    <col min="79" max="79" width="9" style="28" customWidth="1"/>
    <col min="80" max="16384" width="9" style="28"/>
  </cols>
  <sheetData>
    <row r="1" spans="1:80" ht="20">
      <c r="A1" s="1" t="s">
        <v>121</v>
      </c>
    </row>
    <row r="2" spans="1:80"/>
    <row r="3" spans="1:80">
      <c r="B3" s="32" t="s">
        <v>122</v>
      </c>
      <c r="K3" s="196"/>
    </row>
    <row r="4" spans="1:80" ht="3" customHeight="1">
      <c r="B4" s="32"/>
    </row>
    <row r="5" spans="1:80" ht="3" customHeight="1">
      <c r="B5" s="32"/>
    </row>
    <row r="6" spans="1:80" ht="3" customHeight="1">
      <c r="B6" s="32"/>
    </row>
    <row r="7" spans="1:80" ht="3" customHeight="1">
      <c r="B7" s="32"/>
    </row>
    <row r="8" spans="1:80" ht="3" customHeight="1">
      <c r="B8" s="32"/>
    </row>
    <row r="9" spans="1:80" ht="3" customHeight="1">
      <c r="B9" s="32"/>
    </row>
    <row r="10" spans="1:80" s="208" customFormat="1" ht="10">
      <c r="B10" s="209"/>
      <c r="C10" s="207">
        <f>C11</f>
        <v>20</v>
      </c>
      <c r="D10" s="207">
        <f t="shared" ref="D10:BO10" si="0">D11</f>
        <v>21</v>
      </c>
      <c r="E10" s="207">
        <f t="shared" si="0"/>
        <v>22</v>
      </c>
      <c r="F10" s="207">
        <f t="shared" si="0"/>
        <v>23</v>
      </c>
      <c r="G10" s="207">
        <f t="shared" si="0"/>
        <v>24</v>
      </c>
      <c r="H10" s="207">
        <f t="shared" si="0"/>
        <v>25</v>
      </c>
      <c r="I10" s="207">
        <f t="shared" si="0"/>
        <v>26</v>
      </c>
      <c r="J10" s="207">
        <f t="shared" si="0"/>
        <v>27</v>
      </c>
      <c r="K10" s="207">
        <f t="shared" si="0"/>
        <v>28</v>
      </c>
      <c r="L10" s="207">
        <f t="shared" si="0"/>
        <v>29</v>
      </c>
      <c r="M10" s="207">
        <f t="shared" si="0"/>
        <v>30</v>
      </c>
      <c r="N10" s="207">
        <f t="shared" si="0"/>
        <v>31</v>
      </c>
      <c r="O10" s="207">
        <f t="shared" si="0"/>
        <v>32</v>
      </c>
      <c r="P10" s="207">
        <f t="shared" si="0"/>
        <v>33</v>
      </c>
      <c r="Q10" s="207">
        <f t="shared" si="0"/>
        <v>34</v>
      </c>
      <c r="R10" s="207">
        <f t="shared" si="0"/>
        <v>35</v>
      </c>
      <c r="S10" s="207">
        <f t="shared" si="0"/>
        <v>36</v>
      </c>
      <c r="T10" s="207">
        <f t="shared" si="0"/>
        <v>37</v>
      </c>
      <c r="U10" s="207">
        <f t="shared" si="0"/>
        <v>38</v>
      </c>
      <c r="V10" s="207">
        <f t="shared" si="0"/>
        <v>39</v>
      </c>
      <c r="W10" s="207">
        <f t="shared" si="0"/>
        <v>40</v>
      </c>
      <c r="X10" s="207">
        <f t="shared" si="0"/>
        <v>41</v>
      </c>
      <c r="Y10" s="207">
        <f t="shared" si="0"/>
        <v>42</v>
      </c>
      <c r="Z10" s="207">
        <f t="shared" si="0"/>
        <v>43</v>
      </c>
      <c r="AA10" s="207">
        <f t="shared" si="0"/>
        <v>44</v>
      </c>
      <c r="AB10" s="207">
        <f t="shared" si="0"/>
        <v>45</v>
      </c>
      <c r="AC10" s="207">
        <f t="shared" si="0"/>
        <v>46</v>
      </c>
      <c r="AD10" s="207">
        <f t="shared" si="0"/>
        <v>47</v>
      </c>
      <c r="AE10" s="207">
        <f t="shared" si="0"/>
        <v>48</v>
      </c>
      <c r="AF10" s="207">
        <f t="shared" si="0"/>
        <v>49</v>
      </c>
      <c r="AG10" s="207">
        <f t="shared" si="0"/>
        <v>50</v>
      </c>
      <c r="AH10" s="207">
        <f t="shared" si="0"/>
        <v>51</v>
      </c>
      <c r="AI10" s="207">
        <f t="shared" si="0"/>
        <v>52</v>
      </c>
      <c r="AJ10" s="207">
        <f t="shared" si="0"/>
        <v>53</v>
      </c>
      <c r="AK10" s="207">
        <f t="shared" si="0"/>
        <v>54</v>
      </c>
      <c r="AL10" s="207">
        <f t="shared" si="0"/>
        <v>55</v>
      </c>
      <c r="AM10" s="207">
        <f t="shared" si="0"/>
        <v>56</v>
      </c>
      <c r="AN10" s="207">
        <f t="shared" si="0"/>
        <v>57</v>
      </c>
      <c r="AO10" s="207">
        <f t="shared" si="0"/>
        <v>58</v>
      </c>
      <c r="AP10" s="207">
        <f t="shared" si="0"/>
        <v>59</v>
      </c>
      <c r="AQ10" s="207">
        <f t="shared" si="0"/>
        <v>60</v>
      </c>
      <c r="AR10" s="207">
        <f t="shared" si="0"/>
        <v>61</v>
      </c>
      <c r="AS10" s="207">
        <f t="shared" si="0"/>
        <v>62</v>
      </c>
      <c r="AT10" s="207">
        <f t="shared" si="0"/>
        <v>63</v>
      </c>
      <c r="AU10" s="207">
        <f t="shared" si="0"/>
        <v>64</v>
      </c>
      <c r="AV10" s="207">
        <f t="shared" si="0"/>
        <v>65</v>
      </c>
      <c r="AW10" s="207">
        <f t="shared" si="0"/>
        <v>66</v>
      </c>
      <c r="AX10" s="207">
        <f t="shared" si="0"/>
        <v>67</v>
      </c>
      <c r="AY10" s="207">
        <f t="shared" si="0"/>
        <v>68</v>
      </c>
      <c r="AZ10" s="207">
        <f t="shared" si="0"/>
        <v>69</v>
      </c>
      <c r="BA10" s="207">
        <f t="shared" si="0"/>
        <v>70</v>
      </c>
      <c r="BB10" s="207">
        <f t="shared" si="0"/>
        <v>71</v>
      </c>
      <c r="BC10" s="207">
        <f t="shared" si="0"/>
        <v>72</v>
      </c>
      <c r="BD10" s="207">
        <f t="shared" si="0"/>
        <v>73</v>
      </c>
      <c r="BE10" s="207">
        <f t="shared" si="0"/>
        <v>74</v>
      </c>
      <c r="BF10" s="207">
        <f t="shared" si="0"/>
        <v>75</v>
      </c>
      <c r="BG10" s="207">
        <f t="shared" si="0"/>
        <v>76</v>
      </c>
      <c r="BH10" s="207">
        <f t="shared" si="0"/>
        <v>77</v>
      </c>
      <c r="BI10" s="207">
        <f t="shared" si="0"/>
        <v>78</v>
      </c>
      <c r="BJ10" s="207">
        <f t="shared" si="0"/>
        <v>79</v>
      </c>
      <c r="BK10" s="207">
        <f t="shared" si="0"/>
        <v>80</v>
      </c>
      <c r="BL10" s="207">
        <f t="shared" si="0"/>
        <v>81</v>
      </c>
      <c r="BM10" s="207">
        <f t="shared" si="0"/>
        <v>82</v>
      </c>
      <c r="BN10" s="207">
        <f t="shared" si="0"/>
        <v>83</v>
      </c>
      <c r="BO10" s="207">
        <f t="shared" si="0"/>
        <v>84</v>
      </c>
      <c r="BP10" s="207">
        <f t="shared" ref="BP10:BY10" si="1">BP11</f>
        <v>85</v>
      </c>
      <c r="BQ10" s="207">
        <f t="shared" si="1"/>
        <v>86</v>
      </c>
      <c r="BR10" s="207">
        <f t="shared" si="1"/>
        <v>87</v>
      </c>
      <c r="BS10" s="207">
        <f t="shared" si="1"/>
        <v>88</v>
      </c>
      <c r="BT10" s="207">
        <f t="shared" si="1"/>
        <v>89</v>
      </c>
      <c r="BU10" s="207">
        <f t="shared" si="1"/>
        <v>90</v>
      </c>
      <c r="BV10" s="207">
        <f t="shared" si="1"/>
        <v>91</v>
      </c>
      <c r="BW10" s="207">
        <f t="shared" si="1"/>
        <v>92</v>
      </c>
      <c r="BX10" s="207">
        <f t="shared" si="1"/>
        <v>93</v>
      </c>
      <c r="BY10" s="207">
        <f t="shared" si="1"/>
        <v>94</v>
      </c>
      <c r="BZ10" s="207">
        <v>95</v>
      </c>
    </row>
    <row r="11" spans="1:80">
      <c r="B11" s="182"/>
      <c r="C11" s="198">
        <v>20</v>
      </c>
      <c r="D11" s="198">
        <f>C11+1</f>
        <v>21</v>
      </c>
      <c r="E11" s="198">
        <f t="shared" ref="E11:AJ11" si="2">D11+1</f>
        <v>22</v>
      </c>
      <c r="F11" s="198">
        <f t="shared" si="2"/>
        <v>23</v>
      </c>
      <c r="G11" s="198">
        <f t="shared" si="2"/>
        <v>24</v>
      </c>
      <c r="H11" s="198">
        <f t="shared" si="2"/>
        <v>25</v>
      </c>
      <c r="I11" s="198">
        <f t="shared" si="2"/>
        <v>26</v>
      </c>
      <c r="J11" s="198">
        <f t="shared" si="2"/>
        <v>27</v>
      </c>
      <c r="K11" s="198">
        <f t="shared" si="2"/>
        <v>28</v>
      </c>
      <c r="L11" s="198">
        <f t="shared" si="2"/>
        <v>29</v>
      </c>
      <c r="M11" s="198">
        <f t="shared" si="2"/>
        <v>30</v>
      </c>
      <c r="N11" s="198">
        <f t="shared" si="2"/>
        <v>31</v>
      </c>
      <c r="O11" s="198">
        <f t="shared" si="2"/>
        <v>32</v>
      </c>
      <c r="P11" s="198">
        <f t="shared" si="2"/>
        <v>33</v>
      </c>
      <c r="Q11" s="198">
        <f t="shared" si="2"/>
        <v>34</v>
      </c>
      <c r="R11" s="198">
        <f t="shared" si="2"/>
        <v>35</v>
      </c>
      <c r="S11" s="198">
        <f t="shared" si="2"/>
        <v>36</v>
      </c>
      <c r="T11" s="198">
        <f t="shared" si="2"/>
        <v>37</v>
      </c>
      <c r="U11" s="198">
        <f t="shared" si="2"/>
        <v>38</v>
      </c>
      <c r="V11" s="198">
        <f t="shared" si="2"/>
        <v>39</v>
      </c>
      <c r="W11" s="198">
        <f t="shared" si="2"/>
        <v>40</v>
      </c>
      <c r="X11" s="198">
        <f t="shared" si="2"/>
        <v>41</v>
      </c>
      <c r="Y11" s="198">
        <f t="shared" si="2"/>
        <v>42</v>
      </c>
      <c r="Z11" s="198">
        <f t="shared" si="2"/>
        <v>43</v>
      </c>
      <c r="AA11" s="198">
        <f t="shared" si="2"/>
        <v>44</v>
      </c>
      <c r="AB11" s="198">
        <f t="shared" si="2"/>
        <v>45</v>
      </c>
      <c r="AC11" s="198">
        <f t="shared" si="2"/>
        <v>46</v>
      </c>
      <c r="AD11" s="198">
        <f t="shared" si="2"/>
        <v>47</v>
      </c>
      <c r="AE11" s="198">
        <f t="shared" si="2"/>
        <v>48</v>
      </c>
      <c r="AF11" s="198">
        <f t="shared" si="2"/>
        <v>49</v>
      </c>
      <c r="AG11" s="198">
        <f t="shared" si="2"/>
        <v>50</v>
      </c>
      <c r="AH11" s="198">
        <f t="shared" si="2"/>
        <v>51</v>
      </c>
      <c r="AI11" s="198">
        <f t="shared" si="2"/>
        <v>52</v>
      </c>
      <c r="AJ11" s="198">
        <f t="shared" si="2"/>
        <v>53</v>
      </c>
      <c r="AK11" s="198">
        <f t="shared" ref="AK11:BP11" si="3">AJ11+1</f>
        <v>54</v>
      </c>
      <c r="AL11" s="198">
        <f t="shared" si="3"/>
        <v>55</v>
      </c>
      <c r="AM11" s="198">
        <f t="shared" si="3"/>
        <v>56</v>
      </c>
      <c r="AN11" s="198">
        <f t="shared" si="3"/>
        <v>57</v>
      </c>
      <c r="AO11" s="198">
        <f t="shared" si="3"/>
        <v>58</v>
      </c>
      <c r="AP11" s="198">
        <f t="shared" si="3"/>
        <v>59</v>
      </c>
      <c r="AQ11" s="198">
        <f t="shared" si="3"/>
        <v>60</v>
      </c>
      <c r="AR11" s="198">
        <f t="shared" si="3"/>
        <v>61</v>
      </c>
      <c r="AS11" s="198">
        <f t="shared" si="3"/>
        <v>62</v>
      </c>
      <c r="AT11" s="198">
        <f t="shared" si="3"/>
        <v>63</v>
      </c>
      <c r="AU11" s="198">
        <f t="shared" si="3"/>
        <v>64</v>
      </c>
      <c r="AV11" s="198">
        <f t="shared" si="3"/>
        <v>65</v>
      </c>
      <c r="AW11" s="198">
        <f t="shared" si="3"/>
        <v>66</v>
      </c>
      <c r="AX11" s="198">
        <f t="shared" si="3"/>
        <v>67</v>
      </c>
      <c r="AY11" s="198">
        <f t="shared" si="3"/>
        <v>68</v>
      </c>
      <c r="AZ11" s="198">
        <f t="shared" si="3"/>
        <v>69</v>
      </c>
      <c r="BA11" s="198">
        <f t="shared" si="3"/>
        <v>70</v>
      </c>
      <c r="BB11" s="198">
        <f t="shared" si="3"/>
        <v>71</v>
      </c>
      <c r="BC11" s="198">
        <f t="shared" si="3"/>
        <v>72</v>
      </c>
      <c r="BD11" s="198">
        <f t="shared" si="3"/>
        <v>73</v>
      </c>
      <c r="BE11" s="198">
        <f t="shared" si="3"/>
        <v>74</v>
      </c>
      <c r="BF11" s="198">
        <f t="shared" si="3"/>
        <v>75</v>
      </c>
      <c r="BG11" s="198">
        <f t="shared" si="3"/>
        <v>76</v>
      </c>
      <c r="BH11" s="198">
        <f t="shared" si="3"/>
        <v>77</v>
      </c>
      <c r="BI11" s="198">
        <f t="shared" si="3"/>
        <v>78</v>
      </c>
      <c r="BJ11" s="198">
        <f t="shared" si="3"/>
        <v>79</v>
      </c>
      <c r="BK11" s="198">
        <f t="shared" si="3"/>
        <v>80</v>
      </c>
      <c r="BL11" s="198">
        <f t="shared" si="3"/>
        <v>81</v>
      </c>
      <c r="BM11" s="198">
        <f t="shared" si="3"/>
        <v>82</v>
      </c>
      <c r="BN11" s="198">
        <f t="shared" si="3"/>
        <v>83</v>
      </c>
      <c r="BO11" s="198">
        <f t="shared" si="3"/>
        <v>84</v>
      </c>
      <c r="BP11" s="198">
        <f t="shared" si="3"/>
        <v>85</v>
      </c>
      <c r="BQ11" s="198">
        <f t="shared" ref="BQ11:BY11" si="4">BP11+1</f>
        <v>86</v>
      </c>
      <c r="BR11" s="198">
        <f t="shared" si="4"/>
        <v>87</v>
      </c>
      <c r="BS11" s="198">
        <f t="shared" si="4"/>
        <v>88</v>
      </c>
      <c r="BT11" s="198">
        <f t="shared" si="4"/>
        <v>89</v>
      </c>
      <c r="BU11" s="198">
        <f t="shared" si="4"/>
        <v>90</v>
      </c>
      <c r="BV11" s="198">
        <f t="shared" si="4"/>
        <v>91</v>
      </c>
      <c r="BW11" s="198">
        <f t="shared" si="4"/>
        <v>92</v>
      </c>
      <c r="BX11" s="198">
        <f t="shared" si="4"/>
        <v>93</v>
      </c>
      <c r="BY11" s="198">
        <f t="shared" si="4"/>
        <v>94</v>
      </c>
      <c r="BZ11" s="198" t="s">
        <v>11</v>
      </c>
      <c r="CA11" s="190"/>
      <c r="CB11" s="190"/>
    </row>
    <row r="12" spans="1:80">
      <c r="B12" s="184">
        <v>2005</v>
      </c>
      <c r="C12" s="197">
        <v>0.85330000000000006</v>
      </c>
      <c r="D12" s="197">
        <v>0.85330000000000006</v>
      </c>
      <c r="E12" s="197">
        <v>0.85330000000000006</v>
      </c>
      <c r="F12" s="197">
        <v>0.85330000000000006</v>
      </c>
      <c r="G12" s="197">
        <v>0.85330000000000006</v>
      </c>
      <c r="H12" s="197">
        <v>0.85330000000000006</v>
      </c>
      <c r="I12" s="197">
        <v>0.85330000000000006</v>
      </c>
      <c r="J12" s="197">
        <v>0.85330000000000006</v>
      </c>
      <c r="K12" s="197">
        <v>0.85330000000000006</v>
      </c>
      <c r="L12" s="197">
        <v>0.85330000000000006</v>
      </c>
      <c r="M12" s="197">
        <v>0.85330000000000006</v>
      </c>
      <c r="N12" s="197">
        <v>0.85330000000000006</v>
      </c>
      <c r="O12" s="197">
        <v>0.85330000000000006</v>
      </c>
      <c r="P12" s="197">
        <v>0.85330000000000006</v>
      </c>
      <c r="Q12" s="197">
        <v>0.85330000000000006</v>
      </c>
      <c r="R12" s="197">
        <v>0.85330000000000006</v>
      </c>
      <c r="S12" s="197">
        <v>0.85330000000000006</v>
      </c>
      <c r="T12" s="197">
        <v>0.85330000000000006</v>
      </c>
      <c r="U12" s="197">
        <v>0.85330000000000006</v>
      </c>
      <c r="V12" s="197">
        <v>0.85330000000000006</v>
      </c>
      <c r="W12" s="197">
        <v>0.85330000000000006</v>
      </c>
      <c r="X12" s="197">
        <v>0.85330000000000006</v>
      </c>
      <c r="Y12" s="197">
        <v>0.85330000000000006</v>
      </c>
      <c r="Z12" s="197">
        <v>0.85330000000000006</v>
      </c>
      <c r="AA12" s="197">
        <v>0.85330000000000006</v>
      </c>
      <c r="AB12" s="197">
        <v>0.85330000000000006</v>
      </c>
      <c r="AC12" s="197">
        <v>0.85330000000000006</v>
      </c>
      <c r="AD12" s="197">
        <v>0.85330000000000006</v>
      </c>
      <c r="AE12" s="197">
        <v>0.85330000000000006</v>
      </c>
      <c r="AF12" s="197">
        <v>0.85330000000000006</v>
      </c>
      <c r="AG12" s="197">
        <v>0.85330000000000006</v>
      </c>
      <c r="AH12" s="197">
        <v>0.85330000000000006</v>
      </c>
      <c r="AI12" s="197">
        <v>0.85330000000000006</v>
      </c>
      <c r="AJ12" s="197">
        <v>0.85330000000000006</v>
      </c>
      <c r="AK12" s="197">
        <v>0.85330000000000006</v>
      </c>
      <c r="AL12" s="197">
        <v>0.85330000000000006</v>
      </c>
      <c r="AM12" s="197">
        <v>0.85330000000000006</v>
      </c>
      <c r="AN12" s="197">
        <v>0.85330000000000006</v>
      </c>
      <c r="AO12" s="197">
        <v>0.85330000000000006</v>
      </c>
      <c r="AP12" s="197">
        <v>0.85330000000000006</v>
      </c>
      <c r="AQ12" s="197">
        <v>0.55840000000000001</v>
      </c>
      <c r="AR12" s="197">
        <v>0.54349999999999987</v>
      </c>
      <c r="AS12" s="197">
        <v>0.52859999999999996</v>
      </c>
      <c r="AT12" s="197">
        <v>0.51369999999999982</v>
      </c>
      <c r="AU12" s="197">
        <v>0.49879999999999997</v>
      </c>
      <c r="AV12" s="197">
        <v>0.48389999999999983</v>
      </c>
      <c r="AW12" s="197">
        <v>0.46899999999999992</v>
      </c>
      <c r="AX12" s="197">
        <v>0.45409999999999978</v>
      </c>
      <c r="AY12" s="197">
        <v>0.43919999999999987</v>
      </c>
      <c r="AZ12" s="197">
        <v>0.42429999999999979</v>
      </c>
      <c r="BA12" s="197">
        <v>0.40939999999999988</v>
      </c>
      <c r="BB12" s="197">
        <v>0.39449999999999974</v>
      </c>
      <c r="BC12" s="197">
        <v>0.37959999999999983</v>
      </c>
      <c r="BD12" s="197">
        <v>0.36469999999999969</v>
      </c>
      <c r="BE12" s="197">
        <v>0.34979999999999972</v>
      </c>
      <c r="BF12" s="197">
        <v>0.3348999999999997</v>
      </c>
      <c r="BG12" s="197">
        <v>0.31999999999999967</v>
      </c>
      <c r="BH12" s="197">
        <v>0.30509999999999965</v>
      </c>
      <c r="BI12" s="197">
        <v>0.29019999999999962</v>
      </c>
      <c r="BJ12" s="197">
        <v>0.2752999999999996</v>
      </c>
      <c r="BK12" s="197">
        <v>0.26039999999999958</v>
      </c>
      <c r="BL12" s="197">
        <v>0.24549999999999955</v>
      </c>
      <c r="BM12" s="197">
        <v>0.23059999999999942</v>
      </c>
      <c r="BN12" s="197">
        <v>0.21569999999999939</v>
      </c>
      <c r="BO12" s="197">
        <v>0.20079999999999937</v>
      </c>
      <c r="BP12" s="197">
        <v>0.22589999999999938</v>
      </c>
      <c r="BQ12" s="197">
        <v>0.21099999999999935</v>
      </c>
      <c r="BR12" s="197">
        <v>0.19609999999999933</v>
      </c>
      <c r="BS12" s="197">
        <v>0.18119999999999931</v>
      </c>
      <c r="BT12" s="197">
        <v>0.16629999999999928</v>
      </c>
      <c r="BU12" s="197">
        <v>0.19139999999999929</v>
      </c>
      <c r="BV12" s="197">
        <v>0.17649999999999927</v>
      </c>
      <c r="BW12" s="197">
        <v>0.16159999999999924</v>
      </c>
      <c r="BX12" s="197">
        <v>0.14669999999999922</v>
      </c>
      <c r="BY12" s="197">
        <v>0.1317999999999992</v>
      </c>
      <c r="BZ12" s="197">
        <v>0.1317999999999992</v>
      </c>
      <c r="CA12" s="187"/>
      <c r="CB12" s="190"/>
    </row>
    <row r="13" spans="1:80">
      <c r="B13" s="184">
        <f t="shared" ref="B13:B67" si="5">B12+1</f>
        <v>2006</v>
      </c>
      <c r="C13" s="197">
        <v>0.85330000000000006</v>
      </c>
      <c r="D13" s="197">
        <v>0.85330000000000006</v>
      </c>
      <c r="E13" s="197">
        <v>0.85330000000000006</v>
      </c>
      <c r="F13" s="197">
        <v>0.85330000000000006</v>
      </c>
      <c r="G13" s="197">
        <v>0.85330000000000006</v>
      </c>
      <c r="H13" s="197">
        <v>0.85330000000000006</v>
      </c>
      <c r="I13" s="197">
        <v>0.85330000000000006</v>
      </c>
      <c r="J13" s="197">
        <v>0.85330000000000006</v>
      </c>
      <c r="K13" s="197">
        <v>0.85330000000000006</v>
      </c>
      <c r="L13" s="197">
        <v>0.85330000000000006</v>
      </c>
      <c r="M13" s="197">
        <v>0.85330000000000006</v>
      </c>
      <c r="N13" s="197">
        <v>0.85330000000000006</v>
      </c>
      <c r="O13" s="197">
        <v>0.85330000000000006</v>
      </c>
      <c r="P13" s="197">
        <v>0.85330000000000006</v>
      </c>
      <c r="Q13" s="197">
        <v>0.85330000000000006</v>
      </c>
      <c r="R13" s="197">
        <v>0.85330000000000006</v>
      </c>
      <c r="S13" s="197">
        <v>0.85330000000000006</v>
      </c>
      <c r="T13" s="197">
        <v>0.85330000000000006</v>
      </c>
      <c r="U13" s="197">
        <v>0.85330000000000006</v>
      </c>
      <c r="V13" s="197">
        <v>0.85330000000000006</v>
      </c>
      <c r="W13" s="197">
        <v>0.85330000000000006</v>
      </c>
      <c r="X13" s="197">
        <v>0.85330000000000006</v>
      </c>
      <c r="Y13" s="197">
        <v>0.85330000000000006</v>
      </c>
      <c r="Z13" s="197">
        <v>0.85330000000000006</v>
      </c>
      <c r="AA13" s="197">
        <v>0.85330000000000006</v>
      </c>
      <c r="AB13" s="197">
        <v>0.85330000000000006</v>
      </c>
      <c r="AC13" s="197">
        <v>0.85330000000000006</v>
      </c>
      <c r="AD13" s="197">
        <v>0.85330000000000006</v>
      </c>
      <c r="AE13" s="197">
        <v>0.85330000000000006</v>
      </c>
      <c r="AF13" s="197">
        <v>0.85330000000000006</v>
      </c>
      <c r="AG13" s="197">
        <v>0.85330000000000006</v>
      </c>
      <c r="AH13" s="197">
        <v>0.85330000000000006</v>
      </c>
      <c r="AI13" s="197">
        <v>0.85330000000000006</v>
      </c>
      <c r="AJ13" s="197">
        <v>0.85330000000000006</v>
      </c>
      <c r="AK13" s="197">
        <v>0.85330000000000006</v>
      </c>
      <c r="AL13" s="197">
        <v>0.85330000000000006</v>
      </c>
      <c r="AM13" s="197">
        <v>0.85330000000000006</v>
      </c>
      <c r="AN13" s="197">
        <v>0.85330000000000006</v>
      </c>
      <c r="AO13" s="197">
        <v>0.85330000000000006</v>
      </c>
      <c r="AP13" s="197">
        <v>0.85330000000000006</v>
      </c>
      <c r="AQ13" s="197">
        <v>0.62840000000000007</v>
      </c>
      <c r="AR13" s="197">
        <v>0.61349999999999993</v>
      </c>
      <c r="AS13" s="197">
        <v>0.59860000000000002</v>
      </c>
      <c r="AT13" s="197">
        <v>0.58369999999999989</v>
      </c>
      <c r="AU13" s="197">
        <v>0.56879999999999997</v>
      </c>
      <c r="AV13" s="197">
        <v>0.55389999999999984</v>
      </c>
      <c r="AW13" s="197">
        <v>0.53899999999999992</v>
      </c>
      <c r="AX13" s="197">
        <v>0.52409999999999979</v>
      </c>
      <c r="AY13" s="197">
        <v>0.50919999999999987</v>
      </c>
      <c r="AZ13" s="197">
        <v>0.4942999999999998</v>
      </c>
      <c r="BA13" s="197">
        <v>0.47939999999999988</v>
      </c>
      <c r="BB13" s="197">
        <v>0.46449999999999975</v>
      </c>
      <c r="BC13" s="197">
        <v>0.44959999999999983</v>
      </c>
      <c r="BD13" s="197">
        <v>0.4346999999999997</v>
      </c>
      <c r="BE13" s="197">
        <v>0.41979999999999973</v>
      </c>
      <c r="BF13" s="197">
        <v>0.4048999999999997</v>
      </c>
      <c r="BG13" s="197">
        <v>0.38999999999999968</v>
      </c>
      <c r="BH13" s="197">
        <v>0.37509999999999966</v>
      </c>
      <c r="BI13" s="197">
        <v>0.36019999999999963</v>
      </c>
      <c r="BJ13" s="197">
        <v>0.34529999999999961</v>
      </c>
      <c r="BK13" s="197">
        <v>0.33039999999999958</v>
      </c>
      <c r="BL13" s="197">
        <v>0.31549999999999956</v>
      </c>
      <c r="BM13" s="197">
        <v>0.30059999999999942</v>
      </c>
      <c r="BN13" s="197">
        <v>0.2856999999999994</v>
      </c>
      <c r="BO13" s="197">
        <v>0.27079999999999937</v>
      </c>
      <c r="BP13" s="197">
        <v>0.28589999999999938</v>
      </c>
      <c r="BQ13" s="197">
        <v>0.27099999999999935</v>
      </c>
      <c r="BR13" s="197">
        <v>0.25609999999999933</v>
      </c>
      <c r="BS13" s="197">
        <v>0.2411999999999993</v>
      </c>
      <c r="BT13" s="197">
        <v>0.22629999999999928</v>
      </c>
      <c r="BU13" s="197">
        <v>0.24139999999999928</v>
      </c>
      <c r="BV13" s="197">
        <v>0.22649999999999926</v>
      </c>
      <c r="BW13" s="197">
        <v>0.21159999999999923</v>
      </c>
      <c r="BX13" s="197">
        <v>0.19669999999999921</v>
      </c>
      <c r="BY13" s="197">
        <v>0.18179999999999918</v>
      </c>
      <c r="BZ13" s="197">
        <v>0.18179999999999918</v>
      </c>
      <c r="CA13" s="187"/>
      <c r="CB13" s="190"/>
    </row>
    <row r="14" spans="1:80">
      <c r="B14" s="184">
        <f t="shared" si="5"/>
        <v>2007</v>
      </c>
      <c r="C14" s="197">
        <v>0.85330000000000006</v>
      </c>
      <c r="D14" s="197">
        <v>0.85330000000000006</v>
      </c>
      <c r="E14" s="197">
        <v>0.85330000000000006</v>
      </c>
      <c r="F14" s="197">
        <v>0.85330000000000006</v>
      </c>
      <c r="G14" s="197">
        <v>0.85330000000000006</v>
      </c>
      <c r="H14" s="197">
        <v>0.85330000000000006</v>
      </c>
      <c r="I14" s="197">
        <v>0.85330000000000006</v>
      </c>
      <c r="J14" s="197">
        <v>0.85330000000000006</v>
      </c>
      <c r="K14" s="197">
        <v>0.85330000000000006</v>
      </c>
      <c r="L14" s="197">
        <v>0.85330000000000006</v>
      </c>
      <c r="M14" s="197">
        <v>0.85330000000000006</v>
      </c>
      <c r="N14" s="197">
        <v>0.85330000000000006</v>
      </c>
      <c r="O14" s="197">
        <v>0.85330000000000006</v>
      </c>
      <c r="P14" s="197">
        <v>0.85330000000000006</v>
      </c>
      <c r="Q14" s="197">
        <v>0.85330000000000006</v>
      </c>
      <c r="R14" s="197">
        <v>0.85330000000000006</v>
      </c>
      <c r="S14" s="197">
        <v>0.85330000000000006</v>
      </c>
      <c r="T14" s="197">
        <v>0.85330000000000006</v>
      </c>
      <c r="U14" s="197">
        <v>0.85330000000000006</v>
      </c>
      <c r="V14" s="197">
        <v>0.85330000000000006</v>
      </c>
      <c r="W14" s="197">
        <v>0.85330000000000006</v>
      </c>
      <c r="X14" s="197">
        <v>0.85330000000000006</v>
      </c>
      <c r="Y14" s="197">
        <v>0.85330000000000006</v>
      </c>
      <c r="Z14" s="197">
        <v>0.85330000000000006</v>
      </c>
      <c r="AA14" s="197">
        <v>0.85330000000000006</v>
      </c>
      <c r="AB14" s="197">
        <v>0.85330000000000006</v>
      </c>
      <c r="AC14" s="197">
        <v>0.85330000000000006</v>
      </c>
      <c r="AD14" s="197">
        <v>0.85330000000000006</v>
      </c>
      <c r="AE14" s="197">
        <v>0.85330000000000006</v>
      </c>
      <c r="AF14" s="197">
        <v>0.85330000000000006</v>
      </c>
      <c r="AG14" s="197">
        <v>0.85330000000000006</v>
      </c>
      <c r="AH14" s="197">
        <v>0.85330000000000006</v>
      </c>
      <c r="AI14" s="197">
        <v>0.85330000000000006</v>
      </c>
      <c r="AJ14" s="197">
        <v>0.85330000000000006</v>
      </c>
      <c r="AK14" s="197">
        <v>0.85330000000000006</v>
      </c>
      <c r="AL14" s="197">
        <v>0.85330000000000006</v>
      </c>
      <c r="AM14" s="197">
        <v>0.85330000000000006</v>
      </c>
      <c r="AN14" s="197">
        <v>0.85330000000000006</v>
      </c>
      <c r="AO14" s="197">
        <v>0.85330000000000006</v>
      </c>
      <c r="AP14" s="197">
        <v>0.85330000000000006</v>
      </c>
      <c r="AQ14" s="197">
        <v>0.69840000000000013</v>
      </c>
      <c r="AR14" s="197">
        <v>0.6835</v>
      </c>
      <c r="AS14" s="197">
        <v>0.66860000000000008</v>
      </c>
      <c r="AT14" s="197">
        <v>0.65369999999999995</v>
      </c>
      <c r="AU14" s="197">
        <v>0.63880000000000003</v>
      </c>
      <c r="AV14" s="197">
        <v>0.6238999999999999</v>
      </c>
      <c r="AW14" s="197">
        <v>0.60899999999999999</v>
      </c>
      <c r="AX14" s="197">
        <v>0.59409999999999985</v>
      </c>
      <c r="AY14" s="197">
        <v>0.57919999999999994</v>
      </c>
      <c r="AZ14" s="197">
        <v>0.5642999999999998</v>
      </c>
      <c r="BA14" s="197">
        <v>0.54939999999999989</v>
      </c>
      <c r="BB14" s="197">
        <v>0.53449999999999975</v>
      </c>
      <c r="BC14" s="197">
        <v>0.51959999999999984</v>
      </c>
      <c r="BD14" s="197">
        <v>0.5046999999999997</v>
      </c>
      <c r="BE14" s="197">
        <v>0.48979999999999974</v>
      </c>
      <c r="BF14" s="197">
        <v>0.47489999999999971</v>
      </c>
      <c r="BG14" s="197">
        <v>0.45999999999999969</v>
      </c>
      <c r="BH14" s="197">
        <v>0.44509999999999966</v>
      </c>
      <c r="BI14" s="197">
        <v>0.43019999999999964</v>
      </c>
      <c r="BJ14" s="197">
        <v>0.41529999999999961</v>
      </c>
      <c r="BK14" s="197">
        <v>0.40039999999999959</v>
      </c>
      <c r="BL14" s="197">
        <v>0.38549999999999957</v>
      </c>
      <c r="BM14" s="197">
        <v>0.37059999999999943</v>
      </c>
      <c r="BN14" s="197">
        <v>0.35569999999999941</v>
      </c>
      <c r="BO14" s="197">
        <v>0.34079999999999938</v>
      </c>
      <c r="BP14" s="197">
        <v>0.34589999999999937</v>
      </c>
      <c r="BQ14" s="197">
        <v>0.33099999999999935</v>
      </c>
      <c r="BR14" s="197">
        <v>0.31609999999999933</v>
      </c>
      <c r="BS14" s="197">
        <v>0.3011999999999993</v>
      </c>
      <c r="BT14" s="197">
        <v>0.28629999999999928</v>
      </c>
      <c r="BU14" s="197">
        <v>0.29139999999999927</v>
      </c>
      <c r="BV14" s="197">
        <v>0.27649999999999925</v>
      </c>
      <c r="BW14" s="197">
        <v>0.26159999999999922</v>
      </c>
      <c r="BX14" s="197">
        <v>0.2466999999999992</v>
      </c>
      <c r="BY14" s="197">
        <v>0.23179999999999917</v>
      </c>
      <c r="BZ14" s="197">
        <v>0.23179999999999917</v>
      </c>
      <c r="CA14" s="187"/>
      <c r="CB14" s="190"/>
    </row>
    <row r="15" spans="1:80">
      <c r="B15" s="184">
        <f t="shared" si="5"/>
        <v>2008</v>
      </c>
      <c r="C15" s="197">
        <v>0.85330000000000006</v>
      </c>
      <c r="D15" s="197">
        <v>0.85330000000000006</v>
      </c>
      <c r="E15" s="197">
        <v>0.85330000000000006</v>
      </c>
      <c r="F15" s="197">
        <v>0.85330000000000006</v>
      </c>
      <c r="G15" s="197">
        <v>0.85330000000000006</v>
      </c>
      <c r="H15" s="197">
        <v>0.85330000000000006</v>
      </c>
      <c r="I15" s="197">
        <v>0.85330000000000006</v>
      </c>
      <c r="J15" s="197">
        <v>0.85330000000000006</v>
      </c>
      <c r="K15" s="197">
        <v>0.85330000000000006</v>
      </c>
      <c r="L15" s="197">
        <v>0.85330000000000006</v>
      </c>
      <c r="M15" s="197">
        <v>0.85330000000000006</v>
      </c>
      <c r="N15" s="197">
        <v>0.85330000000000006</v>
      </c>
      <c r="O15" s="197">
        <v>0.85330000000000006</v>
      </c>
      <c r="P15" s="197">
        <v>0.85330000000000006</v>
      </c>
      <c r="Q15" s="197">
        <v>0.85330000000000006</v>
      </c>
      <c r="R15" s="197">
        <v>0.85330000000000006</v>
      </c>
      <c r="S15" s="197">
        <v>0.85330000000000006</v>
      </c>
      <c r="T15" s="197">
        <v>0.85330000000000006</v>
      </c>
      <c r="U15" s="197">
        <v>0.85330000000000006</v>
      </c>
      <c r="V15" s="197">
        <v>0.85330000000000006</v>
      </c>
      <c r="W15" s="197">
        <v>0.85330000000000006</v>
      </c>
      <c r="X15" s="197">
        <v>0.85330000000000006</v>
      </c>
      <c r="Y15" s="197">
        <v>0.85330000000000006</v>
      </c>
      <c r="Z15" s="197">
        <v>0.85330000000000006</v>
      </c>
      <c r="AA15" s="197">
        <v>0.85330000000000006</v>
      </c>
      <c r="AB15" s="197">
        <v>0.85330000000000006</v>
      </c>
      <c r="AC15" s="197">
        <v>0.85330000000000006</v>
      </c>
      <c r="AD15" s="197">
        <v>0.85330000000000006</v>
      </c>
      <c r="AE15" s="197">
        <v>0.85330000000000006</v>
      </c>
      <c r="AF15" s="197">
        <v>0.85330000000000006</v>
      </c>
      <c r="AG15" s="197">
        <v>0.85330000000000006</v>
      </c>
      <c r="AH15" s="197">
        <v>0.85330000000000006</v>
      </c>
      <c r="AI15" s="197">
        <v>0.85330000000000006</v>
      </c>
      <c r="AJ15" s="197">
        <v>0.85330000000000006</v>
      </c>
      <c r="AK15" s="197">
        <v>0.85330000000000006</v>
      </c>
      <c r="AL15" s="197">
        <v>0.85330000000000006</v>
      </c>
      <c r="AM15" s="197">
        <v>0.85330000000000006</v>
      </c>
      <c r="AN15" s="197">
        <v>0.85330000000000006</v>
      </c>
      <c r="AO15" s="197">
        <v>0.85330000000000006</v>
      </c>
      <c r="AP15" s="197">
        <v>0.85330000000000006</v>
      </c>
      <c r="AQ15" s="197">
        <v>0.76840000000000008</v>
      </c>
      <c r="AR15" s="197">
        <v>0.75350000000000006</v>
      </c>
      <c r="AS15" s="197">
        <v>0.73860000000000003</v>
      </c>
      <c r="AT15" s="197">
        <v>0.72370000000000001</v>
      </c>
      <c r="AU15" s="197">
        <v>0.70879999999999999</v>
      </c>
      <c r="AV15" s="197">
        <v>0.69389999999999996</v>
      </c>
      <c r="AW15" s="197">
        <v>0.67899999999999994</v>
      </c>
      <c r="AX15" s="197">
        <v>0.66409999999999991</v>
      </c>
      <c r="AY15" s="197">
        <v>0.64919999999999989</v>
      </c>
      <c r="AZ15" s="197">
        <v>0.63429999999999986</v>
      </c>
      <c r="BA15" s="197">
        <v>0.61939999999999984</v>
      </c>
      <c r="BB15" s="197">
        <v>0.60449999999999982</v>
      </c>
      <c r="BC15" s="197">
        <v>0.58959999999999979</v>
      </c>
      <c r="BD15" s="197">
        <v>0.57469999999999977</v>
      </c>
      <c r="BE15" s="197">
        <v>0.55979999999999974</v>
      </c>
      <c r="BF15" s="197">
        <v>0.54489999999999972</v>
      </c>
      <c r="BG15" s="197">
        <v>0.52999999999999969</v>
      </c>
      <c r="BH15" s="197">
        <v>0.51509999999999967</v>
      </c>
      <c r="BI15" s="197">
        <v>0.50019999999999964</v>
      </c>
      <c r="BJ15" s="197">
        <v>0.48529999999999962</v>
      </c>
      <c r="BK15" s="197">
        <v>0.4703999999999996</v>
      </c>
      <c r="BL15" s="197">
        <v>0.45549999999999957</v>
      </c>
      <c r="BM15" s="197">
        <v>0.44059999999999944</v>
      </c>
      <c r="BN15" s="197">
        <v>0.42569999999999941</v>
      </c>
      <c r="BO15" s="197">
        <v>0.41079999999999939</v>
      </c>
      <c r="BP15" s="197">
        <v>0.40589999999999937</v>
      </c>
      <c r="BQ15" s="197">
        <v>0.39099999999999935</v>
      </c>
      <c r="BR15" s="197">
        <v>0.37609999999999932</v>
      </c>
      <c r="BS15" s="197">
        <v>0.3611999999999993</v>
      </c>
      <c r="BT15" s="197">
        <v>0.34629999999999928</v>
      </c>
      <c r="BU15" s="197">
        <v>0.34139999999999926</v>
      </c>
      <c r="BV15" s="197">
        <v>0.32649999999999924</v>
      </c>
      <c r="BW15" s="197">
        <v>0.31159999999999921</v>
      </c>
      <c r="BX15" s="197">
        <v>0.29669999999999919</v>
      </c>
      <c r="BY15" s="197">
        <v>0.28179999999999916</v>
      </c>
      <c r="BZ15" s="197">
        <v>0.28179999999999916</v>
      </c>
      <c r="CA15" s="187"/>
      <c r="CB15" s="190"/>
    </row>
    <row r="16" spans="1:80">
      <c r="B16" s="184">
        <f t="shared" si="5"/>
        <v>2009</v>
      </c>
      <c r="C16" s="197">
        <v>0.85330000000000006</v>
      </c>
      <c r="D16" s="197">
        <v>0.85330000000000006</v>
      </c>
      <c r="E16" s="197">
        <v>0.85330000000000006</v>
      </c>
      <c r="F16" s="197">
        <v>0.85330000000000006</v>
      </c>
      <c r="G16" s="197">
        <v>0.85330000000000006</v>
      </c>
      <c r="H16" s="197">
        <v>0.85330000000000006</v>
      </c>
      <c r="I16" s="197">
        <v>0.85330000000000006</v>
      </c>
      <c r="J16" s="197">
        <v>0.85330000000000006</v>
      </c>
      <c r="K16" s="197">
        <v>0.85330000000000006</v>
      </c>
      <c r="L16" s="197">
        <v>0.85330000000000006</v>
      </c>
      <c r="M16" s="197">
        <v>0.85330000000000006</v>
      </c>
      <c r="N16" s="197">
        <v>0.85330000000000006</v>
      </c>
      <c r="O16" s="197">
        <v>0.85330000000000006</v>
      </c>
      <c r="P16" s="197">
        <v>0.85330000000000006</v>
      </c>
      <c r="Q16" s="197">
        <v>0.85330000000000006</v>
      </c>
      <c r="R16" s="197">
        <v>0.85330000000000006</v>
      </c>
      <c r="S16" s="197">
        <v>0.85330000000000006</v>
      </c>
      <c r="T16" s="197">
        <v>0.85330000000000006</v>
      </c>
      <c r="U16" s="197">
        <v>0.85330000000000006</v>
      </c>
      <c r="V16" s="197">
        <v>0.85330000000000006</v>
      </c>
      <c r="W16" s="197">
        <v>0.85330000000000006</v>
      </c>
      <c r="X16" s="197">
        <v>0.85330000000000006</v>
      </c>
      <c r="Y16" s="197">
        <v>0.85330000000000006</v>
      </c>
      <c r="Z16" s="197">
        <v>0.85330000000000006</v>
      </c>
      <c r="AA16" s="197">
        <v>0.85330000000000006</v>
      </c>
      <c r="AB16" s="197">
        <v>0.85330000000000006</v>
      </c>
      <c r="AC16" s="197">
        <v>0.85330000000000006</v>
      </c>
      <c r="AD16" s="197">
        <v>0.85330000000000006</v>
      </c>
      <c r="AE16" s="197">
        <v>0.85330000000000006</v>
      </c>
      <c r="AF16" s="197">
        <v>0.85330000000000006</v>
      </c>
      <c r="AG16" s="197">
        <v>0.85330000000000006</v>
      </c>
      <c r="AH16" s="197">
        <v>0.85330000000000006</v>
      </c>
      <c r="AI16" s="197">
        <v>0.85330000000000006</v>
      </c>
      <c r="AJ16" s="197">
        <v>0.85330000000000006</v>
      </c>
      <c r="AK16" s="197">
        <v>0.85330000000000006</v>
      </c>
      <c r="AL16" s="197">
        <v>0.85330000000000006</v>
      </c>
      <c r="AM16" s="197">
        <v>0.85330000000000006</v>
      </c>
      <c r="AN16" s="197">
        <v>0.85330000000000006</v>
      </c>
      <c r="AO16" s="197">
        <v>0.85330000000000006</v>
      </c>
      <c r="AP16" s="197">
        <v>0.85330000000000006</v>
      </c>
      <c r="AQ16" s="197">
        <v>0.80340000000000011</v>
      </c>
      <c r="AR16" s="197">
        <v>0.78850000000000009</v>
      </c>
      <c r="AS16" s="197">
        <v>0.77360000000000007</v>
      </c>
      <c r="AT16" s="197">
        <v>0.75870000000000004</v>
      </c>
      <c r="AU16" s="197">
        <v>0.74380000000000002</v>
      </c>
      <c r="AV16" s="197">
        <v>0.72889999999999999</v>
      </c>
      <c r="AW16" s="197">
        <v>0.71399999999999997</v>
      </c>
      <c r="AX16" s="197">
        <v>0.69909999999999994</v>
      </c>
      <c r="AY16" s="197">
        <v>0.68419999999999992</v>
      </c>
      <c r="AZ16" s="197">
        <v>0.6692999999999999</v>
      </c>
      <c r="BA16" s="197">
        <v>0.65439999999999987</v>
      </c>
      <c r="BB16" s="197">
        <v>0.63949999999999985</v>
      </c>
      <c r="BC16" s="197">
        <v>0.62459999999999982</v>
      </c>
      <c r="BD16" s="197">
        <v>0.6096999999999998</v>
      </c>
      <c r="BE16" s="197">
        <v>0.59479999999999977</v>
      </c>
      <c r="BF16" s="197">
        <v>0.57989999999999975</v>
      </c>
      <c r="BG16" s="197">
        <v>0.56499999999999972</v>
      </c>
      <c r="BH16" s="197">
        <v>0.5500999999999997</v>
      </c>
      <c r="BI16" s="197">
        <v>0.53519999999999968</v>
      </c>
      <c r="BJ16" s="197">
        <v>0.52029999999999965</v>
      </c>
      <c r="BK16" s="197">
        <v>0.50539999999999963</v>
      </c>
      <c r="BL16" s="197">
        <v>0.49049999999999955</v>
      </c>
      <c r="BM16" s="197">
        <v>0.47559999999999947</v>
      </c>
      <c r="BN16" s="197">
        <v>0.46069999999999944</v>
      </c>
      <c r="BO16" s="197">
        <v>0.44579999999999942</v>
      </c>
      <c r="BP16" s="197">
        <v>0.4358999999999994</v>
      </c>
      <c r="BQ16" s="197">
        <v>0.42099999999999937</v>
      </c>
      <c r="BR16" s="197">
        <v>0.40609999999999935</v>
      </c>
      <c r="BS16" s="197">
        <v>0.39119999999999933</v>
      </c>
      <c r="BT16" s="197">
        <v>0.3762999999999993</v>
      </c>
      <c r="BU16" s="197">
        <v>0.36639999999999928</v>
      </c>
      <c r="BV16" s="197">
        <v>0.35149999999999926</v>
      </c>
      <c r="BW16" s="197">
        <v>0.33659999999999923</v>
      </c>
      <c r="BX16" s="197">
        <v>0.32169999999999921</v>
      </c>
      <c r="BY16" s="197">
        <v>0.30679999999999918</v>
      </c>
      <c r="BZ16" s="197">
        <v>0.30679999999999918</v>
      </c>
      <c r="CA16" s="187"/>
      <c r="CB16" s="190"/>
    </row>
    <row r="17" spans="2:80">
      <c r="B17" s="184">
        <f t="shared" si="5"/>
        <v>2010</v>
      </c>
      <c r="C17" s="197">
        <v>0.85330000000000006</v>
      </c>
      <c r="D17" s="197">
        <v>0.85330000000000006</v>
      </c>
      <c r="E17" s="197">
        <v>0.85330000000000006</v>
      </c>
      <c r="F17" s="197">
        <v>0.85330000000000006</v>
      </c>
      <c r="G17" s="197">
        <v>0.85330000000000006</v>
      </c>
      <c r="H17" s="197">
        <v>0.85330000000000006</v>
      </c>
      <c r="I17" s="197">
        <v>0.85330000000000006</v>
      </c>
      <c r="J17" s="197">
        <v>0.85330000000000006</v>
      </c>
      <c r="K17" s="197">
        <v>0.85330000000000006</v>
      </c>
      <c r="L17" s="197">
        <v>0.85330000000000006</v>
      </c>
      <c r="M17" s="197">
        <v>0.85330000000000006</v>
      </c>
      <c r="N17" s="197">
        <v>0.85330000000000006</v>
      </c>
      <c r="O17" s="197">
        <v>0.85330000000000006</v>
      </c>
      <c r="P17" s="197">
        <v>0.85330000000000006</v>
      </c>
      <c r="Q17" s="197">
        <v>0.85330000000000006</v>
      </c>
      <c r="R17" s="197">
        <v>0.85330000000000006</v>
      </c>
      <c r="S17" s="197">
        <v>0.85330000000000006</v>
      </c>
      <c r="T17" s="197">
        <v>0.85330000000000006</v>
      </c>
      <c r="U17" s="197">
        <v>0.85330000000000006</v>
      </c>
      <c r="V17" s="197">
        <v>0.85330000000000006</v>
      </c>
      <c r="W17" s="197">
        <v>0.85330000000000006</v>
      </c>
      <c r="X17" s="197">
        <v>0.85330000000000006</v>
      </c>
      <c r="Y17" s="197">
        <v>0.85330000000000006</v>
      </c>
      <c r="Z17" s="197">
        <v>0.85330000000000006</v>
      </c>
      <c r="AA17" s="197">
        <v>0.85330000000000006</v>
      </c>
      <c r="AB17" s="197">
        <v>0.85330000000000006</v>
      </c>
      <c r="AC17" s="197">
        <v>0.85330000000000006</v>
      </c>
      <c r="AD17" s="197">
        <v>0.85330000000000006</v>
      </c>
      <c r="AE17" s="197">
        <v>0.85330000000000006</v>
      </c>
      <c r="AF17" s="197">
        <v>0.85330000000000006</v>
      </c>
      <c r="AG17" s="197">
        <v>0.85330000000000006</v>
      </c>
      <c r="AH17" s="197">
        <v>0.85330000000000006</v>
      </c>
      <c r="AI17" s="197">
        <v>0.85330000000000006</v>
      </c>
      <c r="AJ17" s="197">
        <v>0.85330000000000006</v>
      </c>
      <c r="AK17" s="197">
        <v>0.85330000000000006</v>
      </c>
      <c r="AL17" s="197">
        <v>0.85330000000000006</v>
      </c>
      <c r="AM17" s="197">
        <v>0.85330000000000006</v>
      </c>
      <c r="AN17" s="197">
        <v>0.85330000000000006</v>
      </c>
      <c r="AO17" s="197">
        <v>0.85330000000000006</v>
      </c>
      <c r="AP17" s="197">
        <v>0.85330000000000006</v>
      </c>
      <c r="AQ17" s="197">
        <v>0.82090000000000007</v>
      </c>
      <c r="AR17" s="197">
        <v>0.80600000000000005</v>
      </c>
      <c r="AS17" s="197">
        <v>0.79110000000000003</v>
      </c>
      <c r="AT17" s="197">
        <v>0.7762</v>
      </c>
      <c r="AU17" s="197">
        <v>0.76129999999999998</v>
      </c>
      <c r="AV17" s="197">
        <v>0.74639999999999995</v>
      </c>
      <c r="AW17" s="197">
        <v>0.73149999999999993</v>
      </c>
      <c r="AX17" s="197">
        <v>0.7165999999999999</v>
      </c>
      <c r="AY17" s="197">
        <v>0.70169999999999988</v>
      </c>
      <c r="AZ17" s="197">
        <v>0.68679999999999986</v>
      </c>
      <c r="BA17" s="197">
        <v>0.67189999999999983</v>
      </c>
      <c r="BB17" s="197">
        <v>0.65699999999999981</v>
      </c>
      <c r="BC17" s="197">
        <v>0.64209999999999978</v>
      </c>
      <c r="BD17" s="197">
        <v>0.62719999999999976</v>
      </c>
      <c r="BE17" s="197">
        <v>0.61229999999999973</v>
      </c>
      <c r="BF17" s="197">
        <v>0.59739999999999971</v>
      </c>
      <c r="BG17" s="197">
        <v>0.58249999999999968</v>
      </c>
      <c r="BH17" s="197">
        <v>0.56759999999999966</v>
      </c>
      <c r="BI17" s="197">
        <v>0.55269999999999964</v>
      </c>
      <c r="BJ17" s="197">
        <v>0.53779999999999961</v>
      </c>
      <c r="BK17" s="197">
        <v>0.52289999999999959</v>
      </c>
      <c r="BL17" s="197">
        <v>0.50799999999999956</v>
      </c>
      <c r="BM17" s="197">
        <v>0.49309999999999948</v>
      </c>
      <c r="BN17" s="197">
        <v>0.47819999999999946</v>
      </c>
      <c r="BO17" s="197">
        <v>0.46329999999999943</v>
      </c>
      <c r="BP17" s="197">
        <v>0.45089999999999941</v>
      </c>
      <c r="BQ17" s="197">
        <v>0.43599999999999939</v>
      </c>
      <c r="BR17" s="197">
        <v>0.42109999999999936</v>
      </c>
      <c r="BS17" s="197">
        <v>0.40619999999999934</v>
      </c>
      <c r="BT17" s="197">
        <v>0.39129999999999932</v>
      </c>
      <c r="BU17" s="197">
        <v>0.37889999999999929</v>
      </c>
      <c r="BV17" s="197">
        <v>0.36399999999999927</v>
      </c>
      <c r="BW17" s="197">
        <v>0.34909999999999924</v>
      </c>
      <c r="BX17" s="197">
        <v>0.33419999999999922</v>
      </c>
      <c r="BY17" s="197">
        <v>0.3192999999999992</v>
      </c>
      <c r="BZ17" s="197">
        <v>0.3192999999999992</v>
      </c>
      <c r="CA17" s="187"/>
      <c r="CB17" s="190"/>
    </row>
    <row r="18" spans="2:80">
      <c r="B18" s="184">
        <f t="shared" si="5"/>
        <v>2011</v>
      </c>
      <c r="C18" s="197">
        <v>0.85330000000000006</v>
      </c>
      <c r="D18" s="197">
        <v>0.85330000000000006</v>
      </c>
      <c r="E18" s="197">
        <v>0.85330000000000006</v>
      </c>
      <c r="F18" s="197">
        <v>0.85330000000000006</v>
      </c>
      <c r="G18" s="197">
        <v>0.85330000000000006</v>
      </c>
      <c r="H18" s="197">
        <v>0.85330000000000006</v>
      </c>
      <c r="I18" s="197">
        <v>0.85330000000000006</v>
      </c>
      <c r="J18" s="197">
        <v>0.85330000000000006</v>
      </c>
      <c r="K18" s="197">
        <v>0.85330000000000006</v>
      </c>
      <c r="L18" s="197">
        <v>0.85330000000000006</v>
      </c>
      <c r="M18" s="197">
        <v>0.85330000000000006</v>
      </c>
      <c r="N18" s="197">
        <v>0.85330000000000006</v>
      </c>
      <c r="O18" s="197">
        <v>0.85330000000000006</v>
      </c>
      <c r="P18" s="197">
        <v>0.85330000000000006</v>
      </c>
      <c r="Q18" s="197">
        <v>0.85330000000000006</v>
      </c>
      <c r="R18" s="197">
        <v>0.85330000000000006</v>
      </c>
      <c r="S18" s="197">
        <v>0.85330000000000006</v>
      </c>
      <c r="T18" s="197">
        <v>0.85330000000000006</v>
      </c>
      <c r="U18" s="197">
        <v>0.85330000000000006</v>
      </c>
      <c r="V18" s="197">
        <v>0.85330000000000006</v>
      </c>
      <c r="W18" s="197">
        <v>0.85330000000000006</v>
      </c>
      <c r="X18" s="197">
        <v>0.85330000000000006</v>
      </c>
      <c r="Y18" s="197">
        <v>0.85330000000000006</v>
      </c>
      <c r="Z18" s="197">
        <v>0.85330000000000006</v>
      </c>
      <c r="AA18" s="197">
        <v>0.85330000000000006</v>
      </c>
      <c r="AB18" s="197">
        <v>0.85330000000000006</v>
      </c>
      <c r="AC18" s="197">
        <v>0.85330000000000006</v>
      </c>
      <c r="AD18" s="197">
        <v>0.85330000000000006</v>
      </c>
      <c r="AE18" s="197">
        <v>0.85330000000000006</v>
      </c>
      <c r="AF18" s="197">
        <v>0.85330000000000006</v>
      </c>
      <c r="AG18" s="197">
        <v>0.85330000000000006</v>
      </c>
      <c r="AH18" s="197">
        <v>0.85330000000000006</v>
      </c>
      <c r="AI18" s="197">
        <v>0.85330000000000006</v>
      </c>
      <c r="AJ18" s="197">
        <v>0.85330000000000006</v>
      </c>
      <c r="AK18" s="197">
        <v>0.85330000000000006</v>
      </c>
      <c r="AL18" s="197">
        <v>0.85330000000000006</v>
      </c>
      <c r="AM18" s="197">
        <v>0.85330000000000006</v>
      </c>
      <c r="AN18" s="197">
        <v>0.85330000000000006</v>
      </c>
      <c r="AO18" s="197">
        <v>0.85330000000000006</v>
      </c>
      <c r="AP18" s="197">
        <v>0.85330000000000006</v>
      </c>
      <c r="AQ18" s="197">
        <v>0.83840000000000003</v>
      </c>
      <c r="AR18" s="197">
        <v>0.82350000000000001</v>
      </c>
      <c r="AS18" s="197">
        <v>0.80859999999999999</v>
      </c>
      <c r="AT18" s="197">
        <v>0.79369999999999996</v>
      </c>
      <c r="AU18" s="197">
        <v>0.77879999999999994</v>
      </c>
      <c r="AV18" s="197">
        <v>0.76389999999999991</v>
      </c>
      <c r="AW18" s="197">
        <v>0.74899999999999989</v>
      </c>
      <c r="AX18" s="197">
        <v>0.73409999999999986</v>
      </c>
      <c r="AY18" s="197">
        <v>0.71919999999999984</v>
      </c>
      <c r="AZ18" s="197">
        <v>0.70429999999999982</v>
      </c>
      <c r="BA18" s="197">
        <v>0.68939999999999979</v>
      </c>
      <c r="BB18" s="197">
        <v>0.67449999999999977</v>
      </c>
      <c r="BC18" s="197">
        <v>0.65959999999999974</v>
      </c>
      <c r="BD18" s="197">
        <v>0.64469999999999972</v>
      </c>
      <c r="BE18" s="197">
        <v>0.62979999999999969</v>
      </c>
      <c r="BF18" s="197">
        <v>0.61489999999999967</v>
      </c>
      <c r="BG18" s="197">
        <v>0.59999999999999964</v>
      </c>
      <c r="BH18" s="197">
        <v>0.58509999999999962</v>
      </c>
      <c r="BI18" s="197">
        <v>0.5701999999999996</v>
      </c>
      <c r="BJ18" s="197">
        <v>0.55529999999999957</v>
      </c>
      <c r="BK18" s="197">
        <v>0.54039999999999955</v>
      </c>
      <c r="BL18" s="197">
        <v>0.52549999999999952</v>
      </c>
      <c r="BM18" s="197">
        <v>0.5105999999999995</v>
      </c>
      <c r="BN18" s="197">
        <v>0.49569999999999947</v>
      </c>
      <c r="BO18" s="197">
        <v>0.48079999999999945</v>
      </c>
      <c r="BP18" s="197">
        <v>0.46589999999999943</v>
      </c>
      <c r="BQ18" s="197">
        <v>0.4509999999999994</v>
      </c>
      <c r="BR18" s="197">
        <v>0.43609999999999938</v>
      </c>
      <c r="BS18" s="197">
        <v>0.42119999999999935</v>
      </c>
      <c r="BT18" s="197">
        <v>0.40629999999999933</v>
      </c>
      <c r="BU18" s="197">
        <v>0.3913999999999993</v>
      </c>
      <c r="BV18" s="197">
        <v>0.37649999999999928</v>
      </c>
      <c r="BW18" s="197">
        <v>0.36159999999999926</v>
      </c>
      <c r="BX18" s="197">
        <v>0.34669999999999923</v>
      </c>
      <c r="BY18" s="197">
        <v>0.33179999999999921</v>
      </c>
      <c r="BZ18" s="197">
        <v>0.33179999999999921</v>
      </c>
      <c r="CA18" s="187"/>
      <c r="CB18" s="190"/>
    </row>
    <row r="19" spans="2:80">
      <c r="B19" s="184">
        <f t="shared" si="5"/>
        <v>2012</v>
      </c>
      <c r="C19" s="197">
        <v>0.84330000000000005</v>
      </c>
      <c r="D19" s="197">
        <v>0.84330000000000005</v>
      </c>
      <c r="E19" s="197">
        <v>0.84330000000000005</v>
      </c>
      <c r="F19" s="197">
        <v>0.84330000000000005</v>
      </c>
      <c r="G19" s="197">
        <v>0.84330000000000005</v>
      </c>
      <c r="H19" s="197">
        <v>0.84330000000000005</v>
      </c>
      <c r="I19" s="197">
        <v>0.84330000000000005</v>
      </c>
      <c r="J19" s="197">
        <v>0.84330000000000005</v>
      </c>
      <c r="K19" s="197">
        <v>0.84330000000000005</v>
      </c>
      <c r="L19" s="197">
        <v>0.84330000000000005</v>
      </c>
      <c r="M19" s="197">
        <v>0.84330000000000005</v>
      </c>
      <c r="N19" s="197">
        <v>0.84330000000000005</v>
      </c>
      <c r="O19" s="197">
        <v>0.84330000000000005</v>
      </c>
      <c r="P19" s="197">
        <v>0.84330000000000005</v>
      </c>
      <c r="Q19" s="197">
        <v>0.84330000000000005</v>
      </c>
      <c r="R19" s="197">
        <v>0.84330000000000005</v>
      </c>
      <c r="S19" s="197">
        <v>0.84330000000000005</v>
      </c>
      <c r="T19" s="197">
        <v>0.84330000000000005</v>
      </c>
      <c r="U19" s="197">
        <v>0.84330000000000005</v>
      </c>
      <c r="V19" s="197">
        <v>0.84330000000000005</v>
      </c>
      <c r="W19" s="197">
        <v>0.84330000000000005</v>
      </c>
      <c r="X19" s="197">
        <v>0.84330000000000005</v>
      </c>
      <c r="Y19" s="197">
        <v>0.84330000000000005</v>
      </c>
      <c r="Z19" s="197">
        <v>0.84330000000000005</v>
      </c>
      <c r="AA19" s="197">
        <v>0.84330000000000005</v>
      </c>
      <c r="AB19" s="197">
        <v>0.84330000000000005</v>
      </c>
      <c r="AC19" s="197">
        <v>0.84330000000000005</v>
      </c>
      <c r="AD19" s="197">
        <v>0.84330000000000005</v>
      </c>
      <c r="AE19" s="197">
        <v>0.84330000000000005</v>
      </c>
      <c r="AF19" s="197">
        <v>0.84330000000000005</v>
      </c>
      <c r="AG19" s="197">
        <v>0.84330000000000005</v>
      </c>
      <c r="AH19" s="197">
        <v>0.84330000000000005</v>
      </c>
      <c r="AI19" s="197">
        <v>0.84330000000000005</v>
      </c>
      <c r="AJ19" s="197">
        <v>0.84330000000000005</v>
      </c>
      <c r="AK19" s="197">
        <v>0.84330000000000005</v>
      </c>
      <c r="AL19" s="197">
        <v>0.84330000000000005</v>
      </c>
      <c r="AM19" s="197">
        <v>0.84330000000000005</v>
      </c>
      <c r="AN19" s="197">
        <v>0.84330000000000005</v>
      </c>
      <c r="AO19" s="197">
        <v>0.84330000000000005</v>
      </c>
      <c r="AP19" s="197">
        <v>0.84330000000000005</v>
      </c>
      <c r="AQ19" s="197">
        <v>0.82840000000000003</v>
      </c>
      <c r="AR19" s="197">
        <v>0.8135</v>
      </c>
      <c r="AS19" s="197">
        <v>0.79859999999999998</v>
      </c>
      <c r="AT19" s="197">
        <v>0.78369999999999995</v>
      </c>
      <c r="AU19" s="197">
        <v>0.76879999999999993</v>
      </c>
      <c r="AV19" s="197">
        <v>0.7538999999999999</v>
      </c>
      <c r="AW19" s="197">
        <v>0.73899999999999988</v>
      </c>
      <c r="AX19" s="197">
        <v>0.72409999999999985</v>
      </c>
      <c r="AY19" s="197">
        <v>0.70919999999999983</v>
      </c>
      <c r="AZ19" s="197">
        <v>0.69429999999999981</v>
      </c>
      <c r="BA19" s="197">
        <v>0.67939999999999978</v>
      </c>
      <c r="BB19" s="197">
        <v>0.66449999999999976</v>
      </c>
      <c r="BC19" s="197">
        <v>0.64959999999999973</v>
      </c>
      <c r="BD19" s="197">
        <v>0.63469999999999971</v>
      </c>
      <c r="BE19" s="197">
        <v>0.61979999999999968</v>
      </c>
      <c r="BF19" s="197">
        <v>0.60489999999999966</v>
      </c>
      <c r="BG19" s="197">
        <v>0.58999999999999964</v>
      </c>
      <c r="BH19" s="197">
        <v>0.57509999999999961</v>
      </c>
      <c r="BI19" s="197">
        <v>0.56019999999999959</v>
      </c>
      <c r="BJ19" s="197">
        <v>0.54529999999999956</v>
      </c>
      <c r="BK19" s="197">
        <v>0.53039999999999954</v>
      </c>
      <c r="BL19" s="197">
        <v>0.51549999999999951</v>
      </c>
      <c r="BM19" s="197">
        <v>0.50059999999999949</v>
      </c>
      <c r="BN19" s="197">
        <v>0.48569999999999947</v>
      </c>
      <c r="BO19" s="197">
        <v>0.47079999999999944</v>
      </c>
      <c r="BP19" s="197">
        <v>0.45589999999999942</v>
      </c>
      <c r="BQ19" s="197">
        <v>0.44099999999999939</v>
      </c>
      <c r="BR19" s="197">
        <v>0.42609999999999937</v>
      </c>
      <c r="BS19" s="197">
        <v>0.41119999999999934</v>
      </c>
      <c r="BT19" s="197">
        <v>0.39629999999999932</v>
      </c>
      <c r="BU19" s="197">
        <v>0.3813999999999993</v>
      </c>
      <c r="BV19" s="197">
        <v>0.36649999999999927</v>
      </c>
      <c r="BW19" s="197">
        <v>0.35159999999999925</v>
      </c>
      <c r="BX19" s="197">
        <v>0.33669999999999922</v>
      </c>
      <c r="BY19" s="197">
        <v>0.3217999999999992</v>
      </c>
      <c r="BZ19" s="197">
        <v>0.3217999999999992</v>
      </c>
      <c r="CA19" s="187"/>
      <c r="CB19" s="190"/>
    </row>
    <row r="20" spans="2:80">
      <c r="B20" s="184">
        <f t="shared" si="5"/>
        <v>2013</v>
      </c>
      <c r="C20" s="197">
        <v>0.83330000000000004</v>
      </c>
      <c r="D20" s="197">
        <v>0.83330000000000004</v>
      </c>
      <c r="E20" s="197">
        <v>0.83330000000000004</v>
      </c>
      <c r="F20" s="197">
        <v>0.83330000000000004</v>
      </c>
      <c r="G20" s="197">
        <v>0.83330000000000004</v>
      </c>
      <c r="H20" s="197">
        <v>0.83330000000000004</v>
      </c>
      <c r="I20" s="197">
        <v>0.83330000000000004</v>
      </c>
      <c r="J20" s="197">
        <v>0.83330000000000004</v>
      </c>
      <c r="K20" s="197">
        <v>0.83330000000000004</v>
      </c>
      <c r="L20" s="197">
        <v>0.83330000000000004</v>
      </c>
      <c r="M20" s="197">
        <v>0.83330000000000004</v>
      </c>
      <c r="N20" s="197">
        <v>0.83330000000000004</v>
      </c>
      <c r="O20" s="197">
        <v>0.83330000000000004</v>
      </c>
      <c r="P20" s="197">
        <v>0.83330000000000004</v>
      </c>
      <c r="Q20" s="197">
        <v>0.83330000000000004</v>
      </c>
      <c r="R20" s="197">
        <v>0.83330000000000004</v>
      </c>
      <c r="S20" s="197">
        <v>0.83330000000000004</v>
      </c>
      <c r="T20" s="197">
        <v>0.83330000000000004</v>
      </c>
      <c r="U20" s="197">
        <v>0.83330000000000004</v>
      </c>
      <c r="V20" s="197">
        <v>0.83330000000000004</v>
      </c>
      <c r="W20" s="197">
        <v>0.83330000000000004</v>
      </c>
      <c r="X20" s="197">
        <v>0.83330000000000004</v>
      </c>
      <c r="Y20" s="197">
        <v>0.83330000000000004</v>
      </c>
      <c r="Z20" s="197">
        <v>0.83330000000000004</v>
      </c>
      <c r="AA20" s="197">
        <v>0.83330000000000004</v>
      </c>
      <c r="AB20" s="197">
        <v>0.83330000000000004</v>
      </c>
      <c r="AC20" s="197">
        <v>0.83330000000000004</v>
      </c>
      <c r="AD20" s="197">
        <v>0.83330000000000004</v>
      </c>
      <c r="AE20" s="197">
        <v>0.83330000000000004</v>
      </c>
      <c r="AF20" s="197">
        <v>0.83330000000000004</v>
      </c>
      <c r="AG20" s="197">
        <v>0.83330000000000004</v>
      </c>
      <c r="AH20" s="197">
        <v>0.83330000000000004</v>
      </c>
      <c r="AI20" s="197">
        <v>0.83330000000000004</v>
      </c>
      <c r="AJ20" s="197">
        <v>0.83330000000000004</v>
      </c>
      <c r="AK20" s="197">
        <v>0.83330000000000004</v>
      </c>
      <c r="AL20" s="197">
        <v>0.83330000000000004</v>
      </c>
      <c r="AM20" s="197">
        <v>0.83330000000000004</v>
      </c>
      <c r="AN20" s="197">
        <v>0.83330000000000004</v>
      </c>
      <c r="AO20" s="197">
        <v>0.83330000000000004</v>
      </c>
      <c r="AP20" s="197">
        <v>0.83330000000000004</v>
      </c>
      <c r="AQ20" s="197">
        <v>0.81840000000000002</v>
      </c>
      <c r="AR20" s="197">
        <v>0.80349999999999999</v>
      </c>
      <c r="AS20" s="197">
        <v>0.78859999999999997</v>
      </c>
      <c r="AT20" s="197">
        <v>0.77369999999999994</v>
      </c>
      <c r="AU20" s="197">
        <v>0.75879999999999992</v>
      </c>
      <c r="AV20" s="197">
        <v>0.74389999999999989</v>
      </c>
      <c r="AW20" s="197">
        <v>0.72899999999999987</v>
      </c>
      <c r="AX20" s="197">
        <v>0.71409999999999985</v>
      </c>
      <c r="AY20" s="197">
        <v>0.69919999999999982</v>
      </c>
      <c r="AZ20" s="197">
        <v>0.6842999999999998</v>
      </c>
      <c r="BA20" s="197">
        <v>0.66939999999999977</v>
      </c>
      <c r="BB20" s="197">
        <v>0.65449999999999975</v>
      </c>
      <c r="BC20" s="197">
        <v>0.63959999999999972</v>
      </c>
      <c r="BD20" s="197">
        <v>0.6246999999999997</v>
      </c>
      <c r="BE20" s="197">
        <v>0.60979999999999968</v>
      </c>
      <c r="BF20" s="197">
        <v>0.59489999999999965</v>
      </c>
      <c r="BG20" s="197">
        <v>0.57999999999999963</v>
      </c>
      <c r="BH20" s="197">
        <v>0.5650999999999996</v>
      </c>
      <c r="BI20" s="197">
        <v>0.55019999999999958</v>
      </c>
      <c r="BJ20" s="197">
        <v>0.53529999999999955</v>
      </c>
      <c r="BK20" s="197">
        <v>0.52039999999999953</v>
      </c>
      <c r="BL20" s="197">
        <v>0.50549999999999951</v>
      </c>
      <c r="BM20" s="197">
        <v>0.49059999999999948</v>
      </c>
      <c r="BN20" s="197">
        <v>0.47569999999999946</v>
      </c>
      <c r="BO20" s="197">
        <v>0.46079999999999943</v>
      </c>
      <c r="BP20" s="197">
        <v>0.44589999999999941</v>
      </c>
      <c r="BQ20" s="197">
        <v>0.43099999999999938</v>
      </c>
      <c r="BR20" s="197">
        <v>0.41609999999999936</v>
      </c>
      <c r="BS20" s="197">
        <v>0.40119999999999933</v>
      </c>
      <c r="BT20" s="197">
        <v>0.38629999999999931</v>
      </c>
      <c r="BU20" s="197">
        <v>0.37139999999999929</v>
      </c>
      <c r="BV20" s="197">
        <v>0.35649999999999926</v>
      </c>
      <c r="BW20" s="197">
        <v>0.34159999999999924</v>
      </c>
      <c r="BX20" s="197">
        <v>0.32669999999999921</v>
      </c>
      <c r="BY20" s="197">
        <v>0.31179999999999919</v>
      </c>
      <c r="BZ20" s="197">
        <v>0.31179999999999919</v>
      </c>
      <c r="CA20" s="190"/>
      <c r="CB20" s="190"/>
    </row>
    <row r="21" spans="2:80">
      <c r="B21" s="184">
        <f t="shared" si="5"/>
        <v>2014</v>
      </c>
      <c r="C21" s="197">
        <v>0.82330000000000003</v>
      </c>
      <c r="D21" s="197">
        <v>0.82330000000000003</v>
      </c>
      <c r="E21" s="197">
        <v>0.82330000000000003</v>
      </c>
      <c r="F21" s="197">
        <v>0.82330000000000003</v>
      </c>
      <c r="G21" s="197">
        <v>0.82330000000000003</v>
      </c>
      <c r="H21" s="197">
        <v>0.82330000000000003</v>
      </c>
      <c r="I21" s="197">
        <v>0.82330000000000003</v>
      </c>
      <c r="J21" s="197">
        <v>0.82330000000000003</v>
      </c>
      <c r="K21" s="197">
        <v>0.82330000000000003</v>
      </c>
      <c r="L21" s="197">
        <v>0.82330000000000003</v>
      </c>
      <c r="M21" s="197">
        <v>0.82330000000000003</v>
      </c>
      <c r="N21" s="197">
        <v>0.82330000000000003</v>
      </c>
      <c r="O21" s="197">
        <v>0.82330000000000003</v>
      </c>
      <c r="P21" s="197">
        <v>0.82330000000000003</v>
      </c>
      <c r="Q21" s="197">
        <v>0.82330000000000003</v>
      </c>
      <c r="R21" s="197">
        <v>0.82330000000000003</v>
      </c>
      <c r="S21" s="197">
        <v>0.82330000000000003</v>
      </c>
      <c r="T21" s="197">
        <v>0.82330000000000003</v>
      </c>
      <c r="U21" s="197">
        <v>0.82330000000000003</v>
      </c>
      <c r="V21" s="197">
        <v>0.82330000000000003</v>
      </c>
      <c r="W21" s="197">
        <v>0.82330000000000003</v>
      </c>
      <c r="X21" s="197">
        <v>0.82330000000000003</v>
      </c>
      <c r="Y21" s="197">
        <v>0.82330000000000003</v>
      </c>
      <c r="Z21" s="197">
        <v>0.82330000000000003</v>
      </c>
      <c r="AA21" s="197">
        <v>0.82330000000000003</v>
      </c>
      <c r="AB21" s="197">
        <v>0.82330000000000003</v>
      </c>
      <c r="AC21" s="197">
        <v>0.82330000000000003</v>
      </c>
      <c r="AD21" s="197">
        <v>0.82330000000000003</v>
      </c>
      <c r="AE21" s="197">
        <v>0.82330000000000003</v>
      </c>
      <c r="AF21" s="197">
        <v>0.82330000000000003</v>
      </c>
      <c r="AG21" s="197">
        <v>0.82330000000000003</v>
      </c>
      <c r="AH21" s="197">
        <v>0.82330000000000003</v>
      </c>
      <c r="AI21" s="197">
        <v>0.82330000000000003</v>
      </c>
      <c r="AJ21" s="197">
        <v>0.82330000000000003</v>
      </c>
      <c r="AK21" s="197">
        <v>0.82330000000000003</v>
      </c>
      <c r="AL21" s="197">
        <v>0.82330000000000003</v>
      </c>
      <c r="AM21" s="197">
        <v>0.82330000000000003</v>
      </c>
      <c r="AN21" s="197">
        <v>0.82330000000000003</v>
      </c>
      <c r="AO21" s="197">
        <v>0.82330000000000003</v>
      </c>
      <c r="AP21" s="197">
        <v>0.82330000000000003</v>
      </c>
      <c r="AQ21" s="197">
        <v>0.80840000000000001</v>
      </c>
      <c r="AR21" s="197">
        <v>0.79349999999999998</v>
      </c>
      <c r="AS21" s="197">
        <v>0.77859999999999996</v>
      </c>
      <c r="AT21" s="197">
        <v>0.76369999999999993</v>
      </c>
      <c r="AU21" s="197">
        <v>0.74879999999999991</v>
      </c>
      <c r="AV21" s="197">
        <v>0.73389999999999989</v>
      </c>
      <c r="AW21" s="197">
        <v>0.71899999999999986</v>
      </c>
      <c r="AX21" s="197">
        <v>0.70409999999999984</v>
      </c>
      <c r="AY21" s="197">
        <v>0.68919999999999981</v>
      </c>
      <c r="AZ21" s="197">
        <v>0.67429999999999979</v>
      </c>
      <c r="BA21" s="197">
        <v>0.65939999999999976</v>
      </c>
      <c r="BB21" s="197">
        <v>0.64449999999999974</v>
      </c>
      <c r="BC21" s="197">
        <v>0.62959999999999972</v>
      </c>
      <c r="BD21" s="197">
        <v>0.61469999999999969</v>
      </c>
      <c r="BE21" s="197">
        <v>0.59979999999999967</v>
      </c>
      <c r="BF21" s="197">
        <v>0.58489999999999964</v>
      </c>
      <c r="BG21" s="197">
        <v>0.56999999999999962</v>
      </c>
      <c r="BH21" s="197">
        <v>0.55509999999999959</v>
      </c>
      <c r="BI21" s="197">
        <v>0.54019999999999957</v>
      </c>
      <c r="BJ21" s="197">
        <v>0.52529999999999955</v>
      </c>
      <c r="BK21" s="197">
        <v>0.51039999999999952</v>
      </c>
      <c r="BL21" s="197">
        <v>0.4954999999999995</v>
      </c>
      <c r="BM21" s="197">
        <v>0.48059999999999947</v>
      </c>
      <c r="BN21" s="197">
        <v>0.46569999999999945</v>
      </c>
      <c r="BO21" s="197">
        <v>0.45079999999999942</v>
      </c>
      <c r="BP21" s="197">
        <v>0.4358999999999994</v>
      </c>
      <c r="BQ21" s="197">
        <v>0.42099999999999937</v>
      </c>
      <c r="BR21" s="197">
        <v>0.40609999999999935</v>
      </c>
      <c r="BS21" s="197">
        <v>0.39119999999999933</v>
      </c>
      <c r="BT21" s="197">
        <v>0.3762999999999993</v>
      </c>
      <c r="BU21" s="197">
        <v>0.36139999999999928</v>
      </c>
      <c r="BV21" s="197">
        <v>0.34649999999999925</v>
      </c>
      <c r="BW21" s="197">
        <v>0.33159999999999923</v>
      </c>
      <c r="BX21" s="197">
        <v>0.3166999999999992</v>
      </c>
      <c r="BY21" s="197">
        <v>0.30179999999999918</v>
      </c>
      <c r="BZ21" s="197">
        <v>0.30179999999999918</v>
      </c>
      <c r="CA21" s="190"/>
      <c r="CB21" s="190"/>
    </row>
    <row r="22" spans="2:80">
      <c r="B22" s="184">
        <f t="shared" si="5"/>
        <v>2015</v>
      </c>
      <c r="C22" s="197">
        <v>0.81330000000000002</v>
      </c>
      <c r="D22" s="197">
        <v>0.81330000000000002</v>
      </c>
      <c r="E22" s="197">
        <v>0.81330000000000002</v>
      </c>
      <c r="F22" s="197">
        <v>0.81330000000000002</v>
      </c>
      <c r="G22" s="197">
        <v>0.81330000000000002</v>
      </c>
      <c r="H22" s="197">
        <v>0.81330000000000002</v>
      </c>
      <c r="I22" s="197">
        <v>0.81330000000000002</v>
      </c>
      <c r="J22" s="197">
        <v>0.81330000000000002</v>
      </c>
      <c r="K22" s="197">
        <v>0.81330000000000002</v>
      </c>
      <c r="L22" s="197">
        <v>0.81330000000000002</v>
      </c>
      <c r="M22" s="197">
        <v>0.81330000000000002</v>
      </c>
      <c r="N22" s="197">
        <v>0.81330000000000002</v>
      </c>
      <c r="O22" s="197">
        <v>0.81330000000000002</v>
      </c>
      <c r="P22" s="197">
        <v>0.81330000000000002</v>
      </c>
      <c r="Q22" s="197">
        <v>0.81330000000000002</v>
      </c>
      <c r="R22" s="197">
        <v>0.81330000000000002</v>
      </c>
      <c r="S22" s="197">
        <v>0.81330000000000002</v>
      </c>
      <c r="T22" s="197">
        <v>0.81330000000000002</v>
      </c>
      <c r="U22" s="197">
        <v>0.81330000000000002</v>
      </c>
      <c r="V22" s="197">
        <v>0.81330000000000002</v>
      </c>
      <c r="W22" s="197">
        <v>0.81330000000000002</v>
      </c>
      <c r="X22" s="197">
        <v>0.81330000000000002</v>
      </c>
      <c r="Y22" s="197">
        <v>0.81330000000000002</v>
      </c>
      <c r="Z22" s="197">
        <v>0.81330000000000002</v>
      </c>
      <c r="AA22" s="197">
        <v>0.81330000000000002</v>
      </c>
      <c r="AB22" s="197">
        <v>0.81330000000000002</v>
      </c>
      <c r="AC22" s="197">
        <v>0.81330000000000002</v>
      </c>
      <c r="AD22" s="197">
        <v>0.81330000000000002</v>
      </c>
      <c r="AE22" s="197">
        <v>0.81330000000000002</v>
      </c>
      <c r="AF22" s="197">
        <v>0.81330000000000002</v>
      </c>
      <c r="AG22" s="197">
        <v>0.81330000000000002</v>
      </c>
      <c r="AH22" s="197">
        <v>0.81330000000000002</v>
      </c>
      <c r="AI22" s="197">
        <v>0.81330000000000002</v>
      </c>
      <c r="AJ22" s="197">
        <v>0.81330000000000002</v>
      </c>
      <c r="AK22" s="197">
        <v>0.81330000000000002</v>
      </c>
      <c r="AL22" s="197">
        <v>0.81330000000000002</v>
      </c>
      <c r="AM22" s="197">
        <v>0.81330000000000002</v>
      </c>
      <c r="AN22" s="197">
        <v>0.81330000000000002</v>
      </c>
      <c r="AO22" s="197">
        <v>0.81330000000000002</v>
      </c>
      <c r="AP22" s="197">
        <v>0.81330000000000002</v>
      </c>
      <c r="AQ22" s="197">
        <v>0.7984</v>
      </c>
      <c r="AR22" s="197">
        <v>0.78349999999999997</v>
      </c>
      <c r="AS22" s="197">
        <v>0.76859999999999995</v>
      </c>
      <c r="AT22" s="197">
        <v>0.75369999999999993</v>
      </c>
      <c r="AU22" s="197">
        <v>0.7387999999999999</v>
      </c>
      <c r="AV22" s="197">
        <v>0.72389999999999988</v>
      </c>
      <c r="AW22" s="197">
        <v>0.70899999999999985</v>
      </c>
      <c r="AX22" s="197">
        <v>0.69409999999999983</v>
      </c>
      <c r="AY22" s="197">
        <v>0.6791999999999998</v>
      </c>
      <c r="AZ22" s="197">
        <v>0.66429999999999978</v>
      </c>
      <c r="BA22" s="197">
        <v>0.64939999999999976</v>
      </c>
      <c r="BB22" s="197">
        <v>0.63449999999999973</v>
      </c>
      <c r="BC22" s="197">
        <v>0.61959999999999971</v>
      </c>
      <c r="BD22" s="197">
        <v>0.60469999999999968</v>
      </c>
      <c r="BE22" s="197">
        <v>0.58979999999999966</v>
      </c>
      <c r="BF22" s="197">
        <v>0.57489999999999963</v>
      </c>
      <c r="BG22" s="197">
        <v>0.55999999999999961</v>
      </c>
      <c r="BH22" s="197">
        <v>0.54509999999999958</v>
      </c>
      <c r="BI22" s="197">
        <v>0.53019999999999956</v>
      </c>
      <c r="BJ22" s="197">
        <v>0.51529999999999954</v>
      </c>
      <c r="BK22" s="197">
        <v>0.50039999999999951</v>
      </c>
      <c r="BL22" s="197">
        <v>0.48549999999999949</v>
      </c>
      <c r="BM22" s="197">
        <v>0.47059999999999946</v>
      </c>
      <c r="BN22" s="197">
        <v>0.45569999999999944</v>
      </c>
      <c r="BO22" s="197">
        <v>0.44079999999999941</v>
      </c>
      <c r="BP22" s="197">
        <v>0.42589999999999939</v>
      </c>
      <c r="BQ22" s="197">
        <v>0.41099999999999937</v>
      </c>
      <c r="BR22" s="197">
        <v>0.39609999999999934</v>
      </c>
      <c r="BS22" s="197">
        <v>0.38119999999999932</v>
      </c>
      <c r="BT22" s="197">
        <v>0.36629999999999929</v>
      </c>
      <c r="BU22" s="197">
        <v>0.35139999999999927</v>
      </c>
      <c r="BV22" s="197">
        <v>0.33649999999999924</v>
      </c>
      <c r="BW22" s="197">
        <v>0.32159999999999922</v>
      </c>
      <c r="BX22" s="197">
        <v>0.3066999999999992</v>
      </c>
      <c r="BY22" s="197">
        <v>0.29179999999999917</v>
      </c>
      <c r="BZ22" s="197">
        <v>0.29179999999999917</v>
      </c>
      <c r="CA22" s="190"/>
      <c r="CB22" s="190"/>
    </row>
    <row r="23" spans="2:80">
      <c r="B23" s="184">
        <f t="shared" si="5"/>
        <v>2016</v>
      </c>
      <c r="C23" s="197">
        <v>0.81330000000000002</v>
      </c>
      <c r="D23" s="197">
        <v>0.81330000000000002</v>
      </c>
      <c r="E23" s="197">
        <v>0.81330000000000002</v>
      </c>
      <c r="F23" s="197">
        <v>0.81330000000000002</v>
      </c>
      <c r="G23" s="197">
        <v>0.81330000000000002</v>
      </c>
      <c r="H23" s="197">
        <v>0.81330000000000002</v>
      </c>
      <c r="I23" s="197">
        <v>0.81330000000000002</v>
      </c>
      <c r="J23" s="197">
        <v>0.81330000000000002</v>
      </c>
      <c r="K23" s="197">
        <v>0.81330000000000002</v>
      </c>
      <c r="L23" s="197">
        <v>0.81330000000000002</v>
      </c>
      <c r="M23" s="197">
        <v>0.81330000000000002</v>
      </c>
      <c r="N23" s="197">
        <v>0.81330000000000002</v>
      </c>
      <c r="O23" s="197">
        <v>0.81330000000000002</v>
      </c>
      <c r="P23" s="197">
        <v>0.81330000000000002</v>
      </c>
      <c r="Q23" s="197">
        <v>0.81330000000000002</v>
      </c>
      <c r="R23" s="197">
        <v>0.81330000000000002</v>
      </c>
      <c r="S23" s="197">
        <v>0.81330000000000002</v>
      </c>
      <c r="T23" s="197">
        <v>0.81330000000000002</v>
      </c>
      <c r="U23" s="197">
        <v>0.81330000000000002</v>
      </c>
      <c r="V23" s="197">
        <v>0.81330000000000002</v>
      </c>
      <c r="W23" s="197">
        <v>0.81330000000000002</v>
      </c>
      <c r="X23" s="197">
        <v>0.81330000000000002</v>
      </c>
      <c r="Y23" s="197">
        <v>0.81330000000000002</v>
      </c>
      <c r="Z23" s="197">
        <v>0.81330000000000002</v>
      </c>
      <c r="AA23" s="197">
        <v>0.81330000000000002</v>
      </c>
      <c r="AB23" s="197">
        <v>0.81330000000000002</v>
      </c>
      <c r="AC23" s="197">
        <v>0.81330000000000002</v>
      </c>
      <c r="AD23" s="197">
        <v>0.81330000000000002</v>
      </c>
      <c r="AE23" s="197">
        <v>0.81330000000000002</v>
      </c>
      <c r="AF23" s="197">
        <v>0.81330000000000002</v>
      </c>
      <c r="AG23" s="197">
        <v>0.81330000000000002</v>
      </c>
      <c r="AH23" s="197">
        <v>0.81330000000000002</v>
      </c>
      <c r="AI23" s="197">
        <v>0.81330000000000002</v>
      </c>
      <c r="AJ23" s="197">
        <v>0.81330000000000002</v>
      </c>
      <c r="AK23" s="197">
        <v>0.81330000000000002</v>
      </c>
      <c r="AL23" s="197">
        <v>0.81330000000000002</v>
      </c>
      <c r="AM23" s="197">
        <v>0.81330000000000002</v>
      </c>
      <c r="AN23" s="197">
        <v>0.81330000000000002</v>
      </c>
      <c r="AO23" s="197">
        <v>0.81330000000000002</v>
      </c>
      <c r="AP23" s="197">
        <v>0.81330000000000002</v>
      </c>
      <c r="AQ23" s="197">
        <v>0.7984</v>
      </c>
      <c r="AR23" s="197">
        <v>0.78349999999999997</v>
      </c>
      <c r="AS23" s="197">
        <v>0.76859999999999995</v>
      </c>
      <c r="AT23" s="197">
        <v>0.75369999999999993</v>
      </c>
      <c r="AU23" s="197">
        <v>0.7387999999999999</v>
      </c>
      <c r="AV23" s="197">
        <v>0.72389999999999988</v>
      </c>
      <c r="AW23" s="197">
        <v>0.70899999999999985</v>
      </c>
      <c r="AX23" s="197">
        <v>0.69409999999999983</v>
      </c>
      <c r="AY23" s="197">
        <v>0.6791999999999998</v>
      </c>
      <c r="AZ23" s="197">
        <v>0.66429999999999978</v>
      </c>
      <c r="BA23" s="197">
        <v>0.64939999999999976</v>
      </c>
      <c r="BB23" s="197">
        <v>0.63449999999999973</v>
      </c>
      <c r="BC23" s="197">
        <v>0.61959999999999971</v>
      </c>
      <c r="BD23" s="197">
        <v>0.60469999999999968</v>
      </c>
      <c r="BE23" s="197">
        <v>0.58979999999999966</v>
      </c>
      <c r="BF23" s="197">
        <v>0.57489999999999963</v>
      </c>
      <c r="BG23" s="197">
        <v>0.55999999999999961</v>
      </c>
      <c r="BH23" s="197">
        <v>0.54509999999999958</v>
      </c>
      <c r="BI23" s="197">
        <v>0.53019999999999956</v>
      </c>
      <c r="BJ23" s="197">
        <v>0.51529999999999954</v>
      </c>
      <c r="BK23" s="197">
        <v>0.50039999999999951</v>
      </c>
      <c r="BL23" s="197">
        <v>0.48549999999999949</v>
      </c>
      <c r="BM23" s="197">
        <v>0.47059999999999946</v>
      </c>
      <c r="BN23" s="197">
        <v>0.45569999999999944</v>
      </c>
      <c r="BO23" s="197">
        <v>0.44079999999999941</v>
      </c>
      <c r="BP23" s="197">
        <v>0.42589999999999939</v>
      </c>
      <c r="BQ23" s="197">
        <v>0.41099999999999937</v>
      </c>
      <c r="BR23" s="197">
        <v>0.39609999999999934</v>
      </c>
      <c r="BS23" s="197">
        <v>0.38119999999999932</v>
      </c>
      <c r="BT23" s="197">
        <v>0.36629999999999929</v>
      </c>
      <c r="BU23" s="197">
        <v>0.35139999999999927</v>
      </c>
      <c r="BV23" s="197">
        <v>0.33649999999999924</v>
      </c>
      <c r="BW23" s="197">
        <v>0.32159999999999922</v>
      </c>
      <c r="BX23" s="197">
        <v>0.3066999999999992</v>
      </c>
      <c r="BY23" s="197">
        <v>0.29179999999999917</v>
      </c>
      <c r="BZ23" s="197">
        <v>0.29179999999999917</v>
      </c>
      <c r="CA23" s="190"/>
      <c r="CB23" s="190"/>
    </row>
    <row r="24" spans="2:80">
      <c r="B24" s="184">
        <f t="shared" si="5"/>
        <v>2017</v>
      </c>
      <c r="C24" s="197">
        <v>0.81330000000000002</v>
      </c>
      <c r="D24" s="197">
        <v>0.81330000000000002</v>
      </c>
      <c r="E24" s="197">
        <v>0.81330000000000002</v>
      </c>
      <c r="F24" s="197">
        <v>0.81330000000000002</v>
      </c>
      <c r="G24" s="197">
        <v>0.81330000000000002</v>
      </c>
      <c r="H24" s="197">
        <v>0.81330000000000002</v>
      </c>
      <c r="I24" s="197">
        <v>0.81330000000000002</v>
      </c>
      <c r="J24" s="197">
        <v>0.81330000000000002</v>
      </c>
      <c r="K24" s="197">
        <v>0.81330000000000002</v>
      </c>
      <c r="L24" s="197">
        <v>0.81330000000000002</v>
      </c>
      <c r="M24" s="197">
        <v>0.81330000000000002</v>
      </c>
      <c r="N24" s="197">
        <v>0.81330000000000002</v>
      </c>
      <c r="O24" s="197">
        <v>0.81330000000000002</v>
      </c>
      <c r="P24" s="197">
        <v>0.81330000000000002</v>
      </c>
      <c r="Q24" s="197">
        <v>0.81330000000000002</v>
      </c>
      <c r="R24" s="197">
        <v>0.81330000000000002</v>
      </c>
      <c r="S24" s="197">
        <v>0.81330000000000002</v>
      </c>
      <c r="T24" s="197">
        <v>0.81330000000000002</v>
      </c>
      <c r="U24" s="197">
        <v>0.81330000000000002</v>
      </c>
      <c r="V24" s="197">
        <v>0.81330000000000002</v>
      </c>
      <c r="W24" s="197">
        <v>0.81330000000000002</v>
      </c>
      <c r="X24" s="197">
        <v>0.81330000000000002</v>
      </c>
      <c r="Y24" s="197">
        <v>0.81330000000000002</v>
      </c>
      <c r="Z24" s="197">
        <v>0.81330000000000002</v>
      </c>
      <c r="AA24" s="197">
        <v>0.81330000000000002</v>
      </c>
      <c r="AB24" s="197">
        <v>0.81330000000000002</v>
      </c>
      <c r="AC24" s="197">
        <v>0.81330000000000002</v>
      </c>
      <c r="AD24" s="197">
        <v>0.81330000000000002</v>
      </c>
      <c r="AE24" s="197">
        <v>0.81330000000000002</v>
      </c>
      <c r="AF24" s="197">
        <v>0.81330000000000002</v>
      </c>
      <c r="AG24" s="197">
        <v>0.81330000000000002</v>
      </c>
      <c r="AH24" s="197">
        <v>0.81330000000000002</v>
      </c>
      <c r="AI24" s="197">
        <v>0.81330000000000002</v>
      </c>
      <c r="AJ24" s="197">
        <v>0.81330000000000002</v>
      </c>
      <c r="AK24" s="197">
        <v>0.81330000000000002</v>
      </c>
      <c r="AL24" s="197">
        <v>0.81330000000000002</v>
      </c>
      <c r="AM24" s="197">
        <v>0.81330000000000002</v>
      </c>
      <c r="AN24" s="197">
        <v>0.81330000000000002</v>
      </c>
      <c r="AO24" s="197">
        <v>0.81330000000000002</v>
      </c>
      <c r="AP24" s="197">
        <v>0.81330000000000002</v>
      </c>
      <c r="AQ24" s="197">
        <v>0.7984</v>
      </c>
      <c r="AR24" s="197">
        <v>0.78349999999999997</v>
      </c>
      <c r="AS24" s="197">
        <v>0.76859999999999995</v>
      </c>
      <c r="AT24" s="197">
        <v>0.75369999999999993</v>
      </c>
      <c r="AU24" s="197">
        <v>0.7387999999999999</v>
      </c>
      <c r="AV24" s="197">
        <v>0.72389999999999988</v>
      </c>
      <c r="AW24" s="197">
        <v>0.70899999999999985</v>
      </c>
      <c r="AX24" s="197">
        <v>0.69409999999999983</v>
      </c>
      <c r="AY24" s="197">
        <v>0.6791999999999998</v>
      </c>
      <c r="AZ24" s="197">
        <v>0.66429999999999978</v>
      </c>
      <c r="BA24" s="197">
        <v>0.64939999999999976</v>
      </c>
      <c r="BB24" s="197">
        <v>0.63449999999999973</v>
      </c>
      <c r="BC24" s="197">
        <v>0.61959999999999971</v>
      </c>
      <c r="BD24" s="197">
        <v>0.60469999999999968</v>
      </c>
      <c r="BE24" s="197">
        <v>0.58979999999999966</v>
      </c>
      <c r="BF24" s="197">
        <v>0.57489999999999963</v>
      </c>
      <c r="BG24" s="197">
        <v>0.55999999999999961</v>
      </c>
      <c r="BH24" s="197">
        <v>0.54509999999999958</v>
      </c>
      <c r="BI24" s="197">
        <v>0.53019999999999956</v>
      </c>
      <c r="BJ24" s="197">
        <v>0.51529999999999954</v>
      </c>
      <c r="BK24" s="197">
        <v>0.50039999999999951</v>
      </c>
      <c r="BL24" s="197">
        <v>0.48549999999999949</v>
      </c>
      <c r="BM24" s="197">
        <v>0.47059999999999946</v>
      </c>
      <c r="BN24" s="197">
        <v>0.45569999999999944</v>
      </c>
      <c r="BO24" s="197">
        <v>0.44079999999999941</v>
      </c>
      <c r="BP24" s="197">
        <v>0.42589999999999939</v>
      </c>
      <c r="BQ24" s="197">
        <v>0.41099999999999937</v>
      </c>
      <c r="BR24" s="197">
        <v>0.39609999999999934</v>
      </c>
      <c r="BS24" s="197">
        <v>0.38119999999999932</v>
      </c>
      <c r="BT24" s="197">
        <v>0.36629999999999929</v>
      </c>
      <c r="BU24" s="197">
        <v>0.35139999999999927</v>
      </c>
      <c r="BV24" s="197">
        <v>0.33649999999999924</v>
      </c>
      <c r="BW24" s="197">
        <v>0.32159999999999922</v>
      </c>
      <c r="BX24" s="197">
        <v>0.3066999999999992</v>
      </c>
      <c r="BY24" s="197">
        <v>0.29179999999999917</v>
      </c>
      <c r="BZ24" s="197">
        <v>0.29179999999999917</v>
      </c>
      <c r="CA24" s="190"/>
      <c r="CB24" s="190"/>
    </row>
    <row r="25" spans="2:80">
      <c r="B25" s="184">
        <f t="shared" si="5"/>
        <v>2018</v>
      </c>
      <c r="C25" s="197">
        <v>0.81330000000000002</v>
      </c>
      <c r="D25" s="197">
        <v>0.81330000000000002</v>
      </c>
      <c r="E25" s="197">
        <v>0.81330000000000002</v>
      </c>
      <c r="F25" s="197">
        <v>0.81330000000000002</v>
      </c>
      <c r="G25" s="197">
        <v>0.81330000000000002</v>
      </c>
      <c r="H25" s="197">
        <v>0.81330000000000002</v>
      </c>
      <c r="I25" s="197">
        <v>0.81330000000000002</v>
      </c>
      <c r="J25" s="197">
        <v>0.81330000000000002</v>
      </c>
      <c r="K25" s="197">
        <v>0.81330000000000002</v>
      </c>
      <c r="L25" s="197">
        <v>0.81330000000000002</v>
      </c>
      <c r="M25" s="197">
        <v>0.81330000000000002</v>
      </c>
      <c r="N25" s="197">
        <v>0.81330000000000002</v>
      </c>
      <c r="O25" s="197">
        <v>0.81330000000000002</v>
      </c>
      <c r="P25" s="197">
        <v>0.81330000000000002</v>
      </c>
      <c r="Q25" s="197">
        <v>0.81330000000000002</v>
      </c>
      <c r="R25" s="197">
        <v>0.81330000000000002</v>
      </c>
      <c r="S25" s="197">
        <v>0.81330000000000002</v>
      </c>
      <c r="T25" s="197">
        <v>0.81330000000000002</v>
      </c>
      <c r="U25" s="197">
        <v>0.81330000000000002</v>
      </c>
      <c r="V25" s="197">
        <v>0.81330000000000002</v>
      </c>
      <c r="W25" s="197">
        <v>0.81330000000000002</v>
      </c>
      <c r="X25" s="197">
        <v>0.81330000000000002</v>
      </c>
      <c r="Y25" s="197">
        <v>0.81330000000000002</v>
      </c>
      <c r="Z25" s="197">
        <v>0.81330000000000002</v>
      </c>
      <c r="AA25" s="197">
        <v>0.81330000000000002</v>
      </c>
      <c r="AB25" s="197">
        <v>0.81330000000000002</v>
      </c>
      <c r="AC25" s="197">
        <v>0.81330000000000002</v>
      </c>
      <c r="AD25" s="197">
        <v>0.81330000000000002</v>
      </c>
      <c r="AE25" s="197">
        <v>0.81330000000000002</v>
      </c>
      <c r="AF25" s="197">
        <v>0.81330000000000002</v>
      </c>
      <c r="AG25" s="197">
        <v>0.81330000000000002</v>
      </c>
      <c r="AH25" s="197">
        <v>0.81330000000000002</v>
      </c>
      <c r="AI25" s="197">
        <v>0.81330000000000002</v>
      </c>
      <c r="AJ25" s="197">
        <v>0.81330000000000002</v>
      </c>
      <c r="AK25" s="197">
        <v>0.81330000000000002</v>
      </c>
      <c r="AL25" s="197">
        <v>0.81330000000000002</v>
      </c>
      <c r="AM25" s="197">
        <v>0.81330000000000002</v>
      </c>
      <c r="AN25" s="197">
        <v>0.81330000000000002</v>
      </c>
      <c r="AO25" s="197">
        <v>0.81330000000000002</v>
      </c>
      <c r="AP25" s="197">
        <v>0.81330000000000002</v>
      </c>
      <c r="AQ25" s="197">
        <v>0.7984</v>
      </c>
      <c r="AR25" s="197">
        <v>0.78349999999999997</v>
      </c>
      <c r="AS25" s="197">
        <v>0.76859999999999995</v>
      </c>
      <c r="AT25" s="197">
        <v>0.75369999999999993</v>
      </c>
      <c r="AU25" s="197">
        <v>0.7387999999999999</v>
      </c>
      <c r="AV25" s="197">
        <v>0.72389999999999988</v>
      </c>
      <c r="AW25" s="197">
        <v>0.70899999999999985</v>
      </c>
      <c r="AX25" s="197">
        <v>0.69409999999999983</v>
      </c>
      <c r="AY25" s="197">
        <v>0.6791999999999998</v>
      </c>
      <c r="AZ25" s="197">
        <v>0.66429999999999978</v>
      </c>
      <c r="BA25" s="197">
        <v>0.64939999999999976</v>
      </c>
      <c r="BB25" s="197">
        <v>0.63449999999999973</v>
      </c>
      <c r="BC25" s="197">
        <v>0.61959999999999971</v>
      </c>
      <c r="BD25" s="197">
        <v>0.60469999999999968</v>
      </c>
      <c r="BE25" s="197">
        <v>0.58979999999999966</v>
      </c>
      <c r="BF25" s="197">
        <v>0.57489999999999963</v>
      </c>
      <c r="BG25" s="197">
        <v>0.55999999999999961</v>
      </c>
      <c r="BH25" s="197">
        <v>0.54509999999999958</v>
      </c>
      <c r="BI25" s="197">
        <v>0.53019999999999956</v>
      </c>
      <c r="BJ25" s="197">
        <v>0.51529999999999954</v>
      </c>
      <c r="BK25" s="197">
        <v>0.50039999999999951</v>
      </c>
      <c r="BL25" s="197">
        <v>0.48549999999999949</v>
      </c>
      <c r="BM25" s="197">
        <v>0.47059999999999946</v>
      </c>
      <c r="BN25" s="197">
        <v>0.45569999999999944</v>
      </c>
      <c r="BO25" s="197">
        <v>0.44079999999999941</v>
      </c>
      <c r="BP25" s="197">
        <v>0.42589999999999939</v>
      </c>
      <c r="BQ25" s="197">
        <v>0.41099999999999937</v>
      </c>
      <c r="BR25" s="197">
        <v>0.39609999999999934</v>
      </c>
      <c r="BS25" s="197">
        <v>0.38119999999999932</v>
      </c>
      <c r="BT25" s="197">
        <v>0.36629999999999929</v>
      </c>
      <c r="BU25" s="197">
        <v>0.35139999999999927</v>
      </c>
      <c r="BV25" s="197">
        <v>0.33649999999999924</v>
      </c>
      <c r="BW25" s="197">
        <v>0.32159999999999922</v>
      </c>
      <c r="BX25" s="197">
        <v>0.3066999999999992</v>
      </c>
      <c r="BY25" s="197">
        <v>0.29179999999999917</v>
      </c>
      <c r="BZ25" s="197">
        <v>0.29179999999999917</v>
      </c>
      <c r="CA25" s="190"/>
      <c r="CB25" s="190"/>
    </row>
    <row r="26" spans="2:80">
      <c r="B26" s="184">
        <f t="shared" si="5"/>
        <v>2019</v>
      </c>
      <c r="C26" s="197">
        <v>0.81330000000000002</v>
      </c>
      <c r="D26" s="197">
        <v>0.81330000000000002</v>
      </c>
      <c r="E26" s="197">
        <v>0.81330000000000002</v>
      </c>
      <c r="F26" s="197">
        <v>0.81330000000000002</v>
      </c>
      <c r="G26" s="197">
        <v>0.81330000000000002</v>
      </c>
      <c r="H26" s="197">
        <v>0.81330000000000002</v>
      </c>
      <c r="I26" s="197">
        <v>0.81330000000000002</v>
      </c>
      <c r="J26" s="197">
        <v>0.81330000000000002</v>
      </c>
      <c r="K26" s="197">
        <v>0.81330000000000002</v>
      </c>
      <c r="L26" s="197">
        <v>0.81330000000000002</v>
      </c>
      <c r="M26" s="197">
        <v>0.81330000000000002</v>
      </c>
      <c r="N26" s="197">
        <v>0.81330000000000002</v>
      </c>
      <c r="O26" s="197">
        <v>0.81330000000000002</v>
      </c>
      <c r="P26" s="197">
        <v>0.81330000000000002</v>
      </c>
      <c r="Q26" s="197">
        <v>0.81330000000000002</v>
      </c>
      <c r="R26" s="197">
        <v>0.81330000000000002</v>
      </c>
      <c r="S26" s="197">
        <v>0.81330000000000002</v>
      </c>
      <c r="T26" s="197">
        <v>0.81330000000000002</v>
      </c>
      <c r="U26" s="197">
        <v>0.81330000000000002</v>
      </c>
      <c r="V26" s="197">
        <v>0.81330000000000002</v>
      </c>
      <c r="W26" s="197">
        <v>0.81330000000000002</v>
      </c>
      <c r="X26" s="197">
        <v>0.81330000000000002</v>
      </c>
      <c r="Y26" s="197">
        <v>0.81330000000000002</v>
      </c>
      <c r="Z26" s="197">
        <v>0.81330000000000002</v>
      </c>
      <c r="AA26" s="197">
        <v>0.81330000000000002</v>
      </c>
      <c r="AB26" s="197">
        <v>0.81330000000000002</v>
      </c>
      <c r="AC26" s="197">
        <v>0.81330000000000002</v>
      </c>
      <c r="AD26" s="197">
        <v>0.81330000000000002</v>
      </c>
      <c r="AE26" s="197">
        <v>0.81330000000000002</v>
      </c>
      <c r="AF26" s="197">
        <v>0.81330000000000002</v>
      </c>
      <c r="AG26" s="197">
        <v>0.81330000000000002</v>
      </c>
      <c r="AH26" s="197">
        <v>0.81330000000000002</v>
      </c>
      <c r="AI26" s="197">
        <v>0.81330000000000002</v>
      </c>
      <c r="AJ26" s="197">
        <v>0.81330000000000002</v>
      </c>
      <c r="AK26" s="197">
        <v>0.81330000000000002</v>
      </c>
      <c r="AL26" s="197">
        <v>0.81330000000000002</v>
      </c>
      <c r="AM26" s="197">
        <v>0.81330000000000002</v>
      </c>
      <c r="AN26" s="197">
        <v>0.81330000000000002</v>
      </c>
      <c r="AO26" s="197">
        <v>0.81330000000000002</v>
      </c>
      <c r="AP26" s="197">
        <v>0.81330000000000002</v>
      </c>
      <c r="AQ26" s="197">
        <v>0.7984</v>
      </c>
      <c r="AR26" s="197">
        <v>0.78349999999999997</v>
      </c>
      <c r="AS26" s="197">
        <v>0.76859999999999995</v>
      </c>
      <c r="AT26" s="197">
        <v>0.75369999999999993</v>
      </c>
      <c r="AU26" s="197">
        <v>0.7387999999999999</v>
      </c>
      <c r="AV26" s="197">
        <v>0.72389999999999988</v>
      </c>
      <c r="AW26" s="197">
        <v>0.70899999999999985</v>
      </c>
      <c r="AX26" s="197">
        <v>0.69409999999999983</v>
      </c>
      <c r="AY26" s="197">
        <v>0.6791999999999998</v>
      </c>
      <c r="AZ26" s="197">
        <v>0.66429999999999978</v>
      </c>
      <c r="BA26" s="197">
        <v>0.64939999999999976</v>
      </c>
      <c r="BB26" s="197">
        <v>0.63449999999999973</v>
      </c>
      <c r="BC26" s="197">
        <v>0.61959999999999971</v>
      </c>
      <c r="BD26" s="197">
        <v>0.60469999999999968</v>
      </c>
      <c r="BE26" s="197">
        <v>0.58979999999999966</v>
      </c>
      <c r="BF26" s="197">
        <v>0.57489999999999963</v>
      </c>
      <c r="BG26" s="197">
        <v>0.55999999999999961</v>
      </c>
      <c r="BH26" s="197">
        <v>0.54509999999999958</v>
      </c>
      <c r="BI26" s="197">
        <v>0.53019999999999956</v>
      </c>
      <c r="BJ26" s="197">
        <v>0.51529999999999954</v>
      </c>
      <c r="BK26" s="197">
        <v>0.50039999999999951</v>
      </c>
      <c r="BL26" s="197">
        <v>0.48549999999999949</v>
      </c>
      <c r="BM26" s="197">
        <v>0.47059999999999946</v>
      </c>
      <c r="BN26" s="197">
        <v>0.45569999999999944</v>
      </c>
      <c r="BO26" s="197">
        <v>0.44079999999999941</v>
      </c>
      <c r="BP26" s="197">
        <v>0.42589999999999939</v>
      </c>
      <c r="BQ26" s="197">
        <v>0.41099999999999937</v>
      </c>
      <c r="BR26" s="197">
        <v>0.39609999999999934</v>
      </c>
      <c r="BS26" s="197">
        <v>0.38119999999999932</v>
      </c>
      <c r="BT26" s="197">
        <v>0.36629999999999929</v>
      </c>
      <c r="BU26" s="197">
        <v>0.35139999999999927</v>
      </c>
      <c r="BV26" s="197">
        <v>0.33649999999999924</v>
      </c>
      <c r="BW26" s="197">
        <v>0.32159999999999922</v>
      </c>
      <c r="BX26" s="197">
        <v>0.3066999999999992</v>
      </c>
      <c r="BY26" s="197">
        <v>0.29179999999999917</v>
      </c>
      <c r="BZ26" s="197">
        <v>0.29179999999999917</v>
      </c>
      <c r="CA26" s="190"/>
      <c r="CB26" s="190"/>
    </row>
    <row r="27" spans="2:80">
      <c r="B27" s="184">
        <f t="shared" si="5"/>
        <v>2020</v>
      </c>
      <c r="C27" s="197">
        <v>0.81330000000000002</v>
      </c>
      <c r="D27" s="197">
        <v>0.81330000000000002</v>
      </c>
      <c r="E27" s="197">
        <v>0.81330000000000002</v>
      </c>
      <c r="F27" s="197">
        <v>0.81330000000000002</v>
      </c>
      <c r="G27" s="197">
        <v>0.81330000000000002</v>
      </c>
      <c r="H27" s="197">
        <v>0.81330000000000002</v>
      </c>
      <c r="I27" s="197">
        <v>0.81330000000000002</v>
      </c>
      <c r="J27" s="197">
        <v>0.81330000000000002</v>
      </c>
      <c r="K27" s="197">
        <v>0.81330000000000002</v>
      </c>
      <c r="L27" s="197">
        <v>0.81330000000000002</v>
      </c>
      <c r="M27" s="197">
        <v>0.81330000000000002</v>
      </c>
      <c r="N27" s="197">
        <v>0.81330000000000002</v>
      </c>
      <c r="O27" s="197">
        <v>0.81330000000000002</v>
      </c>
      <c r="P27" s="197">
        <v>0.81330000000000002</v>
      </c>
      <c r="Q27" s="197">
        <v>0.81330000000000002</v>
      </c>
      <c r="R27" s="197">
        <v>0.81330000000000002</v>
      </c>
      <c r="S27" s="197">
        <v>0.81330000000000002</v>
      </c>
      <c r="T27" s="197">
        <v>0.81330000000000002</v>
      </c>
      <c r="U27" s="197">
        <v>0.81330000000000002</v>
      </c>
      <c r="V27" s="197">
        <v>0.81330000000000002</v>
      </c>
      <c r="W27" s="197">
        <v>0.81330000000000002</v>
      </c>
      <c r="X27" s="197">
        <v>0.81330000000000002</v>
      </c>
      <c r="Y27" s="197">
        <v>0.81330000000000002</v>
      </c>
      <c r="Z27" s="197">
        <v>0.81330000000000002</v>
      </c>
      <c r="AA27" s="197">
        <v>0.81330000000000002</v>
      </c>
      <c r="AB27" s="197">
        <v>0.81330000000000002</v>
      </c>
      <c r="AC27" s="197">
        <v>0.81330000000000002</v>
      </c>
      <c r="AD27" s="197">
        <v>0.81330000000000002</v>
      </c>
      <c r="AE27" s="197">
        <v>0.81330000000000002</v>
      </c>
      <c r="AF27" s="197">
        <v>0.81330000000000002</v>
      </c>
      <c r="AG27" s="197">
        <v>0.81330000000000002</v>
      </c>
      <c r="AH27" s="197">
        <v>0.81330000000000002</v>
      </c>
      <c r="AI27" s="197">
        <v>0.81330000000000002</v>
      </c>
      <c r="AJ27" s="197">
        <v>0.81330000000000002</v>
      </c>
      <c r="AK27" s="197">
        <v>0.81330000000000002</v>
      </c>
      <c r="AL27" s="197">
        <v>0.81330000000000002</v>
      </c>
      <c r="AM27" s="197">
        <v>0.81330000000000002</v>
      </c>
      <c r="AN27" s="197">
        <v>0.81330000000000002</v>
      </c>
      <c r="AO27" s="197">
        <v>0.81330000000000002</v>
      </c>
      <c r="AP27" s="197">
        <v>0.81330000000000002</v>
      </c>
      <c r="AQ27" s="197">
        <v>0.7984</v>
      </c>
      <c r="AR27" s="197">
        <v>0.78349999999999997</v>
      </c>
      <c r="AS27" s="197">
        <v>0.76859999999999995</v>
      </c>
      <c r="AT27" s="197">
        <v>0.75369999999999993</v>
      </c>
      <c r="AU27" s="197">
        <v>0.7387999999999999</v>
      </c>
      <c r="AV27" s="197">
        <v>0.72389999999999988</v>
      </c>
      <c r="AW27" s="197">
        <v>0.70899999999999985</v>
      </c>
      <c r="AX27" s="197">
        <v>0.69409999999999983</v>
      </c>
      <c r="AY27" s="197">
        <v>0.6791999999999998</v>
      </c>
      <c r="AZ27" s="197">
        <v>0.66429999999999978</v>
      </c>
      <c r="BA27" s="197">
        <v>0.64939999999999976</v>
      </c>
      <c r="BB27" s="197">
        <v>0.63449999999999973</v>
      </c>
      <c r="BC27" s="197">
        <v>0.61959999999999971</v>
      </c>
      <c r="BD27" s="197">
        <v>0.60469999999999968</v>
      </c>
      <c r="BE27" s="197">
        <v>0.58979999999999966</v>
      </c>
      <c r="BF27" s="197">
        <v>0.57489999999999963</v>
      </c>
      <c r="BG27" s="197">
        <v>0.55999999999999961</v>
      </c>
      <c r="BH27" s="197">
        <v>0.54509999999999958</v>
      </c>
      <c r="BI27" s="197">
        <v>0.53019999999999956</v>
      </c>
      <c r="BJ27" s="197">
        <v>0.51529999999999954</v>
      </c>
      <c r="BK27" s="197">
        <v>0.50039999999999951</v>
      </c>
      <c r="BL27" s="197">
        <v>0.48549999999999949</v>
      </c>
      <c r="BM27" s="197">
        <v>0.47059999999999946</v>
      </c>
      <c r="BN27" s="197">
        <v>0.45569999999999944</v>
      </c>
      <c r="BO27" s="197">
        <v>0.44079999999999941</v>
      </c>
      <c r="BP27" s="197">
        <v>0.42589999999999939</v>
      </c>
      <c r="BQ27" s="197">
        <v>0.41099999999999937</v>
      </c>
      <c r="BR27" s="197">
        <v>0.39609999999999934</v>
      </c>
      <c r="BS27" s="197">
        <v>0.38119999999999932</v>
      </c>
      <c r="BT27" s="197">
        <v>0.36629999999999929</v>
      </c>
      <c r="BU27" s="197">
        <v>0.35139999999999927</v>
      </c>
      <c r="BV27" s="197">
        <v>0.33649999999999924</v>
      </c>
      <c r="BW27" s="197">
        <v>0.32159999999999922</v>
      </c>
      <c r="BX27" s="197">
        <v>0.3066999999999992</v>
      </c>
      <c r="BY27" s="197">
        <v>0.29179999999999917</v>
      </c>
      <c r="BZ27" s="197">
        <v>0.29179999999999917</v>
      </c>
      <c r="CA27" s="190"/>
      <c r="CB27" s="190"/>
    </row>
    <row r="28" spans="2:80">
      <c r="B28" s="184">
        <f t="shared" si="5"/>
        <v>2021</v>
      </c>
      <c r="C28" s="197">
        <v>0.81330000000000002</v>
      </c>
      <c r="D28" s="197">
        <v>0.81330000000000002</v>
      </c>
      <c r="E28" s="197">
        <v>0.81330000000000002</v>
      </c>
      <c r="F28" s="197">
        <v>0.81330000000000002</v>
      </c>
      <c r="G28" s="197">
        <v>0.81330000000000002</v>
      </c>
      <c r="H28" s="197">
        <v>0.81330000000000002</v>
      </c>
      <c r="I28" s="197">
        <v>0.81330000000000002</v>
      </c>
      <c r="J28" s="197">
        <v>0.81330000000000002</v>
      </c>
      <c r="K28" s="197">
        <v>0.81330000000000002</v>
      </c>
      <c r="L28" s="197">
        <v>0.81330000000000002</v>
      </c>
      <c r="M28" s="197">
        <v>0.81330000000000002</v>
      </c>
      <c r="N28" s="197">
        <v>0.81330000000000002</v>
      </c>
      <c r="O28" s="197">
        <v>0.81330000000000002</v>
      </c>
      <c r="P28" s="197">
        <v>0.81330000000000002</v>
      </c>
      <c r="Q28" s="197">
        <v>0.81330000000000002</v>
      </c>
      <c r="R28" s="197">
        <v>0.81330000000000002</v>
      </c>
      <c r="S28" s="197">
        <v>0.81330000000000002</v>
      </c>
      <c r="T28" s="197">
        <v>0.81330000000000002</v>
      </c>
      <c r="U28" s="197">
        <v>0.81330000000000002</v>
      </c>
      <c r="V28" s="197">
        <v>0.81330000000000002</v>
      </c>
      <c r="W28" s="197">
        <v>0.81330000000000002</v>
      </c>
      <c r="X28" s="197">
        <v>0.81330000000000002</v>
      </c>
      <c r="Y28" s="197">
        <v>0.81330000000000002</v>
      </c>
      <c r="Z28" s="197">
        <v>0.81330000000000002</v>
      </c>
      <c r="AA28" s="197">
        <v>0.81330000000000002</v>
      </c>
      <c r="AB28" s="197">
        <v>0.81330000000000002</v>
      </c>
      <c r="AC28" s="197">
        <v>0.81330000000000002</v>
      </c>
      <c r="AD28" s="197">
        <v>0.81330000000000002</v>
      </c>
      <c r="AE28" s="197">
        <v>0.81330000000000002</v>
      </c>
      <c r="AF28" s="197">
        <v>0.81330000000000002</v>
      </c>
      <c r="AG28" s="197">
        <v>0.81330000000000002</v>
      </c>
      <c r="AH28" s="197">
        <v>0.81330000000000002</v>
      </c>
      <c r="AI28" s="197">
        <v>0.81330000000000002</v>
      </c>
      <c r="AJ28" s="197">
        <v>0.81330000000000002</v>
      </c>
      <c r="AK28" s="197">
        <v>0.81330000000000002</v>
      </c>
      <c r="AL28" s="197">
        <v>0.81330000000000002</v>
      </c>
      <c r="AM28" s="197">
        <v>0.81330000000000002</v>
      </c>
      <c r="AN28" s="197">
        <v>0.81330000000000002</v>
      </c>
      <c r="AO28" s="197">
        <v>0.81330000000000002</v>
      </c>
      <c r="AP28" s="197">
        <v>0.81330000000000002</v>
      </c>
      <c r="AQ28" s="197">
        <v>0.7984</v>
      </c>
      <c r="AR28" s="197">
        <v>0.78349999999999997</v>
      </c>
      <c r="AS28" s="197">
        <v>0.76859999999999995</v>
      </c>
      <c r="AT28" s="197">
        <v>0.75369999999999993</v>
      </c>
      <c r="AU28" s="197">
        <v>0.7387999999999999</v>
      </c>
      <c r="AV28" s="197">
        <v>0.72389999999999988</v>
      </c>
      <c r="AW28" s="197">
        <v>0.70899999999999985</v>
      </c>
      <c r="AX28" s="197">
        <v>0.69409999999999983</v>
      </c>
      <c r="AY28" s="197">
        <v>0.6791999999999998</v>
      </c>
      <c r="AZ28" s="197">
        <v>0.66429999999999978</v>
      </c>
      <c r="BA28" s="197">
        <v>0.64939999999999976</v>
      </c>
      <c r="BB28" s="197">
        <v>0.63449999999999973</v>
      </c>
      <c r="BC28" s="197">
        <v>0.61959999999999971</v>
      </c>
      <c r="BD28" s="197">
        <v>0.60469999999999968</v>
      </c>
      <c r="BE28" s="197">
        <v>0.58979999999999966</v>
      </c>
      <c r="BF28" s="197">
        <v>0.57489999999999963</v>
      </c>
      <c r="BG28" s="197">
        <v>0.55999999999999961</v>
      </c>
      <c r="BH28" s="197">
        <v>0.54509999999999958</v>
      </c>
      <c r="BI28" s="197">
        <v>0.53019999999999956</v>
      </c>
      <c r="BJ28" s="197">
        <v>0.51529999999999954</v>
      </c>
      <c r="BK28" s="197">
        <v>0.50039999999999951</v>
      </c>
      <c r="BL28" s="197">
        <v>0.48549999999999949</v>
      </c>
      <c r="BM28" s="197">
        <v>0.47059999999999946</v>
      </c>
      <c r="BN28" s="197">
        <v>0.45569999999999944</v>
      </c>
      <c r="BO28" s="197">
        <v>0.44079999999999941</v>
      </c>
      <c r="BP28" s="197">
        <v>0.42589999999999939</v>
      </c>
      <c r="BQ28" s="197">
        <v>0.41099999999999937</v>
      </c>
      <c r="BR28" s="197">
        <v>0.39609999999999934</v>
      </c>
      <c r="BS28" s="197">
        <v>0.38119999999999932</v>
      </c>
      <c r="BT28" s="197">
        <v>0.36629999999999929</v>
      </c>
      <c r="BU28" s="197">
        <v>0.35139999999999927</v>
      </c>
      <c r="BV28" s="197">
        <v>0.33649999999999924</v>
      </c>
      <c r="BW28" s="197">
        <v>0.32159999999999922</v>
      </c>
      <c r="BX28" s="197">
        <v>0.3066999999999992</v>
      </c>
      <c r="BY28" s="197">
        <v>0.29179999999999917</v>
      </c>
      <c r="BZ28" s="197">
        <v>0.29179999999999917</v>
      </c>
      <c r="CA28" s="190"/>
      <c r="CB28" s="190"/>
    </row>
    <row r="29" spans="2:80">
      <c r="B29" s="184">
        <f t="shared" si="5"/>
        <v>2022</v>
      </c>
      <c r="C29" s="197">
        <v>0.81330000000000002</v>
      </c>
      <c r="D29" s="197">
        <v>0.81330000000000002</v>
      </c>
      <c r="E29" s="197">
        <v>0.81330000000000002</v>
      </c>
      <c r="F29" s="197">
        <v>0.81330000000000002</v>
      </c>
      <c r="G29" s="197">
        <v>0.81330000000000002</v>
      </c>
      <c r="H29" s="197">
        <v>0.81330000000000002</v>
      </c>
      <c r="I29" s="197">
        <v>0.81330000000000002</v>
      </c>
      <c r="J29" s="197">
        <v>0.81330000000000002</v>
      </c>
      <c r="K29" s="197">
        <v>0.81330000000000002</v>
      </c>
      <c r="L29" s="197">
        <v>0.81330000000000002</v>
      </c>
      <c r="M29" s="197">
        <v>0.81330000000000002</v>
      </c>
      <c r="N29" s="197">
        <v>0.81330000000000002</v>
      </c>
      <c r="O29" s="197">
        <v>0.81330000000000002</v>
      </c>
      <c r="P29" s="197">
        <v>0.81330000000000002</v>
      </c>
      <c r="Q29" s="197">
        <v>0.81330000000000002</v>
      </c>
      <c r="R29" s="197">
        <v>0.81330000000000002</v>
      </c>
      <c r="S29" s="197">
        <v>0.81330000000000002</v>
      </c>
      <c r="T29" s="197">
        <v>0.81330000000000002</v>
      </c>
      <c r="U29" s="197">
        <v>0.81330000000000002</v>
      </c>
      <c r="V29" s="197">
        <v>0.81330000000000002</v>
      </c>
      <c r="W29" s="197">
        <v>0.81330000000000002</v>
      </c>
      <c r="X29" s="197">
        <v>0.81330000000000002</v>
      </c>
      <c r="Y29" s="197">
        <v>0.81330000000000002</v>
      </c>
      <c r="Z29" s="197">
        <v>0.81330000000000002</v>
      </c>
      <c r="AA29" s="197">
        <v>0.81330000000000002</v>
      </c>
      <c r="AB29" s="197">
        <v>0.81330000000000002</v>
      </c>
      <c r="AC29" s="197">
        <v>0.81330000000000002</v>
      </c>
      <c r="AD29" s="197">
        <v>0.81330000000000002</v>
      </c>
      <c r="AE29" s="197">
        <v>0.81330000000000002</v>
      </c>
      <c r="AF29" s="197">
        <v>0.81330000000000002</v>
      </c>
      <c r="AG29" s="197">
        <v>0.81330000000000002</v>
      </c>
      <c r="AH29" s="197">
        <v>0.81330000000000002</v>
      </c>
      <c r="AI29" s="197">
        <v>0.81330000000000002</v>
      </c>
      <c r="AJ29" s="197">
        <v>0.81330000000000002</v>
      </c>
      <c r="AK29" s="197">
        <v>0.81330000000000002</v>
      </c>
      <c r="AL29" s="197">
        <v>0.81330000000000002</v>
      </c>
      <c r="AM29" s="197">
        <v>0.81330000000000002</v>
      </c>
      <c r="AN29" s="197">
        <v>0.81330000000000002</v>
      </c>
      <c r="AO29" s="197">
        <v>0.81330000000000002</v>
      </c>
      <c r="AP29" s="197">
        <v>0.81330000000000002</v>
      </c>
      <c r="AQ29" s="197">
        <v>0.7984</v>
      </c>
      <c r="AR29" s="197">
        <v>0.78349999999999997</v>
      </c>
      <c r="AS29" s="197">
        <v>0.76859999999999995</v>
      </c>
      <c r="AT29" s="197">
        <v>0.75369999999999993</v>
      </c>
      <c r="AU29" s="197">
        <v>0.7387999999999999</v>
      </c>
      <c r="AV29" s="197">
        <v>0.72389999999999988</v>
      </c>
      <c r="AW29" s="197">
        <v>0.70899999999999985</v>
      </c>
      <c r="AX29" s="197">
        <v>0.69409999999999983</v>
      </c>
      <c r="AY29" s="197">
        <v>0.6791999999999998</v>
      </c>
      <c r="AZ29" s="197">
        <v>0.66429999999999978</v>
      </c>
      <c r="BA29" s="197">
        <v>0.64939999999999976</v>
      </c>
      <c r="BB29" s="197">
        <v>0.63449999999999973</v>
      </c>
      <c r="BC29" s="197">
        <v>0.61959999999999971</v>
      </c>
      <c r="BD29" s="197">
        <v>0.60469999999999968</v>
      </c>
      <c r="BE29" s="197">
        <v>0.58979999999999966</v>
      </c>
      <c r="BF29" s="197">
        <v>0.57489999999999963</v>
      </c>
      <c r="BG29" s="197">
        <v>0.55999999999999961</v>
      </c>
      <c r="BH29" s="197">
        <v>0.54509999999999958</v>
      </c>
      <c r="BI29" s="197">
        <v>0.53019999999999956</v>
      </c>
      <c r="BJ29" s="197">
        <v>0.51529999999999954</v>
      </c>
      <c r="BK29" s="197">
        <v>0.50039999999999951</v>
      </c>
      <c r="BL29" s="197">
        <v>0.48549999999999949</v>
      </c>
      <c r="BM29" s="197">
        <v>0.47059999999999946</v>
      </c>
      <c r="BN29" s="197">
        <v>0.45569999999999944</v>
      </c>
      <c r="BO29" s="197">
        <v>0.44079999999999941</v>
      </c>
      <c r="BP29" s="197">
        <v>0.42589999999999939</v>
      </c>
      <c r="BQ29" s="197">
        <v>0.41099999999999937</v>
      </c>
      <c r="BR29" s="197">
        <v>0.39609999999999934</v>
      </c>
      <c r="BS29" s="197">
        <v>0.38119999999999932</v>
      </c>
      <c r="BT29" s="197">
        <v>0.36629999999999929</v>
      </c>
      <c r="BU29" s="197">
        <v>0.35139999999999927</v>
      </c>
      <c r="BV29" s="197">
        <v>0.33649999999999924</v>
      </c>
      <c r="BW29" s="197">
        <v>0.32159999999999922</v>
      </c>
      <c r="BX29" s="197">
        <v>0.3066999999999992</v>
      </c>
      <c r="BY29" s="197">
        <v>0.29179999999999917</v>
      </c>
      <c r="BZ29" s="197">
        <v>0.29179999999999917</v>
      </c>
      <c r="CA29" s="190"/>
      <c r="CB29" s="190"/>
    </row>
    <row r="30" spans="2:80">
      <c r="B30" s="184">
        <f t="shared" si="5"/>
        <v>2023</v>
      </c>
      <c r="C30" s="197">
        <v>0.81330000000000002</v>
      </c>
      <c r="D30" s="197">
        <v>0.81330000000000002</v>
      </c>
      <c r="E30" s="197">
        <v>0.81330000000000002</v>
      </c>
      <c r="F30" s="197">
        <v>0.81330000000000002</v>
      </c>
      <c r="G30" s="197">
        <v>0.81330000000000002</v>
      </c>
      <c r="H30" s="197">
        <v>0.81330000000000002</v>
      </c>
      <c r="I30" s="197">
        <v>0.81330000000000002</v>
      </c>
      <c r="J30" s="197">
        <v>0.81330000000000002</v>
      </c>
      <c r="K30" s="197">
        <v>0.81330000000000002</v>
      </c>
      <c r="L30" s="197">
        <v>0.81330000000000002</v>
      </c>
      <c r="M30" s="197">
        <v>0.81330000000000002</v>
      </c>
      <c r="N30" s="197">
        <v>0.81330000000000002</v>
      </c>
      <c r="O30" s="197">
        <v>0.81330000000000002</v>
      </c>
      <c r="P30" s="197">
        <v>0.81330000000000002</v>
      </c>
      <c r="Q30" s="197">
        <v>0.81330000000000002</v>
      </c>
      <c r="R30" s="197">
        <v>0.81330000000000002</v>
      </c>
      <c r="S30" s="197">
        <v>0.81330000000000002</v>
      </c>
      <c r="T30" s="197">
        <v>0.81330000000000002</v>
      </c>
      <c r="U30" s="197">
        <v>0.81330000000000002</v>
      </c>
      <c r="V30" s="197">
        <v>0.81330000000000002</v>
      </c>
      <c r="W30" s="197">
        <v>0.81330000000000002</v>
      </c>
      <c r="X30" s="197">
        <v>0.81330000000000002</v>
      </c>
      <c r="Y30" s="197">
        <v>0.81330000000000002</v>
      </c>
      <c r="Z30" s="197">
        <v>0.81330000000000002</v>
      </c>
      <c r="AA30" s="197">
        <v>0.81330000000000002</v>
      </c>
      <c r="AB30" s="197">
        <v>0.81330000000000002</v>
      </c>
      <c r="AC30" s="197">
        <v>0.81330000000000002</v>
      </c>
      <c r="AD30" s="197">
        <v>0.81330000000000002</v>
      </c>
      <c r="AE30" s="197">
        <v>0.81330000000000002</v>
      </c>
      <c r="AF30" s="197">
        <v>0.81330000000000002</v>
      </c>
      <c r="AG30" s="197">
        <v>0.81330000000000002</v>
      </c>
      <c r="AH30" s="197">
        <v>0.81330000000000002</v>
      </c>
      <c r="AI30" s="197">
        <v>0.81330000000000002</v>
      </c>
      <c r="AJ30" s="197">
        <v>0.81330000000000002</v>
      </c>
      <c r="AK30" s="197">
        <v>0.81330000000000002</v>
      </c>
      <c r="AL30" s="197">
        <v>0.81330000000000002</v>
      </c>
      <c r="AM30" s="197">
        <v>0.81330000000000002</v>
      </c>
      <c r="AN30" s="197">
        <v>0.81330000000000002</v>
      </c>
      <c r="AO30" s="197">
        <v>0.81330000000000002</v>
      </c>
      <c r="AP30" s="197">
        <v>0.81330000000000002</v>
      </c>
      <c r="AQ30" s="197">
        <v>0.7984</v>
      </c>
      <c r="AR30" s="197">
        <v>0.78349999999999997</v>
      </c>
      <c r="AS30" s="197">
        <v>0.76859999999999995</v>
      </c>
      <c r="AT30" s="197">
        <v>0.75369999999999993</v>
      </c>
      <c r="AU30" s="197">
        <v>0.7387999999999999</v>
      </c>
      <c r="AV30" s="197">
        <v>0.72389999999999988</v>
      </c>
      <c r="AW30" s="197">
        <v>0.70899999999999985</v>
      </c>
      <c r="AX30" s="197">
        <v>0.69409999999999983</v>
      </c>
      <c r="AY30" s="197">
        <v>0.6791999999999998</v>
      </c>
      <c r="AZ30" s="197">
        <v>0.66429999999999978</v>
      </c>
      <c r="BA30" s="197">
        <v>0.64939999999999976</v>
      </c>
      <c r="BB30" s="197">
        <v>0.63449999999999973</v>
      </c>
      <c r="BC30" s="197">
        <v>0.61959999999999971</v>
      </c>
      <c r="BD30" s="197">
        <v>0.60469999999999968</v>
      </c>
      <c r="BE30" s="197">
        <v>0.58979999999999966</v>
      </c>
      <c r="BF30" s="197">
        <v>0.57489999999999963</v>
      </c>
      <c r="BG30" s="197">
        <v>0.55999999999999961</v>
      </c>
      <c r="BH30" s="197">
        <v>0.54509999999999958</v>
      </c>
      <c r="BI30" s="197">
        <v>0.53019999999999956</v>
      </c>
      <c r="BJ30" s="197">
        <v>0.51529999999999954</v>
      </c>
      <c r="BK30" s="197">
        <v>0.50039999999999951</v>
      </c>
      <c r="BL30" s="197">
        <v>0.48549999999999949</v>
      </c>
      <c r="BM30" s="197">
        <v>0.47059999999999946</v>
      </c>
      <c r="BN30" s="197">
        <v>0.45569999999999944</v>
      </c>
      <c r="BO30" s="197">
        <v>0.44079999999999941</v>
      </c>
      <c r="BP30" s="197">
        <v>0.42589999999999939</v>
      </c>
      <c r="BQ30" s="197">
        <v>0.41099999999999937</v>
      </c>
      <c r="BR30" s="197">
        <v>0.39609999999999934</v>
      </c>
      <c r="BS30" s="197">
        <v>0.38119999999999932</v>
      </c>
      <c r="BT30" s="197">
        <v>0.36629999999999929</v>
      </c>
      <c r="BU30" s="197">
        <v>0.35139999999999927</v>
      </c>
      <c r="BV30" s="197">
        <v>0.33649999999999924</v>
      </c>
      <c r="BW30" s="197">
        <v>0.32159999999999922</v>
      </c>
      <c r="BX30" s="197">
        <v>0.3066999999999992</v>
      </c>
      <c r="BY30" s="197">
        <v>0.29179999999999917</v>
      </c>
      <c r="BZ30" s="197">
        <v>0.29179999999999917</v>
      </c>
      <c r="CA30" s="190"/>
      <c r="CB30" s="190"/>
    </row>
    <row r="31" spans="2:80">
      <c r="B31" s="184">
        <f t="shared" si="5"/>
        <v>2024</v>
      </c>
      <c r="C31" s="197">
        <v>0.81330000000000002</v>
      </c>
      <c r="D31" s="197">
        <v>0.81330000000000002</v>
      </c>
      <c r="E31" s="197">
        <v>0.81330000000000002</v>
      </c>
      <c r="F31" s="197">
        <v>0.81330000000000002</v>
      </c>
      <c r="G31" s="197">
        <v>0.81330000000000002</v>
      </c>
      <c r="H31" s="197">
        <v>0.81330000000000002</v>
      </c>
      <c r="I31" s="197">
        <v>0.81330000000000002</v>
      </c>
      <c r="J31" s="197">
        <v>0.81330000000000002</v>
      </c>
      <c r="K31" s="197">
        <v>0.81330000000000002</v>
      </c>
      <c r="L31" s="197">
        <v>0.81330000000000002</v>
      </c>
      <c r="M31" s="197">
        <v>0.81330000000000002</v>
      </c>
      <c r="N31" s="197">
        <v>0.81330000000000002</v>
      </c>
      <c r="O31" s="197">
        <v>0.81330000000000002</v>
      </c>
      <c r="P31" s="197">
        <v>0.81330000000000002</v>
      </c>
      <c r="Q31" s="197">
        <v>0.81330000000000002</v>
      </c>
      <c r="R31" s="197">
        <v>0.81330000000000002</v>
      </c>
      <c r="S31" s="197">
        <v>0.81330000000000002</v>
      </c>
      <c r="T31" s="197">
        <v>0.81330000000000002</v>
      </c>
      <c r="U31" s="197">
        <v>0.81330000000000002</v>
      </c>
      <c r="V31" s="197">
        <v>0.81330000000000002</v>
      </c>
      <c r="W31" s="197">
        <v>0.81330000000000002</v>
      </c>
      <c r="X31" s="197">
        <v>0.81330000000000002</v>
      </c>
      <c r="Y31" s="197">
        <v>0.81330000000000002</v>
      </c>
      <c r="Z31" s="197">
        <v>0.81330000000000002</v>
      </c>
      <c r="AA31" s="197">
        <v>0.81330000000000002</v>
      </c>
      <c r="AB31" s="197">
        <v>0.81330000000000002</v>
      </c>
      <c r="AC31" s="197">
        <v>0.81330000000000002</v>
      </c>
      <c r="AD31" s="197">
        <v>0.81330000000000002</v>
      </c>
      <c r="AE31" s="197">
        <v>0.81330000000000002</v>
      </c>
      <c r="AF31" s="197">
        <v>0.81330000000000002</v>
      </c>
      <c r="AG31" s="197">
        <v>0.81330000000000002</v>
      </c>
      <c r="AH31" s="197">
        <v>0.81330000000000002</v>
      </c>
      <c r="AI31" s="197">
        <v>0.81330000000000002</v>
      </c>
      <c r="AJ31" s="197">
        <v>0.81330000000000002</v>
      </c>
      <c r="AK31" s="197">
        <v>0.81330000000000002</v>
      </c>
      <c r="AL31" s="197">
        <v>0.81330000000000002</v>
      </c>
      <c r="AM31" s="197">
        <v>0.81330000000000002</v>
      </c>
      <c r="AN31" s="197">
        <v>0.81330000000000002</v>
      </c>
      <c r="AO31" s="197">
        <v>0.81330000000000002</v>
      </c>
      <c r="AP31" s="197">
        <v>0.81330000000000002</v>
      </c>
      <c r="AQ31" s="197">
        <v>0.7984</v>
      </c>
      <c r="AR31" s="197">
        <v>0.78349999999999997</v>
      </c>
      <c r="AS31" s="197">
        <v>0.76859999999999995</v>
      </c>
      <c r="AT31" s="197">
        <v>0.75369999999999993</v>
      </c>
      <c r="AU31" s="197">
        <v>0.7387999999999999</v>
      </c>
      <c r="AV31" s="197">
        <v>0.72389999999999988</v>
      </c>
      <c r="AW31" s="197">
        <v>0.70899999999999985</v>
      </c>
      <c r="AX31" s="197">
        <v>0.69409999999999983</v>
      </c>
      <c r="AY31" s="197">
        <v>0.6791999999999998</v>
      </c>
      <c r="AZ31" s="197">
        <v>0.66429999999999978</v>
      </c>
      <c r="BA31" s="197">
        <v>0.64939999999999976</v>
      </c>
      <c r="BB31" s="197">
        <v>0.63449999999999973</v>
      </c>
      <c r="BC31" s="197">
        <v>0.61959999999999971</v>
      </c>
      <c r="BD31" s="197">
        <v>0.60469999999999968</v>
      </c>
      <c r="BE31" s="197">
        <v>0.58979999999999966</v>
      </c>
      <c r="BF31" s="197">
        <v>0.57489999999999963</v>
      </c>
      <c r="BG31" s="197">
        <v>0.55999999999999961</v>
      </c>
      <c r="BH31" s="197">
        <v>0.54509999999999958</v>
      </c>
      <c r="BI31" s="197">
        <v>0.53019999999999956</v>
      </c>
      <c r="BJ31" s="197">
        <v>0.51529999999999954</v>
      </c>
      <c r="BK31" s="197">
        <v>0.50039999999999951</v>
      </c>
      <c r="BL31" s="197">
        <v>0.48549999999999949</v>
      </c>
      <c r="BM31" s="197">
        <v>0.47059999999999946</v>
      </c>
      <c r="BN31" s="197">
        <v>0.45569999999999944</v>
      </c>
      <c r="BO31" s="197">
        <v>0.44079999999999941</v>
      </c>
      <c r="BP31" s="197">
        <v>0.42589999999999939</v>
      </c>
      <c r="BQ31" s="197">
        <v>0.41099999999999937</v>
      </c>
      <c r="BR31" s="197">
        <v>0.39609999999999934</v>
      </c>
      <c r="BS31" s="197">
        <v>0.38119999999999932</v>
      </c>
      <c r="BT31" s="197">
        <v>0.36629999999999929</v>
      </c>
      <c r="BU31" s="197">
        <v>0.35139999999999927</v>
      </c>
      <c r="BV31" s="197">
        <v>0.33649999999999924</v>
      </c>
      <c r="BW31" s="197">
        <v>0.32159999999999922</v>
      </c>
      <c r="BX31" s="197">
        <v>0.3066999999999992</v>
      </c>
      <c r="BY31" s="197">
        <v>0.29179999999999917</v>
      </c>
      <c r="BZ31" s="197">
        <v>0.29179999999999917</v>
      </c>
      <c r="CA31" s="190"/>
      <c r="CB31" s="190"/>
    </row>
    <row r="32" spans="2:80">
      <c r="B32" s="184">
        <f t="shared" si="5"/>
        <v>2025</v>
      </c>
      <c r="C32" s="197">
        <v>0.81330000000000002</v>
      </c>
      <c r="D32" s="197">
        <v>0.81330000000000002</v>
      </c>
      <c r="E32" s="197">
        <v>0.81330000000000002</v>
      </c>
      <c r="F32" s="197">
        <v>0.81330000000000002</v>
      </c>
      <c r="G32" s="197">
        <v>0.81330000000000002</v>
      </c>
      <c r="H32" s="197">
        <v>0.81330000000000002</v>
      </c>
      <c r="I32" s="197">
        <v>0.81330000000000002</v>
      </c>
      <c r="J32" s="197">
        <v>0.81330000000000002</v>
      </c>
      <c r="K32" s="197">
        <v>0.81330000000000002</v>
      </c>
      <c r="L32" s="197">
        <v>0.81330000000000002</v>
      </c>
      <c r="M32" s="197">
        <v>0.81330000000000002</v>
      </c>
      <c r="N32" s="197">
        <v>0.81330000000000002</v>
      </c>
      <c r="O32" s="197">
        <v>0.81330000000000002</v>
      </c>
      <c r="P32" s="197">
        <v>0.81330000000000002</v>
      </c>
      <c r="Q32" s="197">
        <v>0.81330000000000002</v>
      </c>
      <c r="R32" s="197">
        <v>0.81330000000000002</v>
      </c>
      <c r="S32" s="197">
        <v>0.81330000000000002</v>
      </c>
      <c r="T32" s="197">
        <v>0.81330000000000002</v>
      </c>
      <c r="U32" s="197">
        <v>0.81330000000000002</v>
      </c>
      <c r="V32" s="197">
        <v>0.81330000000000002</v>
      </c>
      <c r="W32" s="197">
        <v>0.81330000000000002</v>
      </c>
      <c r="X32" s="197">
        <v>0.81330000000000002</v>
      </c>
      <c r="Y32" s="197">
        <v>0.81330000000000002</v>
      </c>
      <c r="Z32" s="197">
        <v>0.81330000000000002</v>
      </c>
      <c r="AA32" s="197">
        <v>0.81330000000000002</v>
      </c>
      <c r="AB32" s="197">
        <v>0.81330000000000002</v>
      </c>
      <c r="AC32" s="197">
        <v>0.81330000000000002</v>
      </c>
      <c r="AD32" s="197">
        <v>0.81330000000000002</v>
      </c>
      <c r="AE32" s="197">
        <v>0.81330000000000002</v>
      </c>
      <c r="AF32" s="197">
        <v>0.81330000000000002</v>
      </c>
      <c r="AG32" s="197">
        <v>0.81330000000000002</v>
      </c>
      <c r="AH32" s="197">
        <v>0.81330000000000002</v>
      </c>
      <c r="AI32" s="197">
        <v>0.81330000000000002</v>
      </c>
      <c r="AJ32" s="197">
        <v>0.81330000000000002</v>
      </c>
      <c r="AK32" s="197">
        <v>0.81330000000000002</v>
      </c>
      <c r="AL32" s="197">
        <v>0.81330000000000002</v>
      </c>
      <c r="AM32" s="197">
        <v>0.81330000000000002</v>
      </c>
      <c r="AN32" s="197">
        <v>0.81330000000000002</v>
      </c>
      <c r="AO32" s="197">
        <v>0.81330000000000002</v>
      </c>
      <c r="AP32" s="197">
        <v>0.81330000000000002</v>
      </c>
      <c r="AQ32" s="197">
        <v>0.7984</v>
      </c>
      <c r="AR32" s="197">
        <v>0.78349999999999997</v>
      </c>
      <c r="AS32" s="197">
        <v>0.76859999999999995</v>
      </c>
      <c r="AT32" s="197">
        <v>0.75369999999999993</v>
      </c>
      <c r="AU32" s="197">
        <v>0.7387999999999999</v>
      </c>
      <c r="AV32" s="197">
        <v>0.72389999999999988</v>
      </c>
      <c r="AW32" s="197">
        <v>0.70899999999999985</v>
      </c>
      <c r="AX32" s="197">
        <v>0.69409999999999983</v>
      </c>
      <c r="AY32" s="197">
        <v>0.6791999999999998</v>
      </c>
      <c r="AZ32" s="197">
        <v>0.66429999999999978</v>
      </c>
      <c r="BA32" s="197">
        <v>0.64939999999999976</v>
      </c>
      <c r="BB32" s="197">
        <v>0.63449999999999973</v>
      </c>
      <c r="BC32" s="197">
        <v>0.61959999999999971</v>
      </c>
      <c r="BD32" s="197">
        <v>0.60469999999999968</v>
      </c>
      <c r="BE32" s="197">
        <v>0.58979999999999966</v>
      </c>
      <c r="BF32" s="197">
        <v>0.57489999999999963</v>
      </c>
      <c r="BG32" s="197">
        <v>0.55999999999999961</v>
      </c>
      <c r="BH32" s="197">
        <v>0.54509999999999958</v>
      </c>
      <c r="BI32" s="197">
        <v>0.53019999999999956</v>
      </c>
      <c r="BJ32" s="197">
        <v>0.51529999999999954</v>
      </c>
      <c r="BK32" s="197">
        <v>0.50039999999999951</v>
      </c>
      <c r="BL32" s="197">
        <v>0.48549999999999949</v>
      </c>
      <c r="BM32" s="197">
        <v>0.47059999999999946</v>
      </c>
      <c r="BN32" s="197">
        <v>0.45569999999999944</v>
      </c>
      <c r="BO32" s="197">
        <v>0.44079999999999941</v>
      </c>
      <c r="BP32" s="197">
        <v>0.42589999999999939</v>
      </c>
      <c r="BQ32" s="197">
        <v>0.41099999999999937</v>
      </c>
      <c r="BR32" s="197">
        <v>0.39609999999999934</v>
      </c>
      <c r="BS32" s="197">
        <v>0.38119999999999932</v>
      </c>
      <c r="BT32" s="197">
        <v>0.36629999999999929</v>
      </c>
      <c r="BU32" s="197">
        <v>0.35139999999999927</v>
      </c>
      <c r="BV32" s="197">
        <v>0.33649999999999924</v>
      </c>
      <c r="BW32" s="197">
        <v>0.32159999999999922</v>
      </c>
      <c r="BX32" s="197">
        <v>0.3066999999999992</v>
      </c>
      <c r="BY32" s="197">
        <v>0.29179999999999917</v>
      </c>
      <c r="BZ32" s="197">
        <v>0.29179999999999917</v>
      </c>
      <c r="CA32" s="190"/>
      <c r="CB32" s="190"/>
    </row>
    <row r="33" spans="2:80">
      <c r="B33" s="184">
        <f t="shared" si="5"/>
        <v>2026</v>
      </c>
      <c r="C33" s="197">
        <v>0.81330000000000002</v>
      </c>
      <c r="D33" s="197">
        <v>0.81330000000000002</v>
      </c>
      <c r="E33" s="197">
        <v>0.81330000000000002</v>
      </c>
      <c r="F33" s="197">
        <v>0.81330000000000002</v>
      </c>
      <c r="G33" s="197">
        <v>0.81330000000000002</v>
      </c>
      <c r="H33" s="197">
        <v>0.81330000000000002</v>
      </c>
      <c r="I33" s="197">
        <v>0.81330000000000002</v>
      </c>
      <c r="J33" s="197">
        <v>0.81330000000000002</v>
      </c>
      <c r="K33" s="197">
        <v>0.81330000000000002</v>
      </c>
      <c r="L33" s="197">
        <v>0.81330000000000002</v>
      </c>
      <c r="M33" s="197">
        <v>0.81330000000000002</v>
      </c>
      <c r="N33" s="197">
        <v>0.81330000000000002</v>
      </c>
      <c r="O33" s="197">
        <v>0.81330000000000002</v>
      </c>
      <c r="P33" s="197">
        <v>0.81330000000000002</v>
      </c>
      <c r="Q33" s="197">
        <v>0.81330000000000002</v>
      </c>
      <c r="R33" s="197">
        <v>0.81330000000000002</v>
      </c>
      <c r="S33" s="197">
        <v>0.81330000000000002</v>
      </c>
      <c r="T33" s="197">
        <v>0.81330000000000002</v>
      </c>
      <c r="U33" s="197">
        <v>0.81330000000000002</v>
      </c>
      <c r="V33" s="197">
        <v>0.81330000000000002</v>
      </c>
      <c r="W33" s="197">
        <v>0.81330000000000002</v>
      </c>
      <c r="X33" s="197">
        <v>0.81330000000000002</v>
      </c>
      <c r="Y33" s="197">
        <v>0.81330000000000002</v>
      </c>
      <c r="Z33" s="197">
        <v>0.81330000000000002</v>
      </c>
      <c r="AA33" s="197">
        <v>0.81330000000000002</v>
      </c>
      <c r="AB33" s="197">
        <v>0.81330000000000002</v>
      </c>
      <c r="AC33" s="197">
        <v>0.81330000000000002</v>
      </c>
      <c r="AD33" s="197">
        <v>0.81330000000000002</v>
      </c>
      <c r="AE33" s="197">
        <v>0.81330000000000002</v>
      </c>
      <c r="AF33" s="197">
        <v>0.81330000000000002</v>
      </c>
      <c r="AG33" s="197">
        <v>0.81330000000000002</v>
      </c>
      <c r="AH33" s="197">
        <v>0.81330000000000002</v>
      </c>
      <c r="AI33" s="197">
        <v>0.81330000000000002</v>
      </c>
      <c r="AJ33" s="197">
        <v>0.81330000000000002</v>
      </c>
      <c r="AK33" s="197">
        <v>0.81330000000000002</v>
      </c>
      <c r="AL33" s="197">
        <v>0.81330000000000002</v>
      </c>
      <c r="AM33" s="197">
        <v>0.81330000000000002</v>
      </c>
      <c r="AN33" s="197">
        <v>0.81330000000000002</v>
      </c>
      <c r="AO33" s="197">
        <v>0.81330000000000002</v>
      </c>
      <c r="AP33" s="197">
        <v>0.81330000000000002</v>
      </c>
      <c r="AQ33" s="197">
        <v>0.7984</v>
      </c>
      <c r="AR33" s="197">
        <v>0.78349999999999997</v>
      </c>
      <c r="AS33" s="197">
        <v>0.76859999999999995</v>
      </c>
      <c r="AT33" s="197">
        <v>0.75369999999999993</v>
      </c>
      <c r="AU33" s="197">
        <v>0.7387999999999999</v>
      </c>
      <c r="AV33" s="197">
        <v>0.72389999999999988</v>
      </c>
      <c r="AW33" s="197">
        <v>0.70899999999999985</v>
      </c>
      <c r="AX33" s="197">
        <v>0.69409999999999983</v>
      </c>
      <c r="AY33" s="197">
        <v>0.6791999999999998</v>
      </c>
      <c r="AZ33" s="197">
        <v>0.66429999999999978</v>
      </c>
      <c r="BA33" s="197">
        <v>0.64939999999999976</v>
      </c>
      <c r="BB33" s="197">
        <v>0.63449999999999973</v>
      </c>
      <c r="BC33" s="197">
        <v>0.61959999999999971</v>
      </c>
      <c r="BD33" s="197">
        <v>0.60469999999999968</v>
      </c>
      <c r="BE33" s="197">
        <v>0.58979999999999966</v>
      </c>
      <c r="BF33" s="197">
        <v>0.57489999999999963</v>
      </c>
      <c r="BG33" s="197">
        <v>0.55999999999999961</v>
      </c>
      <c r="BH33" s="197">
        <v>0.54509999999999958</v>
      </c>
      <c r="BI33" s="197">
        <v>0.53019999999999956</v>
      </c>
      <c r="BJ33" s="197">
        <v>0.51529999999999954</v>
      </c>
      <c r="BK33" s="197">
        <v>0.50039999999999951</v>
      </c>
      <c r="BL33" s="197">
        <v>0.48549999999999949</v>
      </c>
      <c r="BM33" s="197">
        <v>0.47059999999999946</v>
      </c>
      <c r="BN33" s="197">
        <v>0.45569999999999944</v>
      </c>
      <c r="BO33" s="197">
        <v>0.44079999999999941</v>
      </c>
      <c r="BP33" s="197">
        <v>0.42589999999999939</v>
      </c>
      <c r="BQ33" s="197">
        <v>0.41099999999999937</v>
      </c>
      <c r="BR33" s="197">
        <v>0.39609999999999934</v>
      </c>
      <c r="BS33" s="197">
        <v>0.38119999999999932</v>
      </c>
      <c r="BT33" s="197">
        <v>0.36629999999999929</v>
      </c>
      <c r="BU33" s="197">
        <v>0.35139999999999927</v>
      </c>
      <c r="BV33" s="197">
        <v>0.33649999999999924</v>
      </c>
      <c r="BW33" s="197">
        <v>0.32159999999999922</v>
      </c>
      <c r="BX33" s="197">
        <v>0.3066999999999992</v>
      </c>
      <c r="BY33" s="197">
        <v>0.29179999999999917</v>
      </c>
      <c r="BZ33" s="197">
        <v>0.29179999999999917</v>
      </c>
      <c r="CA33" s="190"/>
      <c r="CB33" s="190"/>
    </row>
    <row r="34" spans="2:80">
      <c r="B34" s="184">
        <f t="shared" si="5"/>
        <v>2027</v>
      </c>
      <c r="C34" s="197">
        <v>0.81330000000000002</v>
      </c>
      <c r="D34" s="197">
        <v>0.81330000000000002</v>
      </c>
      <c r="E34" s="197">
        <v>0.81330000000000002</v>
      </c>
      <c r="F34" s="197">
        <v>0.81330000000000002</v>
      </c>
      <c r="G34" s="197">
        <v>0.81330000000000002</v>
      </c>
      <c r="H34" s="197">
        <v>0.81330000000000002</v>
      </c>
      <c r="I34" s="197">
        <v>0.81330000000000002</v>
      </c>
      <c r="J34" s="197">
        <v>0.81330000000000002</v>
      </c>
      <c r="K34" s="197">
        <v>0.81330000000000002</v>
      </c>
      <c r="L34" s="197">
        <v>0.81330000000000002</v>
      </c>
      <c r="M34" s="197">
        <v>0.81330000000000002</v>
      </c>
      <c r="N34" s="197">
        <v>0.81330000000000002</v>
      </c>
      <c r="O34" s="197">
        <v>0.81330000000000002</v>
      </c>
      <c r="P34" s="197">
        <v>0.81330000000000002</v>
      </c>
      <c r="Q34" s="197">
        <v>0.81330000000000002</v>
      </c>
      <c r="R34" s="197">
        <v>0.81330000000000002</v>
      </c>
      <c r="S34" s="197">
        <v>0.81330000000000002</v>
      </c>
      <c r="T34" s="197">
        <v>0.81330000000000002</v>
      </c>
      <c r="U34" s="197">
        <v>0.81330000000000002</v>
      </c>
      <c r="V34" s="197">
        <v>0.81330000000000002</v>
      </c>
      <c r="W34" s="197">
        <v>0.81330000000000002</v>
      </c>
      <c r="X34" s="197">
        <v>0.81330000000000002</v>
      </c>
      <c r="Y34" s="197">
        <v>0.81330000000000002</v>
      </c>
      <c r="Z34" s="197">
        <v>0.81330000000000002</v>
      </c>
      <c r="AA34" s="197">
        <v>0.81330000000000002</v>
      </c>
      <c r="AB34" s="197">
        <v>0.81330000000000002</v>
      </c>
      <c r="AC34" s="197">
        <v>0.81330000000000002</v>
      </c>
      <c r="AD34" s="197">
        <v>0.81330000000000002</v>
      </c>
      <c r="AE34" s="197">
        <v>0.81330000000000002</v>
      </c>
      <c r="AF34" s="197">
        <v>0.81330000000000002</v>
      </c>
      <c r="AG34" s="197">
        <v>0.81330000000000002</v>
      </c>
      <c r="AH34" s="197">
        <v>0.81330000000000002</v>
      </c>
      <c r="AI34" s="197">
        <v>0.81330000000000002</v>
      </c>
      <c r="AJ34" s="197">
        <v>0.81330000000000002</v>
      </c>
      <c r="AK34" s="197">
        <v>0.81330000000000002</v>
      </c>
      <c r="AL34" s="197">
        <v>0.81330000000000002</v>
      </c>
      <c r="AM34" s="197">
        <v>0.81330000000000002</v>
      </c>
      <c r="AN34" s="197">
        <v>0.81330000000000002</v>
      </c>
      <c r="AO34" s="197">
        <v>0.81330000000000002</v>
      </c>
      <c r="AP34" s="197">
        <v>0.81330000000000002</v>
      </c>
      <c r="AQ34" s="197">
        <v>0.7984</v>
      </c>
      <c r="AR34" s="197">
        <v>0.78349999999999997</v>
      </c>
      <c r="AS34" s="197">
        <v>0.76859999999999995</v>
      </c>
      <c r="AT34" s="197">
        <v>0.75369999999999993</v>
      </c>
      <c r="AU34" s="197">
        <v>0.7387999999999999</v>
      </c>
      <c r="AV34" s="197">
        <v>0.72389999999999988</v>
      </c>
      <c r="AW34" s="197">
        <v>0.70899999999999985</v>
      </c>
      <c r="AX34" s="197">
        <v>0.69409999999999983</v>
      </c>
      <c r="AY34" s="197">
        <v>0.6791999999999998</v>
      </c>
      <c r="AZ34" s="197">
        <v>0.66429999999999978</v>
      </c>
      <c r="BA34" s="197">
        <v>0.64939999999999976</v>
      </c>
      <c r="BB34" s="197">
        <v>0.63449999999999973</v>
      </c>
      <c r="BC34" s="197">
        <v>0.61959999999999971</v>
      </c>
      <c r="BD34" s="197">
        <v>0.60469999999999968</v>
      </c>
      <c r="BE34" s="197">
        <v>0.58979999999999966</v>
      </c>
      <c r="BF34" s="197">
        <v>0.57489999999999963</v>
      </c>
      <c r="BG34" s="197">
        <v>0.55999999999999961</v>
      </c>
      <c r="BH34" s="197">
        <v>0.54509999999999958</v>
      </c>
      <c r="BI34" s="197">
        <v>0.53019999999999956</v>
      </c>
      <c r="BJ34" s="197">
        <v>0.51529999999999954</v>
      </c>
      <c r="BK34" s="197">
        <v>0.50039999999999951</v>
      </c>
      <c r="BL34" s="197">
        <v>0.48549999999999949</v>
      </c>
      <c r="BM34" s="197">
        <v>0.47059999999999946</v>
      </c>
      <c r="BN34" s="197">
        <v>0.45569999999999944</v>
      </c>
      <c r="BO34" s="197">
        <v>0.44079999999999941</v>
      </c>
      <c r="BP34" s="197">
        <v>0.42589999999999939</v>
      </c>
      <c r="BQ34" s="197">
        <v>0.41099999999999937</v>
      </c>
      <c r="BR34" s="197">
        <v>0.39609999999999934</v>
      </c>
      <c r="BS34" s="197">
        <v>0.38119999999999932</v>
      </c>
      <c r="BT34" s="197">
        <v>0.36629999999999929</v>
      </c>
      <c r="BU34" s="197">
        <v>0.35139999999999927</v>
      </c>
      <c r="BV34" s="197">
        <v>0.33649999999999924</v>
      </c>
      <c r="BW34" s="197">
        <v>0.32159999999999922</v>
      </c>
      <c r="BX34" s="197">
        <v>0.3066999999999992</v>
      </c>
      <c r="BY34" s="197">
        <v>0.29179999999999917</v>
      </c>
      <c r="BZ34" s="197">
        <v>0.29179999999999917</v>
      </c>
      <c r="CA34" s="190"/>
      <c r="CB34" s="190"/>
    </row>
    <row r="35" spans="2:80">
      <c r="B35" s="184">
        <f t="shared" si="5"/>
        <v>2028</v>
      </c>
      <c r="C35" s="197">
        <v>0.81330000000000002</v>
      </c>
      <c r="D35" s="197">
        <v>0.81330000000000002</v>
      </c>
      <c r="E35" s="197">
        <v>0.81330000000000002</v>
      </c>
      <c r="F35" s="197">
        <v>0.81330000000000002</v>
      </c>
      <c r="G35" s="197">
        <v>0.81330000000000002</v>
      </c>
      <c r="H35" s="197">
        <v>0.81330000000000002</v>
      </c>
      <c r="I35" s="197">
        <v>0.81330000000000002</v>
      </c>
      <c r="J35" s="197">
        <v>0.81330000000000002</v>
      </c>
      <c r="K35" s="197">
        <v>0.81330000000000002</v>
      </c>
      <c r="L35" s="197">
        <v>0.81330000000000002</v>
      </c>
      <c r="M35" s="197">
        <v>0.81330000000000002</v>
      </c>
      <c r="N35" s="197">
        <v>0.81330000000000002</v>
      </c>
      <c r="O35" s="197">
        <v>0.81330000000000002</v>
      </c>
      <c r="P35" s="197">
        <v>0.81330000000000002</v>
      </c>
      <c r="Q35" s="197">
        <v>0.81330000000000002</v>
      </c>
      <c r="R35" s="197">
        <v>0.81330000000000002</v>
      </c>
      <c r="S35" s="197">
        <v>0.81330000000000002</v>
      </c>
      <c r="T35" s="197">
        <v>0.81330000000000002</v>
      </c>
      <c r="U35" s="197">
        <v>0.81330000000000002</v>
      </c>
      <c r="V35" s="197">
        <v>0.81330000000000002</v>
      </c>
      <c r="W35" s="197">
        <v>0.81330000000000002</v>
      </c>
      <c r="X35" s="197">
        <v>0.81330000000000002</v>
      </c>
      <c r="Y35" s="197">
        <v>0.81330000000000002</v>
      </c>
      <c r="Z35" s="197">
        <v>0.81330000000000002</v>
      </c>
      <c r="AA35" s="197">
        <v>0.81330000000000002</v>
      </c>
      <c r="AB35" s="197">
        <v>0.81330000000000002</v>
      </c>
      <c r="AC35" s="197">
        <v>0.81330000000000002</v>
      </c>
      <c r="AD35" s="197">
        <v>0.81330000000000002</v>
      </c>
      <c r="AE35" s="197">
        <v>0.81330000000000002</v>
      </c>
      <c r="AF35" s="197">
        <v>0.81330000000000002</v>
      </c>
      <c r="AG35" s="197">
        <v>0.81330000000000002</v>
      </c>
      <c r="AH35" s="197">
        <v>0.81330000000000002</v>
      </c>
      <c r="AI35" s="197">
        <v>0.81330000000000002</v>
      </c>
      <c r="AJ35" s="197">
        <v>0.81330000000000002</v>
      </c>
      <c r="AK35" s="197">
        <v>0.81330000000000002</v>
      </c>
      <c r="AL35" s="197">
        <v>0.81330000000000002</v>
      </c>
      <c r="AM35" s="197">
        <v>0.81330000000000002</v>
      </c>
      <c r="AN35" s="197">
        <v>0.81330000000000002</v>
      </c>
      <c r="AO35" s="197">
        <v>0.81330000000000002</v>
      </c>
      <c r="AP35" s="197">
        <v>0.81330000000000002</v>
      </c>
      <c r="AQ35" s="197">
        <v>0.7984</v>
      </c>
      <c r="AR35" s="197">
        <v>0.78349999999999997</v>
      </c>
      <c r="AS35" s="197">
        <v>0.76859999999999995</v>
      </c>
      <c r="AT35" s="197">
        <v>0.75369999999999993</v>
      </c>
      <c r="AU35" s="197">
        <v>0.7387999999999999</v>
      </c>
      <c r="AV35" s="197">
        <v>0.72389999999999988</v>
      </c>
      <c r="AW35" s="197">
        <v>0.70899999999999985</v>
      </c>
      <c r="AX35" s="197">
        <v>0.69409999999999983</v>
      </c>
      <c r="AY35" s="197">
        <v>0.6791999999999998</v>
      </c>
      <c r="AZ35" s="197">
        <v>0.66429999999999978</v>
      </c>
      <c r="BA35" s="197">
        <v>0.64939999999999976</v>
      </c>
      <c r="BB35" s="197">
        <v>0.63449999999999973</v>
      </c>
      <c r="BC35" s="197">
        <v>0.61959999999999971</v>
      </c>
      <c r="BD35" s="197">
        <v>0.60469999999999968</v>
      </c>
      <c r="BE35" s="197">
        <v>0.58979999999999966</v>
      </c>
      <c r="BF35" s="197">
        <v>0.57489999999999963</v>
      </c>
      <c r="BG35" s="197">
        <v>0.55999999999999961</v>
      </c>
      <c r="BH35" s="197">
        <v>0.54509999999999958</v>
      </c>
      <c r="BI35" s="197">
        <v>0.53019999999999956</v>
      </c>
      <c r="BJ35" s="197">
        <v>0.51529999999999954</v>
      </c>
      <c r="BK35" s="197">
        <v>0.50039999999999951</v>
      </c>
      <c r="BL35" s="197">
        <v>0.48549999999999949</v>
      </c>
      <c r="BM35" s="197">
        <v>0.47059999999999946</v>
      </c>
      <c r="BN35" s="197">
        <v>0.45569999999999944</v>
      </c>
      <c r="BO35" s="197">
        <v>0.44079999999999941</v>
      </c>
      <c r="BP35" s="197">
        <v>0.42589999999999939</v>
      </c>
      <c r="BQ35" s="197">
        <v>0.41099999999999937</v>
      </c>
      <c r="BR35" s="197">
        <v>0.39609999999999934</v>
      </c>
      <c r="BS35" s="197">
        <v>0.38119999999999932</v>
      </c>
      <c r="BT35" s="197">
        <v>0.36629999999999929</v>
      </c>
      <c r="BU35" s="197">
        <v>0.35139999999999927</v>
      </c>
      <c r="BV35" s="197">
        <v>0.33649999999999924</v>
      </c>
      <c r="BW35" s="197">
        <v>0.32159999999999922</v>
      </c>
      <c r="BX35" s="197">
        <v>0.3066999999999992</v>
      </c>
      <c r="BY35" s="197">
        <v>0.29179999999999917</v>
      </c>
      <c r="BZ35" s="197">
        <v>0.29179999999999917</v>
      </c>
      <c r="CA35" s="190"/>
      <c r="CB35" s="190"/>
    </row>
    <row r="36" spans="2:80">
      <c r="B36" s="184">
        <f t="shared" si="5"/>
        <v>2029</v>
      </c>
      <c r="C36" s="197">
        <v>0.81330000000000002</v>
      </c>
      <c r="D36" s="197">
        <v>0.81330000000000002</v>
      </c>
      <c r="E36" s="197">
        <v>0.81330000000000002</v>
      </c>
      <c r="F36" s="197">
        <v>0.81330000000000002</v>
      </c>
      <c r="G36" s="197">
        <v>0.81330000000000002</v>
      </c>
      <c r="H36" s="197">
        <v>0.81330000000000002</v>
      </c>
      <c r="I36" s="197">
        <v>0.81330000000000002</v>
      </c>
      <c r="J36" s="197">
        <v>0.81330000000000002</v>
      </c>
      <c r="K36" s="197">
        <v>0.81330000000000002</v>
      </c>
      <c r="L36" s="197">
        <v>0.81330000000000002</v>
      </c>
      <c r="M36" s="197">
        <v>0.81330000000000002</v>
      </c>
      <c r="N36" s="197">
        <v>0.81330000000000002</v>
      </c>
      <c r="O36" s="197">
        <v>0.81330000000000002</v>
      </c>
      <c r="P36" s="197">
        <v>0.81330000000000002</v>
      </c>
      <c r="Q36" s="197">
        <v>0.81330000000000002</v>
      </c>
      <c r="R36" s="197">
        <v>0.81330000000000002</v>
      </c>
      <c r="S36" s="197">
        <v>0.81330000000000002</v>
      </c>
      <c r="T36" s="197">
        <v>0.81330000000000002</v>
      </c>
      <c r="U36" s="197">
        <v>0.81330000000000002</v>
      </c>
      <c r="V36" s="197">
        <v>0.81330000000000002</v>
      </c>
      <c r="W36" s="197">
        <v>0.81330000000000002</v>
      </c>
      <c r="X36" s="197">
        <v>0.81330000000000002</v>
      </c>
      <c r="Y36" s="197">
        <v>0.81330000000000002</v>
      </c>
      <c r="Z36" s="197">
        <v>0.81330000000000002</v>
      </c>
      <c r="AA36" s="197">
        <v>0.81330000000000002</v>
      </c>
      <c r="AB36" s="197">
        <v>0.81330000000000002</v>
      </c>
      <c r="AC36" s="197">
        <v>0.81330000000000002</v>
      </c>
      <c r="AD36" s="197">
        <v>0.81330000000000002</v>
      </c>
      <c r="AE36" s="197">
        <v>0.81330000000000002</v>
      </c>
      <c r="AF36" s="197">
        <v>0.81330000000000002</v>
      </c>
      <c r="AG36" s="197">
        <v>0.81330000000000002</v>
      </c>
      <c r="AH36" s="197">
        <v>0.81330000000000002</v>
      </c>
      <c r="AI36" s="197">
        <v>0.81330000000000002</v>
      </c>
      <c r="AJ36" s="197">
        <v>0.81330000000000002</v>
      </c>
      <c r="AK36" s="197">
        <v>0.81330000000000002</v>
      </c>
      <c r="AL36" s="197">
        <v>0.81330000000000002</v>
      </c>
      <c r="AM36" s="197">
        <v>0.81330000000000002</v>
      </c>
      <c r="AN36" s="197">
        <v>0.81330000000000002</v>
      </c>
      <c r="AO36" s="197">
        <v>0.81330000000000002</v>
      </c>
      <c r="AP36" s="197">
        <v>0.81330000000000002</v>
      </c>
      <c r="AQ36" s="197">
        <v>0.7984</v>
      </c>
      <c r="AR36" s="197">
        <v>0.78349999999999997</v>
      </c>
      <c r="AS36" s="197">
        <v>0.76859999999999995</v>
      </c>
      <c r="AT36" s="197">
        <v>0.75369999999999993</v>
      </c>
      <c r="AU36" s="197">
        <v>0.7387999999999999</v>
      </c>
      <c r="AV36" s="197">
        <v>0.72389999999999988</v>
      </c>
      <c r="AW36" s="197">
        <v>0.70899999999999985</v>
      </c>
      <c r="AX36" s="197">
        <v>0.69409999999999983</v>
      </c>
      <c r="AY36" s="197">
        <v>0.6791999999999998</v>
      </c>
      <c r="AZ36" s="197">
        <v>0.66429999999999978</v>
      </c>
      <c r="BA36" s="197">
        <v>0.64939999999999976</v>
      </c>
      <c r="BB36" s="197">
        <v>0.63449999999999973</v>
      </c>
      <c r="BC36" s="197">
        <v>0.61959999999999971</v>
      </c>
      <c r="BD36" s="197">
        <v>0.60469999999999968</v>
      </c>
      <c r="BE36" s="197">
        <v>0.58979999999999966</v>
      </c>
      <c r="BF36" s="197">
        <v>0.57489999999999963</v>
      </c>
      <c r="BG36" s="197">
        <v>0.55999999999999961</v>
      </c>
      <c r="BH36" s="197">
        <v>0.54509999999999958</v>
      </c>
      <c r="BI36" s="197">
        <v>0.53019999999999956</v>
      </c>
      <c r="BJ36" s="197">
        <v>0.51529999999999954</v>
      </c>
      <c r="BK36" s="197">
        <v>0.50039999999999951</v>
      </c>
      <c r="BL36" s="197">
        <v>0.48549999999999949</v>
      </c>
      <c r="BM36" s="197">
        <v>0.47059999999999946</v>
      </c>
      <c r="BN36" s="197">
        <v>0.45569999999999944</v>
      </c>
      <c r="BO36" s="197">
        <v>0.44079999999999941</v>
      </c>
      <c r="BP36" s="197">
        <v>0.42589999999999939</v>
      </c>
      <c r="BQ36" s="197">
        <v>0.41099999999999937</v>
      </c>
      <c r="BR36" s="197">
        <v>0.39609999999999934</v>
      </c>
      <c r="BS36" s="197">
        <v>0.38119999999999932</v>
      </c>
      <c r="BT36" s="197">
        <v>0.36629999999999929</v>
      </c>
      <c r="BU36" s="197">
        <v>0.35139999999999927</v>
      </c>
      <c r="BV36" s="197">
        <v>0.33649999999999924</v>
      </c>
      <c r="BW36" s="197">
        <v>0.32159999999999922</v>
      </c>
      <c r="BX36" s="197">
        <v>0.3066999999999992</v>
      </c>
      <c r="BY36" s="197">
        <v>0.29179999999999917</v>
      </c>
      <c r="BZ36" s="197">
        <v>0.29179999999999917</v>
      </c>
      <c r="CA36" s="190"/>
      <c r="CB36" s="190"/>
    </row>
    <row r="37" spans="2:80">
      <c r="B37" s="184">
        <f t="shared" si="5"/>
        <v>2030</v>
      </c>
      <c r="C37" s="197">
        <v>0.81330000000000002</v>
      </c>
      <c r="D37" s="197">
        <v>0.81330000000000002</v>
      </c>
      <c r="E37" s="197">
        <v>0.81330000000000002</v>
      </c>
      <c r="F37" s="197">
        <v>0.81330000000000002</v>
      </c>
      <c r="G37" s="197">
        <v>0.81330000000000002</v>
      </c>
      <c r="H37" s="197">
        <v>0.81330000000000002</v>
      </c>
      <c r="I37" s="197">
        <v>0.81330000000000002</v>
      </c>
      <c r="J37" s="197">
        <v>0.81330000000000002</v>
      </c>
      <c r="K37" s="197">
        <v>0.81330000000000002</v>
      </c>
      <c r="L37" s="197">
        <v>0.81330000000000002</v>
      </c>
      <c r="M37" s="197">
        <v>0.81330000000000002</v>
      </c>
      <c r="N37" s="197">
        <v>0.81330000000000002</v>
      </c>
      <c r="O37" s="197">
        <v>0.81330000000000002</v>
      </c>
      <c r="P37" s="197">
        <v>0.81330000000000002</v>
      </c>
      <c r="Q37" s="197">
        <v>0.81330000000000002</v>
      </c>
      <c r="R37" s="197">
        <v>0.81330000000000002</v>
      </c>
      <c r="S37" s="197">
        <v>0.81330000000000002</v>
      </c>
      <c r="T37" s="197">
        <v>0.81330000000000002</v>
      </c>
      <c r="U37" s="197">
        <v>0.81330000000000002</v>
      </c>
      <c r="V37" s="197">
        <v>0.81330000000000002</v>
      </c>
      <c r="W37" s="197">
        <v>0.81330000000000002</v>
      </c>
      <c r="X37" s="197">
        <v>0.81330000000000002</v>
      </c>
      <c r="Y37" s="197">
        <v>0.81330000000000002</v>
      </c>
      <c r="Z37" s="197">
        <v>0.81330000000000002</v>
      </c>
      <c r="AA37" s="197">
        <v>0.81330000000000002</v>
      </c>
      <c r="AB37" s="197">
        <v>0.81330000000000002</v>
      </c>
      <c r="AC37" s="197">
        <v>0.81330000000000002</v>
      </c>
      <c r="AD37" s="197">
        <v>0.81330000000000002</v>
      </c>
      <c r="AE37" s="197">
        <v>0.81330000000000002</v>
      </c>
      <c r="AF37" s="197">
        <v>0.81330000000000002</v>
      </c>
      <c r="AG37" s="197">
        <v>0.81330000000000002</v>
      </c>
      <c r="AH37" s="197">
        <v>0.81330000000000002</v>
      </c>
      <c r="AI37" s="197">
        <v>0.81330000000000002</v>
      </c>
      <c r="AJ37" s="197">
        <v>0.81330000000000002</v>
      </c>
      <c r="AK37" s="197">
        <v>0.81330000000000002</v>
      </c>
      <c r="AL37" s="197">
        <v>0.81330000000000002</v>
      </c>
      <c r="AM37" s="197">
        <v>0.81330000000000002</v>
      </c>
      <c r="AN37" s="197">
        <v>0.81330000000000002</v>
      </c>
      <c r="AO37" s="197">
        <v>0.81330000000000002</v>
      </c>
      <c r="AP37" s="197">
        <v>0.81330000000000002</v>
      </c>
      <c r="AQ37" s="197">
        <v>0.7984</v>
      </c>
      <c r="AR37" s="197">
        <v>0.78349999999999997</v>
      </c>
      <c r="AS37" s="197">
        <v>0.76859999999999995</v>
      </c>
      <c r="AT37" s="197">
        <v>0.75369999999999993</v>
      </c>
      <c r="AU37" s="197">
        <v>0.7387999999999999</v>
      </c>
      <c r="AV37" s="197">
        <v>0.72389999999999988</v>
      </c>
      <c r="AW37" s="197">
        <v>0.70899999999999985</v>
      </c>
      <c r="AX37" s="197">
        <v>0.69409999999999983</v>
      </c>
      <c r="AY37" s="197">
        <v>0.6791999999999998</v>
      </c>
      <c r="AZ37" s="197">
        <v>0.66429999999999978</v>
      </c>
      <c r="BA37" s="197">
        <v>0.64939999999999976</v>
      </c>
      <c r="BB37" s="197">
        <v>0.63449999999999973</v>
      </c>
      <c r="BC37" s="197">
        <v>0.61959999999999971</v>
      </c>
      <c r="BD37" s="197">
        <v>0.60469999999999968</v>
      </c>
      <c r="BE37" s="197">
        <v>0.58979999999999966</v>
      </c>
      <c r="BF37" s="197">
        <v>0.57489999999999963</v>
      </c>
      <c r="BG37" s="197">
        <v>0.55999999999999961</v>
      </c>
      <c r="BH37" s="197">
        <v>0.54509999999999958</v>
      </c>
      <c r="BI37" s="197">
        <v>0.53019999999999956</v>
      </c>
      <c r="BJ37" s="197">
        <v>0.51529999999999954</v>
      </c>
      <c r="BK37" s="197">
        <v>0.50039999999999951</v>
      </c>
      <c r="BL37" s="197">
        <v>0.48549999999999949</v>
      </c>
      <c r="BM37" s="197">
        <v>0.47059999999999946</v>
      </c>
      <c r="BN37" s="197">
        <v>0.45569999999999944</v>
      </c>
      <c r="BO37" s="197">
        <v>0.44079999999999941</v>
      </c>
      <c r="BP37" s="197">
        <v>0.42589999999999939</v>
      </c>
      <c r="BQ37" s="197">
        <v>0.41099999999999937</v>
      </c>
      <c r="BR37" s="197">
        <v>0.39609999999999934</v>
      </c>
      <c r="BS37" s="197">
        <v>0.38119999999999932</v>
      </c>
      <c r="BT37" s="197">
        <v>0.36629999999999929</v>
      </c>
      <c r="BU37" s="197">
        <v>0.35139999999999927</v>
      </c>
      <c r="BV37" s="197">
        <v>0.33649999999999924</v>
      </c>
      <c r="BW37" s="197">
        <v>0.32159999999999922</v>
      </c>
      <c r="BX37" s="197">
        <v>0.3066999999999992</v>
      </c>
      <c r="BY37" s="197">
        <v>0.29179999999999917</v>
      </c>
      <c r="BZ37" s="197">
        <v>0.29179999999999917</v>
      </c>
      <c r="CA37" s="190"/>
      <c r="CB37" s="190"/>
    </row>
    <row r="38" spans="2:80">
      <c r="B38" s="184">
        <f t="shared" si="5"/>
        <v>2031</v>
      </c>
      <c r="C38" s="197">
        <v>0.81330000000000002</v>
      </c>
      <c r="D38" s="197">
        <v>0.81330000000000002</v>
      </c>
      <c r="E38" s="197">
        <v>0.81330000000000002</v>
      </c>
      <c r="F38" s="197">
        <v>0.81330000000000002</v>
      </c>
      <c r="G38" s="197">
        <v>0.81330000000000002</v>
      </c>
      <c r="H38" s="197">
        <v>0.81330000000000002</v>
      </c>
      <c r="I38" s="197">
        <v>0.81330000000000002</v>
      </c>
      <c r="J38" s="197">
        <v>0.81330000000000002</v>
      </c>
      <c r="K38" s="197">
        <v>0.81330000000000002</v>
      </c>
      <c r="L38" s="197">
        <v>0.81330000000000002</v>
      </c>
      <c r="M38" s="197">
        <v>0.81330000000000002</v>
      </c>
      <c r="N38" s="197">
        <v>0.81330000000000002</v>
      </c>
      <c r="O38" s="197">
        <v>0.81330000000000002</v>
      </c>
      <c r="P38" s="197">
        <v>0.81330000000000002</v>
      </c>
      <c r="Q38" s="197">
        <v>0.81330000000000002</v>
      </c>
      <c r="R38" s="197">
        <v>0.81330000000000002</v>
      </c>
      <c r="S38" s="197">
        <v>0.81330000000000002</v>
      </c>
      <c r="T38" s="197">
        <v>0.81330000000000002</v>
      </c>
      <c r="U38" s="197">
        <v>0.81330000000000002</v>
      </c>
      <c r="V38" s="197">
        <v>0.81330000000000002</v>
      </c>
      <c r="W38" s="197">
        <v>0.81330000000000002</v>
      </c>
      <c r="X38" s="197">
        <v>0.81330000000000002</v>
      </c>
      <c r="Y38" s="197">
        <v>0.81330000000000002</v>
      </c>
      <c r="Z38" s="197">
        <v>0.81330000000000002</v>
      </c>
      <c r="AA38" s="197">
        <v>0.81330000000000002</v>
      </c>
      <c r="AB38" s="197">
        <v>0.81330000000000002</v>
      </c>
      <c r="AC38" s="197">
        <v>0.81330000000000002</v>
      </c>
      <c r="AD38" s="197">
        <v>0.81330000000000002</v>
      </c>
      <c r="AE38" s="197">
        <v>0.81330000000000002</v>
      </c>
      <c r="AF38" s="197">
        <v>0.81330000000000002</v>
      </c>
      <c r="AG38" s="197">
        <v>0.81330000000000002</v>
      </c>
      <c r="AH38" s="197">
        <v>0.81330000000000002</v>
      </c>
      <c r="AI38" s="197">
        <v>0.81330000000000002</v>
      </c>
      <c r="AJ38" s="197">
        <v>0.81330000000000002</v>
      </c>
      <c r="AK38" s="197">
        <v>0.81330000000000002</v>
      </c>
      <c r="AL38" s="197">
        <v>0.81330000000000002</v>
      </c>
      <c r="AM38" s="197">
        <v>0.81330000000000002</v>
      </c>
      <c r="AN38" s="197">
        <v>0.81330000000000002</v>
      </c>
      <c r="AO38" s="197">
        <v>0.81330000000000002</v>
      </c>
      <c r="AP38" s="197">
        <v>0.81330000000000002</v>
      </c>
      <c r="AQ38" s="197">
        <v>0.7984</v>
      </c>
      <c r="AR38" s="197">
        <v>0.78349999999999997</v>
      </c>
      <c r="AS38" s="197">
        <v>0.76859999999999995</v>
      </c>
      <c r="AT38" s="197">
        <v>0.75369999999999993</v>
      </c>
      <c r="AU38" s="197">
        <v>0.7387999999999999</v>
      </c>
      <c r="AV38" s="197">
        <v>0.72389999999999988</v>
      </c>
      <c r="AW38" s="197">
        <v>0.70899999999999985</v>
      </c>
      <c r="AX38" s="197">
        <v>0.69409999999999983</v>
      </c>
      <c r="AY38" s="197">
        <v>0.6791999999999998</v>
      </c>
      <c r="AZ38" s="197">
        <v>0.66429999999999978</v>
      </c>
      <c r="BA38" s="197">
        <v>0.64939999999999976</v>
      </c>
      <c r="BB38" s="197">
        <v>0.63449999999999973</v>
      </c>
      <c r="BC38" s="197">
        <v>0.61959999999999971</v>
      </c>
      <c r="BD38" s="197">
        <v>0.60469999999999968</v>
      </c>
      <c r="BE38" s="197">
        <v>0.58979999999999966</v>
      </c>
      <c r="BF38" s="197">
        <v>0.57489999999999963</v>
      </c>
      <c r="BG38" s="197">
        <v>0.55999999999999961</v>
      </c>
      <c r="BH38" s="197">
        <v>0.54509999999999958</v>
      </c>
      <c r="BI38" s="197">
        <v>0.53019999999999956</v>
      </c>
      <c r="BJ38" s="197">
        <v>0.51529999999999954</v>
      </c>
      <c r="BK38" s="197">
        <v>0.50039999999999951</v>
      </c>
      <c r="BL38" s="197">
        <v>0.48549999999999949</v>
      </c>
      <c r="BM38" s="197">
        <v>0.47059999999999946</v>
      </c>
      <c r="BN38" s="197">
        <v>0.45569999999999944</v>
      </c>
      <c r="BO38" s="197">
        <v>0.44079999999999941</v>
      </c>
      <c r="BP38" s="197">
        <v>0.42589999999999939</v>
      </c>
      <c r="BQ38" s="197">
        <v>0.41099999999999937</v>
      </c>
      <c r="BR38" s="197">
        <v>0.39609999999999934</v>
      </c>
      <c r="BS38" s="197">
        <v>0.38119999999999932</v>
      </c>
      <c r="BT38" s="197">
        <v>0.36629999999999929</v>
      </c>
      <c r="BU38" s="197">
        <v>0.35139999999999927</v>
      </c>
      <c r="BV38" s="197">
        <v>0.33649999999999924</v>
      </c>
      <c r="BW38" s="197">
        <v>0.32159999999999922</v>
      </c>
      <c r="BX38" s="197">
        <v>0.3066999999999992</v>
      </c>
      <c r="BY38" s="197">
        <v>0.29179999999999917</v>
      </c>
      <c r="BZ38" s="197">
        <v>0.29179999999999917</v>
      </c>
      <c r="CA38" s="190"/>
      <c r="CB38" s="190"/>
    </row>
    <row r="39" spans="2:80">
      <c r="B39" s="184">
        <f t="shared" si="5"/>
        <v>2032</v>
      </c>
      <c r="C39" s="197">
        <v>0.81330000000000002</v>
      </c>
      <c r="D39" s="197">
        <v>0.81330000000000002</v>
      </c>
      <c r="E39" s="197">
        <v>0.81330000000000002</v>
      </c>
      <c r="F39" s="197">
        <v>0.81330000000000002</v>
      </c>
      <c r="G39" s="197">
        <v>0.81330000000000002</v>
      </c>
      <c r="H39" s="197">
        <v>0.81330000000000002</v>
      </c>
      <c r="I39" s="197">
        <v>0.81330000000000002</v>
      </c>
      <c r="J39" s="197">
        <v>0.81330000000000002</v>
      </c>
      <c r="K39" s="197">
        <v>0.81330000000000002</v>
      </c>
      <c r="L39" s="197">
        <v>0.81330000000000002</v>
      </c>
      <c r="M39" s="197">
        <v>0.81330000000000002</v>
      </c>
      <c r="N39" s="197">
        <v>0.81330000000000002</v>
      </c>
      <c r="O39" s="197">
        <v>0.81330000000000002</v>
      </c>
      <c r="P39" s="197">
        <v>0.81330000000000002</v>
      </c>
      <c r="Q39" s="197">
        <v>0.81330000000000002</v>
      </c>
      <c r="R39" s="197">
        <v>0.81330000000000002</v>
      </c>
      <c r="S39" s="197">
        <v>0.81330000000000002</v>
      </c>
      <c r="T39" s="197">
        <v>0.81330000000000002</v>
      </c>
      <c r="U39" s="197">
        <v>0.81330000000000002</v>
      </c>
      <c r="V39" s="197">
        <v>0.81330000000000002</v>
      </c>
      <c r="W39" s="197">
        <v>0.81330000000000002</v>
      </c>
      <c r="X39" s="197">
        <v>0.81330000000000002</v>
      </c>
      <c r="Y39" s="197">
        <v>0.81330000000000002</v>
      </c>
      <c r="Z39" s="197">
        <v>0.81330000000000002</v>
      </c>
      <c r="AA39" s="197">
        <v>0.81330000000000002</v>
      </c>
      <c r="AB39" s="197">
        <v>0.81330000000000002</v>
      </c>
      <c r="AC39" s="197">
        <v>0.81330000000000002</v>
      </c>
      <c r="AD39" s="197">
        <v>0.81330000000000002</v>
      </c>
      <c r="AE39" s="197">
        <v>0.81330000000000002</v>
      </c>
      <c r="AF39" s="197">
        <v>0.81330000000000002</v>
      </c>
      <c r="AG39" s="197">
        <v>0.81330000000000002</v>
      </c>
      <c r="AH39" s="197">
        <v>0.81330000000000002</v>
      </c>
      <c r="AI39" s="197">
        <v>0.81330000000000002</v>
      </c>
      <c r="AJ39" s="197">
        <v>0.81330000000000002</v>
      </c>
      <c r="AK39" s="197">
        <v>0.81330000000000002</v>
      </c>
      <c r="AL39" s="197">
        <v>0.81330000000000002</v>
      </c>
      <c r="AM39" s="197">
        <v>0.81330000000000002</v>
      </c>
      <c r="AN39" s="197">
        <v>0.81330000000000002</v>
      </c>
      <c r="AO39" s="197">
        <v>0.81330000000000002</v>
      </c>
      <c r="AP39" s="197">
        <v>0.81330000000000002</v>
      </c>
      <c r="AQ39" s="197">
        <v>0.7984</v>
      </c>
      <c r="AR39" s="197">
        <v>0.78349999999999997</v>
      </c>
      <c r="AS39" s="197">
        <v>0.76859999999999995</v>
      </c>
      <c r="AT39" s="197">
        <v>0.75369999999999993</v>
      </c>
      <c r="AU39" s="197">
        <v>0.7387999999999999</v>
      </c>
      <c r="AV39" s="197">
        <v>0.72389999999999988</v>
      </c>
      <c r="AW39" s="197">
        <v>0.70899999999999985</v>
      </c>
      <c r="AX39" s="197">
        <v>0.69409999999999983</v>
      </c>
      <c r="AY39" s="197">
        <v>0.6791999999999998</v>
      </c>
      <c r="AZ39" s="197">
        <v>0.66429999999999978</v>
      </c>
      <c r="BA39" s="197">
        <v>0.64939999999999976</v>
      </c>
      <c r="BB39" s="197">
        <v>0.63449999999999973</v>
      </c>
      <c r="BC39" s="197">
        <v>0.61959999999999971</v>
      </c>
      <c r="BD39" s="197">
        <v>0.60469999999999968</v>
      </c>
      <c r="BE39" s="197">
        <v>0.58979999999999966</v>
      </c>
      <c r="BF39" s="197">
        <v>0.57489999999999963</v>
      </c>
      <c r="BG39" s="197">
        <v>0.55999999999999961</v>
      </c>
      <c r="BH39" s="197">
        <v>0.54509999999999958</v>
      </c>
      <c r="BI39" s="197">
        <v>0.53019999999999956</v>
      </c>
      <c r="BJ39" s="197">
        <v>0.51529999999999954</v>
      </c>
      <c r="BK39" s="197">
        <v>0.50039999999999951</v>
      </c>
      <c r="BL39" s="197">
        <v>0.48549999999999949</v>
      </c>
      <c r="BM39" s="197">
        <v>0.47059999999999946</v>
      </c>
      <c r="BN39" s="197">
        <v>0.45569999999999944</v>
      </c>
      <c r="BO39" s="197">
        <v>0.44079999999999941</v>
      </c>
      <c r="BP39" s="197">
        <v>0.42589999999999939</v>
      </c>
      <c r="BQ39" s="197">
        <v>0.41099999999999937</v>
      </c>
      <c r="BR39" s="197">
        <v>0.39609999999999934</v>
      </c>
      <c r="BS39" s="197">
        <v>0.38119999999999932</v>
      </c>
      <c r="BT39" s="197">
        <v>0.36629999999999929</v>
      </c>
      <c r="BU39" s="197">
        <v>0.35139999999999927</v>
      </c>
      <c r="BV39" s="197">
        <v>0.33649999999999924</v>
      </c>
      <c r="BW39" s="197">
        <v>0.32159999999999922</v>
      </c>
      <c r="BX39" s="197">
        <v>0.3066999999999992</v>
      </c>
      <c r="BY39" s="197">
        <v>0.29179999999999917</v>
      </c>
      <c r="BZ39" s="197">
        <v>0.29179999999999917</v>
      </c>
      <c r="CA39" s="190"/>
      <c r="CB39" s="190"/>
    </row>
    <row r="40" spans="2:80">
      <c r="B40" s="184">
        <f t="shared" si="5"/>
        <v>2033</v>
      </c>
      <c r="C40" s="197">
        <v>0.81330000000000002</v>
      </c>
      <c r="D40" s="197">
        <v>0.81330000000000002</v>
      </c>
      <c r="E40" s="197">
        <v>0.81330000000000002</v>
      </c>
      <c r="F40" s="197">
        <v>0.81330000000000002</v>
      </c>
      <c r="G40" s="197">
        <v>0.81330000000000002</v>
      </c>
      <c r="H40" s="197">
        <v>0.81330000000000002</v>
      </c>
      <c r="I40" s="197">
        <v>0.81330000000000002</v>
      </c>
      <c r="J40" s="197">
        <v>0.81330000000000002</v>
      </c>
      <c r="K40" s="197">
        <v>0.81330000000000002</v>
      </c>
      <c r="L40" s="197">
        <v>0.81330000000000002</v>
      </c>
      <c r="M40" s="197">
        <v>0.81330000000000002</v>
      </c>
      <c r="N40" s="197">
        <v>0.81330000000000002</v>
      </c>
      <c r="O40" s="197">
        <v>0.81330000000000002</v>
      </c>
      <c r="P40" s="197">
        <v>0.81330000000000002</v>
      </c>
      <c r="Q40" s="197">
        <v>0.81330000000000002</v>
      </c>
      <c r="R40" s="197">
        <v>0.81330000000000002</v>
      </c>
      <c r="S40" s="197">
        <v>0.81330000000000002</v>
      </c>
      <c r="T40" s="197">
        <v>0.81330000000000002</v>
      </c>
      <c r="U40" s="197">
        <v>0.81330000000000002</v>
      </c>
      <c r="V40" s="197">
        <v>0.81330000000000002</v>
      </c>
      <c r="W40" s="197">
        <v>0.81330000000000002</v>
      </c>
      <c r="X40" s="197">
        <v>0.81330000000000002</v>
      </c>
      <c r="Y40" s="197">
        <v>0.81330000000000002</v>
      </c>
      <c r="Z40" s="197">
        <v>0.81330000000000002</v>
      </c>
      <c r="AA40" s="197">
        <v>0.81330000000000002</v>
      </c>
      <c r="AB40" s="197">
        <v>0.81330000000000002</v>
      </c>
      <c r="AC40" s="197">
        <v>0.81330000000000002</v>
      </c>
      <c r="AD40" s="197">
        <v>0.81330000000000002</v>
      </c>
      <c r="AE40" s="197">
        <v>0.81330000000000002</v>
      </c>
      <c r="AF40" s="197">
        <v>0.81330000000000002</v>
      </c>
      <c r="AG40" s="197">
        <v>0.81330000000000002</v>
      </c>
      <c r="AH40" s="197">
        <v>0.81330000000000002</v>
      </c>
      <c r="AI40" s="197">
        <v>0.81330000000000002</v>
      </c>
      <c r="AJ40" s="197">
        <v>0.81330000000000002</v>
      </c>
      <c r="AK40" s="197">
        <v>0.81330000000000002</v>
      </c>
      <c r="AL40" s="197">
        <v>0.81330000000000002</v>
      </c>
      <c r="AM40" s="197">
        <v>0.81330000000000002</v>
      </c>
      <c r="AN40" s="197">
        <v>0.81330000000000002</v>
      </c>
      <c r="AO40" s="197">
        <v>0.81330000000000002</v>
      </c>
      <c r="AP40" s="197">
        <v>0.81330000000000002</v>
      </c>
      <c r="AQ40" s="197">
        <v>0.7984</v>
      </c>
      <c r="AR40" s="197">
        <v>0.78349999999999997</v>
      </c>
      <c r="AS40" s="197">
        <v>0.76859999999999995</v>
      </c>
      <c r="AT40" s="197">
        <v>0.75369999999999993</v>
      </c>
      <c r="AU40" s="197">
        <v>0.7387999999999999</v>
      </c>
      <c r="AV40" s="197">
        <v>0.72389999999999988</v>
      </c>
      <c r="AW40" s="197">
        <v>0.70899999999999985</v>
      </c>
      <c r="AX40" s="197">
        <v>0.69409999999999983</v>
      </c>
      <c r="AY40" s="197">
        <v>0.6791999999999998</v>
      </c>
      <c r="AZ40" s="197">
        <v>0.66429999999999978</v>
      </c>
      <c r="BA40" s="197">
        <v>0.64939999999999976</v>
      </c>
      <c r="BB40" s="197">
        <v>0.63449999999999973</v>
      </c>
      <c r="BC40" s="197">
        <v>0.61959999999999971</v>
      </c>
      <c r="BD40" s="197">
        <v>0.60469999999999968</v>
      </c>
      <c r="BE40" s="197">
        <v>0.58979999999999966</v>
      </c>
      <c r="BF40" s="197">
        <v>0.57489999999999963</v>
      </c>
      <c r="BG40" s="197">
        <v>0.55999999999999961</v>
      </c>
      <c r="BH40" s="197">
        <v>0.54509999999999958</v>
      </c>
      <c r="BI40" s="197">
        <v>0.53019999999999956</v>
      </c>
      <c r="BJ40" s="197">
        <v>0.51529999999999954</v>
      </c>
      <c r="BK40" s="197">
        <v>0.50039999999999951</v>
      </c>
      <c r="BL40" s="197">
        <v>0.48549999999999949</v>
      </c>
      <c r="BM40" s="197">
        <v>0.47059999999999946</v>
      </c>
      <c r="BN40" s="197">
        <v>0.45569999999999944</v>
      </c>
      <c r="BO40" s="197">
        <v>0.44079999999999941</v>
      </c>
      <c r="BP40" s="197">
        <v>0.42589999999999939</v>
      </c>
      <c r="BQ40" s="197">
        <v>0.41099999999999937</v>
      </c>
      <c r="BR40" s="197">
        <v>0.39609999999999934</v>
      </c>
      <c r="BS40" s="197">
        <v>0.38119999999999932</v>
      </c>
      <c r="BT40" s="197">
        <v>0.36629999999999929</v>
      </c>
      <c r="BU40" s="197">
        <v>0.35139999999999927</v>
      </c>
      <c r="BV40" s="197">
        <v>0.33649999999999924</v>
      </c>
      <c r="BW40" s="197">
        <v>0.32159999999999922</v>
      </c>
      <c r="BX40" s="197">
        <v>0.3066999999999992</v>
      </c>
      <c r="BY40" s="197">
        <v>0.29179999999999917</v>
      </c>
      <c r="BZ40" s="197">
        <v>0.29179999999999917</v>
      </c>
      <c r="CA40" s="190"/>
      <c r="CB40" s="190"/>
    </row>
    <row r="41" spans="2:80">
      <c r="B41" s="184">
        <f t="shared" si="5"/>
        <v>2034</v>
      </c>
      <c r="C41" s="197">
        <v>0.81330000000000002</v>
      </c>
      <c r="D41" s="197">
        <v>0.81330000000000002</v>
      </c>
      <c r="E41" s="197">
        <v>0.81330000000000002</v>
      </c>
      <c r="F41" s="197">
        <v>0.81330000000000002</v>
      </c>
      <c r="G41" s="197">
        <v>0.81330000000000002</v>
      </c>
      <c r="H41" s="197">
        <v>0.81330000000000002</v>
      </c>
      <c r="I41" s="197">
        <v>0.81330000000000002</v>
      </c>
      <c r="J41" s="197">
        <v>0.81330000000000002</v>
      </c>
      <c r="K41" s="197">
        <v>0.81330000000000002</v>
      </c>
      <c r="L41" s="197">
        <v>0.81330000000000002</v>
      </c>
      <c r="M41" s="197">
        <v>0.81330000000000002</v>
      </c>
      <c r="N41" s="197">
        <v>0.81330000000000002</v>
      </c>
      <c r="O41" s="197">
        <v>0.81330000000000002</v>
      </c>
      <c r="P41" s="197">
        <v>0.81330000000000002</v>
      </c>
      <c r="Q41" s="197">
        <v>0.81330000000000002</v>
      </c>
      <c r="R41" s="197">
        <v>0.81330000000000002</v>
      </c>
      <c r="S41" s="197">
        <v>0.81330000000000002</v>
      </c>
      <c r="T41" s="197">
        <v>0.81330000000000002</v>
      </c>
      <c r="U41" s="197">
        <v>0.81330000000000002</v>
      </c>
      <c r="V41" s="197">
        <v>0.81330000000000002</v>
      </c>
      <c r="W41" s="197">
        <v>0.81330000000000002</v>
      </c>
      <c r="X41" s="197">
        <v>0.81330000000000002</v>
      </c>
      <c r="Y41" s="197">
        <v>0.81330000000000002</v>
      </c>
      <c r="Z41" s="197">
        <v>0.81330000000000002</v>
      </c>
      <c r="AA41" s="197">
        <v>0.81330000000000002</v>
      </c>
      <c r="AB41" s="197">
        <v>0.81330000000000002</v>
      </c>
      <c r="AC41" s="197">
        <v>0.81330000000000002</v>
      </c>
      <c r="AD41" s="197">
        <v>0.81330000000000002</v>
      </c>
      <c r="AE41" s="197">
        <v>0.81330000000000002</v>
      </c>
      <c r="AF41" s="197">
        <v>0.81330000000000002</v>
      </c>
      <c r="AG41" s="197">
        <v>0.81330000000000002</v>
      </c>
      <c r="AH41" s="197">
        <v>0.81330000000000002</v>
      </c>
      <c r="AI41" s="197">
        <v>0.81330000000000002</v>
      </c>
      <c r="AJ41" s="197">
        <v>0.81330000000000002</v>
      </c>
      <c r="AK41" s="197">
        <v>0.81330000000000002</v>
      </c>
      <c r="AL41" s="197">
        <v>0.81330000000000002</v>
      </c>
      <c r="AM41" s="197">
        <v>0.81330000000000002</v>
      </c>
      <c r="AN41" s="197">
        <v>0.81330000000000002</v>
      </c>
      <c r="AO41" s="197">
        <v>0.81330000000000002</v>
      </c>
      <c r="AP41" s="197">
        <v>0.81330000000000002</v>
      </c>
      <c r="AQ41" s="197">
        <v>0.7984</v>
      </c>
      <c r="AR41" s="197">
        <v>0.78349999999999997</v>
      </c>
      <c r="AS41" s="197">
        <v>0.76859999999999995</v>
      </c>
      <c r="AT41" s="197">
        <v>0.75369999999999993</v>
      </c>
      <c r="AU41" s="197">
        <v>0.7387999999999999</v>
      </c>
      <c r="AV41" s="197">
        <v>0.72389999999999988</v>
      </c>
      <c r="AW41" s="197">
        <v>0.70899999999999985</v>
      </c>
      <c r="AX41" s="197">
        <v>0.69409999999999983</v>
      </c>
      <c r="AY41" s="197">
        <v>0.6791999999999998</v>
      </c>
      <c r="AZ41" s="197">
        <v>0.66429999999999978</v>
      </c>
      <c r="BA41" s="197">
        <v>0.64939999999999976</v>
      </c>
      <c r="BB41" s="197">
        <v>0.63449999999999973</v>
      </c>
      <c r="BC41" s="197">
        <v>0.61959999999999971</v>
      </c>
      <c r="BD41" s="197">
        <v>0.60469999999999968</v>
      </c>
      <c r="BE41" s="197">
        <v>0.58979999999999966</v>
      </c>
      <c r="BF41" s="197">
        <v>0.57489999999999963</v>
      </c>
      <c r="BG41" s="197">
        <v>0.55999999999999961</v>
      </c>
      <c r="BH41" s="197">
        <v>0.54509999999999958</v>
      </c>
      <c r="BI41" s="197">
        <v>0.53019999999999956</v>
      </c>
      <c r="BJ41" s="197">
        <v>0.51529999999999954</v>
      </c>
      <c r="BK41" s="197">
        <v>0.50039999999999951</v>
      </c>
      <c r="BL41" s="197">
        <v>0.48549999999999949</v>
      </c>
      <c r="BM41" s="197">
        <v>0.47059999999999946</v>
      </c>
      <c r="BN41" s="197">
        <v>0.45569999999999944</v>
      </c>
      <c r="BO41" s="197">
        <v>0.44079999999999941</v>
      </c>
      <c r="BP41" s="197">
        <v>0.42589999999999939</v>
      </c>
      <c r="BQ41" s="197">
        <v>0.41099999999999937</v>
      </c>
      <c r="BR41" s="197">
        <v>0.39609999999999934</v>
      </c>
      <c r="BS41" s="197">
        <v>0.38119999999999932</v>
      </c>
      <c r="BT41" s="197">
        <v>0.36629999999999929</v>
      </c>
      <c r="BU41" s="197">
        <v>0.35139999999999927</v>
      </c>
      <c r="BV41" s="197">
        <v>0.33649999999999924</v>
      </c>
      <c r="BW41" s="197">
        <v>0.32159999999999922</v>
      </c>
      <c r="BX41" s="197">
        <v>0.3066999999999992</v>
      </c>
      <c r="BY41" s="197">
        <v>0.29179999999999917</v>
      </c>
      <c r="BZ41" s="197">
        <v>0.29179999999999917</v>
      </c>
      <c r="CA41" s="190"/>
      <c r="CB41" s="190"/>
    </row>
    <row r="42" spans="2:80">
      <c r="B42" s="184">
        <f t="shared" si="5"/>
        <v>2035</v>
      </c>
      <c r="C42" s="197">
        <v>0.81330000000000002</v>
      </c>
      <c r="D42" s="197">
        <v>0.81330000000000002</v>
      </c>
      <c r="E42" s="197">
        <v>0.81330000000000002</v>
      </c>
      <c r="F42" s="197">
        <v>0.81330000000000002</v>
      </c>
      <c r="G42" s="197">
        <v>0.81330000000000002</v>
      </c>
      <c r="H42" s="197">
        <v>0.81330000000000002</v>
      </c>
      <c r="I42" s="197">
        <v>0.81330000000000002</v>
      </c>
      <c r="J42" s="197">
        <v>0.81330000000000002</v>
      </c>
      <c r="K42" s="197">
        <v>0.81330000000000002</v>
      </c>
      <c r="L42" s="197">
        <v>0.81330000000000002</v>
      </c>
      <c r="M42" s="197">
        <v>0.81330000000000002</v>
      </c>
      <c r="N42" s="197">
        <v>0.81330000000000002</v>
      </c>
      <c r="O42" s="197">
        <v>0.81330000000000002</v>
      </c>
      <c r="P42" s="197">
        <v>0.81330000000000002</v>
      </c>
      <c r="Q42" s="197">
        <v>0.81330000000000002</v>
      </c>
      <c r="R42" s="197">
        <v>0.81330000000000002</v>
      </c>
      <c r="S42" s="197">
        <v>0.81330000000000002</v>
      </c>
      <c r="T42" s="197">
        <v>0.81330000000000002</v>
      </c>
      <c r="U42" s="197">
        <v>0.81330000000000002</v>
      </c>
      <c r="V42" s="197">
        <v>0.81330000000000002</v>
      </c>
      <c r="W42" s="197">
        <v>0.81330000000000002</v>
      </c>
      <c r="X42" s="197">
        <v>0.81330000000000002</v>
      </c>
      <c r="Y42" s="197">
        <v>0.81330000000000002</v>
      </c>
      <c r="Z42" s="197">
        <v>0.81330000000000002</v>
      </c>
      <c r="AA42" s="197">
        <v>0.81330000000000002</v>
      </c>
      <c r="AB42" s="197">
        <v>0.81330000000000002</v>
      </c>
      <c r="AC42" s="197">
        <v>0.81330000000000002</v>
      </c>
      <c r="AD42" s="197">
        <v>0.81330000000000002</v>
      </c>
      <c r="AE42" s="197">
        <v>0.81330000000000002</v>
      </c>
      <c r="AF42" s="197">
        <v>0.81330000000000002</v>
      </c>
      <c r="AG42" s="197">
        <v>0.81330000000000002</v>
      </c>
      <c r="AH42" s="197">
        <v>0.81330000000000002</v>
      </c>
      <c r="AI42" s="197">
        <v>0.81330000000000002</v>
      </c>
      <c r="AJ42" s="197">
        <v>0.81330000000000002</v>
      </c>
      <c r="AK42" s="197">
        <v>0.81330000000000002</v>
      </c>
      <c r="AL42" s="197">
        <v>0.81330000000000002</v>
      </c>
      <c r="AM42" s="197">
        <v>0.81330000000000002</v>
      </c>
      <c r="AN42" s="197">
        <v>0.81330000000000002</v>
      </c>
      <c r="AO42" s="197">
        <v>0.81330000000000002</v>
      </c>
      <c r="AP42" s="197">
        <v>0.81330000000000002</v>
      </c>
      <c r="AQ42" s="197">
        <v>0.7984</v>
      </c>
      <c r="AR42" s="197">
        <v>0.78349999999999997</v>
      </c>
      <c r="AS42" s="197">
        <v>0.76859999999999995</v>
      </c>
      <c r="AT42" s="197">
        <v>0.75369999999999993</v>
      </c>
      <c r="AU42" s="197">
        <v>0.7387999999999999</v>
      </c>
      <c r="AV42" s="197">
        <v>0.72389999999999988</v>
      </c>
      <c r="AW42" s="197">
        <v>0.70899999999999985</v>
      </c>
      <c r="AX42" s="197">
        <v>0.69409999999999983</v>
      </c>
      <c r="AY42" s="197">
        <v>0.6791999999999998</v>
      </c>
      <c r="AZ42" s="197">
        <v>0.66429999999999978</v>
      </c>
      <c r="BA42" s="197">
        <v>0.64939999999999976</v>
      </c>
      <c r="BB42" s="197">
        <v>0.63449999999999973</v>
      </c>
      <c r="BC42" s="197">
        <v>0.61959999999999971</v>
      </c>
      <c r="BD42" s="197">
        <v>0.60469999999999968</v>
      </c>
      <c r="BE42" s="197">
        <v>0.58979999999999966</v>
      </c>
      <c r="BF42" s="197">
        <v>0.57489999999999963</v>
      </c>
      <c r="BG42" s="197">
        <v>0.55999999999999961</v>
      </c>
      <c r="BH42" s="197">
        <v>0.54509999999999958</v>
      </c>
      <c r="BI42" s="197">
        <v>0.53019999999999956</v>
      </c>
      <c r="BJ42" s="197">
        <v>0.51529999999999954</v>
      </c>
      <c r="BK42" s="197">
        <v>0.50039999999999951</v>
      </c>
      <c r="BL42" s="197">
        <v>0.48549999999999949</v>
      </c>
      <c r="BM42" s="197">
        <v>0.47059999999999946</v>
      </c>
      <c r="BN42" s="197">
        <v>0.45569999999999944</v>
      </c>
      <c r="BO42" s="197">
        <v>0.44079999999999941</v>
      </c>
      <c r="BP42" s="197">
        <v>0.42589999999999939</v>
      </c>
      <c r="BQ42" s="197">
        <v>0.41099999999999937</v>
      </c>
      <c r="BR42" s="197">
        <v>0.39609999999999934</v>
      </c>
      <c r="BS42" s="197">
        <v>0.38119999999999932</v>
      </c>
      <c r="BT42" s="197">
        <v>0.36629999999999929</v>
      </c>
      <c r="BU42" s="197">
        <v>0.35139999999999927</v>
      </c>
      <c r="BV42" s="197">
        <v>0.33649999999999924</v>
      </c>
      <c r="BW42" s="197">
        <v>0.32159999999999922</v>
      </c>
      <c r="BX42" s="197">
        <v>0.3066999999999992</v>
      </c>
      <c r="BY42" s="197">
        <v>0.29179999999999917</v>
      </c>
      <c r="BZ42" s="197">
        <v>0.29179999999999917</v>
      </c>
      <c r="CA42" s="190"/>
      <c r="CB42" s="190"/>
    </row>
    <row r="43" spans="2:80">
      <c r="B43" s="184">
        <f t="shared" si="5"/>
        <v>2036</v>
      </c>
      <c r="C43" s="197">
        <v>0.81330000000000002</v>
      </c>
      <c r="D43" s="197">
        <v>0.81330000000000002</v>
      </c>
      <c r="E43" s="197">
        <v>0.81330000000000002</v>
      </c>
      <c r="F43" s="197">
        <v>0.81330000000000002</v>
      </c>
      <c r="G43" s="197">
        <v>0.81330000000000002</v>
      </c>
      <c r="H43" s="197">
        <v>0.81330000000000002</v>
      </c>
      <c r="I43" s="197">
        <v>0.81330000000000002</v>
      </c>
      <c r="J43" s="197">
        <v>0.81330000000000002</v>
      </c>
      <c r="K43" s="197">
        <v>0.81330000000000002</v>
      </c>
      <c r="L43" s="197">
        <v>0.81330000000000002</v>
      </c>
      <c r="M43" s="197">
        <v>0.81330000000000002</v>
      </c>
      <c r="N43" s="197">
        <v>0.81330000000000002</v>
      </c>
      <c r="O43" s="197">
        <v>0.81330000000000002</v>
      </c>
      <c r="P43" s="197">
        <v>0.81330000000000002</v>
      </c>
      <c r="Q43" s="197">
        <v>0.81330000000000002</v>
      </c>
      <c r="R43" s="197">
        <v>0.81330000000000002</v>
      </c>
      <c r="S43" s="197">
        <v>0.81330000000000002</v>
      </c>
      <c r="T43" s="197">
        <v>0.81330000000000002</v>
      </c>
      <c r="U43" s="197">
        <v>0.81330000000000002</v>
      </c>
      <c r="V43" s="197">
        <v>0.81330000000000002</v>
      </c>
      <c r="W43" s="197">
        <v>0.81330000000000002</v>
      </c>
      <c r="X43" s="197">
        <v>0.81330000000000002</v>
      </c>
      <c r="Y43" s="197">
        <v>0.81330000000000002</v>
      </c>
      <c r="Z43" s="197">
        <v>0.81330000000000002</v>
      </c>
      <c r="AA43" s="197">
        <v>0.81330000000000002</v>
      </c>
      <c r="AB43" s="197">
        <v>0.81330000000000002</v>
      </c>
      <c r="AC43" s="197">
        <v>0.81330000000000002</v>
      </c>
      <c r="AD43" s="197">
        <v>0.81330000000000002</v>
      </c>
      <c r="AE43" s="197">
        <v>0.81330000000000002</v>
      </c>
      <c r="AF43" s="197">
        <v>0.81330000000000002</v>
      </c>
      <c r="AG43" s="197">
        <v>0.81330000000000002</v>
      </c>
      <c r="AH43" s="197">
        <v>0.81330000000000002</v>
      </c>
      <c r="AI43" s="197">
        <v>0.81330000000000002</v>
      </c>
      <c r="AJ43" s="197">
        <v>0.81330000000000002</v>
      </c>
      <c r="AK43" s="197">
        <v>0.81330000000000002</v>
      </c>
      <c r="AL43" s="197">
        <v>0.81330000000000002</v>
      </c>
      <c r="AM43" s="197">
        <v>0.81330000000000002</v>
      </c>
      <c r="AN43" s="197">
        <v>0.81330000000000002</v>
      </c>
      <c r="AO43" s="197">
        <v>0.81330000000000002</v>
      </c>
      <c r="AP43" s="197">
        <v>0.81330000000000002</v>
      </c>
      <c r="AQ43" s="197">
        <v>0.7984</v>
      </c>
      <c r="AR43" s="197">
        <v>0.78349999999999997</v>
      </c>
      <c r="AS43" s="197">
        <v>0.76859999999999995</v>
      </c>
      <c r="AT43" s="197">
        <v>0.75369999999999993</v>
      </c>
      <c r="AU43" s="197">
        <v>0.7387999999999999</v>
      </c>
      <c r="AV43" s="197">
        <v>0.72389999999999988</v>
      </c>
      <c r="AW43" s="197">
        <v>0.70899999999999985</v>
      </c>
      <c r="AX43" s="197">
        <v>0.69409999999999983</v>
      </c>
      <c r="AY43" s="197">
        <v>0.6791999999999998</v>
      </c>
      <c r="AZ43" s="197">
        <v>0.66429999999999978</v>
      </c>
      <c r="BA43" s="197">
        <v>0.64939999999999976</v>
      </c>
      <c r="BB43" s="197">
        <v>0.63449999999999973</v>
      </c>
      <c r="BC43" s="197">
        <v>0.61959999999999971</v>
      </c>
      <c r="BD43" s="197">
        <v>0.60469999999999968</v>
      </c>
      <c r="BE43" s="197">
        <v>0.58979999999999966</v>
      </c>
      <c r="BF43" s="197">
        <v>0.57489999999999963</v>
      </c>
      <c r="BG43" s="197">
        <v>0.55999999999999961</v>
      </c>
      <c r="BH43" s="197">
        <v>0.54509999999999958</v>
      </c>
      <c r="BI43" s="197">
        <v>0.53019999999999956</v>
      </c>
      <c r="BJ43" s="197">
        <v>0.51529999999999954</v>
      </c>
      <c r="BK43" s="197">
        <v>0.50039999999999951</v>
      </c>
      <c r="BL43" s="197">
        <v>0.48549999999999949</v>
      </c>
      <c r="BM43" s="197">
        <v>0.47059999999999946</v>
      </c>
      <c r="BN43" s="197">
        <v>0.45569999999999944</v>
      </c>
      <c r="BO43" s="197">
        <v>0.44079999999999941</v>
      </c>
      <c r="BP43" s="197">
        <v>0.42589999999999939</v>
      </c>
      <c r="BQ43" s="197">
        <v>0.41099999999999937</v>
      </c>
      <c r="BR43" s="197">
        <v>0.39609999999999934</v>
      </c>
      <c r="BS43" s="197">
        <v>0.38119999999999932</v>
      </c>
      <c r="BT43" s="197">
        <v>0.36629999999999929</v>
      </c>
      <c r="BU43" s="197">
        <v>0.35139999999999927</v>
      </c>
      <c r="BV43" s="197">
        <v>0.33649999999999924</v>
      </c>
      <c r="BW43" s="197">
        <v>0.32159999999999922</v>
      </c>
      <c r="BX43" s="197">
        <v>0.3066999999999992</v>
      </c>
      <c r="BY43" s="197">
        <v>0.29179999999999917</v>
      </c>
      <c r="BZ43" s="197">
        <v>0.29179999999999917</v>
      </c>
      <c r="CA43" s="190"/>
      <c r="CB43" s="190"/>
    </row>
    <row r="44" spans="2:80">
      <c r="B44" s="184">
        <f t="shared" si="5"/>
        <v>2037</v>
      </c>
      <c r="C44" s="197">
        <v>0.81330000000000002</v>
      </c>
      <c r="D44" s="197">
        <v>0.81330000000000002</v>
      </c>
      <c r="E44" s="197">
        <v>0.81330000000000002</v>
      </c>
      <c r="F44" s="197">
        <v>0.81330000000000002</v>
      </c>
      <c r="G44" s="197">
        <v>0.81330000000000002</v>
      </c>
      <c r="H44" s="197">
        <v>0.81330000000000002</v>
      </c>
      <c r="I44" s="197">
        <v>0.81330000000000002</v>
      </c>
      <c r="J44" s="197">
        <v>0.81330000000000002</v>
      </c>
      <c r="K44" s="197">
        <v>0.81330000000000002</v>
      </c>
      <c r="L44" s="197">
        <v>0.81330000000000002</v>
      </c>
      <c r="M44" s="197">
        <v>0.81330000000000002</v>
      </c>
      <c r="N44" s="197">
        <v>0.81330000000000002</v>
      </c>
      <c r="O44" s="197">
        <v>0.81330000000000002</v>
      </c>
      <c r="P44" s="197">
        <v>0.81330000000000002</v>
      </c>
      <c r="Q44" s="197">
        <v>0.81330000000000002</v>
      </c>
      <c r="R44" s="197">
        <v>0.81330000000000002</v>
      </c>
      <c r="S44" s="197">
        <v>0.81330000000000002</v>
      </c>
      <c r="T44" s="197">
        <v>0.81330000000000002</v>
      </c>
      <c r="U44" s="197">
        <v>0.81330000000000002</v>
      </c>
      <c r="V44" s="197">
        <v>0.81330000000000002</v>
      </c>
      <c r="W44" s="197">
        <v>0.81330000000000002</v>
      </c>
      <c r="X44" s="197">
        <v>0.81330000000000002</v>
      </c>
      <c r="Y44" s="197">
        <v>0.81330000000000002</v>
      </c>
      <c r="Z44" s="197">
        <v>0.81330000000000002</v>
      </c>
      <c r="AA44" s="197">
        <v>0.81330000000000002</v>
      </c>
      <c r="AB44" s="197">
        <v>0.81330000000000002</v>
      </c>
      <c r="AC44" s="197">
        <v>0.81330000000000002</v>
      </c>
      <c r="AD44" s="197">
        <v>0.81330000000000002</v>
      </c>
      <c r="AE44" s="197">
        <v>0.81330000000000002</v>
      </c>
      <c r="AF44" s="197">
        <v>0.81330000000000002</v>
      </c>
      <c r="AG44" s="197">
        <v>0.81330000000000002</v>
      </c>
      <c r="AH44" s="197">
        <v>0.81330000000000002</v>
      </c>
      <c r="AI44" s="197">
        <v>0.81330000000000002</v>
      </c>
      <c r="AJ44" s="197">
        <v>0.81330000000000002</v>
      </c>
      <c r="AK44" s="197">
        <v>0.81330000000000002</v>
      </c>
      <c r="AL44" s="197">
        <v>0.81330000000000002</v>
      </c>
      <c r="AM44" s="197">
        <v>0.81330000000000002</v>
      </c>
      <c r="AN44" s="197">
        <v>0.81330000000000002</v>
      </c>
      <c r="AO44" s="197">
        <v>0.81330000000000002</v>
      </c>
      <c r="AP44" s="197">
        <v>0.81330000000000002</v>
      </c>
      <c r="AQ44" s="197">
        <v>0.7984</v>
      </c>
      <c r="AR44" s="197">
        <v>0.78349999999999997</v>
      </c>
      <c r="AS44" s="197">
        <v>0.76859999999999995</v>
      </c>
      <c r="AT44" s="197">
        <v>0.75369999999999993</v>
      </c>
      <c r="AU44" s="197">
        <v>0.7387999999999999</v>
      </c>
      <c r="AV44" s="197">
        <v>0.72389999999999988</v>
      </c>
      <c r="AW44" s="197">
        <v>0.70899999999999985</v>
      </c>
      <c r="AX44" s="197">
        <v>0.69409999999999983</v>
      </c>
      <c r="AY44" s="197">
        <v>0.6791999999999998</v>
      </c>
      <c r="AZ44" s="197">
        <v>0.66429999999999978</v>
      </c>
      <c r="BA44" s="197">
        <v>0.64939999999999976</v>
      </c>
      <c r="BB44" s="197">
        <v>0.63449999999999973</v>
      </c>
      <c r="BC44" s="197">
        <v>0.61959999999999971</v>
      </c>
      <c r="BD44" s="197">
        <v>0.60469999999999968</v>
      </c>
      <c r="BE44" s="197">
        <v>0.58979999999999966</v>
      </c>
      <c r="BF44" s="197">
        <v>0.57489999999999963</v>
      </c>
      <c r="BG44" s="197">
        <v>0.55999999999999961</v>
      </c>
      <c r="BH44" s="197">
        <v>0.54509999999999958</v>
      </c>
      <c r="BI44" s="197">
        <v>0.53019999999999956</v>
      </c>
      <c r="BJ44" s="197">
        <v>0.51529999999999954</v>
      </c>
      <c r="BK44" s="197">
        <v>0.50039999999999951</v>
      </c>
      <c r="BL44" s="197">
        <v>0.48549999999999949</v>
      </c>
      <c r="BM44" s="197">
        <v>0.47059999999999946</v>
      </c>
      <c r="BN44" s="197">
        <v>0.45569999999999944</v>
      </c>
      <c r="BO44" s="197">
        <v>0.44079999999999941</v>
      </c>
      <c r="BP44" s="197">
        <v>0.42589999999999939</v>
      </c>
      <c r="BQ44" s="197">
        <v>0.41099999999999937</v>
      </c>
      <c r="BR44" s="197">
        <v>0.39609999999999934</v>
      </c>
      <c r="BS44" s="197">
        <v>0.38119999999999932</v>
      </c>
      <c r="BT44" s="197">
        <v>0.36629999999999929</v>
      </c>
      <c r="BU44" s="197">
        <v>0.35139999999999927</v>
      </c>
      <c r="BV44" s="197">
        <v>0.33649999999999924</v>
      </c>
      <c r="BW44" s="197">
        <v>0.32159999999999922</v>
      </c>
      <c r="BX44" s="197">
        <v>0.3066999999999992</v>
      </c>
      <c r="BY44" s="197">
        <v>0.29179999999999917</v>
      </c>
      <c r="BZ44" s="197">
        <v>0.29179999999999917</v>
      </c>
      <c r="CA44" s="190"/>
      <c r="CB44" s="190"/>
    </row>
    <row r="45" spans="2:80">
      <c r="B45" s="184">
        <f t="shared" si="5"/>
        <v>2038</v>
      </c>
      <c r="C45" s="197">
        <v>0.81330000000000002</v>
      </c>
      <c r="D45" s="197">
        <v>0.81330000000000002</v>
      </c>
      <c r="E45" s="197">
        <v>0.81330000000000002</v>
      </c>
      <c r="F45" s="197">
        <v>0.81330000000000002</v>
      </c>
      <c r="G45" s="197">
        <v>0.81330000000000002</v>
      </c>
      <c r="H45" s="197">
        <v>0.81330000000000002</v>
      </c>
      <c r="I45" s="197">
        <v>0.81330000000000002</v>
      </c>
      <c r="J45" s="197">
        <v>0.81330000000000002</v>
      </c>
      <c r="K45" s="197">
        <v>0.81330000000000002</v>
      </c>
      <c r="L45" s="197">
        <v>0.81330000000000002</v>
      </c>
      <c r="M45" s="197">
        <v>0.81330000000000002</v>
      </c>
      <c r="N45" s="197">
        <v>0.81330000000000002</v>
      </c>
      <c r="O45" s="197">
        <v>0.81330000000000002</v>
      </c>
      <c r="P45" s="197">
        <v>0.81330000000000002</v>
      </c>
      <c r="Q45" s="197">
        <v>0.81330000000000002</v>
      </c>
      <c r="R45" s="197">
        <v>0.81330000000000002</v>
      </c>
      <c r="S45" s="197">
        <v>0.81330000000000002</v>
      </c>
      <c r="T45" s="197">
        <v>0.81330000000000002</v>
      </c>
      <c r="U45" s="197">
        <v>0.81330000000000002</v>
      </c>
      <c r="V45" s="197">
        <v>0.81330000000000002</v>
      </c>
      <c r="W45" s="197">
        <v>0.81330000000000002</v>
      </c>
      <c r="X45" s="197">
        <v>0.81330000000000002</v>
      </c>
      <c r="Y45" s="197">
        <v>0.81330000000000002</v>
      </c>
      <c r="Z45" s="197">
        <v>0.81330000000000002</v>
      </c>
      <c r="AA45" s="197">
        <v>0.81330000000000002</v>
      </c>
      <c r="AB45" s="197">
        <v>0.81330000000000002</v>
      </c>
      <c r="AC45" s="197">
        <v>0.81330000000000002</v>
      </c>
      <c r="AD45" s="197">
        <v>0.81330000000000002</v>
      </c>
      <c r="AE45" s="197">
        <v>0.81330000000000002</v>
      </c>
      <c r="AF45" s="197">
        <v>0.81330000000000002</v>
      </c>
      <c r="AG45" s="197">
        <v>0.81330000000000002</v>
      </c>
      <c r="AH45" s="197">
        <v>0.81330000000000002</v>
      </c>
      <c r="AI45" s="197">
        <v>0.81330000000000002</v>
      </c>
      <c r="AJ45" s="197">
        <v>0.81330000000000002</v>
      </c>
      <c r="AK45" s="197">
        <v>0.81330000000000002</v>
      </c>
      <c r="AL45" s="197">
        <v>0.81330000000000002</v>
      </c>
      <c r="AM45" s="197">
        <v>0.81330000000000002</v>
      </c>
      <c r="AN45" s="197">
        <v>0.81330000000000002</v>
      </c>
      <c r="AO45" s="197">
        <v>0.81330000000000002</v>
      </c>
      <c r="AP45" s="197">
        <v>0.81330000000000002</v>
      </c>
      <c r="AQ45" s="197">
        <v>0.7984</v>
      </c>
      <c r="AR45" s="197">
        <v>0.78349999999999997</v>
      </c>
      <c r="AS45" s="197">
        <v>0.76859999999999995</v>
      </c>
      <c r="AT45" s="197">
        <v>0.75369999999999993</v>
      </c>
      <c r="AU45" s="197">
        <v>0.7387999999999999</v>
      </c>
      <c r="AV45" s="197">
        <v>0.72389999999999988</v>
      </c>
      <c r="AW45" s="197">
        <v>0.70899999999999985</v>
      </c>
      <c r="AX45" s="197">
        <v>0.69409999999999983</v>
      </c>
      <c r="AY45" s="197">
        <v>0.6791999999999998</v>
      </c>
      <c r="AZ45" s="197">
        <v>0.66429999999999978</v>
      </c>
      <c r="BA45" s="197">
        <v>0.64939999999999976</v>
      </c>
      <c r="BB45" s="197">
        <v>0.63449999999999973</v>
      </c>
      <c r="BC45" s="197">
        <v>0.61959999999999971</v>
      </c>
      <c r="BD45" s="197">
        <v>0.60469999999999968</v>
      </c>
      <c r="BE45" s="197">
        <v>0.58979999999999966</v>
      </c>
      <c r="BF45" s="197">
        <v>0.57489999999999963</v>
      </c>
      <c r="BG45" s="197">
        <v>0.55999999999999961</v>
      </c>
      <c r="BH45" s="197">
        <v>0.54509999999999958</v>
      </c>
      <c r="BI45" s="197">
        <v>0.53019999999999956</v>
      </c>
      <c r="BJ45" s="197">
        <v>0.51529999999999954</v>
      </c>
      <c r="BK45" s="197">
        <v>0.50039999999999951</v>
      </c>
      <c r="BL45" s="197">
        <v>0.48549999999999949</v>
      </c>
      <c r="BM45" s="197">
        <v>0.47059999999999946</v>
      </c>
      <c r="BN45" s="197">
        <v>0.45569999999999944</v>
      </c>
      <c r="BO45" s="197">
        <v>0.44079999999999941</v>
      </c>
      <c r="BP45" s="197">
        <v>0.42589999999999939</v>
      </c>
      <c r="BQ45" s="197">
        <v>0.41099999999999937</v>
      </c>
      <c r="BR45" s="197">
        <v>0.39609999999999934</v>
      </c>
      <c r="BS45" s="197">
        <v>0.38119999999999932</v>
      </c>
      <c r="BT45" s="197">
        <v>0.36629999999999929</v>
      </c>
      <c r="BU45" s="197">
        <v>0.35139999999999927</v>
      </c>
      <c r="BV45" s="197">
        <v>0.33649999999999924</v>
      </c>
      <c r="BW45" s="197">
        <v>0.32159999999999922</v>
      </c>
      <c r="BX45" s="197">
        <v>0.3066999999999992</v>
      </c>
      <c r="BY45" s="197">
        <v>0.29179999999999917</v>
      </c>
      <c r="BZ45" s="197">
        <v>0.29179999999999917</v>
      </c>
      <c r="CA45" s="190"/>
      <c r="CB45" s="190"/>
    </row>
    <row r="46" spans="2:80">
      <c r="B46" s="184">
        <f t="shared" si="5"/>
        <v>2039</v>
      </c>
      <c r="C46" s="197">
        <v>0.81330000000000002</v>
      </c>
      <c r="D46" s="197">
        <v>0.81330000000000002</v>
      </c>
      <c r="E46" s="197">
        <v>0.81330000000000002</v>
      </c>
      <c r="F46" s="197">
        <v>0.81330000000000002</v>
      </c>
      <c r="G46" s="197">
        <v>0.81330000000000002</v>
      </c>
      <c r="H46" s="197">
        <v>0.81330000000000002</v>
      </c>
      <c r="I46" s="197">
        <v>0.81330000000000002</v>
      </c>
      <c r="J46" s="197">
        <v>0.81330000000000002</v>
      </c>
      <c r="K46" s="197">
        <v>0.81330000000000002</v>
      </c>
      <c r="L46" s="197">
        <v>0.81330000000000002</v>
      </c>
      <c r="M46" s="197">
        <v>0.81330000000000002</v>
      </c>
      <c r="N46" s="197">
        <v>0.81330000000000002</v>
      </c>
      <c r="O46" s="197">
        <v>0.81330000000000002</v>
      </c>
      <c r="P46" s="197">
        <v>0.81330000000000002</v>
      </c>
      <c r="Q46" s="197">
        <v>0.81330000000000002</v>
      </c>
      <c r="R46" s="197">
        <v>0.81330000000000002</v>
      </c>
      <c r="S46" s="197">
        <v>0.81330000000000002</v>
      </c>
      <c r="T46" s="197">
        <v>0.81330000000000002</v>
      </c>
      <c r="U46" s="197">
        <v>0.81330000000000002</v>
      </c>
      <c r="V46" s="197">
        <v>0.81330000000000002</v>
      </c>
      <c r="W46" s="197">
        <v>0.81330000000000002</v>
      </c>
      <c r="X46" s="197">
        <v>0.81330000000000002</v>
      </c>
      <c r="Y46" s="197">
        <v>0.81330000000000002</v>
      </c>
      <c r="Z46" s="197">
        <v>0.81330000000000002</v>
      </c>
      <c r="AA46" s="197">
        <v>0.81330000000000002</v>
      </c>
      <c r="AB46" s="197">
        <v>0.81330000000000002</v>
      </c>
      <c r="AC46" s="197">
        <v>0.81330000000000002</v>
      </c>
      <c r="AD46" s="197">
        <v>0.81330000000000002</v>
      </c>
      <c r="AE46" s="197">
        <v>0.81330000000000002</v>
      </c>
      <c r="AF46" s="197">
        <v>0.81330000000000002</v>
      </c>
      <c r="AG46" s="197">
        <v>0.81330000000000002</v>
      </c>
      <c r="AH46" s="197">
        <v>0.81330000000000002</v>
      </c>
      <c r="AI46" s="197">
        <v>0.81330000000000002</v>
      </c>
      <c r="AJ46" s="197">
        <v>0.81330000000000002</v>
      </c>
      <c r="AK46" s="197">
        <v>0.81330000000000002</v>
      </c>
      <c r="AL46" s="197">
        <v>0.81330000000000002</v>
      </c>
      <c r="AM46" s="197">
        <v>0.81330000000000002</v>
      </c>
      <c r="AN46" s="197">
        <v>0.81330000000000002</v>
      </c>
      <c r="AO46" s="197">
        <v>0.81330000000000002</v>
      </c>
      <c r="AP46" s="197">
        <v>0.81330000000000002</v>
      </c>
      <c r="AQ46" s="197">
        <v>0.7984</v>
      </c>
      <c r="AR46" s="197">
        <v>0.78349999999999997</v>
      </c>
      <c r="AS46" s="197">
        <v>0.76859999999999995</v>
      </c>
      <c r="AT46" s="197">
        <v>0.75369999999999993</v>
      </c>
      <c r="AU46" s="197">
        <v>0.7387999999999999</v>
      </c>
      <c r="AV46" s="197">
        <v>0.72389999999999988</v>
      </c>
      <c r="AW46" s="197">
        <v>0.70899999999999985</v>
      </c>
      <c r="AX46" s="197">
        <v>0.69409999999999983</v>
      </c>
      <c r="AY46" s="197">
        <v>0.6791999999999998</v>
      </c>
      <c r="AZ46" s="197">
        <v>0.66429999999999978</v>
      </c>
      <c r="BA46" s="197">
        <v>0.64939999999999976</v>
      </c>
      <c r="BB46" s="197">
        <v>0.63449999999999973</v>
      </c>
      <c r="BC46" s="197">
        <v>0.61959999999999971</v>
      </c>
      <c r="BD46" s="197">
        <v>0.60469999999999968</v>
      </c>
      <c r="BE46" s="197">
        <v>0.58979999999999966</v>
      </c>
      <c r="BF46" s="197">
        <v>0.57489999999999963</v>
      </c>
      <c r="BG46" s="197">
        <v>0.55999999999999961</v>
      </c>
      <c r="BH46" s="197">
        <v>0.54509999999999958</v>
      </c>
      <c r="BI46" s="197">
        <v>0.53019999999999956</v>
      </c>
      <c r="BJ46" s="197">
        <v>0.51529999999999954</v>
      </c>
      <c r="BK46" s="197">
        <v>0.50039999999999951</v>
      </c>
      <c r="BL46" s="197">
        <v>0.48549999999999949</v>
      </c>
      <c r="BM46" s="197">
        <v>0.47059999999999946</v>
      </c>
      <c r="BN46" s="197">
        <v>0.45569999999999944</v>
      </c>
      <c r="BO46" s="197">
        <v>0.44079999999999941</v>
      </c>
      <c r="BP46" s="197">
        <v>0.42589999999999939</v>
      </c>
      <c r="BQ46" s="197">
        <v>0.41099999999999937</v>
      </c>
      <c r="BR46" s="197">
        <v>0.39609999999999934</v>
      </c>
      <c r="BS46" s="197">
        <v>0.38119999999999932</v>
      </c>
      <c r="BT46" s="197">
        <v>0.36629999999999929</v>
      </c>
      <c r="BU46" s="197">
        <v>0.35139999999999927</v>
      </c>
      <c r="BV46" s="197">
        <v>0.33649999999999924</v>
      </c>
      <c r="BW46" s="197">
        <v>0.32159999999999922</v>
      </c>
      <c r="BX46" s="197">
        <v>0.3066999999999992</v>
      </c>
      <c r="BY46" s="197">
        <v>0.29179999999999917</v>
      </c>
      <c r="BZ46" s="197">
        <v>0.29179999999999917</v>
      </c>
      <c r="CA46" s="190"/>
      <c r="CB46" s="190"/>
    </row>
    <row r="47" spans="2:80">
      <c r="B47" s="184">
        <f t="shared" si="5"/>
        <v>2040</v>
      </c>
      <c r="C47" s="197">
        <v>0.81330000000000002</v>
      </c>
      <c r="D47" s="197">
        <v>0.81330000000000002</v>
      </c>
      <c r="E47" s="197">
        <v>0.81330000000000002</v>
      </c>
      <c r="F47" s="197">
        <v>0.81330000000000002</v>
      </c>
      <c r="G47" s="197">
        <v>0.81330000000000002</v>
      </c>
      <c r="H47" s="197">
        <v>0.81330000000000002</v>
      </c>
      <c r="I47" s="197">
        <v>0.81330000000000002</v>
      </c>
      <c r="J47" s="197">
        <v>0.81330000000000002</v>
      </c>
      <c r="K47" s="197">
        <v>0.81330000000000002</v>
      </c>
      <c r="L47" s="197">
        <v>0.81330000000000002</v>
      </c>
      <c r="M47" s="197">
        <v>0.81330000000000002</v>
      </c>
      <c r="N47" s="197">
        <v>0.81330000000000002</v>
      </c>
      <c r="O47" s="197">
        <v>0.81330000000000002</v>
      </c>
      <c r="P47" s="197">
        <v>0.81330000000000002</v>
      </c>
      <c r="Q47" s="197">
        <v>0.81330000000000002</v>
      </c>
      <c r="R47" s="197">
        <v>0.81330000000000002</v>
      </c>
      <c r="S47" s="197">
        <v>0.81330000000000002</v>
      </c>
      <c r="T47" s="197">
        <v>0.81330000000000002</v>
      </c>
      <c r="U47" s="197">
        <v>0.81330000000000002</v>
      </c>
      <c r="V47" s="197">
        <v>0.81330000000000002</v>
      </c>
      <c r="W47" s="197">
        <v>0.81330000000000002</v>
      </c>
      <c r="X47" s="197">
        <v>0.81330000000000002</v>
      </c>
      <c r="Y47" s="197">
        <v>0.81330000000000002</v>
      </c>
      <c r="Z47" s="197">
        <v>0.81330000000000002</v>
      </c>
      <c r="AA47" s="197">
        <v>0.81330000000000002</v>
      </c>
      <c r="AB47" s="197">
        <v>0.81330000000000002</v>
      </c>
      <c r="AC47" s="197">
        <v>0.81330000000000002</v>
      </c>
      <c r="AD47" s="197">
        <v>0.81330000000000002</v>
      </c>
      <c r="AE47" s="197">
        <v>0.81330000000000002</v>
      </c>
      <c r="AF47" s="197">
        <v>0.81330000000000002</v>
      </c>
      <c r="AG47" s="197">
        <v>0.81330000000000002</v>
      </c>
      <c r="AH47" s="197">
        <v>0.81330000000000002</v>
      </c>
      <c r="AI47" s="197">
        <v>0.81330000000000002</v>
      </c>
      <c r="AJ47" s="197">
        <v>0.81330000000000002</v>
      </c>
      <c r="AK47" s="197">
        <v>0.81330000000000002</v>
      </c>
      <c r="AL47" s="197">
        <v>0.81330000000000002</v>
      </c>
      <c r="AM47" s="197">
        <v>0.81330000000000002</v>
      </c>
      <c r="AN47" s="197">
        <v>0.81330000000000002</v>
      </c>
      <c r="AO47" s="197">
        <v>0.81330000000000002</v>
      </c>
      <c r="AP47" s="197">
        <v>0.81330000000000002</v>
      </c>
      <c r="AQ47" s="197">
        <v>0.7984</v>
      </c>
      <c r="AR47" s="197">
        <v>0.78349999999999997</v>
      </c>
      <c r="AS47" s="197">
        <v>0.76859999999999995</v>
      </c>
      <c r="AT47" s="197">
        <v>0.75369999999999993</v>
      </c>
      <c r="AU47" s="197">
        <v>0.7387999999999999</v>
      </c>
      <c r="AV47" s="197">
        <v>0.72389999999999988</v>
      </c>
      <c r="AW47" s="197">
        <v>0.70899999999999985</v>
      </c>
      <c r="AX47" s="197">
        <v>0.69409999999999983</v>
      </c>
      <c r="AY47" s="197">
        <v>0.6791999999999998</v>
      </c>
      <c r="AZ47" s="197">
        <v>0.66429999999999978</v>
      </c>
      <c r="BA47" s="197">
        <v>0.64939999999999976</v>
      </c>
      <c r="BB47" s="197">
        <v>0.63449999999999973</v>
      </c>
      <c r="BC47" s="197">
        <v>0.61959999999999971</v>
      </c>
      <c r="BD47" s="197">
        <v>0.60469999999999968</v>
      </c>
      <c r="BE47" s="197">
        <v>0.58979999999999966</v>
      </c>
      <c r="BF47" s="197">
        <v>0.57489999999999963</v>
      </c>
      <c r="BG47" s="197">
        <v>0.55999999999999961</v>
      </c>
      <c r="BH47" s="197">
        <v>0.54509999999999958</v>
      </c>
      <c r="BI47" s="197">
        <v>0.53019999999999956</v>
      </c>
      <c r="BJ47" s="197">
        <v>0.51529999999999954</v>
      </c>
      <c r="BK47" s="197">
        <v>0.50039999999999951</v>
      </c>
      <c r="BL47" s="197">
        <v>0.48549999999999949</v>
      </c>
      <c r="BM47" s="197">
        <v>0.47059999999999946</v>
      </c>
      <c r="BN47" s="197">
        <v>0.45569999999999944</v>
      </c>
      <c r="BO47" s="197">
        <v>0.44079999999999941</v>
      </c>
      <c r="BP47" s="197">
        <v>0.42589999999999939</v>
      </c>
      <c r="BQ47" s="197">
        <v>0.41099999999999937</v>
      </c>
      <c r="BR47" s="197">
        <v>0.39609999999999934</v>
      </c>
      <c r="BS47" s="197">
        <v>0.38119999999999932</v>
      </c>
      <c r="BT47" s="197">
        <v>0.36629999999999929</v>
      </c>
      <c r="BU47" s="197">
        <v>0.35139999999999927</v>
      </c>
      <c r="BV47" s="197">
        <v>0.33649999999999924</v>
      </c>
      <c r="BW47" s="197">
        <v>0.32159999999999922</v>
      </c>
      <c r="BX47" s="197">
        <v>0.3066999999999992</v>
      </c>
      <c r="BY47" s="197">
        <v>0.29179999999999917</v>
      </c>
      <c r="BZ47" s="197">
        <v>0.29179999999999917</v>
      </c>
      <c r="CA47" s="190"/>
      <c r="CB47" s="190"/>
    </row>
    <row r="48" spans="2:80">
      <c r="B48" s="184">
        <f t="shared" si="5"/>
        <v>2041</v>
      </c>
      <c r="C48" s="197">
        <v>0.81330000000000002</v>
      </c>
      <c r="D48" s="197">
        <v>0.81330000000000002</v>
      </c>
      <c r="E48" s="197">
        <v>0.81330000000000002</v>
      </c>
      <c r="F48" s="197">
        <v>0.81330000000000002</v>
      </c>
      <c r="G48" s="197">
        <v>0.81330000000000002</v>
      </c>
      <c r="H48" s="197">
        <v>0.81330000000000002</v>
      </c>
      <c r="I48" s="197">
        <v>0.81330000000000002</v>
      </c>
      <c r="J48" s="197">
        <v>0.81330000000000002</v>
      </c>
      <c r="K48" s="197">
        <v>0.81330000000000002</v>
      </c>
      <c r="L48" s="197">
        <v>0.81330000000000002</v>
      </c>
      <c r="M48" s="197">
        <v>0.81330000000000002</v>
      </c>
      <c r="N48" s="197">
        <v>0.81330000000000002</v>
      </c>
      <c r="O48" s="197">
        <v>0.81330000000000002</v>
      </c>
      <c r="P48" s="197">
        <v>0.81330000000000002</v>
      </c>
      <c r="Q48" s="197">
        <v>0.81330000000000002</v>
      </c>
      <c r="R48" s="197">
        <v>0.81330000000000002</v>
      </c>
      <c r="S48" s="197">
        <v>0.81330000000000002</v>
      </c>
      <c r="T48" s="197">
        <v>0.81330000000000002</v>
      </c>
      <c r="U48" s="197">
        <v>0.81330000000000002</v>
      </c>
      <c r="V48" s="197">
        <v>0.81330000000000002</v>
      </c>
      <c r="W48" s="197">
        <v>0.81330000000000002</v>
      </c>
      <c r="X48" s="197">
        <v>0.81330000000000002</v>
      </c>
      <c r="Y48" s="197">
        <v>0.81330000000000002</v>
      </c>
      <c r="Z48" s="197">
        <v>0.81330000000000002</v>
      </c>
      <c r="AA48" s="197">
        <v>0.81330000000000002</v>
      </c>
      <c r="AB48" s="197">
        <v>0.81330000000000002</v>
      </c>
      <c r="AC48" s="197">
        <v>0.81330000000000002</v>
      </c>
      <c r="AD48" s="197">
        <v>0.81330000000000002</v>
      </c>
      <c r="AE48" s="197">
        <v>0.81330000000000002</v>
      </c>
      <c r="AF48" s="197">
        <v>0.81330000000000002</v>
      </c>
      <c r="AG48" s="197">
        <v>0.81330000000000002</v>
      </c>
      <c r="AH48" s="197">
        <v>0.81330000000000002</v>
      </c>
      <c r="AI48" s="197">
        <v>0.81330000000000002</v>
      </c>
      <c r="AJ48" s="197">
        <v>0.81330000000000002</v>
      </c>
      <c r="AK48" s="197">
        <v>0.81330000000000002</v>
      </c>
      <c r="AL48" s="197">
        <v>0.81330000000000002</v>
      </c>
      <c r="AM48" s="197">
        <v>0.81330000000000002</v>
      </c>
      <c r="AN48" s="197">
        <v>0.81330000000000002</v>
      </c>
      <c r="AO48" s="197">
        <v>0.81330000000000002</v>
      </c>
      <c r="AP48" s="197">
        <v>0.81330000000000002</v>
      </c>
      <c r="AQ48" s="197">
        <v>0.7984</v>
      </c>
      <c r="AR48" s="197">
        <v>0.78349999999999997</v>
      </c>
      <c r="AS48" s="197">
        <v>0.76859999999999995</v>
      </c>
      <c r="AT48" s="197">
        <v>0.75369999999999993</v>
      </c>
      <c r="AU48" s="197">
        <v>0.7387999999999999</v>
      </c>
      <c r="AV48" s="197">
        <v>0.72389999999999988</v>
      </c>
      <c r="AW48" s="197">
        <v>0.70899999999999985</v>
      </c>
      <c r="AX48" s="197">
        <v>0.69409999999999983</v>
      </c>
      <c r="AY48" s="197">
        <v>0.6791999999999998</v>
      </c>
      <c r="AZ48" s="197">
        <v>0.66429999999999978</v>
      </c>
      <c r="BA48" s="197">
        <v>0.64939999999999976</v>
      </c>
      <c r="BB48" s="197">
        <v>0.63449999999999973</v>
      </c>
      <c r="BC48" s="197">
        <v>0.61959999999999971</v>
      </c>
      <c r="BD48" s="197">
        <v>0.60469999999999968</v>
      </c>
      <c r="BE48" s="197">
        <v>0.58979999999999966</v>
      </c>
      <c r="BF48" s="197">
        <v>0.57489999999999963</v>
      </c>
      <c r="BG48" s="197">
        <v>0.55999999999999961</v>
      </c>
      <c r="BH48" s="197">
        <v>0.54509999999999958</v>
      </c>
      <c r="BI48" s="197">
        <v>0.53019999999999956</v>
      </c>
      <c r="BJ48" s="197">
        <v>0.51529999999999954</v>
      </c>
      <c r="BK48" s="197">
        <v>0.50039999999999951</v>
      </c>
      <c r="BL48" s="197">
        <v>0.48549999999999949</v>
      </c>
      <c r="BM48" s="197">
        <v>0.47059999999999946</v>
      </c>
      <c r="BN48" s="197">
        <v>0.45569999999999944</v>
      </c>
      <c r="BO48" s="197">
        <v>0.44079999999999941</v>
      </c>
      <c r="BP48" s="197">
        <v>0.42589999999999939</v>
      </c>
      <c r="BQ48" s="197">
        <v>0.41099999999999937</v>
      </c>
      <c r="BR48" s="197">
        <v>0.39609999999999934</v>
      </c>
      <c r="BS48" s="197">
        <v>0.38119999999999932</v>
      </c>
      <c r="BT48" s="197">
        <v>0.36629999999999929</v>
      </c>
      <c r="BU48" s="197">
        <v>0.35139999999999927</v>
      </c>
      <c r="BV48" s="197">
        <v>0.33649999999999924</v>
      </c>
      <c r="BW48" s="197">
        <v>0.32159999999999922</v>
      </c>
      <c r="BX48" s="197">
        <v>0.3066999999999992</v>
      </c>
      <c r="BY48" s="197">
        <v>0.29179999999999917</v>
      </c>
      <c r="BZ48" s="197">
        <v>0.29179999999999917</v>
      </c>
      <c r="CA48" s="190"/>
      <c r="CB48" s="190"/>
    </row>
    <row r="49" spans="2:80">
      <c r="B49" s="184">
        <f t="shared" si="5"/>
        <v>2042</v>
      </c>
      <c r="C49" s="197">
        <v>0.81330000000000002</v>
      </c>
      <c r="D49" s="197">
        <v>0.81330000000000002</v>
      </c>
      <c r="E49" s="197">
        <v>0.81330000000000002</v>
      </c>
      <c r="F49" s="197">
        <v>0.81330000000000002</v>
      </c>
      <c r="G49" s="197">
        <v>0.81330000000000002</v>
      </c>
      <c r="H49" s="197">
        <v>0.81330000000000002</v>
      </c>
      <c r="I49" s="197">
        <v>0.81330000000000002</v>
      </c>
      <c r="J49" s="197">
        <v>0.81330000000000002</v>
      </c>
      <c r="K49" s="197">
        <v>0.81330000000000002</v>
      </c>
      <c r="L49" s="197">
        <v>0.81330000000000002</v>
      </c>
      <c r="M49" s="197">
        <v>0.81330000000000002</v>
      </c>
      <c r="N49" s="197">
        <v>0.81330000000000002</v>
      </c>
      <c r="O49" s="197">
        <v>0.81330000000000002</v>
      </c>
      <c r="P49" s="197">
        <v>0.81330000000000002</v>
      </c>
      <c r="Q49" s="197">
        <v>0.81330000000000002</v>
      </c>
      <c r="R49" s="197">
        <v>0.81330000000000002</v>
      </c>
      <c r="S49" s="197">
        <v>0.81330000000000002</v>
      </c>
      <c r="T49" s="197">
        <v>0.81330000000000002</v>
      </c>
      <c r="U49" s="197">
        <v>0.81330000000000002</v>
      </c>
      <c r="V49" s="197">
        <v>0.81330000000000002</v>
      </c>
      <c r="W49" s="197">
        <v>0.81330000000000002</v>
      </c>
      <c r="X49" s="197">
        <v>0.81330000000000002</v>
      </c>
      <c r="Y49" s="197">
        <v>0.81330000000000002</v>
      </c>
      <c r="Z49" s="197">
        <v>0.81330000000000002</v>
      </c>
      <c r="AA49" s="197">
        <v>0.81330000000000002</v>
      </c>
      <c r="AB49" s="197">
        <v>0.81330000000000002</v>
      </c>
      <c r="AC49" s="197">
        <v>0.81330000000000002</v>
      </c>
      <c r="AD49" s="197">
        <v>0.81330000000000002</v>
      </c>
      <c r="AE49" s="197">
        <v>0.81330000000000002</v>
      </c>
      <c r="AF49" s="197">
        <v>0.81330000000000002</v>
      </c>
      <c r="AG49" s="197">
        <v>0.81330000000000002</v>
      </c>
      <c r="AH49" s="197">
        <v>0.81330000000000002</v>
      </c>
      <c r="AI49" s="197">
        <v>0.81330000000000002</v>
      </c>
      <c r="AJ49" s="197">
        <v>0.81330000000000002</v>
      </c>
      <c r="AK49" s="197">
        <v>0.81330000000000002</v>
      </c>
      <c r="AL49" s="197">
        <v>0.81330000000000002</v>
      </c>
      <c r="AM49" s="197">
        <v>0.81330000000000002</v>
      </c>
      <c r="AN49" s="197">
        <v>0.81330000000000002</v>
      </c>
      <c r="AO49" s="197">
        <v>0.81330000000000002</v>
      </c>
      <c r="AP49" s="197">
        <v>0.81330000000000002</v>
      </c>
      <c r="AQ49" s="197">
        <v>0.7984</v>
      </c>
      <c r="AR49" s="197">
        <v>0.78349999999999997</v>
      </c>
      <c r="AS49" s="197">
        <v>0.76859999999999995</v>
      </c>
      <c r="AT49" s="197">
        <v>0.75369999999999993</v>
      </c>
      <c r="AU49" s="197">
        <v>0.7387999999999999</v>
      </c>
      <c r="AV49" s="197">
        <v>0.72389999999999988</v>
      </c>
      <c r="AW49" s="197">
        <v>0.70899999999999985</v>
      </c>
      <c r="AX49" s="197">
        <v>0.69409999999999983</v>
      </c>
      <c r="AY49" s="197">
        <v>0.6791999999999998</v>
      </c>
      <c r="AZ49" s="197">
        <v>0.66429999999999978</v>
      </c>
      <c r="BA49" s="197">
        <v>0.64939999999999976</v>
      </c>
      <c r="BB49" s="197">
        <v>0.63449999999999973</v>
      </c>
      <c r="BC49" s="197">
        <v>0.61959999999999971</v>
      </c>
      <c r="BD49" s="197">
        <v>0.60469999999999968</v>
      </c>
      <c r="BE49" s="197">
        <v>0.58979999999999966</v>
      </c>
      <c r="BF49" s="197">
        <v>0.57489999999999963</v>
      </c>
      <c r="BG49" s="197">
        <v>0.55999999999999961</v>
      </c>
      <c r="BH49" s="197">
        <v>0.54509999999999958</v>
      </c>
      <c r="BI49" s="197">
        <v>0.53019999999999956</v>
      </c>
      <c r="BJ49" s="197">
        <v>0.51529999999999954</v>
      </c>
      <c r="BK49" s="197">
        <v>0.50039999999999951</v>
      </c>
      <c r="BL49" s="197">
        <v>0.48549999999999949</v>
      </c>
      <c r="BM49" s="197">
        <v>0.47059999999999946</v>
      </c>
      <c r="BN49" s="197">
        <v>0.45569999999999944</v>
      </c>
      <c r="BO49" s="197">
        <v>0.44079999999999941</v>
      </c>
      <c r="BP49" s="197">
        <v>0.42589999999999939</v>
      </c>
      <c r="BQ49" s="197">
        <v>0.41099999999999937</v>
      </c>
      <c r="BR49" s="197">
        <v>0.39609999999999934</v>
      </c>
      <c r="BS49" s="197">
        <v>0.38119999999999932</v>
      </c>
      <c r="BT49" s="197">
        <v>0.36629999999999929</v>
      </c>
      <c r="BU49" s="197">
        <v>0.35139999999999927</v>
      </c>
      <c r="BV49" s="197">
        <v>0.33649999999999924</v>
      </c>
      <c r="BW49" s="197">
        <v>0.32159999999999922</v>
      </c>
      <c r="BX49" s="197">
        <v>0.3066999999999992</v>
      </c>
      <c r="BY49" s="197">
        <v>0.29179999999999917</v>
      </c>
      <c r="BZ49" s="197">
        <v>0.29179999999999917</v>
      </c>
      <c r="CA49" s="190"/>
      <c r="CB49" s="190"/>
    </row>
    <row r="50" spans="2:80">
      <c r="B50" s="184">
        <f t="shared" si="5"/>
        <v>2043</v>
      </c>
      <c r="C50" s="197">
        <v>0.81330000000000002</v>
      </c>
      <c r="D50" s="197">
        <v>0.81330000000000002</v>
      </c>
      <c r="E50" s="197">
        <v>0.81330000000000002</v>
      </c>
      <c r="F50" s="197">
        <v>0.81330000000000002</v>
      </c>
      <c r="G50" s="197">
        <v>0.81330000000000002</v>
      </c>
      <c r="H50" s="197">
        <v>0.81330000000000002</v>
      </c>
      <c r="I50" s="197">
        <v>0.81330000000000002</v>
      </c>
      <c r="J50" s="197">
        <v>0.81330000000000002</v>
      </c>
      <c r="K50" s="197">
        <v>0.81330000000000002</v>
      </c>
      <c r="L50" s="197">
        <v>0.81330000000000002</v>
      </c>
      <c r="M50" s="197">
        <v>0.81330000000000002</v>
      </c>
      <c r="N50" s="197">
        <v>0.81330000000000002</v>
      </c>
      <c r="O50" s="197">
        <v>0.81330000000000002</v>
      </c>
      <c r="P50" s="197">
        <v>0.81330000000000002</v>
      </c>
      <c r="Q50" s="197">
        <v>0.81330000000000002</v>
      </c>
      <c r="R50" s="197">
        <v>0.81330000000000002</v>
      </c>
      <c r="S50" s="197">
        <v>0.81330000000000002</v>
      </c>
      <c r="T50" s="197">
        <v>0.81330000000000002</v>
      </c>
      <c r="U50" s="197">
        <v>0.81330000000000002</v>
      </c>
      <c r="V50" s="197">
        <v>0.81330000000000002</v>
      </c>
      <c r="W50" s="197">
        <v>0.81330000000000002</v>
      </c>
      <c r="X50" s="197">
        <v>0.81330000000000002</v>
      </c>
      <c r="Y50" s="197">
        <v>0.81330000000000002</v>
      </c>
      <c r="Z50" s="197">
        <v>0.81330000000000002</v>
      </c>
      <c r="AA50" s="197">
        <v>0.81330000000000002</v>
      </c>
      <c r="AB50" s="197">
        <v>0.81330000000000002</v>
      </c>
      <c r="AC50" s="197">
        <v>0.81330000000000002</v>
      </c>
      <c r="AD50" s="197">
        <v>0.81330000000000002</v>
      </c>
      <c r="AE50" s="197">
        <v>0.81330000000000002</v>
      </c>
      <c r="AF50" s="197">
        <v>0.81330000000000002</v>
      </c>
      <c r="AG50" s="197">
        <v>0.81330000000000002</v>
      </c>
      <c r="AH50" s="197">
        <v>0.81330000000000002</v>
      </c>
      <c r="AI50" s="197">
        <v>0.81330000000000002</v>
      </c>
      <c r="AJ50" s="197">
        <v>0.81330000000000002</v>
      </c>
      <c r="AK50" s="197">
        <v>0.81330000000000002</v>
      </c>
      <c r="AL50" s="197">
        <v>0.81330000000000002</v>
      </c>
      <c r="AM50" s="197">
        <v>0.81330000000000002</v>
      </c>
      <c r="AN50" s="197">
        <v>0.81330000000000002</v>
      </c>
      <c r="AO50" s="197">
        <v>0.81330000000000002</v>
      </c>
      <c r="AP50" s="197">
        <v>0.81330000000000002</v>
      </c>
      <c r="AQ50" s="197">
        <v>0.7984</v>
      </c>
      <c r="AR50" s="197">
        <v>0.78349999999999997</v>
      </c>
      <c r="AS50" s="197">
        <v>0.76859999999999995</v>
      </c>
      <c r="AT50" s="197">
        <v>0.75369999999999993</v>
      </c>
      <c r="AU50" s="197">
        <v>0.7387999999999999</v>
      </c>
      <c r="AV50" s="197">
        <v>0.72389999999999988</v>
      </c>
      <c r="AW50" s="197">
        <v>0.70899999999999985</v>
      </c>
      <c r="AX50" s="197">
        <v>0.69409999999999983</v>
      </c>
      <c r="AY50" s="197">
        <v>0.6791999999999998</v>
      </c>
      <c r="AZ50" s="197">
        <v>0.66429999999999978</v>
      </c>
      <c r="BA50" s="197">
        <v>0.64939999999999976</v>
      </c>
      <c r="BB50" s="197">
        <v>0.63449999999999973</v>
      </c>
      <c r="BC50" s="197">
        <v>0.61959999999999971</v>
      </c>
      <c r="BD50" s="197">
        <v>0.60469999999999968</v>
      </c>
      <c r="BE50" s="197">
        <v>0.58979999999999966</v>
      </c>
      <c r="BF50" s="197">
        <v>0.57489999999999963</v>
      </c>
      <c r="BG50" s="197">
        <v>0.55999999999999961</v>
      </c>
      <c r="BH50" s="197">
        <v>0.54509999999999958</v>
      </c>
      <c r="BI50" s="197">
        <v>0.53019999999999956</v>
      </c>
      <c r="BJ50" s="197">
        <v>0.51529999999999954</v>
      </c>
      <c r="BK50" s="197">
        <v>0.50039999999999951</v>
      </c>
      <c r="BL50" s="197">
        <v>0.48549999999999949</v>
      </c>
      <c r="BM50" s="197">
        <v>0.47059999999999946</v>
      </c>
      <c r="BN50" s="197">
        <v>0.45569999999999944</v>
      </c>
      <c r="BO50" s="197">
        <v>0.44079999999999941</v>
      </c>
      <c r="BP50" s="197">
        <v>0.42589999999999939</v>
      </c>
      <c r="BQ50" s="197">
        <v>0.41099999999999937</v>
      </c>
      <c r="BR50" s="197">
        <v>0.39609999999999934</v>
      </c>
      <c r="BS50" s="197">
        <v>0.38119999999999932</v>
      </c>
      <c r="BT50" s="197">
        <v>0.36629999999999929</v>
      </c>
      <c r="BU50" s="197">
        <v>0.35139999999999927</v>
      </c>
      <c r="BV50" s="197">
        <v>0.33649999999999924</v>
      </c>
      <c r="BW50" s="197">
        <v>0.32159999999999922</v>
      </c>
      <c r="BX50" s="197">
        <v>0.3066999999999992</v>
      </c>
      <c r="BY50" s="197">
        <v>0.29179999999999917</v>
      </c>
      <c r="BZ50" s="197">
        <v>0.29179999999999917</v>
      </c>
      <c r="CA50" s="190"/>
      <c r="CB50" s="190"/>
    </row>
    <row r="51" spans="2:80">
      <c r="B51" s="184">
        <f t="shared" si="5"/>
        <v>2044</v>
      </c>
      <c r="C51" s="197">
        <v>0.81330000000000002</v>
      </c>
      <c r="D51" s="197">
        <v>0.81330000000000002</v>
      </c>
      <c r="E51" s="197">
        <v>0.81330000000000002</v>
      </c>
      <c r="F51" s="197">
        <v>0.81330000000000002</v>
      </c>
      <c r="G51" s="197">
        <v>0.81330000000000002</v>
      </c>
      <c r="H51" s="197">
        <v>0.81330000000000002</v>
      </c>
      <c r="I51" s="197">
        <v>0.81330000000000002</v>
      </c>
      <c r="J51" s="197">
        <v>0.81330000000000002</v>
      </c>
      <c r="K51" s="197">
        <v>0.81330000000000002</v>
      </c>
      <c r="L51" s="197">
        <v>0.81330000000000002</v>
      </c>
      <c r="M51" s="197">
        <v>0.81330000000000002</v>
      </c>
      <c r="N51" s="197">
        <v>0.81330000000000002</v>
      </c>
      <c r="O51" s="197">
        <v>0.81330000000000002</v>
      </c>
      <c r="P51" s="197">
        <v>0.81330000000000002</v>
      </c>
      <c r="Q51" s="197">
        <v>0.81330000000000002</v>
      </c>
      <c r="R51" s="197">
        <v>0.81330000000000002</v>
      </c>
      <c r="S51" s="197">
        <v>0.81330000000000002</v>
      </c>
      <c r="T51" s="197">
        <v>0.81330000000000002</v>
      </c>
      <c r="U51" s="197">
        <v>0.81330000000000002</v>
      </c>
      <c r="V51" s="197">
        <v>0.81330000000000002</v>
      </c>
      <c r="W51" s="197">
        <v>0.81330000000000002</v>
      </c>
      <c r="X51" s="197">
        <v>0.81330000000000002</v>
      </c>
      <c r="Y51" s="197">
        <v>0.81330000000000002</v>
      </c>
      <c r="Z51" s="197">
        <v>0.81330000000000002</v>
      </c>
      <c r="AA51" s="197">
        <v>0.81330000000000002</v>
      </c>
      <c r="AB51" s="197">
        <v>0.81330000000000002</v>
      </c>
      <c r="AC51" s="197">
        <v>0.81330000000000002</v>
      </c>
      <c r="AD51" s="197">
        <v>0.81330000000000002</v>
      </c>
      <c r="AE51" s="197">
        <v>0.81330000000000002</v>
      </c>
      <c r="AF51" s="197">
        <v>0.81330000000000002</v>
      </c>
      <c r="AG51" s="197">
        <v>0.81330000000000002</v>
      </c>
      <c r="AH51" s="197">
        <v>0.81330000000000002</v>
      </c>
      <c r="AI51" s="197">
        <v>0.81330000000000002</v>
      </c>
      <c r="AJ51" s="197">
        <v>0.81330000000000002</v>
      </c>
      <c r="AK51" s="197">
        <v>0.81330000000000002</v>
      </c>
      <c r="AL51" s="197">
        <v>0.81330000000000002</v>
      </c>
      <c r="AM51" s="197">
        <v>0.81330000000000002</v>
      </c>
      <c r="AN51" s="197">
        <v>0.81330000000000002</v>
      </c>
      <c r="AO51" s="197">
        <v>0.81330000000000002</v>
      </c>
      <c r="AP51" s="197">
        <v>0.81330000000000002</v>
      </c>
      <c r="AQ51" s="197">
        <v>0.7984</v>
      </c>
      <c r="AR51" s="197">
        <v>0.78349999999999997</v>
      </c>
      <c r="AS51" s="197">
        <v>0.76859999999999995</v>
      </c>
      <c r="AT51" s="197">
        <v>0.75369999999999993</v>
      </c>
      <c r="AU51" s="197">
        <v>0.7387999999999999</v>
      </c>
      <c r="AV51" s="197">
        <v>0.72389999999999988</v>
      </c>
      <c r="AW51" s="197">
        <v>0.70899999999999985</v>
      </c>
      <c r="AX51" s="197">
        <v>0.69409999999999983</v>
      </c>
      <c r="AY51" s="197">
        <v>0.6791999999999998</v>
      </c>
      <c r="AZ51" s="197">
        <v>0.66429999999999978</v>
      </c>
      <c r="BA51" s="197">
        <v>0.64939999999999976</v>
      </c>
      <c r="BB51" s="197">
        <v>0.63449999999999973</v>
      </c>
      <c r="BC51" s="197">
        <v>0.61959999999999971</v>
      </c>
      <c r="BD51" s="197">
        <v>0.60469999999999968</v>
      </c>
      <c r="BE51" s="197">
        <v>0.58979999999999966</v>
      </c>
      <c r="BF51" s="197">
        <v>0.57489999999999963</v>
      </c>
      <c r="BG51" s="197">
        <v>0.55999999999999961</v>
      </c>
      <c r="BH51" s="197">
        <v>0.54509999999999958</v>
      </c>
      <c r="BI51" s="197">
        <v>0.53019999999999956</v>
      </c>
      <c r="BJ51" s="197">
        <v>0.51529999999999954</v>
      </c>
      <c r="BK51" s="197">
        <v>0.50039999999999951</v>
      </c>
      <c r="BL51" s="197">
        <v>0.48549999999999949</v>
      </c>
      <c r="BM51" s="197">
        <v>0.47059999999999946</v>
      </c>
      <c r="BN51" s="197">
        <v>0.45569999999999944</v>
      </c>
      <c r="BO51" s="197">
        <v>0.44079999999999941</v>
      </c>
      <c r="BP51" s="197">
        <v>0.42589999999999939</v>
      </c>
      <c r="BQ51" s="197">
        <v>0.41099999999999937</v>
      </c>
      <c r="BR51" s="197">
        <v>0.39609999999999934</v>
      </c>
      <c r="BS51" s="197">
        <v>0.38119999999999932</v>
      </c>
      <c r="BT51" s="197">
        <v>0.36629999999999929</v>
      </c>
      <c r="BU51" s="197">
        <v>0.35139999999999927</v>
      </c>
      <c r="BV51" s="197">
        <v>0.33649999999999924</v>
      </c>
      <c r="BW51" s="197">
        <v>0.32159999999999922</v>
      </c>
      <c r="BX51" s="197">
        <v>0.3066999999999992</v>
      </c>
      <c r="BY51" s="197">
        <v>0.29179999999999917</v>
      </c>
      <c r="BZ51" s="197">
        <v>0.29179999999999917</v>
      </c>
      <c r="CA51" s="190"/>
      <c r="CB51" s="190"/>
    </row>
    <row r="52" spans="2:80">
      <c r="B52" s="184">
        <f t="shared" si="5"/>
        <v>2045</v>
      </c>
      <c r="C52" s="197">
        <v>0.81330000000000002</v>
      </c>
      <c r="D52" s="197">
        <v>0.81330000000000002</v>
      </c>
      <c r="E52" s="197">
        <v>0.81330000000000002</v>
      </c>
      <c r="F52" s="197">
        <v>0.81330000000000002</v>
      </c>
      <c r="G52" s="197">
        <v>0.81330000000000002</v>
      </c>
      <c r="H52" s="197">
        <v>0.81330000000000002</v>
      </c>
      <c r="I52" s="197">
        <v>0.81330000000000002</v>
      </c>
      <c r="J52" s="197">
        <v>0.81330000000000002</v>
      </c>
      <c r="K52" s="197">
        <v>0.81330000000000002</v>
      </c>
      <c r="L52" s="197">
        <v>0.81330000000000002</v>
      </c>
      <c r="M52" s="197">
        <v>0.81330000000000002</v>
      </c>
      <c r="N52" s="197">
        <v>0.81330000000000002</v>
      </c>
      <c r="O52" s="197">
        <v>0.81330000000000002</v>
      </c>
      <c r="P52" s="197">
        <v>0.81330000000000002</v>
      </c>
      <c r="Q52" s="197">
        <v>0.81330000000000002</v>
      </c>
      <c r="R52" s="197">
        <v>0.81330000000000002</v>
      </c>
      <c r="S52" s="197">
        <v>0.81330000000000002</v>
      </c>
      <c r="T52" s="197">
        <v>0.81330000000000002</v>
      </c>
      <c r="U52" s="197">
        <v>0.81330000000000002</v>
      </c>
      <c r="V52" s="197">
        <v>0.81330000000000002</v>
      </c>
      <c r="W52" s="197">
        <v>0.81330000000000002</v>
      </c>
      <c r="X52" s="197">
        <v>0.81330000000000002</v>
      </c>
      <c r="Y52" s="197">
        <v>0.81330000000000002</v>
      </c>
      <c r="Z52" s="197">
        <v>0.81330000000000002</v>
      </c>
      <c r="AA52" s="197">
        <v>0.81330000000000002</v>
      </c>
      <c r="AB52" s="197">
        <v>0.81330000000000002</v>
      </c>
      <c r="AC52" s="197">
        <v>0.81330000000000002</v>
      </c>
      <c r="AD52" s="197">
        <v>0.81330000000000002</v>
      </c>
      <c r="AE52" s="197">
        <v>0.81330000000000002</v>
      </c>
      <c r="AF52" s="197">
        <v>0.81330000000000002</v>
      </c>
      <c r="AG52" s="197">
        <v>0.81330000000000002</v>
      </c>
      <c r="AH52" s="197">
        <v>0.81330000000000002</v>
      </c>
      <c r="AI52" s="197">
        <v>0.81330000000000002</v>
      </c>
      <c r="AJ52" s="197">
        <v>0.81330000000000002</v>
      </c>
      <c r="AK52" s="197">
        <v>0.81330000000000002</v>
      </c>
      <c r="AL52" s="197">
        <v>0.81330000000000002</v>
      </c>
      <c r="AM52" s="197">
        <v>0.81330000000000002</v>
      </c>
      <c r="AN52" s="197">
        <v>0.81330000000000002</v>
      </c>
      <c r="AO52" s="197">
        <v>0.81330000000000002</v>
      </c>
      <c r="AP52" s="197">
        <v>0.81330000000000002</v>
      </c>
      <c r="AQ52" s="197">
        <v>0.7984</v>
      </c>
      <c r="AR52" s="197">
        <v>0.78349999999999997</v>
      </c>
      <c r="AS52" s="197">
        <v>0.76859999999999995</v>
      </c>
      <c r="AT52" s="197">
        <v>0.75369999999999993</v>
      </c>
      <c r="AU52" s="197">
        <v>0.7387999999999999</v>
      </c>
      <c r="AV52" s="197">
        <v>0.72389999999999988</v>
      </c>
      <c r="AW52" s="197">
        <v>0.70899999999999985</v>
      </c>
      <c r="AX52" s="197">
        <v>0.69409999999999983</v>
      </c>
      <c r="AY52" s="197">
        <v>0.6791999999999998</v>
      </c>
      <c r="AZ52" s="197">
        <v>0.66429999999999978</v>
      </c>
      <c r="BA52" s="197">
        <v>0.64939999999999976</v>
      </c>
      <c r="BB52" s="197">
        <v>0.63449999999999973</v>
      </c>
      <c r="BC52" s="197">
        <v>0.61959999999999971</v>
      </c>
      <c r="BD52" s="197">
        <v>0.60469999999999968</v>
      </c>
      <c r="BE52" s="197">
        <v>0.58979999999999966</v>
      </c>
      <c r="BF52" s="197">
        <v>0.57489999999999963</v>
      </c>
      <c r="BG52" s="197">
        <v>0.55999999999999961</v>
      </c>
      <c r="BH52" s="197">
        <v>0.54509999999999958</v>
      </c>
      <c r="BI52" s="197">
        <v>0.53019999999999956</v>
      </c>
      <c r="BJ52" s="197">
        <v>0.51529999999999954</v>
      </c>
      <c r="BK52" s="197">
        <v>0.50039999999999951</v>
      </c>
      <c r="BL52" s="197">
        <v>0.48549999999999949</v>
      </c>
      <c r="BM52" s="197">
        <v>0.47059999999999946</v>
      </c>
      <c r="BN52" s="197">
        <v>0.45569999999999944</v>
      </c>
      <c r="BO52" s="197">
        <v>0.44079999999999941</v>
      </c>
      <c r="BP52" s="197">
        <v>0.42589999999999939</v>
      </c>
      <c r="BQ52" s="197">
        <v>0.41099999999999937</v>
      </c>
      <c r="BR52" s="197">
        <v>0.39609999999999934</v>
      </c>
      <c r="BS52" s="197">
        <v>0.38119999999999932</v>
      </c>
      <c r="BT52" s="197">
        <v>0.36629999999999929</v>
      </c>
      <c r="BU52" s="197">
        <v>0.35139999999999927</v>
      </c>
      <c r="BV52" s="197">
        <v>0.33649999999999924</v>
      </c>
      <c r="BW52" s="197">
        <v>0.32159999999999922</v>
      </c>
      <c r="BX52" s="197">
        <v>0.3066999999999992</v>
      </c>
      <c r="BY52" s="197">
        <v>0.29179999999999917</v>
      </c>
      <c r="BZ52" s="197">
        <v>0.29179999999999917</v>
      </c>
      <c r="CA52" s="190"/>
      <c r="CB52" s="190"/>
    </row>
    <row r="53" spans="2:80">
      <c r="B53" s="184">
        <f t="shared" si="5"/>
        <v>2046</v>
      </c>
      <c r="C53" s="197">
        <v>0.81330000000000002</v>
      </c>
      <c r="D53" s="197">
        <v>0.81330000000000002</v>
      </c>
      <c r="E53" s="197">
        <v>0.81330000000000002</v>
      </c>
      <c r="F53" s="197">
        <v>0.81330000000000002</v>
      </c>
      <c r="G53" s="197">
        <v>0.81330000000000002</v>
      </c>
      <c r="H53" s="197">
        <v>0.81330000000000002</v>
      </c>
      <c r="I53" s="197">
        <v>0.81330000000000002</v>
      </c>
      <c r="J53" s="197">
        <v>0.81330000000000002</v>
      </c>
      <c r="K53" s="197">
        <v>0.81330000000000002</v>
      </c>
      <c r="L53" s="197">
        <v>0.81330000000000002</v>
      </c>
      <c r="M53" s="197">
        <v>0.81330000000000002</v>
      </c>
      <c r="N53" s="197">
        <v>0.81330000000000002</v>
      </c>
      <c r="O53" s="197">
        <v>0.81330000000000002</v>
      </c>
      <c r="P53" s="197">
        <v>0.81330000000000002</v>
      </c>
      <c r="Q53" s="197">
        <v>0.81330000000000002</v>
      </c>
      <c r="R53" s="197">
        <v>0.81330000000000002</v>
      </c>
      <c r="S53" s="197">
        <v>0.81330000000000002</v>
      </c>
      <c r="T53" s="197">
        <v>0.81330000000000002</v>
      </c>
      <c r="U53" s="197">
        <v>0.81330000000000002</v>
      </c>
      <c r="V53" s="197">
        <v>0.81330000000000002</v>
      </c>
      <c r="W53" s="197">
        <v>0.81330000000000002</v>
      </c>
      <c r="X53" s="197">
        <v>0.81330000000000002</v>
      </c>
      <c r="Y53" s="197">
        <v>0.81330000000000002</v>
      </c>
      <c r="Z53" s="197">
        <v>0.81330000000000002</v>
      </c>
      <c r="AA53" s="197">
        <v>0.81330000000000002</v>
      </c>
      <c r="AB53" s="197">
        <v>0.81330000000000002</v>
      </c>
      <c r="AC53" s="197">
        <v>0.81330000000000002</v>
      </c>
      <c r="AD53" s="197">
        <v>0.81330000000000002</v>
      </c>
      <c r="AE53" s="197">
        <v>0.81330000000000002</v>
      </c>
      <c r="AF53" s="197">
        <v>0.81330000000000002</v>
      </c>
      <c r="AG53" s="197">
        <v>0.81330000000000002</v>
      </c>
      <c r="AH53" s="197">
        <v>0.81330000000000002</v>
      </c>
      <c r="AI53" s="197">
        <v>0.81330000000000002</v>
      </c>
      <c r="AJ53" s="197">
        <v>0.81330000000000002</v>
      </c>
      <c r="AK53" s="197">
        <v>0.81330000000000002</v>
      </c>
      <c r="AL53" s="197">
        <v>0.81330000000000002</v>
      </c>
      <c r="AM53" s="197">
        <v>0.81330000000000002</v>
      </c>
      <c r="AN53" s="197">
        <v>0.81330000000000002</v>
      </c>
      <c r="AO53" s="197">
        <v>0.81330000000000002</v>
      </c>
      <c r="AP53" s="197">
        <v>0.81330000000000002</v>
      </c>
      <c r="AQ53" s="197">
        <v>0.7984</v>
      </c>
      <c r="AR53" s="197">
        <v>0.78349999999999997</v>
      </c>
      <c r="AS53" s="197">
        <v>0.76859999999999995</v>
      </c>
      <c r="AT53" s="197">
        <v>0.75369999999999993</v>
      </c>
      <c r="AU53" s="197">
        <v>0.7387999999999999</v>
      </c>
      <c r="AV53" s="197">
        <v>0.72389999999999988</v>
      </c>
      <c r="AW53" s="197">
        <v>0.70899999999999985</v>
      </c>
      <c r="AX53" s="197">
        <v>0.69409999999999983</v>
      </c>
      <c r="AY53" s="197">
        <v>0.6791999999999998</v>
      </c>
      <c r="AZ53" s="197">
        <v>0.66429999999999978</v>
      </c>
      <c r="BA53" s="197">
        <v>0.64939999999999976</v>
      </c>
      <c r="BB53" s="197">
        <v>0.63449999999999973</v>
      </c>
      <c r="BC53" s="197">
        <v>0.61959999999999971</v>
      </c>
      <c r="BD53" s="197">
        <v>0.60469999999999968</v>
      </c>
      <c r="BE53" s="197">
        <v>0.58979999999999966</v>
      </c>
      <c r="BF53" s="197">
        <v>0.57489999999999963</v>
      </c>
      <c r="BG53" s="197">
        <v>0.55999999999999961</v>
      </c>
      <c r="BH53" s="197">
        <v>0.54509999999999958</v>
      </c>
      <c r="BI53" s="197">
        <v>0.53019999999999956</v>
      </c>
      <c r="BJ53" s="197">
        <v>0.51529999999999954</v>
      </c>
      <c r="BK53" s="197">
        <v>0.50039999999999951</v>
      </c>
      <c r="BL53" s="197">
        <v>0.48549999999999949</v>
      </c>
      <c r="BM53" s="197">
        <v>0.47059999999999946</v>
      </c>
      <c r="BN53" s="197">
        <v>0.45569999999999944</v>
      </c>
      <c r="BO53" s="197">
        <v>0.44079999999999941</v>
      </c>
      <c r="BP53" s="197">
        <v>0.42589999999999939</v>
      </c>
      <c r="BQ53" s="197">
        <v>0.41099999999999937</v>
      </c>
      <c r="BR53" s="197">
        <v>0.39609999999999934</v>
      </c>
      <c r="BS53" s="197">
        <v>0.38119999999999932</v>
      </c>
      <c r="BT53" s="197">
        <v>0.36629999999999929</v>
      </c>
      <c r="BU53" s="197">
        <v>0.35139999999999927</v>
      </c>
      <c r="BV53" s="197">
        <v>0.33649999999999924</v>
      </c>
      <c r="BW53" s="197">
        <v>0.32159999999999922</v>
      </c>
      <c r="BX53" s="197">
        <v>0.3066999999999992</v>
      </c>
      <c r="BY53" s="197">
        <v>0.29179999999999917</v>
      </c>
      <c r="BZ53" s="197">
        <v>0.29179999999999917</v>
      </c>
      <c r="CA53" s="190"/>
      <c r="CB53" s="190"/>
    </row>
    <row r="54" spans="2:80">
      <c r="B54" s="184">
        <f t="shared" si="5"/>
        <v>2047</v>
      </c>
      <c r="C54" s="197">
        <v>0.81330000000000002</v>
      </c>
      <c r="D54" s="197">
        <v>0.81330000000000002</v>
      </c>
      <c r="E54" s="197">
        <v>0.81330000000000002</v>
      </c>
      <c r="F54" s="197">
        <v>0.81330000000000002</v>
      </c>
      <c r="G54" s="197">
        <v>0.81330000000000002</v>
      </c>
      <c r="H54" s="197">
        <v>0.81330000000000002</v>
      </c>
      <c r="I54" s="197">
        <v>0.81330000000000002</v>
      </c>
      <c r="J54" s="197">
        <v>0.81330000000000002</v>
      </c>
      <c r="K54" s="197">
        <v>0.81330000000000002</v>
      </c>
      <c r="L54" s="197">
        <v>0.81330000000000002</v>
      </c>
      <c r="M54" s="197">
        <v>0.81330000000000002</v>
      </c>
      <c r="N54" s="197">
        <v>0.81330000000000002</v>
      </c>
      <c r="O54" s="197">
        <v>0.81330000000000002</v>
      </c>
      <c r="P54" s="197">
        <v>0.81330000000000002</v>
      </c>
      <c r="Q54" s="197">
        <v>0.81330000000000002</v>
      </c>
      <c r="R54" s="197">
        <v>0.81330000000000002</v>
      </c>
      <c r="S54" s="197">
        <v>0.81330000000000002</v>
      </c>
      <c r="T54" s="197">
        <v>0.81330000000000002</v>
      </c>
      <c r="U54" s="197">
        <v>0.81330000000000002</v>
      </c>
      <c r="V54" s="197">
        <v>0.81330000000000002</v>
      </c>
      <c r="W54" s="197">
        <v>0.81330000000000002</v>
      </c>
      <c r="X54" s="197">
        <v>0.81330000000000002</v>
      </c>
      <c r="Y54" s="197">
        <v>0.81330000000000002</v>
      </c>
      <c r="Z54" s="197">
        <v>0.81330000000000002</v>
      </c>
      <c r="AA54" s="197">
        <v>0.81330000000000002</v>
      </c>
      <c r="AB54" s="197">
        <v>0.81330000000000002</v>
      </c>
      <c r="AC54" s="197">
        <v>0.81330000000000002</v>
      </c>
      <c r="AD54" s="197">
        <v>0.81330000000000002</v>
      </c>
      <c r="AE54" s="197">
        <v>0.81330000000000002</v>
      </c>
      <c r="AF54" s="197">
        <v>0.81330000000000002</v>
      </c>
      <c r="AG54" s="197">
        <v>0.81330000000000002</v>
      </c>
      <c r="AH54" s="197">
        <v>0.81330000000000002</v>
      </c>
      <c r="AI54" s="197">
        <v>0.81330000000000002</v>
      </c>
      <c r="AJ54" s="197">
        <v>0.81330000000000002</v>
      </c>
      <c r="AK54" s="197">
        <v>0.81330000000000002</v>
      </c>
      <c r="AL54" s="197">
        <v>0.81330000000000002</v>
      </c>
      <c r="AM54" s="197">
        <v>0.81330000000000002</v>
      </c>
      <c r="AN54" s="197">
        <v>0.81330000000000002</v>
      </c>
      <c r="AO54" s="197">
        <v>0.81330000000000002</v>
      </c>
      <c r="AP54" s="197">
        <v>0.81330000000000002</v>
      </c>
      <c r="AQ54" s="197">
        <v>0.7984</v>
      </c>
      <c r="AR54" s="197">
        <v>0.78349999999999997</v>
      </c>
      <c r="AS54" s="197">
        <v>0.76859999999999995</v>
      </c>
      <c r="AT54" s="197">
        <v>0.75369999999999993</v>
      </c>
      <c r="AU54" s="197">
        <v>0.7387999999999999</v>
      </c>
      <c r="AV54" s="197">
        <v>0.72389999999999988</v>
      </c>
      <c r="AW54" s="197">
        <v>0.70899999999999985</v>
      </c>
      <c r="AX54" s="197">
        <v>0.69409999999999983</v>
      </c>
      <c r="AY54" s="197">
        <v>0.6791999999999998</v>
      </c>
      <c r="AZ54" s="197">
        <v>0.66429999999999978</v>
      </c>
      <c r="BA54" s="197">
        <v>0.64939999999999976</v>
      </c>
      <c r="BB54" s="197">
        <v>0.63449999999999973</v>
      </c>
      <c r="BC54" s="197">
        <v>0.61959999999999971</v>
      </c>
      <c r="BD54" s="197">
        <v>0.60469999999999968</v>
      </c>
      <c r="BE54" s="197">
        <v>0.58979999999999966</v>
      </c>
      <c r="BF54" s="197">
        <v>0.57489999999999963</v>
      </c>
      <c r="BG54" s="197">
        <v>0.55999999999999961</v>
      </c>
      <c r="BH54" s="197">
        <v>0.54509999999999958</v>
      </c>
      <c r="BI54" s="197">
        <v>0.53019999999999956</v>
      </c>
      <c r="BJ54" s="197">
        <v>0.51529999999999954</v>
      </c>
      <c r="BK54" s="197">
        <v>0.50039999999999951</v>
      </c>
      <c r="BL54" s="197">
        <v>0.48549999999999949</v>
      </c>
      <c r="BM54" s="197">
        <v>0.47059999999999946</v>
      </c>
      <c r="BN54" s="197">
        <v>0.45569999999999944</v>
      </c>
      <c r="BO54" s="197">
        <v>0.44079999999999941</v>
      </c>
      <c r="BP54" s="197">
        <v>0.42589999999999939</v>
      </c>
      <c r="BQ54" s="197">
        <v>0.41099999999999937</v>
      </c>
      <c r="BR54" s="197">
        <v>0.39609999999999934</v>
      </c>
      <c r="BS54" s="197">
        <v>0.38119999999999932</v>
      </c>
      <c r="BT54" s="197">
        <v>0.36629999999999929</v>
      </c>
      <c r="BU54" s="197">
        <v>0.35139999999999927</v>
      </c>
      <c r="BV54" s="197">
        <v>0.33649999999999924</v>
      </c>
      <c r="BW54" s="197">
        <v>0.32159999999999922</v>
      </c>
      <c r="BX54" s="197">
        <v>0.3066999999999992</v>
      </c>
      <c r="BY54" s="197">
        <v>0.29179999999999917</v>
      </c>
      <c r="BZ54" s="197">
        <v>0.29179999999999917</v>
      </c>
      <c r="CA54" s="190"/>
      <c r="CB54" s="190"/>
    </row>
    <row r="55" spans="2:80">
      <c r="B55" s="184">
        <f t="shared" si="5"/>
        <v>2048</v>
      </c>
      <c r="C55" s="197">
        <v>0.81330000000000002</v>
      </c>
      <c r="D55" s="197">
        <v>0.81330000000000002</v>
      </c>
      <c r="E55" s="197">
        <v>0.81330000000000002</v>
      </c>
      <c r="F55" s="197">
        <v>0.81330000000000002</v>
      </c>
      <c r="G55" s="197">
        <v>0.81330000000000002</v>
      </c>
      <c r="H55" s="197">
        <v>0.81330000000000002</v>
      </c>
      <c r="I55" s="197">
        <v>0.81330000000000002</v>
      </c>
      <c r="J55" s="197">
        <v>0.81330000000000002</v>
      </c>
      <c r="K55" s="197">
        <v>0.81330000000000002</v>
      </c>
      <c r="L55" s="197">
        <v>0.81330000000000002</v>
      </c>
      <c r="M55" s="197">
        <v>0.81330000000000002</v>
      </c>
      <c r="N55" s="197">
        <v>0.81330000000000002</v>
      </c>
      <c r="O55" s="197">
        <v>0.81330000000000002</v>
      </c>
      <c r="P55" s="197">
        <v>0.81330000000000002</v>
      </c>
      <c r="Q55" s="197">
        <v>0.81330000000000002</v>
      </c>
      <c r="R55" s="197">
        <v>0.81330000000000002</v>
      </c>
      <c r="S55" s="197">
        <v>0.81330000000000002</v>
      </c>
      <c r="T55" s="197">
        <v>0.81330000000000002</v>
      </c>
      <c r="U55" s="197">
        <v>0.81330000000000002</v>
      </c>
      <c r="V55" s="197">
        <v>0.81330000000000002</v>
      </c>
      <c r="W55" s="197">
        <v>0.81330000000000002</v>
      </c>
      <c r="X55" s="197">
        <v>0.81330000000000002</v>
      </c>
      <c r="Y55" s="197">
        <v>0.81330000000000002</v>
      </c>
      <c r="Z55" s="197">
        <v>0.81330000000000002</v>
      </c>
      <c r="AA55" s="197">
        <v>0.81330000000000002</v>
      </c>
      <c r="AB55" s="197">
        <v>0.81330000000000002</v>
      </c>
      <c r="AC55" s="197">
        <v>0.81330000000000002</v>
      </c>
      <c r="AD55" s="197">
        <v>0.81330000000000002</v>
      </c>
      <c r="AE55" s="197">
        <v>0.81330000000000002</v>
      </c>
      <c r="AF55" s="197">
        <v>0.81330000000000002</v>
      </c>
      <c r="AG55" s="197">
        <v>0.81330000000000002</v>
      </c>
      <c r="AH55" s="197">
        <v>0.81330000000000002</v>
      </c>
      <c r="AI55" s="197">
        <v>0.81330000000000002</v>
      </c>
      <c r="AJ55" s="197">
        <v>0.81330000000000002</v>
      </c>
      <c r="AK55" s="197">
        <v>0.81330000000000002</v>
      </c>
      <c r="AL55" s="197">
        <v>0.81330000000000002</v>
      </c>
      <c r="AM55" s="197">
        <v>0.81330000000000002</v>
      </c>
      <c r="AN55" s="197">
        <v>0.81330000000000002</v>
      </c>
      <c r="AO55" s="197">
        <v>0.81330000000000002</v>
      </c>
      <c r="AP55" s="197">
        <v>0.81330000000000002</v>
      </c>
      <c r="AQ55" s="197">
        <v>0.7984</v>
      </c>
      <c r="AR55" s="197">
        <v>0.78349999999999997</v>
      </c>
      <c r="AS55" s="197">
        <v>0.76859999999999995</v>
      </c>
      <c r="AT55" s="197">
        <v>0.75369999999999993</v>
      </c>
      <c r="AU55" s="197">
        <v>0.7387999999999999</v>
      </c>
      <c r="AV55" s="197">
        <v>0.72389999999999988</v>
      </c>
      <c r="AW55" s="197">
        <v>0.70899999999999985</v>
      </c>
      <c r="AX55" s="197">
        <v>0.69409999999999983</v>
      </c>
      <c r="AY55" s="197">
        <v>0.6791999999999998</v>
      </c>
      <c r="AZ55" s="197">
        <v>0.66429999999999978</v>
      </c>
      <c r="BA55" s="197">
        <v>0.64939999999999976</v>
      </c>
      <c r="BB55" s="197">
        <v>0.63449999999999973</v>
      </c>
      <c r="BC55" s="197">
        <v>0.61959999999999971</v>
      </c>
      <c r="BD55" s="197">
        <v>0.60469999999999968</v>
      </c>
      <c r="BE55" s="197">
        <v>0.58979999999999966</v>
      </c>
      <c r="BF55" s="197">
        <v>0.57489999999999963</v>
      </c>
      <c r="BG55" s="197">
        <v>0.55999999999999961</v>
      </c>
      <c r="BH55" s="197">
        <v>0.54509999999999958</v>
      </c>
      <c r="BI55" s="197">
        <v>0.53019999999999956</v>
      </c>
      <c r="BJ55" s="197">
        <v>0.51529999999999954</v>
      </c>
      <c r="BK55" s="197">
        <v>0.50039999999999951</v>
      </c>
      <c r="BL55" s="197">
        <v>0.48549999999999949</v>
      </c>
      <c r="BM55" s="197">
        <v>0.47059999999999946</v>
      </c>
      <c r="BN55" s="197">
        <v>0.45569999999999944</v>
      </c>
      <c r="BO55" s="197">
        <v>0.44079999999999941</v>
      </c>
      <c r="BP55" s="197">
        <v>0.42589999999999939</v>
      </c>
      <c r="BQ55" s="197">
        <v>0.41099999999999937</v>
      </c>
      <c r="BR55" s="197">
        <v>0.39609999999999934</v>
      </c>
      <c r="BS55" s="197">
        <v>0.38119999999999932</v>
      </c>
      <c r="BT55" s="197">
        <v>0.36629999999999929</v>
      </c>
      <c r="BU55" s="197">
        <v>0.35139999999999927</v>
      </c>
      <c r="BV55" s="197">
        <v>0.33649999999999924</v>
      </c>
      <c r="BW55" s="197">
        <v>0.32159999999999922</v>
      </c>
      <c r="BX55" s="197">
        <v>0.3066999999999992</v>
      </c>
      <c r="BY55" s="197">
        <v>0.29179999999999917</v>
      </c>
      <c r="BZ55" s="197">
        <v>0.29179999999999917</v>
      </c>
      <c r="CA55" s="190"/>
      <c r="CB55" s="190"/>
    </row>
    <row r="56" spans="2:80">
      <c r="B56" s="184">
        <f t="shared" si="5"/>
        <v>2049</v>
      </c>
      <c r="C56" s="197">
        <v>0.81330000000000002</v>
      </c>
      <c r="D56" s="197">
        <v>0.81330000000000002</v>
      </c>
      <c r="E56" s="197">
        <v>0.81330000000000002</v>
      </c>
      <c r="F56" s="197">
        <v>0.81330000000000002</v>
      </c>
      <c r="G56" s="197">
        <v>0.81330000000000002</v>
      </c>
      <c r="H56" s="197">
        <v>0.81330000000000002</v>
      </c>
      <c r="I56" s="197">
        <v>0.81330000000000002</v>
      </c>
      <c r="J56" s="197">
        <v>0.81330000000000002</v>
      </c>
      <c r="K56" s="197">
        <v>0.81330000000000002</v>
      </c>
      <c r="L56" s="197">
        <v>0.81330000000000002</v>
      </c>
      <c r="M56" s="197">
        <v>0.81330000000000002</v>
      </c>
      <c r="N56" s="197">
        <v>0.81330000000000002</v>
      </c>
      <c r="O56" s="197">
        <v>0.81330000000000002</v>
      </c>
      <c r="P56" s="197">
        <v>0.81330000000000002</v>
      </c>
      <c r="Q56" s="197">
        <v>0.81330000000000002</v>
      </c>
      <c r="R56" s="197">
        <v>0.81330000000000002</v>
      </c>
      <c r="S56" s="197">
        <v>0.81330000000000002</v>
      </c>
      <c r="T56" s="197">
        <v>0.81330000000000002</v>
      </c>
      <c r="U56" s="197">
        <v>0.81330000000000002</v>
      </c>
      <c r="V56" s="197">
        <v>0.81330000000000002</v>
      </c>
      <c r="W56" s="197">
        <v>0.81330000000000002</v>
      </c>
      <c r="X56" s="197">
        <v>0.81330000000000002</v>
      </c>
      <c r="Y56" s="197">
        <v>0.81330000000000002</v>
      </c>
      <c r="Z56" s="197">
        <v>0.81330000000000002</v>
      </c>
      <c r="AA56" s="197">
        <v>0.81330000000000002</v>
      </c>
      <c r="AB56" s="197">
        <v>0.81330000000000002</v>
      </c>
      <c r="AC56" s="197">
        <v>0.81330000000000002</v>
      </c>
      <c r="AD56" s="197">
        <v>0.81330000000000002</v>
      </c>
      <c r="AE56" s="197">
        <v>0.81330000000000002</v>
      </c>
      <c r="AF56" s="197">
        <v>0.81330000000000002</v>
      </c>
      <c r="AG56" s="197">
        <v>0.81330000000000002</v>
      </c>
      <c r="AH56" s="197">
        <v>0.81330000000000002</v>
      </c>
      <c r="AI56" s="197">
        <v>0.81330000000000002</v>
      </c>
      <c r="AJ56" s="197">
        <v>0.81330000000000002</v>
      </c>
      <c r="AK56" s="197">
        <v>0.81330000000000002</v>
      </c>
      <c r="AL56" s="197">
        <v>0.81330000000000002</v>
      </c>
      <c r="AM56" s="197">
        <v>0.81330000000000002</v>
      </c>
      <c r="AN56" s="197">
        <v>0.81330000000000002</v>
      </c>
      <c r="AO56" s="197">
        <v>0.81330000000000002</v>
      </c>
      <c r="AP56" s="197">
        <v>0.81330000000000002</v>
      </c>
      <c r="AQ56" s="197">
        <v>0.7984</v>
      </c>
      <c r="AR56" s="197">
        <v>0.78349999999999997</v>
      </c>
      <c r="AS56" s="197">
        <v>0.76859999999999995</v>
      </c>
      <c r="AT56" s="197">
        <v>0.75369999999999993</v>
      </c>
      <c r="AU56" s="197">
        <v>0.7387999999999999</v>
      </c>
      <c r="AV56" s="197">
        <v>0.72389999999999988</v>
      </c>
      <c r="AW56" s="197">
        <v>0.70899999999999985</v>
      </c>
      <c r="AX56" s="197">
        <v>0.69409999999999983</v>
      </c>
      <c r="AY56" s="197">
        <v>0.6791999999999998</v>
      </c>
      <c r="AZ56" s="197">
        <v>0.66429999999999978</v>
      </c>
      <c r="BA56" s="197">
        <v>0.64939999999999976</v>
      </c>
      <c r="BB56" s="197">
        <v>0.63449999999999973</v>
      </c>
      <c r="BC56" s="197">
        <v>0.61959999999999971</v>
      </c>
      <c r="BD56" s="197">
        <v>0.60469999999999968</v>
      </c>
      <c r="BE56" s="197">
        <v>0.58979999999999966</v>
      </c>
      <c r="BF56" s="197">
        <v>0.57489999999999963</v>
      </c>
      <c r="BG56" s="197">
        <v>0.55999999999999961</v>
      </c>
      <c r="BH56" s="197">
        <v>0.54509999999999958</v>
      </c>
      <c r="BI56" s="197">
        <v>0.53019999999999956</v>
      </c>
      <c r="BJ56" s="197">
        <v>0.51529999999999954</v>
      </c>
      <c r="BK56" s="197">
        <v>0.50039999999999951</v>
      </c>
      <c r="BL56" s="197">
        <v>0.48549999999999949</v>
      </c>
      <c r="BM56" s="197">
        <v>0.47059999999999946</v>
      </c>
      <c r="BN56" s="197">
        <v>0.45569999999999944</v>
      </c>
      <c r="BO56" s="197">
        <v>0.44079999999999941</v>
      </c>
      <c r="BP56" s="197">
        <v>0.42589999999999939</v>
      </c>
      <c r="BQ56" s="197">
        <v>0.41099999999999937</v>
      </c>
      <c r="BR56" s="197">
        <v>0.39609999999999934</v>
      </c>
      <c r="BS56" s="197">
        <v>0.38119999999999932</v>
      </c>
      <c r="BT56" s="197">
        <v>0.36629999999999929</v>
      </c>
      <c r="BU56" s="197">
        <v>0.35139999999999927</v>
      </c>
      <c r="BV56" s="197">
        <v>0.33649999999999924</v>
      </c>
      <c r="BW56" s="197">
        <v>0.32159999999999922</v>
      </c>
      <c r="BX56" s="197">
        <v>0.3066999999999992</v>
      </c>
      <c r="BY56" s="197">
        <v>0.29179999999999917</v>
      </c>
      <c r="BZ56" s="197">
        <v>0.29179999999999917</v>
      </c>
      <c r="CA56" s="190"/>
      <c r="CB56" s="190"/>
    </row>
    <row r="57" spans="2:80">
      <c r="B57" s="184">
        <f t="shared" si="5"/>
        <v>2050</v>
      </c>
      <c r="C57" s="197">
        <v>0.81330000000000002</v>
      </c>
      <c r="D57" s="197">
        <v>0.81330000000000002</v>
      </c>
      <c r="E57" s="197">
        <v>0.81330000000000002</v>
      </c>
      <c r="F57" s="197">
        <v>0.81330000000000002</v>
      </c>
      <c r="G57" s="197">
        <v>0.81330000000000002</v>
      </c>
      <c r="H57" s="197">
        <v>0.81330000000000002</v>
      </c>
      <c r="I57" s="197">
        <v>0.81330000000000002</v>
      </c>
      <c r="J57" s="197">
        <v>0.81330000000000002</v>
      </c>
      <c r="K57" s="197">
        <v>0.81330000000000002</v>
      </c>
      <c r="L57" s="197">
        <v>0.81330000000000002</v>
      </c>
      <c r="M57" s="197">
        <v>0.81330000000000002</v>
      </c>
      <c r="N57" s="197">
        <v>0.81330000000000002</v>
      </c>
      <c r="O57" s="197">
        <v>0.81330000000000002</v>
      </c>
      <c r="P57" s="197">
        <v>0.81330000000000002</v>
      </c>
      <c r="Q57" s="197">
        <v>0.81330000000000002</v>
      </c>
      <c r="R57" s="197">
        <v>0.81330000000000002</v>
      </c>
      <c r="S57" s="197">
        <v>0.81330000000000002</v>
      </c>
      <c r="T57" s="197">
        <v>0.81330000000000002</v>
      </c>
      <c r="U57" s="197">
        <v>0.81330000000000002</v>
      </c>
      <c r="V57" s="197">
        <v>0.81330000000000002</v>
      </c>
      <c r="W57" s="197">
        <v>0.81330000000000002</v>
      </c>
      <c r="X57" s="197">
        <v>0.81330000000000002</v>
      </c>
      <c r="Y57" s="197">
        <v>0.81330000000000002</v>
      </c>
      <c r="Z57" s="197">
        <v>0.81330000000000002</v>
      </c>
      <c r="AA57" s="197">
        <v>0.81330000000000002</v>
      </c>
      <c r="AB57" s="197">
        <v>0.81330000000000002</v>
      </c>
      <c r="AC57" s="197">
        <v>0.81330000000000002</v>
      </c>
      <c r="AD57" s="197">
        <v>0.81330000000000002</v>
      </c>
      <c r="AE57" s="197">
        <v>0.81330000000000002</v>
      </c>
      <c r="AF57" s="197">
        <v>0.81330000000000002</v>
      </c>
      <c r="AG57" s="197">
        <v>0.81330000000000002</v>
      </c>
      <c r="AH57" s="197">
        <v>0.81330000000000002</v>
      </c>
      <c r="AI57" s="197">
        <v>0.81330000000000002</v>
      </c>
      <c r="AJ57" s="197">
        <v>0.81330000000000002</v>
      </c>
      <c r="AK57" s="197">
        <v>0.81330000000000002</v>
      </c>
      <c r="AL57" s="197">
        <v>0.81330000000000002</v>
      </c>
      <c r="AM57" s="197">
        <v>0.81330000000000002</v>
      </c>
      <c r="AN57" s="197">
        <v>0.81330000000000002</v>
      </c>
      <c r="AO57" s="197">
        <v>0.81330000000000002</v>
      </c>
      <c r="AP57" s="197">
        <v>0.81330000000000002</v>
      </c>
      <c r="AQ57" s="197">
        <v>0.7984</v>
      </c>
      <c r="AR57" s="197">
        <v>0.78349999999999997</v>
      </c>
      <c r="AS57" s="197">
        <v>0.76859999999999995</v>
      </c>
      <c r="AT57" s="197">
        <v>0.75369999999999993</v>
      </c>
      <c r="AU57" s="197">
        <v>0.7387999999999999</v>
      </c>
      <c r="AV57" s="197">
        <v>0.72389999999999988</v>
      </c>
      <c r="AW57" s="197">
        <v>0.70899999999999985</v>
      </c>
      <c r="AX57" s="197">
        <v>0.69409999999999983</v>
      </c>
      <c r="AY57" s="197">
        <v>0.6791999999999998</v>
      </c>
      <c r="AZ57" s="197">
        <v>0.66429999999999978</v>
      </c>
      <c r="BA57" s="197">
        <v>0.64939999999999976</v>
      </c>
      <c r="BB57" s="197">
        <v>0.63449999999999973</v>
      </c>
      <c r="BC57" s="197">
        <v>0.61959999999999971</v>
      </c>
      <c r="BD57" s="197">
        <v>0.60469999999999968</v>
      </c>
      <c r="BE57" s="197">
        <v>0.58979999999999966</v>
      </c>
      <c r="BF57" s="197">
        <v>0.57489999999999963</v>
      </c>
      <c r="BG57" s="197">
        <v>0.55999999999999961</v>
      </c>
      <c r="BH57" s="197">
        <v>0.54509999999999958</v>
      </c>
      <c r="BI57" s="197">
        <v>0.53019999999999956</v>
      </c>
      <c r="BJ57" s="197">
        <v>0.51529999999999954</v>
      </c>
      <c r="BK57" s="197">
        <v>0.50039999999999951</v>
      </c>
      <c r="BL57" s="197">
        <v>0.48549999999999949</v>
      </c>
      <c r="BM57" s="197">
        <v>0.47059999999999946</v>
      </c>
      <c r="BN57" s="197">
        <v>0.45569999999999944</v>
      </c>
      <c r="BO57" s="197">
        <v>0.44079999999999941</v>
      </c>
      <c r="BP57" s="197">
        <v>0.42589999999999939</v>
      </c>
      <c r="BQ57" s="197">
        <v>0.41099999999999937</v>
      </c>
      <c r="BR57" s="197">
        <v>0.39609999999999934</v>
      </c>
      <c r="BS57" s="197">
        <v>0.38119999999999932</v>
      </c>
      <c r="BT57" s="197">
        <v>0.36629999999999929</v>
      </c>
      <c r="BU57" s="197">
        <v>0.35139999999999927</v>
      </c>
      <c r="BV57" s="197">
        <v>0.33649999999999924</v>
      </c>
      <c r="BW57" s="197">
        <v>0.32159999999999922</v>
      </c>
      <c r="BX57" s="197">
        <v>0.3066999999999992</v>
      </c>
      <c r="BY57" s="197">
        <v>0.29179999999999917</v>
      </c>
      <c r="BZ57" s="197">
        <v>0.29179999999999917</v>
      </c>
      <c r="CA57" s="190"/>
      <c r="CB57" s="190"/>
    </row>
    <row r="58" spans="2:80">
      <c r="B58" s="184">
        <f t="shared" si="5"/>
        <v>2051</v>
      </c>
      <c r="C58" s="197">
        <v>0.81330000000000002</v>
      </c>
      <c r="D58" s="197">
        <v>0.81330000000000002</v>
      </c>
      <c r="E58" s="197">
        <v>0.81330000000000002</v>
      </c>
      <c r="F58" s="197">
        <v>0.81330000000000002</v>
      </c>
      <c r="G58" s="197">
        <v>0.81330000000000002</v>
      </c>
      <c r="H58" s="197">
        <v>0.81330000000000002</v>
      </c>
      <c r="I58" s="197">
        <v>0.81330000000000002</v>
      </c>
      <c r="J58" s="197">
        <v>0.81330000000000002</v>
      </c>
      <c r="K58" s="197">
        <v>0.81330000000000002</v>
      </c>
      <c r="L58" s="197">
        <v>0.81330000000000002</v>
      </c>
      <c r="M58" s="197">
        <v>0.81330000000000002</v>
      </c>
      <c r="N58" s="197">
        <v>0.81330000000000002</v>
      </c>
      <c r="O58" s="197">
        <v>0.81330000000000002</v>
      </c>
      <c r="P58" s="197">
        <v>0.81330000000000002</v>
      </c>
      <c r="Q58" s="197">
        <v>0.81330000000000002</v>
      </c>
      <c r="R58" s="197">
        <v>0.81330000000000002</v>
      </c>
      <c r="S58" s="197">
        <v>0.81330000000000002</v>
      </c>
      <c r="T58" s="197">
        <v>0.81330000000000002</v>
      </c>
      <c r="U58" s="197">
        <v>0.81330000000000002</v>
      </c>
      <c r="V58" s="197">
        <v>0.81330000000000002</v>
      </c>
      <c r="W58" s="197">
        <v>0.81330000000000002</v>
      </c>
      <c r="X58" s="197">
        <v>0.81330000000000002</v>
      </c>
      <c r="Y58" s="197">
        <v>0.81330000000000002</v>
      </c>
      <c r="Z58" s="197">
        <v>0.81330000000000002</v>
      </c>
      <c r="AA58" s="197">
        <v>0.81330000000000002</v>
      </c>
      <c r="AB58" s="197">
        <v>0.81330000000000002</v>
      </c>
      <c r="AC58" s="197">
        <v>0.81330000000000002</v>
      </c>
      <c r="AD58" s="197">
        <v>0.81330000000000002</v>
      </c>
      <c r="AE58" s="197">
        <v>0.81330000000000002</v>
      </c>
      <c r="AF58" s="197">
        <v>0.81330000000000002</v>
      </c>
      <c r="AG58" s="197">
        <v>0.81330000000000002</v>
      </c>
      <c r="AH58" s="197">
        <v>0.81330000000000002</v>
      </c>
      <c r="AI58" s="197">
        <v>0.81330000000000002</v>
      </c>
      <c r="AJ58" s="197">
        <v>0.81330000000000002</v>
      </c>
      <c r="AK58" s="197">
        <v>0.81330000000000002</v>
      </c>
      <c r="AL58" s="197">
        <v>0.81330000000000002</v>
      </c>
      <c r="AM58" s="197">
        <v>0.81330000000000002</v>
      </c>
      <c r="AN58" s="197">
        <v>0.81330000000000002</v>
      </c>
      <c r="AO58" s="197">
        <v>0.81330000000000002</v>
      </c>
      <c r="AP58" s="197">
        <v>0.81330000000000002</v>
      </c>
      <c r="AQ58" s="197">
        <v>0.7984</v>
      </c>
      <c r="AR58" s="197">
        <v>0.78349999999999997</v>
      </c>
      <c r="AS58" s="197">
        <v>0.76859999999999995</v>
      </c>
      <c r="AT58" s="197">
        <v>0.75369999999999993</v>
      </c>
      <c r="AU58" s="197">
        <v>0.7387999999999999</v>
      </c>
      <c r="AV58" s="197">
        <v>0.72389999999999988</v>
      </c>
      <c r="AW58" s="197">
        <v>0.70899999999999985</v>
      </c>
      <c r="AX58" s="197">
        <v>0.69409999999999983</v>
      </c>
      <c r="AY58" s="197">
        <v>0.6791999999999998</v>
      </c>
      <c r="AZ58" s="197">
        <v>0.66429999999999978</v>
      </c>
      <c r="BA58" s="197">
        <v>0.64939999999999976</v>
      </c>
      <c r="BB58" s="197">
        <v>0.63449999999999973</v>
      </c>
      <c r="BC58" s="197">
        <v>0.61959999999999971</v>
      </c>
      <c r="BD58" s="197">
        <v>0.60469999999999968</v>
      </c>
      <c r="BE58" s="197">
        <v>0.58979999999999966</v>
      </c>
      <c r="BF58" s="197">
        <v>0.57489999999999963</v>
      </c>
      <c r="BG58" s="197">
        <v>0.55999999999999961</v>
      </c>
      <c r="BH58" s="197">
        <v>0.54509999999999958</v>
      </c>
      <c r="BI58" s="197">
        <v>0.53019999999999956</v>
      </c>
      <c r="BJ58" s="197">
        <v>0.51529999999999954</v>
      </c>
      <c r="BK58" s="197">
        <v>0.50039999999999951</v>
      </c>
      <c r="BL58" s="197">
        <v>0.48549999999999949</v>
      </c>
      <c r="BM58" s="197">
        <v>0.47059999999999946</v>
      </c>
      <c r="BN58" s="197">
        <v>0.45569999999999944</v>
      </c>
      <c r="BO58" s="197">
        <v>0.44079999999999941</v>
      </c>
      <c r="BP58" s="197">
        <v>0.42589999999999939</v>
      </c>
      <c r="BQ58" s="197">
        <v>0.41099999999999937</v>
      </c>
      <c r="BR58" s="197">
        <v>0.39609999999999934</v>
      </c>
      <c r="BS58" s="197">
        <v>0.38119999999999932</v>
      </c>
      <c r="BT58" s="197">
        <v>0.36629999999999929</v>
      </c>
      <c r="BU58" s="197">
        <v>0.35139999999999927</v>
      </c>
      <c r="BV58" s="197">
        <v>0.33649999999999924</v>
      </c>
      <c r="BW58" s="197">
        <v>0.32159999999999922</v>
      </c>
      <c r="BX58" s="197">
        <v>0.3066999999999992</v>
      </c>
      <c r="BY58" s="197">
        <v>0.29179999999999917</v>
      </c>
      <c r="BZ58" s="197">
        <v>0.29179999999999917</v>
      </c>
      <c r="CA58" s="190"/>
      <c r="CB58" s="190"/>
    </row>
    <row r="59" spans="2:80">
      <c r="B59" s="184">
        <f t="shared" si="5"/>
        <v>2052</v>
      </c>
      <c r="C59" s="197">
        <v>0.81330000000000002</v>
      </c>
      <c r="D59" s="197">
        <v>0.81330000000000002</v>
      </c>
      <c r="E59" s="197">
        <v>0.81330000000000002</v>
      </c>
      <c r="F59" s="197">
        <v>0.81330000000000002</v>
      </c>
      <c r="G59" s="197">
        <v>0.81330000000000002</v>
      </c>
      <c r="H59" s="197">
        <v>0.81330000000000002</v>
      </c>
      <c r="I59" s="197">
        <v>0.81330000000000002</v>
      </c>
      <c r="J59" s="197">
        <v>0.81330000000000002</v>
      </c>
      <c r="K59" s="197">
        <v>0.81330000000000002</v>
      </c>
      <c r="L59" s="197">
        <v>0.81330000000000002</v>
      </c>
      <c r="M59" s="197">
        <v>0.81330000000000002</v>
      </c>
      <c r="N59" s="197">
        <v>0.81330000000000002</v>
      </c>
      <c r="O59" s="197">
        <v>0.81330000000000002</v>
      </c>
      <c r="P59" s="197">
        <v>0.81330000000000002</v>
      </c>
      <c r="Q59" s="197">
        <v>0.81330000000000002</v>
      </c>
      <c r="R59" s="197">
        <v>0.81330000000000002</v>
      </c>
      <c r="S59" s="197">
        <v>0.81330000000000002</v>
      </c>
      <c r="T59" s="197">
        <v>0.81330000000000002</v>
      </c>
      <c r="U59" s="197">
        <v>0.81330000000000002</v>
      </c>
      <c r="V59" s="197">
        <v>0.81330000000000002</v>
      </c>
      <c r="W59" s="197">
        <v>0.81330000000000002</v>
      </c>
      <c r="X59" s="197">
        <v>0.81330000000000002</v>
      </c>
      <c r="Y59" s="197">
        <v>0.81330000000000002</v>
      </c>
      <c r="Z59" s="197">
        <v>0.81330000000000002</v>
      </c>
      <c r="AA59" s="197">
        <v>0.81330000000000002</v>
      </c>
      <c r="AB59" s="197">
        <v>0.81330000000000002</v>
      </c>
      <c r="AC59" s="197">
        <v>0.81330000000000002</v>
      </c>
      <c r="AD59" s="197">
        <v>0.81330000000000002</v>
      </c>
      <c r="AE59" s="197">
        <v>0.81330000000000002</v>
      </c>
      <c r="AF59" s="197">
        <v>0.81330000000000002</v>
      </c>
      <c r="AG59" s="197">
        <v>0.81330000000000002</v>
      </c>
      <c r="AH59" s="197">
        <v>0.81330000000000002</v>
      </c>
      <c r="AI59" s="197">
        <v>0.81330000000000002</v>
      </c>
      <c r="AJ59" s="197">
        <v>0.81330000000000002</v>
      </c>
      <c r="AK59" s="197">
        <v>0.81330000000000002</v>
      </c>
      <c r="AL59" s="197">
        <v>0.81330000000000002</v>
      </c>
      <c r="AM59" s="197">
        <v>0.81330000000000002</v>
      </c>
      <c r="AN59" s="197">
        <v>0.81330000000000002</v>
      </c>
      <c r="AO59" s="197">
        <v>0.81330000000000002</v>
      </c>
      <c r="AP59" s="197">
        <v>0.81330000000000002</v>
      </c>
      <c r="AQ59" s="197">
        <v>0.7984</v>
      </c>
      <c r="AR59" s="197">
        <v>0.78349999999999997</v>
      </c>
      <c r="AS59" s="197">
        <v>0.76859999999999995</v>
      </c>
      <c r="AT59" s="197">
        <v>0.75369999999999993</v>
      </c>
      <c r="AU59" s="197">
        <v>0.7387999999999999</v>
      </c>
      <c r="AV59" s="197">
        <v>0.72389999999999988</v>
      </c>
      <c r="AW59" s="197">
        <v>0.70899999999999985</v>
      </c>
      <c r="AX59" s="197">
        <v>0.69409999999999983</v>
      </c>
      <c r="AY59" s="197">
        <v>0.6791999999999998</v>
      </c>
      <c r="AZ59" s="197">
        <v>0.66429999999999978</v>
      </c>
      <c r="BA59" s="197">
        <v>0.64939999999999976</v>
      </c>
      <c r="BB59" s="197">
        <v>0.63449999999999973</v>
      </c>
      <c r="BC59" s="197">
        <v>0.61959999999999971</v>
      </c>
      <c r="BD59" s="197">
        <v>0.60469999999999968</v>
      </c>
      <c r="BE59" s="197">
        <v>0.58979999999999966</v>
      </c>
      <c r="BF59" s="197">
        <v>0.57489999999999963</v>
      </c>
      <c r="BG59" s="197">
        <v>0.55999999999999961</v>
      </c>
      <c r="BH59" s="197">
        <v>0.54509999999999958</v>
      </c>
      <c r="BI59" s="197">
        <v>0.53019999999999956</v>
      </c>
      <c r="BJ59" s="197">
        <v>0.51529999999999954</v>
      </c>
      <c r="BK59" s="197">
        <v>0.50039999999999951</v>
      </c>
      <c r="BL59" s="197">
        <v>0.48549999999999949</v>
      </c>
      <c r="BM59" s="197">
        <v>0.47059999999999946</v>
      </c>
      <c r="BN59" s="197">
        <v>0.45569999999999944</v>
      </c>
      <c r="BO59" s="197">
        <v>0.44079999999999941</v>
      </c>
      <c r="BP59" s="197">
        <v>0.42589999999999939</v>
      </c>
      <c r="BQ59" s="197">
        <v>0.41099999999999937</v>
      </c>
      <c r="BR59" s="197">
        <v>0.39609999999999934</v>
      </c>
      <c r="BS59" s="197">
        <v>0.38119999999999932</v>
      </c>
      <c r="BT59" s="197">
        <v>0.36629999999999929</v>
      </c>
      <c r="BU59" s="197">
        <v>0.35139999999999927</v>
      </c>
      <c r="BV59" s="197">
        <v>0.33649999999999924</v>
      </c>
      <c r="BW59" s="197">
        <v>0.32159999999999922</v>
      </c>
      <c r="BX59" s="197">
        <v>0.3066999999999992</v>
      </c>
      <c r="BY59" s="197">
        <v>0.29179999999999917</v>
      </c>
      <c r="BZ59" s="197">
        <v>0.29179999999999917</v>
      </c>
      <c r="CA59" s="190"/>
      <c r="CB59" s="190"/>
    </row>
    <row r="60" spans="2:80">
      <c r="B60" s="184">
        <f t="shared" si="5"/>
        <v>2053</v>
      </c>
      <c r="C60" s="197">
        <v>0.81330000000000002</v>
      </c>
      <c r="D60" s="197">
        <v>0.81330000000000002</v>
      </c>
      <c r="E60" s="197">
        <v>0.81330000000000002</v>
      </c>
      <c r="F60" s="197">
        <v>0.81330000000000002</v>
      </c>
      <c r="G60" s="197">
        <v>0.81330000000000002</v>
      </c>
      <c r="H60" s="197">
        <v>0.81330000000000002</v>
      </c>
      <c r="I60" s="197">
        <v>0.81330000000000002</v>
      </c>
      <c r="J60" s="197">
        <v>0.81330000000000002</v>
      </c>
      <c r="K60" s="197">
        <v>0.81330000000000002</v>
      </c>
      <c r="L60" s="197">
        <v>0.81330000000000002</v>
      </c>
      <c r="M60" s="197">
        <v>0.81330000000000002</v>
      </c>
      <c r="N60" s="197">
        <v>0.81330000000000002</v>
      </c>
      <c r="O60" s="197">
        <v>0.81330000000000002</v>
      </c>
      <c r="P60" s="197">
        <v>0.81330000000000002</v>
      </c>
      <c r="Q60" s="197">
        <v>0.81330000000000002</v>
      </c>
      <c r="R60" s="197">
        <v>0.81330000000000002</v>
      </c>
      <c r="S60" s="197">
        <v>0.81330000000000002</v>
      </c>
      <c r="T60" s="197">
        <v>0.81330000000000002</v>
      </c>
      <c r="U60" s="197">
        <v>0.81330000000000002</v>
      </c>
      <c r="V60" s="197">
        <v>0.81330000000000002</v>
      </c>
      <c r="W60" s="197">
        <v>0.81330000000000002</v>
      </c>
      <c r="X60" s="197">
        <v>0.81330000000000002</v>
      </c>
      <c r="Y60" s="197">
        <v>0.81330000000000002</v>
      </c>
      <c r="Z60" s="197">
        <v>0.81330000000000002</v>
      </c>
      <c r="AA60" s="197">
        <v>0.81330000000000002</v>
      </c>
      <c r="AB60" s="197">
        <v>0.81330000000000002</v>
      </c>
      <c r="AC60" s="197">
        <v>0.81330000000000002</v>
      </c>
      <c r="AD60" s="197">
        <v>0.81330000000000002</v>
      </c>
      <c r="AE60" s="197">
        <v>0.81330000000000002</v>
      </c>
      <c r="AF60" s="197">
        <v>0.81330000000000002</v>
      </c>
      <c r="AG60" s="197">
        <v>0.81330000000000002</v>
      </c>
      <c r="AH60" s="197">
        <v>0.81330000000000002</v>
      </c>
      <c r="AI60" s="197">
        <v>0.81330000000000002</v>
      </c>
      <c r="AJ60" s="197">
        <v>0.81330000000000002</v>
      </c>
      <c r="AK60" s="197">
        <v>0.81330000000000002</v>
      </c>
      <c r="AL60" s="197">
        <v>0.81330000000000002</v>
      </c>
      <c r="AM60" s="197">
        <v>0.81330000000000002</v>
      </c>
      <c r="AN60" s="197">
        <v>0.81330000000000002</v>
      </c>
      <c r="AO60" s="197">
        <v>0.81330000000000002</v>
      </c>
      <c r="AP60" s="197">
        <v>0.81330000000000002</v>
      </c>
      <c r="AQ60" s="197">
        <v>0.7984</v>
      </c>
      <c r="AR60" s="197">
        <v>0.78349999999999997</v>
      </c>
      <c r="AS60" s="197">
        <v>0.76859999999999995</v>
      </c>
      <c r="AT60" s="197">
        <v>0.75369999999999993</v>
      </c>
      <c r="AU60" s="197">
        <v>0.7387999999999999</v>
      </c>
      <c r="AV60" s="197">
        <v>0.72389999999999988</v>
      </c>
      <c r="AW60" s="197">
        <v>0.70899999999999985</v>
      </c>
      <c r="AX60" s="197">
        <v>0.69409999999999983</v>
      </c>
      <c r="AY60" s="197">
        <v>0.6791999999999998</v>
      </c>
      <c r="AZ60" s="197">
        <v>0.66429999999999978</v>
      </c>
      <c r="BA60" s="197">
        <v>0.64939999999999976</v>
      </c>
      <c r="BB60" s="197">
        <v>0.63449999999999973</v>
      </c>
      <c r="BC60" s="197">
        <v>0.61959999999999971</v>
      </c>
      <c r="BD60" s="197">
        <v>0.60469999999999968</v>
      </c>
      <c r="BE60" s="197">
        <v>0.58979999999999966</v>
      </c>
      <c r="BF60" s="197">
        <v>0.57489999999999963</v>
      </c>
      <c r="BG60" s="197">
        <v>0.55999999999999961</v>
      </c>
      <c r="BH60" s="197">
        <v>0.54509999999999958</v>
      </c>
      <c r="BI60" s="197">
        <v>0.53019999999999956</v>
      </c>
      <c r="BJ60" s="197">
        <v>0.51529999999999954</v>
      </c>
      <c r="BK60" s="197">
        <v>0.50039999999999951</v>
      </c>
      <c r="BL60" s="197">
        <v>0.48549999999999949</v>
      </c>
      <c r="BM60" s="197">
        <v>0.47059999999999946</v>
      </c>
      <c r="BN60" s="197">
        <v>0.45569999999999944</v>
      </c>
      <c r="BO60" s="197">
        <v>0.44079999999999941</v>
      </c>
      <c r="BP60" s="197">
        <v>0.42589999999999939</v>
      </c>
      <c r="BQ60" s="197">
        <v>0.41099999999999937</v>
      </c>
      <c r="BR60" s="197">
        <v>0.39609999999999934</v>
      </c>
      <c r="BS60" s="197">
        <v>0.38119999999999932</v>
      </c>
      <c r="BT60" s="197">
        <v>0.36629999999999929</v>
      </c>
      <c r="BU60" s="197">
        <v>0.35139999999999927</v>
      </c>
      <c r="BV60" s="197">
        <v>0.33649999999999924</v>
      </c>
      <c r="BW60" s="197">
        <v>0.32159999999999922</v>
      </c>
      <c r="BX60" s="197">
        <v>0.3066999999999992</v>
      </c>
      <c r="BY60" s="197">
        <v>0.29179999999999917</v>
      </c>
      <c r="BZ60" s="197">
        <v>0.29179999999999917</v>
      </c>
      <c r="CA60" s="190"/>
      <c r="CB60" s="190"/>
    </row>
    <row r="61" spans="2:80">
      <c r="B61" s="184">
        <f t="shared" si="5"/>
        <v>2054</v>
      </c>
      <c r="C61" s="197">
        <v>0.81330000000000002</v>
      </c>
      <c r="D61" s="197">
        <v>0.81330000000000002</v>
      </c>
      <c r="E61" s="197">
        <v>0.81330000000000002</v>
      </c>
      <c r="F61" s="197">
        <v>0.81330000000000002</v>
      </c>
      <c r="G61" s="197">
        <v>0.81330000000000002</v>
      </c>
      <c r="H61" s="197">
        <v>0.81330000000000002</v>
      </c>
      <c r="I61" s="197">
        <v>0.81330000000000002</v>
      </c>
      <c r="J61" s="197">
        <v>0.81330000000000002</v>
      </c>
      <c r="K61" s="197">
        <v>0.81330000000000002</v>
      </c>
      <c r="L61" s="197">
        <v>0.81330000000000002</v>
      </c>
      <c r="M61" s="197">
        <v>0.81330000000000002</v>
      </c>
      <c r="N61" s="197">
        <v>0.81330000000000002</v>
      </c>
      <c r="O61" s="197">
        <v>0.81330000000000002</v>
      </c>
      <c r="P61" s="197">
        <v>0.81330000000000002</v>
      </c>
      <c r="Q61" s="197">
        <v>0.81330000000000002</v>
      </c>
      <c r="R61" s="197">
        <v>0.81330000000000002</v>
      </c>
      <c r="S61" s="197">
        <v>0.81330000000000002</v>
      </c>
      <c r="T61" s="197">
        <v>0.81330000000000002</v>
      </c>
      <c r="U61" s="197">
        <v>0.81330000000000002</v>
      </c>
      <c r="V61" s="197">
        <v>0.81330000000000002</v>
      </c>
      <c r="W61" s="197">
        <v>0.81330000000000002</v>
      </c>
      <c r="X61" s="197">
        <v>0.81330000000000002</v>
      </c>
      <c r="Y61" s="197">
        <v>0.81330000000000002</v>
      </c>
      <c r="Z61" s="197">
        <v>0.81330000000000002</v>
      </c>
      <c r="AA61" s="197">
        <v>0.81330000000000002</v>
      </c>
      <c r="AB61" s="197">
        <v>0.81330000000000002</v>
      </c>
      <c r="AC61" s="197">
        <v>0.81330000000000002</v>
      </c>
      <c r="AD61" s="197">
        <v>0.81330000000000002</v>
      </c>
      <c r="AE61" s="197">
        <v>0.81330000000000002</v>
      </c>
      <c r="AF61" s="197">
        <v>0.81330000000000002</v>
      </c>
      <c r="AG61" s="197">
        <v>0.81330000000000002</v>
      </c>
      <c r="AH61" s="197">
        <v>0.81330000000000002</v>
      </c>
      <c r="AI61" s="197">
        <v>0.81330000000000002</v>
      </c>
      <c r="AJ61" s="197">
        <v>0.81330000000000002</v>
      </c>
      <c r="AK61" s="197">
        <v>0.81330000000000002</v>
      </c>
      <c r="AL61" s="197">
        <v>0.81330000000000002</v>
      </c>
      <c r="AM61" s="197">
        <v>0.81330000000000002</v>
      </c>
      <c r="AN61" s="197">
        <v>0.81330000000000002</v>
      </c>
      <c r="AO61" s="197">
        <v>0.81330000000000002</v>
      </c>
      <c r="AP61" s="197">
        <v>0.81330000000000002</v>
      </c>
      <c r="AQ61" s="197">
        <v>0.7984</v>
      </c>
      <c r="AR61" s="197">
        <v>0.78349999999999997</v>
      </c>
      <c r="AS61" s="197">
        <v>0.76859999999999995</v>
      </c>
      <c r="AT61" s="197">
        <v>0.75369999999999993</v>
      </c>
      <c r="AU61" s="197">
        <v>0.7387999999999999</v>
      </c>
      <c r="AV61" s="197">
        <v>0.72389999999999988</v>
      </c>
      <c r="AW61" s="197">
        <v>0.70899999999999985</v>
      </c>
      <c r="AX61" s="197">
        <v>0.69409999999999983</v>
      </c>
      <c r="AY61" s="197">
        <v>0.6791999999999998</v>
      </c>
      <c r="AZ61" s="197">
        <v>0.66429999999999978</v>
      </c>
      <c r="BA61" s="197">
        <v>0.64939999999999976</v>
      </c>
      <c r="BB61" s="197">
        <v>0.63449999999999973</v>
      </c>
      <c r="BC61" s="197">
        <v>0.61959999999999971</v>
      </c>
      <c r="BD61" s="197">
        <v>0.60469999999999968</v>
      </c>
      <c r="BE61" s="197">
        <v>0.58979999999999966</v>
      </c>
      <c r="BF61" s="197">
        <v>0.57489999999999963</v>
      </c>
      <c r="BG61" s="197">
        <v>0.55999999999999961</v>
      </c>
      <c r="BH61" s="197">
        <v>0.54509999999999958</v>
      </c>
      <c r="BI61" s="197">
        <v>0.53019999999999956</v>
      </c>
      <c r="BJ61" s="197">
        <v>0.51529999999999954</v>
      </c>
      <c r="BK61" s="197">
        <v>0.50039999999999951</v>
      </c>
      <c r="BL61" s="197">
        <v>0.48549999999999949</v>
      </c>
      <c r="BM61" s="197">
        <v>0.47059999999999946</v>
      </c>
      <c r="BN61" s="197">
        <v>0.45569999999999944</v>
      </c>
      <c r="BO61" s="197">
        <v>0.44079999999999941</v>
      </c>
      <c r="BP61" s="197">
        <v>0.42589999999999939</v>
      </c>
      <c r="BQ61" s="197">
        <v>0.41099999999999937</v>
      </c>
      <c r="BR61" s="197">
        <v>0.39609999999999934</v>
      </c>
      <c r="BS61" s="197">
        <v>0.38119999999999932</v>
      </c>
      <c r="BT61" s="197">
        <v>0.36629999999999929</v>
      </c>
      <c r="BU61" s="197">
        <v>0.35139999999999927</v>
      </c>
      <c r="BV61" s="197">
        <v>0.33649999999999924</v>
      </c>
      <c r="BW61" s="197">
        <v>0.32159999999999922</v>
      </c>
      <c r="BX61" s="197">
        <v>0.3066999999999992</v>
      </c>
      <c r="BY61" s="197">
        <v>0.29179999999999917</v>
      </c>
      <c r="BZ61" s="197">
        <v>0.29179999999999917</v>
      </c>
      <c r="CA61" s="190"/>
      <c r="CB61" s="190"/>
    </row>
    <row r="62" spans="2:80">
      <c r="B62" s="184">
        <f t="shared" si="5"/>
        <v>2055</v>
      </c>
      <c r="C62" s="197">
        <v>0.81330000000000002</v>
      </c>
      <c r="D62" s="197">
        <v>0.81330000000000002</v>
      </c>
      <c r="E62" s="197">
        <v>0.81330000000000002</v>
      </c>
      <c r="F62" s="197">
        <v>0.81330000000000002</v>
      </c>
      <c r="G62" s="197">
        <v>0.81330000000000002</v>
      </c>
      <c r="H62" s="197">
        <v>0.81330000000000002</v>
      </c>
      <c r="I62" s="197">
        <v>0.81330000000000002</v>
      </c>
      <c r="J62" s="197">
        <v>0.81330000000000002</v>
      </c>
      <c r="K62" s="197">
        <v>0.81330000000000002</v>
      </c>
      <c r="L62" s="197">
        <v>0.81330000000000002</v>
      </c>
      <c r="M62" s="197">
        <v>0.81330000000000002</v>
      </c>
      <c r="N62" s="197">
        <v>0.81330000000000002</v>
      </c>
      <c r="O62" s="197">
        <v>0.81330000000000002</v>
      </c>
      <c r="P62" s="197">
        <v>0.81330000000000002</v>
      </c>
      <c r="Q62" s="197">
        <v>0.81330000000000002</v>
      </c>
      <c r="R62" s="197">
        <v>0.81330000000000002</v>
      </c>
      <c r="S62" s="197">
        <v>0.81330000000000002</v>
      </c>
      <c r="T62" s="197">
        <v>0.81330000000000002</v>
      </c>
      <c r="U62" s="197">
        <v>0.81330000000000002</v>
      </c>
      <c r="V62" s="197">
        <v>0.81330000000000002</v>
      </c>
      <c r="W62" s="197">
        <v>0.81330000000000002</v>
      </c>
      <c r="X62" s="197">
        <v>0.81330000000000002</v>
      </c>
      <c r="Y62" s="197">
        <v>0.81330000000000002</v>
      </c>
      <c r="Z62" s="197">
        <v>0.81330000000000002</v>
      </c>
      <c r="AA62" s="197">
        <v>0.81330000000000002</v>
      </c>
      <c r="AB62" s="197">
        <v>0.81330000000000002</v>
      </c>
      <c r="AC62" s="197">
        <v>0.81330000000000002</v>
      </c>
      <c r="AD62" s="197">
        <v>0.81330000000000002</v>
      </c>
      <c r="AE62" s="197">
        <v>0.81330000000000002</v>
      </c>
      <c r="AF62" s="197">
        <v>0.81330000000000002</v>
      </c>
      <c r="AG62" s="197">
        <v>0.81330000000000002</v>
      </c>
      <c r="AH62" s="197">
        <v>0.81330000000000002</v>
      </c>
      <c r="AI62" s="197">
        <v>0.81330000000000002</v>
      </c>
      <c r="AJ62" s="197">
        <v>0.81330000000000002</v>
      </c>
      <c r="AK62" s="197">
        <v>0.81330000000000002</v>
      </c>
      <c r="AL62" s="197">
        <v>0.81330000000000002</v>
      </c>
      <c r="AM62" s="197">
        <v>0.81330000000000002</v>
      </c>
      <c r="AN62" s="197">
        <v>0.81330000000000002</v>
      </c>
      <c r="AO62" s="197">
        <v>0.81330000000000002</v>
      </c>
      <c r="AP62" s="197">
        <v>0.81330000000000002</v>
      </c>
      <c r="AQ62" s="197">
        <v>0.7984</v>
      </c>
      <c r="AR62" s="197">
        <v>0.78349999999999997</v>
      </c>
      <c r="AS62" s="197">
        <v>0.76859999999999995</v>
      </c>
      <c r="AT62" s="197">
        <v>0.75369999999999993</v>
      </c>
      <c r="AU62" s="197">
        <v>0.7387999999999999</v>
      </c>
      <c r="AV62" s="197">
        <v>0.72389999999999988</v>
      </c>
      <c r="AW62" s="197">
        <v>0.70899999999999985</v>
      </c>
      <c r="AX62" s="197">
        <v>0.69409999999999983</v>
      </c>
      <c r="AY62" s="197">
        <v>0.6791999999999998</v>
      </c>
      <c r="AZ62" s="197">
        <v>0.66429999999999978</v>
      </c>
      <c r="BA62" s="197">
        <v>0.64939999999999976</v>
      </c>
      <c r="BB62" s="197">
        <v>0.63449999999999973</v>
      </c>
      <c r="BC62" s="197">
        <v>0.61959999999999971</v>
      </c>
      <c r="BD62" s="197">
        <v>0.60469999999999968</v>
      </c>
      <c r="BE62" s="197">
        <v>0.58979999999999966</v>
      </c>
      <c r="BF62" s="197">
        <v>0.57489999999999963</v>
      </c>
      <c r="BG62" s="197">
        <v>0.55999999999999961</v>
      </c>
      <c r="BH62" s="197">
        <v>0.54509999999999958</v>
      </c>
      <c r="BI62" s="197">
        <v>0.53019999999999956</v>
      </c>
      <c r="BJ62" s="197">
        <v>0.51529999999999954</v>
      </c>
      <c r="BK62" s="197">
        <v>0.50039999999999951</v>
      </c>
      <c r="BL62" s="197">
        <v>0.48549999999999949</v>
      </c>
      <c r="BM62" s="197">
        <v>0.47059999999999946</v>
      </c>
      <c r="BN62" s="197">
        <v>0.45569999999999944</v>
      </c>
      <c r="BO62" s="197">
        <v>0.44079999999999941</v>
      </c>
      <c r="BP62" s="197">
        <v>0.42589999999999939</v>
      </c>
      <c r="BQ62" s="197">
        <v>0.41099999999999937</v>
      </c>
      <c r="BR62" s="197">
        <v>0.39609999999999934</v>
      </c>
      <c r="BS62" s="197">
        <v>0.38119999999999932</v>
      </c>
      <c r="BT62" s="197">
        <v>0.36629999999999929</v>
      </c>
      <c r="BU62" s="197">
        <v>0.35139999999999927</v>
      </c>
      <c r="BV62" s="197">
        <v>0.33649999999999924</v>
      </c>
      <c r="BW62" s="197">
        <v>0.32159999999999922</v>
      </c>
      <c r="BX62" s="197">
        <v>0.3066999999999992</v>
      </c>
      <c r="BY62" s="197">
        <v>0.29179999999999917</v>
      </c>
      <c r="BZ62" s="197">
        <v>0.29179999999999917</v>
      </c>
      <c r="CA62" s="190"/>
      <c r="CB62" s="190"/>
    </row>
    <row r="63" spans="2:80">
      <c r="B63" s="184">
        <f t="shared" si="5"/>
        <v>2056</v>
      </c>
      <c r="C63" s="197">
        <v>0.81330000000000002</v>
      </c>
      <c r="D63" s="197">
        <v>0.81330000000000002</v>
      </c>
      <c r="E63" s="197">
        <v>0.81330000000000002</v>
      </c>
      <c r="F63" s="197">
        <v>0.81330000000000002</v>
      </c>
      <c r="G63" s="197">
        <v>0.81330000000000002</v>
      </c>
      <c r="H63" s="197">
        <v>0.81330000000000002</v>
      </c>
      <c r="I63" s="197">
        <v>0.81330000000000002</v>
      </c>
      <c r="J63" s="197">
        <v>0.81330000000000002</v>
      </c>
      <c r="K63" s="197">
        <v>0.81330000000000002</v>
      </c>
      <c r="L63" s="197">
        <v>0.81330000000000002</v>
      </c>
      <c r="M63" s="197">
        <v>0.81330000000000002</v>
      </c>
      <c r="N63" s="197">
        <v>0.81330000000000002</v>
      </c>
      <c r="O63" s="197">
        <v>0.81330000000000002</v>
      </c>
      <c r="P63" s="197">
        <v>0.81330000000000002</v>
      </c>
      <c r="Q63" s="197">
        <v>0.81330000000000002</v>
      </c>
      <c r="R63" s="197">
        <v>0.81330000000000002</v>
      </c>
      <c r="S63" s="197">
        <v>0.81330000000000002</v>
      </c>
      <c r="T63" s="197">
        <v>0.81330000000000002</v>
      </c>
      <c r="U63" s="197">
        <v>0.81330000000000002</v>
      </c>
      <c r="V63" s="197">
        <v>0.81330000000000002</v>
      </c>
      <c r="W63" s="197">
        <v>0.81330000000000002</v>
      </c>
      <c r="X63" s="197">
        <v>0.81330000000000002</v>
      </c>
      <c r="Y63" s="197">
        <v>0.81330000000000002</v>
      </c>
      <c r="Z63" s="197">
        <v>0.81330000000000002</v>
      </c>
      <c r="AA63" s="197">
        <v>0.81330000000000002</v>
      </c>
      <c r="AB63" s="197">
        <v>0.81330000000000002</v>
      </c>
      <c r="AC63" s="197">
        <v>0.81330000000000002</v>
      </c>
      <c r="AD63" s="197">
        <v>0.81330000000000002</v>
      </c>
      <c r="AE63" s="197">
        <v>0.81330000000000002</v>
      </c>
      <c r="AF63" s="197">
        <v>0.81330000000000002</v>
      </c>
      <c r="AG63" s="197">
        <v>0.81330000000000002</v>
      </c>
      <c r="AH63" s="197">
        <v>0.81330000000000002</v>
      </c>
      <c r="AI63" s="197">
        <v>0.81330000000000002</v>
      </c>
      <c r="AJ63" s="197">
        <v>0.81330000000000002</v>
      </c>
      <c r="AK63" s="197">
        <v>0.81330000000000002</v>
      </c>
      <c r="AL63" s="197">
        <v>0.81330000000000002</v>
      </c>
      <c r="AM63" s="197">
        <v>0.81330000000000002</v>
      </c>
      <c r="AN63" s="197">
        <v>0.81330000000000002</v>
      </c>
      <c r="AO63" s="197">
        <v>0.81330000000000002</v>
      </c>
      <c r="AP63" s="197">
        <v>0.81330000000000002</v>
      </c>
      <c r="AQ63" s="197">
        <v>0.7984</v>
      </c>
      <c r="AR63" s="197">
        <v>0.78349999999999997</v>
      </c>
      <c r="AS63" s="197">
        <v>0.76859999999999995</v>
      </c>
      <c r="AT63" s="197">
        <v>0.75369999999999993</v>
      </c>
      <c r="AU63" s="197">
        <v>0.7387999999999999</v>
      </c>
      <c r="AV63" s="197">
        <v>0.72389999999999988</v>
      </c>
      <c r="AW63" s="197">
        <v>0.70899999999999985</v>
      </c>
      <c r="AX63" s="197">
        <v>0.69409999999999983</v>
      </c>
      <c r="AY63" s="197">
        <v>0.6791999999999998</v>
      </c>
      <c r="AZ63" s="197">
        <v>0.66429999999999978</v>
      </c>
      <c r="BA63" s="197">
        <v>0.64939999999999976</v>
      </c>
      <c r="BB63" s="197">
        <v>0.63449999999999973</v>
      </c>
      <c r="BC63" s="197">
        <v>0.61959999999999971</v>
      </c>
      <c r="BD63" s="197">
        <v>0.60469999999999968</v>
      </c>
      <c r="BE63" s="197">
        <v>0.58979999999999966</v>
      </c>
      <c r="BF63" s="197">
        <v>0.57489999999999963</v>
      </c>
      <c r="BG63" s="197">
        <v>0.55999999999999961</v>
      </c>
      <c r="BH63" s="197">
        <v>0.54509999999999958</v>
      </c>
      <c r="BI63" s="197">
        <v>0.53019999999999956</v>
      </c>
      <c r="BJ63" s="197">
        <v>0.51529999999999954</v>
      </c>
      <c r="BK63" s="197">
        <v>0.50039999999999951</v>
      </c>
      <c r="BL63" s="197">
        <v>0.48549999999999949</v>
      </c>
      <c r="BM63" s="197">
        <v>0.47059999999999946</v>
      </c>
      <c r="BN63" s="197">
        <v>0.45569999999999944</v>
      </c>
      <c r="BO63" s="197">
        <v>0.44079999999999941</v>
      </c>
      <c r="BP63" s="197">
        <v>0.42589999999999939</v>
      </c>
      <c r="BQ63" s="197">
        <v>0.41099999999999937</v>
      </c>
      <c r="BR63" s="197">
        <v>0.39609999999999934</v>
      </c>
      <c r="BS63" s="197">
        <v>0.38119999999999932</v>
      </c>
      <c r="BT63" s="197">
        <v>0.36629999999999929</v>
      </c>
      <c r="BU63" s="197">
        <v>0.35139999999999927</v>
      </c>
      <c r="BV63" s="197">
        <v>0.33649999999999924</v>
      </c>
      <c r="BW63" s="197">
        <v>0.32159999999999922</v>
      </c>
      <c r="BX63" s="197">
        <v>0.3066999999999992</v>
      </c>
      <c r="BY63" s="197">
        <v>0.29179999999999917</v>
      </c>
      <c r="BZ63" s="197">
        <v>0.29179999999999917</v>
      </c>
      <c r="CA63" s="190"/>
      <c r="CB63" s="190"/>
    </row>
    <row r="64" spans="2:80">
      <c r="B64" s="184">
        <f t="shared" si="5"/>
        <v>2057</v>
      </c>
      <c r="C64" s="197">
        <v>0.81330000000000002</v>
      </c>
      <c r="D64" s="197">
        <v>0.81330000000000002</v>
      </c>
      <c r="E64" s="197">
        <v>0.81330000000000002</v>
      </c>
      <c r="F64" s="197">
        <v>0.81330000000000002</v>
      </c>
      <c r="G64" s="197">
        <v>0.81330000000000002</v>
      </c>
      <c r="H64" s="197">
        <v>0.81330000000000002</v>
      </c>
      <c r="I64" s="197">
        <v>0.81330000000000002</v>
      </c>
      <c r="J64" s="197">
        <v>0.81330000000000002</v>
      </c>
      <c r="K64" s="197">
        <v>0.81330000000000002</v>
      </c>
      <c r="L64" s="197">
        <v>0.81330000000000002</v>
      </c>
      <c r="M64" s="197">
        <v>0.81330000000000002</v>
      </c>
      <c r="N64" s="197">
        <v>0.81330000000000002</v>
      </c>
      <c r="O64" s="197">
        <v>0.81330000000000002</v>
      </c>
      <c r="P64" s="197">
        <v>0.81330000000000002</v>
      </c>
      <c r="Q64" s="197">
        <v>0.81330000000000002</v>
      </c>
      <c r="R64" s="197">
        <v>0.81330000000000002</v>
      </c>
      <c r="S64" s="197">
        <v>0.81330000000000002</v>
      </c>
      <c r="T64" s="197">
        <v>0.81330000000000002</v>
      </c>
      <c r="U64" s="197">
        <v>0.81330000000000002</v>
      </c>
      <c r="V64" s="197">
        <v>0.81330000000000002</v>
      </c>
      <c r="W64" s="197">
        <v>0.81330000000000002</v>
      </c>
      <c r="X64" s="197">
        <v>0.81330000000000002</v>
      </c>
      <c r="Y64" s="197">
        <v>0.81330000000000002</v>
      </c>
      <c r="Z64" s="197">
        <v>0.81330000000000002</v>
      </c>
      <c r="AA64" s="197">
        <v>0.81330000000000002</v>
      </c>
      <c r="AB64" s="197">
        <v>0.81330000000000002</v>
      </c>
      <c r="AC64" s="197">
        <v>0.81330000000000002</v>
      </c>
      <c r="AD64" s="197">
        <v>0.81330000000000002</v>
      </c>
      <c r="AE64" s="197">
        <v>0.81330000000000002</v>
      </c>
      <c r="AF64" s="197">
        <v>0.81330000000000002</v>
      </c>
      <c r="AG64" s="197">
        <v>0.81330000000000002</v>
      </c>
      <c r="AH64" s="197">
        <v>0.81330000000000002</v>
      </c>
      <c r="AI64" s="197">
        <v>0.81330000000000002</v>
      </c>
      <c r="AJ64" s="197">
        <v>0.81330000000000002</v>
      </c>
      <c r="AK64" s="197">
        <v>0.81330000000000002</v>
      </c>
      <c r="AL64" s="197">
        <v>0.81330000000000002</v>
      </c>
      <c r="AM64" s="197">
        <v>0.81330000000000002</v>
      </c>
      <c r="AN64" s="197">
        <v>0.81330000000000002</v>
      </c>
      <c r="AO64" s="197">
        <v>0.81330000000000002</v>
      </c>
      <c r="AP64" s="197">
        <v>0.81330000000000002</v>
      </c>
      <c r="AQ64" s="197">
        <v>0.7984</v>
      </c>
      <c r="AR64" s="197">
        <v>0.78349999999999997</v>
      </c>
      <c r="AS64" s="197">
        <v>0.76859999999999995</v>
      </c>
      <c r="AT64" s="197">
        <v>0.75369999999999993</v>
      </c>
      <c r="AU64" s="197">
        <v>0.7387999999999999</v>
      </c>
      <c r="AV64" s="197">
        <v>0.72389999999999988</v>
      </c>
      <c r="AW64" s="197">
        <v>0.70899999999999985</v>
      </c>
      <c r="AX64" s="197">
        <v>0.69409999999999983</v>
      </c>
      <c r="AY64" s="197">
        <v>0.6791999999999998</v>
      </c>
      <c r="AZ64" s="197">
        <v>0.66429999999999978</v>
      </c>
      <c r="BA64" s="197">
        <v>0.64939999999999976</v>
      </c>
      <c r="BB64" s="197">
        <v>0.63449999999999973</v>
      </c>
      <c r="BC64" s="197">
        <v>0.61959999999999971</v>
      </c>
      <c r="BD64" s="197">
        <v>0.60469999999999968</v>
      </c>
      <c r="BE64" s="197">
        <v>0.58979999999999966</v>
      </c>
      <c r="BF64" s="197">
        <v>0.57489999999999963</v>
      </c>
      <c r="BG64" s="197">
        <v>0.55999999999999961</v>
      </c>
      <c r="BH64" s="197">
        <v>0.54509999999999958</v>
      </c>
      <c r="BI64" s="197">
        <v>0.53019999999999956</v>
      </c>
      <c r="BJ64" s="197">
        <v>0.51529999999999954</v>
      </c>
      <c r="BK64" s="197">
        <v>0.50039999999999951</v>
      </c>
      <c r="BL64" s="197">
        <v>0.48549999999999949</v>
      </c>
      <c r="BM64" s="197">
        <v>0.47059999999999946</v>
      </c>
      <c r="BN64" s="197">
        <v>0.45569999999999944</v>
      </c>
      <c r="BO64" s="197">
        <v>0.44079999999999941</v>
      </c>
      <c r="BP64" s="197">
        <v>0.42589999999999939</v>
      </c>
      <c r="BQ64" s="197">
        <v>0.41099999999999937</v>
      </c>
      <c r="BR64" s="197">
        <v>0.39609999999999934</v>
      </c>
      <c r="BS64" s="197">
        <v>0.38119999999999932</v>
      </c>
      <c r="BT64" s="197">
        <v>0.36629999999999929</v>
      </c>
      <c r="BU64" s="197">
        <v>0.35139999999999927</v>
      </c>
      <c r="BV64" s="197">
        <v>0.33649999999999924</v>
      </c>
      <c r="BW64" s="197">
        <v>0.32159999999999922</v>
      </c>
      <c r="BX64" s="197">
        <v>0.3066999999999992</v>
      </c>
      <c r="BY64" s="197">
        <v>0.29179999999999917</v>
      </c>
      <c r="BZ64" s="197">
        <v>0.29179999999999917</v>
      </c>
      <c r="CA64" s="190"/>
      <c r="CB64" s="190"/>
    </row>
    <row r="65" spans="2:80">
      <c r="B65" s="184">
        <f t="shared" si="5"/>
        <v>2058</v>
      </c>
      <c r="C65" s="197">
        <v>0.81330000000000002</v>
      </c>
      <c r="D65" s="197">
        <v>0.81330000000000002</v>
      </c>
      <c r="E65" s="197">
        <v>0.81330000000000002</v>
      </c>
      <c r="F65" s="197">
        <v>0.81330000000000002</v>
      </c>
      <c r="G65" s="197">
        <v>0.81330000000000002</v>
      </c>
      <c r="H65" s="197">
        <v>0.81330000000000002</v>
      </c>
      <c r="I65" s="197">
        <v>0.81330000000000002</v>
      </c>
      <c r="J65" s="197">
        <v>0.81330000000000002</v>
      </c>
      <c r="K65" s="197">
        <v>0.81330000000000002</v>
      </c>
      <c r="L65" s="197">
        <v>0.81330000000000002</v>
      </c>
      <c r="M65" s="197">
        <v>0.81330000000000002</v>
      </c>
      <c r="N65" s="197">
        <v>0.81330000000000002</v>
      </c>
      <c r="O65" s="197">
        <v>0.81330000000000002</v>
      </c>
      <c r="P65" s="197">
        <v>0.81330000000000002</v>
      </c>
      <c r="Q65" s="197">
        <v>0.81330000000000002</v>
      </c>
      <c r="R65" s="197">
        <v>0.81330000000000002</v>
      </c>
      <c r="S65" s="197">
        <v>0.81330000000000002</v>
      </c>
      <c r="T65" s="197">
        <v>0.81330000000000002</v>
      </c>
      <c r="U65" s="197">
        <v>0.81330000000000002</v>
      </c>
      <c r="V65" s="197">
        <v>0.81330000000000002</v>
      </c>
      <c r="W65" s="197">
        <v>0.81330000000000002</v>
      </c>
      <c r="X65" s="197">
        <v>0.81330000000000002</v>
      </c>
      <c r="Y65" s="197">
        <v>0.81330000000000002</v>
      </c>
      <c r="Z65" s="197">
        <v>0.81330000000000002</v>
      </c>
      <c r="AA65" s="197">
        <v>0.81330000000000002</v>
      </c>
      <c r="AB65" s="197">
        <v>0.81330000000000002</v>
      </c>
      <c r="AC65" s="197">
        <v>0.81330000000000002</v>
      </c>
      <c r="AD65" s="197">
        <v>0.81330000000000002</v>
      </c>
      <c r="AE65" s="197">
        <v>0.81330000000000002</v>
      </c>
      <c r="AF65" s="197">
        <v>0.81330000000000002</v>
      </c>
      <c r="AG65" s="197">
        <v>0.81330000000000002</v>
      </c>
      <c r="AH65" s="197">
        <v>0.81330000000000002</v>
      </c>
      <c r="AI65" s="197">
        <v>0.81330000000000002</v>
      </c>
      <c r="AJ65" s="197">
        <v>0.81330000000000002</v>
      </c>
      <c r="AK65" s="197">
        <v>0.81330000000000002</v>
      </c>
      <c r="AL65" s="197">
        <v>0.81330000000000002</v>
      </c>
      <c r="AM65" s="197">
        <v>0.81330000000000002</v>
      </c>
      <c r="AN65" s="197">
        <v>0.81330000000000002</v>
      </c>
      <c r="AO65" s="197">
        <v>0.81330000000000002</v>
      </c>
      <c r="AP65" s="197">
        <v>0.81330000000000002</v>
      </c>
      <c r="AQ65" s="197">
        <v>0.7984</v>
      </c>
      <c r="AR65" s="197">
        <v>0.78349999999999997</v>
      </c>
      <c r="AS65" s="197">
        <v>0.76859999999999995</v>
      </c>
      <c r="AT65" s="197">
        <v>0.75369999999999993</v>
      </c>
      <c r="AU65" s="197">
        <v>0.7387999999999999</v>
      </c>
      <c r="AV65" s="197">
        <v>0.72389999999999988</v>
      </c>
      <c r="AW65" s="197">
        <v>0.70899999999999985</v>
      </c>
      <c r="AX65" s="197">
        <v>0.69409999999999983</v>
      </c>
      <c r="AY65" s="197">
        <v>0.6791999999999998</v>
      </c>
      <c r="AZ65" s="197">
        <v>0.66429999999999978</v>
      </c>
      <c r="BA65" s="197">
        <v>0.64939999999999976</v>
      </c>
      <c r="BB65" s="197">
        <v>0.63449999999999973</v>
      </c>
      <c r="BC65" s="197">
        <v>0.61959999999999971</v>
      </c>
      <c r="BD65" s="197">
        <v>0.60469999999999968</v>
      </c>
      <c r="BE65" s="197">
        <v>0.58979999999999966</v>
      </c>
      <c r="BF65" s="197">
        <v>0.57489999999999963</v>
      </c>
      <c r="BG65" s="197">
        <v>0.55999999999999961</v>
      </c>
      <c r="BH65" s="197">
        <v>0.54509999999999958</v>
      </c>
      <c r="BI65" s="197">
        <v>0.53019999999999956</v>
      </c>
      <c r="BJ65" s="197">
        <v>0.51529999999999954</v>
      </c>
      <c r="BK65" s="197">
        <v>0.50039999999999951</v>
      </c>
      <c r="BL65" s="197">
        <v>0.48549999999999949</v>
      </c>
      <c r="BM65" s="197">
        <v>0.47059999999999946</v>
      </c>
      <c r="BN65" s="197">
        <v>0.45569999999999944</v>
      </c>
      <c r="BO65" s="197">
        <v>0.44079999999999941</v>
      </c>
      <c r="BP65" s="197">
        <v>0.42589999999999939</v>
      </c>
      <c r="BQ65" s="197">
        <v>0.41099999999999937</v>
      </c>
      <c r="BR65" s="197">
        <v>0.39609999999999934</v>
      </c>
      <c r="BS65" s="197">
        <v>0.38119999999999932</v>
      </c>
      <c r="BT65" s="197">
        <v>0.36629999999999929</v>
      </c>
      <c r="BU65" s="197">
        <v>0.35139999999999927</v>
      </c>
      <c r="BV65" s="197">
        <v>0.33649999999999924</v>
      </c>
      <c r="BW65" s="197">
        <v>0.32159999999999922</v>
      </c>
      <c r="BX65" s="197">
        <v>0.3066999999999992</v>
      </c>
      <c r="BY65" s="197">
        <v>0.29179999999999917</v>
      </c>
      <c r="BZ65" s="197">
        <v>0.29179999999999917</v>
      </c>
      <c r="CA65" s="190"/>
      <c r="CB65" s="190"/>
    </row>
    <row r="66" spans="2:80">
      <c r="B66" s="184">
        <f t="shared" si="5"/>
        <v>2059</v>
      </c>
      <c r="C66" s="197">
        <v>0.81330000000000002</v>
      </c>
      <c r="D66" s="197">
        <v>0.81330000000000002</v>
      </c>
      <c r="E66" s="197">
        <v>0.81330000000000002</v>
      </c>
      <c r="F66" s="197">
        <v>0.81330000000000002</v>
      </c>
      <c r="G66" s="197">
        <v>0.81330000000000002</v>
      </c>
      <c r="H66" s="197">
        <v>0.81330000000000002</v>
      </c>
      <c r="I66" s="197">
        <v>0.81330000000000002</v>
      </c>
      <c r="J66" s="197">
        <v>0.81330000000000002</v>
      </c>
      <c r="K66" s="197">
        <v>0.81330000000000002</v>
      </c>
      <c r="L66" s="197">
        <v>0.81330000000000002</v>
      </c>
      <c r="M66" s="197">
        <v>0.81330000000000002</v>
      </c>
      <c r="N66" s="197">
        <v>0.81330000000000002</v>
      </c>
      <c r="O66" s="197">
        <v>0.81330000000000002</v>
      </c>
      <c r="P66" s="197">
        <v>0.81330000000000002</v>
      </c>
      <c r="Q66" s="197">
        <v>0.81330000000000002</v>
      </c>
      <c r="R66" s="197">
        <v>0.81330000000000002</v>
      </c>
      <c r="S66" s="197">
        <v>0.81330000000000002</v>
      </c>
      <c r="T66" s="197">
        <v>0.81330000000000002</v>
      </c>
      <c r="U66" s="197">
        <v>0.81330000000000002</v>
      </c>
      <c r="V66" s="197">
        <v>0.81330000000000002</v>
      </c>
      <c r="W66" s="197">
        <v>0.81330000000000002</v>
      </c>
      <c r="X66" s="197">
        <v>0.81330000000000002</v>
      </c>
      <c r="Y66" s="197">
        <v>0.81330000000000002</v>
      </c>
      <c r="Z66" s="197">
        <v>0.81330000000000002</v>
      </c>
      <c r="AA66" s="197">
        <v>0.81330000000000002</v>
      </c>
      <c r="AB66" s="197">
        <v>0.81330000000000002</v>
      </c>
      <c r="AC66" s="197">
        <v>0.81330000000000002</v>
      </c>
      <c r="AD66" s="197">
        <v>0.81330000000000002</v>
      </c>
      <c r="AE66" s="197">
        <v>0.81330000000000002</v>
      </c>
      <c r="AF66" s="197">
        <v>0.81330000000000002</v>
      </c>
      <c r="AG66" s="197">
        <v>0.81330000000000002</v>
      </c>
      <c r="AH66" s="197">
        <v>0.81330000000000002</v>
      </c>
      <c r="AI66" s="197">
        <v>0.81330000000000002</v>
      </c>
      <c r="AJ66" s="197">
        <v>0.81330000000000002</v>
      </c>
      <c r="AK66" s="197">
        <v>0.81330000000000002</v>
      </c>
      <c r="AL66" s="197">
        <v>0.81330000000000002</v>
      </c>
      <c r="AM66" s="197">
        <v>0.81330000000000002</v>
      </c>
      <c r="AN66" s="197">
        <v>0.81330000000000002</v>
      </c>
      <c r="AO66" s="197">
        <v>0.81330000000000002</v>
      </c>
      <c r="AP66" s="197">
        <v>0.81330000000000002</v>
      </c>
      <c r="AQ66" s="197">
        <v>0.7984</v>
      </c>
      <c r="AR66" s="197">
        <v>0.78349999999999997</v>
      </c>
      <c r="AS66" s="197">
        <v>0.76859999999999995</v>
      </c>
      <c r="AT66" s="197">
        <v>0.75369999999999993</v>
      </c>
      <c r="AU66" s="197">
        <v>0.7387999999999999</v>
      </c>
      <c r="AV66" s="197">
        <v>0.72389999999999988</v>
      </c>
      <c r="AW66" s="197">
        <v>0.70899999999999985</v>
      </c>
      <c r="AX66" s="197">
        <v>0.69409999999999983</v>
      </c>
      <c r="AY66" s="197">
        <v>0.6791999999999998</v>
      </c>
      <c r="AZ66" s="197">
        <v>0.66429999999999978</v>
      </c>
      <c r="BA66" s="197">
        <v>0.64939999999999976</v>
      </c>
      <c r="BB66" s="197">
        <v>0.63449999999999973</v>
      </c>
      <c r="BC66" s="197">
        <v>0.61959999999999971</v>
      </c>
      <c r="BD66" s="197">
        <v>0.60469999999999968</v>
      </c>
      <c r="BE66" s="197">
        <v>0.58979999999999966</v>
      </c>
      <c r="BF66" s="197">
        <v>0.57489999999999963</v>
      </c>
      <c r="BG66" s="197">
        <v>0.55999999999999961</v>
      </c>
      <c r="BH66" s="197">
        <v>0.54509999999999958</v>
      </c>
      <c r="BI66" s="197">
        <v>0.53019999999999956</v>
      </c>
      <c r="BJ66" s="197">
        <v>0.51529999999999954</v>
      </c>
      <c r="BK66" s="197">
        <v>0.50039999999999951</v>
      </c>
      <c r="BL66" s="197">
        <v>0.48549999999999949</v>
      </c>
      <c r="BM66" s="197">
        <v>0.47059999999999946</v>
      </c>
      <c r="BN66" s="197">
        <v>0.45569999999999944</v>
      </c>
      <c r="BO66" s="197">
        <v>0.44079999999999941</v>
      </c>
      <c r="BP66" s="197">
        <v>0.42589999999999939</v>
      </c>
      <c r="BQ66" s="197">
        <v>0.41099999999999937</v>
      </c>
      <c r="BR66" s="197">
        <v>0.39609999999999934</v>
      </c>
      <c r="BS66" s="197">
        <v>0.38119999999999932</v>
      </c>
      <c r="BT66" s="197">
        <v>0.36629999999999929</v>
      </c>
      <c r="BU66" s="197">
        <v>0.35139999999999927</v>
      </c>
      <c r="BV66" s="197">
        <v>0.33649999999999924</v>
      </c>
      <c r="BW66" s="197">
        <v>0.32159999999999922</v>
      </c>
      <c r="BX66" s="197">
        <v>0.3066999999999992</v>
      </c>
      <c r="BY66" s="197">
        <v>0.29179999999999917</v>
      </c>
      <c r="BZ66" s="197">
        <v>0.29179999999999917</v>
      </c>
      <c r="CA66" s="190"/>
      <c r="CB66" s="190"/>
    </row>
    <row r="67" spans="2:80">
      <c r="B67" s="184">
        <f t="shared" si="5"/>
        <v>2060</v>
      </c>
      <c r="C67" s="197">
        <v>0.81330000000000002</v>
      </c>
      <c r="D67" s="197">
        <v>0.81330000000000002</v>
      </c>
      <c r="E67" s="197">
        <v>0.81330000000000002</v>
      </c>
      <c r="F67" s="197">
        <v>0.81330000000000002</v>
      </c>
      <c r="G67" s="197">
        <v>0.81330000000000002</v>
      </c>
      <c r="H67" s="197">
        <v>0.81330000000000002</v>
      </c>
      <c r="I67" s="197">
        <v>0.81330000000000002</v>
      </c>
      <c r="J67" s="197">
        <v>0.81330000000000002</v>
      </c>
      <c r="K67" s="197">
        <v>0.81330000000000002</v>
      </c>
      <c r="L67" s="197">
        <v>0.81330000000000002</v>
      </c>
      <c r="M67" s="197">
        <v>0.81330000000000002</v>
      </c>
      <c r="N67" s="197">
        <v>0.81330000000000002</v>
      </c>
      <c r="O67" s="197">
        <v>0.81330000000000002</v>
      </c>
      <c r="P67" s="197">
        <v>0.81330000000000002</v>
      </c>
      <c r="Q67" s="197">
        <v>0.81330000000000002</v>
      </c>
      <c r="R67" s="197">
        <v>0.81330000000000002</v>
      </c>
      <c r="S67" s="197">
        <v>0.81330000000000002</v>
      </c>
      <c r="T67" s="197">
        <v>0.81330000000000002</v>
      </c>
      <c r="U67" s="197">
        <v>0.81330000000000002</v>
      </c>
      <c r="V67" s="197">
        <v>0.81330000000000002</v>
      </c>
      <c r="W67" s="197">
        <v>0.81330000000000002</v>
      </c>
      <c r="X67" s="197">
        <v>0.81330000000000002</v>
      </c>
      <c r="Y67" s="197">
        <v>0.81330000000000002</v>
      </c>
      <c r="Z67" s="197">
        <v>0.81330000000000002</v>
      </c>
      <c r="AA67" s="197">
        <v>0.81330000000000002</v>
      </c>
      <c r="AB67" s="197">
        <v>0.81330000000000002</v>
      </c>
      <c r="AC67" s="197">
        <v>0.81330000000000002</v>
      </c>
      <c r="AD67" s="197">
        <v>0.81330000000000002</v>
      </c>
      <c r="AE67" s="197">
        <v>0.81330000000000002</v>
      </c>
      <c r="AF67" s="197">
        <v>0.81330000000000002</v>
      </c>
      <c r="AG67" s="197">
        <v>0.81330000000000002</v>
      </c>
      <c r="AH67" s="197">
        <v>0.81330000000000002</v>
      </c>
      <c r="AI67" s="197">
        <v>0.81330000000000002</v>
      </c>
      <c r="AJ67" s="197">
        <v>0.81330000000000002</v>
      </c>
      <c r="AK67" s="197">
        <v>0.81330000000000002</v>
      </c>
      <c r="AL67" s="197">
        <v>0.81330000000000002</v>
      </c>
      <c r="AM67" s="197">
        <v>0.81330000000000002</v>
      </c>
      <c r="AN67" s="197">
        <v>0.81330000000000002</v>
      </c>
      <c r="AO67" s="197">
        <v>0.81330000000000002</v>
      </c>
      <c r="AP67" s="197">
        <v>0.81330000000000002</v>
      </c>
      <c r="AQ67" s="197">
        <v>0.7984</v>
      </c>
      <c r="AR67" s="197">
        <v>0.78349999999999997</v>
      </c>
      <c r="AS67" s="197">
        <v>0.76859999999999995</v>
      </c>
      <c r="AT67" s="197">
        <v>0.75369999999999993</v>
      </c>
      <c r="AU67" s="197">
        <v>0.7387999999999999</v>
      </c>
      <c r="AV67" s="197">
        <v>0.72389999999999988</v>
      </c>
      <c r="AW67" s="197">
        <v>0.70899999999999985</v>
      </c>
      <c r="AX67" s="197">
        <v>0.69409999999999983</v>
      </c>
      <c r="AY67" s="197">
        <v>0.6791999999999998</v>
      </c>
      <c r="AZ67" s="197">
        <v>0.66429999999999978</v>
      </c>
      <c r="BA67" s="197">
        <v>0.64939999999999976</v>
      </c>
      <c r="BB67" s="197">
        <v>0.63449999999999973</v>
      </c>
      <c r="BC67" s="197">
        <v>0.61959999999999971</v>
      </c>
      <c r="BD67" s="197">
        <v>0.60469999999999968</v>
      </c>
      <c r="BE67" s="197">
        <v>0.58979999999999966</v>
      </c>
      <c r="BF67" s="197">
        <v>0.57489999999999963</v>
      </c>
      <c r="BG67" s="197">
        <v>0.55999999999999961</v>
      </c>
      <c r="BH67" s="197">
        <v>0.54509999999999958</v>
      </c>
      <c r="BI67" s="197">
        <v>0.53019999999999956</v>
      </c>
      <c r="BJ67" s="197">
        <v>0.51529999999999954</v>
      </c>
      <c r="BK67" s="197">
        <v>0.50039999999999951</v>
      </c>
      <c r="BL67" s="197">
        <v>0.48549999999999949</v>
      </c>
      <c r="BM67" s="197">
        <v>0.47059999999999946</v>
      </c>
      <c r="BN67" s="197">
        <v>0.45569999999999944</v>
      </c>
      <c r="BO67" s="197">
        <v>0.44079999999999941</v>
      </c>
      <c r="BP67" s="197">
        <v>0.42589999999999939</v>
      </c>
      <c r="BQ67" s="197">
        <v>0.41099999999999937</v>
      </c>
      <c r="BR67" s="197">
        <v>0.39609999999999934</v>
      </c>
      <c r="BS67" s="197">
        <v>0.38119999999999932</v>
      </c>
      <c r="BT67" s="197">
        <v>0.36629999999999929</v>
      </c>
      <c r="BU67" s="197">
        <v>0.35139999999999927</v>
      </c>
      <c r="BV67" s="197">
        <v>0.33649999999999924</v>
      </c>
      <c r="BW67" s="197">
        <v>0.32159999999999922</v>
      </c>
      <c r="BX67" s="197">
        <v>0.3066999999999992</v>
      </c>
      <c r="BY67" s="197">
        <v>0.29179999999999917</v>
      </c>
      <c r="BZ67" s="197">
        <v>0.29179999999999917</v>
      </c>
      <c r="CA67" s="190"/>
      <c r="CB67" s="190"/>
    </row>
    <row r="68" spans="2:80">
      <c r="B68" s="293"/>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c r="AY68" s="294"/>
      <c r="AZ68" s="294"/>
      <c r="BA68" s="294"/>
      <c r="BB68" s="294"/>
      <c r="BC68" s="294"/>
      <c r="BD68" s="294"/>
      <c r="BE68" s="294"/>
      <c r="BF68" s="294"/>
      <c r="BG68" s="294"/>
      <c r="BH68" s="294"/>
      <c r="BI68" s="294"/>
      <c r="BJ68" s="294"/>
      <c r="BK68" s="294"/>
      <c r="BL68" s="294"/>
      <c r="BM68" s="294"/>
      <c r="BN68" s="294"/>
      <c r="BO68" s="294"/>
      <c r="BP68" s="294"/>
      <c r="BQ68" s="294"/>
      <c r="BR68" s="294"/>
      <c r="BS68" s="294"/>
      <c r="BT68" s="294"/>
      <c r="BU68" s="294"/>
      <c r="BV68" s="294"/>
      <c r="BW68" s="294"/>
      <c r="BX68" s="294"/>
      <c r="BY68" s="294"/>
      <c r="BZ68" s="294"/>
      <c r="CA68" s="190"/>
      <c r="CB68" s="190"/>
    </row>
    <row r="69" spans="2:80">
      <c r="B69" s="293"/>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4"/>
      <c r="BP69" s="294"/>
      <c r="BQ69" s="294"/>
      <c r="BR69" s="294"/>
      <c r="BS69" s="294"/>
      <c r="BT69" s="294"/>
      <c r="BU69" s="294"/>
      <c r="BV69" s="294"/>
      <c r="BW69" s="294"/>
      <c r="BX69" s="294"/>
      <c r="BY69" s="294"/>
      <c r="BZ69" s="294"/>
      <c r="CA69" s="190"/>
      <c r="CB69" s="190"/>
    </row>
    <row r="70" spans="2:80">
      <c r="B70" s="293"/>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294"/>
      <c r="AP70" s="294"/>
      <c r="AQ70" s="294"/>
      <c r="AR70" s="294"/>
      <c r="AS70" s="294"/>
      <c r="AT70" s="294"/>
      <c r="AU70" s="294"/>
      <c r="AV70" s="294"/>
      <c r="AW70" s="294"/>
      <c r="AX70" s="294"/>
      <c r="AY70" s="294"/>
      <c r="AZ70" s="294"/>
      <c r="BA70" s="294"/>
      <c r="BB70" s="294"/>
      <c r="BC70" s="294"/>
      <c r="BD70" s="294"/>
      <c r="BE70" s="294"/>
      <c r="BF70" s="294"/>
      <c r="BG70" s="294"/>
      <c r="BH70" s="294"/>
      <c r="BI70" s="294"/>
      <c r="BJ70" s="294"/>
      <c r="BK70" s="294"/>
      <c r="BL70" s="294"/>
      <c r="BM70" s="294"/>
      <c r="BN70" s="294"/>
      <c r="BO70" s="294"/>
      <c r="BP70" s="294"/>
      <c r="BQ70" s="294"/>
      <c r="BR70" s="294"/>
      <c r="BS70" s="294"/>
      <c r="BT70" s="294"/>
      <c r="BU70" s="294"/>
      <c r="BV70" s="294"/>
      <c r="BW70" s="294"/>
      <c r="BX70" s="294"/>
      <c r="BY70" s="294"/>
      <c r="BZ70" s="294"/>
      <c r="CA70" s="190"/>
      <c r="CB70" s="190"/>
    </row>
    <row r="71" spans="2:80">
      <c r="B71" s="293"/>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4"/>
      <c r="BQ71" s="294"/>
      <c r="BR71" s="294"/>
      <c r="BS71" s="294"/>
      <c r="BT71" s="294"/>
      <c r="BU71" s="294"/>
      <c r="BV71" s="294"/>
      <c r="BW71" s="294"/>
      <c r="BX71" s="294"/>
      <c r="BY71" s="294"/>
      <c r="BZ71" s="294"/>
      <c r="CA71" s="190"/>
      <c r="CB71" s="190"/>
    </row>
    <row r="72" spans="2:80">
      <c r="B72" s="293"/>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c r="AP72" s="294"/>
      <c r="AQ72" s="294"/>
      <c r="AR72" s="294"/>
      <c r="AS72" s="294"/>
      <c r="AT72" s="294"/>
      <c r="AU72" s="294"/>
      <c r="AV72" s="294"/>
      <c r="AW72" s="294"/>
      <c r="AX72" s="294"/>
      <c r="AY72" s="294"/>
      <c r="AZ72" s="294"/>
      <c r="BA72" s="294"/>
      <c r="BB72" s="294"/>
      <c r="BC72" s="294"/>
      <c r="BD72" s="294"/>
      <c r="BE72" s="294"/>
      <c r="BF72" s="294"/>
      <c r="BG72" s="294"/>
      <c r="BH72" s="294"/>
      <c r="BI72" s="294"/>
      <c r="BJ72" s="294"/>
      <c r="BK72" s="294"/>
      <c r="BL72" s="294"/>
      <c r="BM72" s="294"/>
      <c r="BN72" s="294"/>
      <c r="BO72" s="294"/>
      <c r="BP72" s="294"/>
      <c r="BQ72" s="294"/>
      <c r="BR72" s="294"/>
      <c r="BS72" s="294"/>
      <c r="BT72" s="294"/>
      <c r="BU72" s="294"/>
      <c r="BV72" s="294"/>
      <c r="BW72" s="294"/>
      <c r="BX72" s="294"/>
      <c r="BY72" s="294"/>
      <c r="BZ72" s="294"/>
      <c r="CA72" s="190"/>
      <c r="CB72" s="190"/>
    </row>
    <row r="73" spans="2:80">
      <c r="B73" s="293"/>
      <c r="C73" s="294"/>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294"/>
      <c r="BN73" s="294"/>
      <c r="BO73" s="294"/>
      <c r="BP73" s="294"/>
      <c r="BQ73" s="294"/>
      <c r="BR73" s="294"/>
      <c r="BS73" s="294"/>
      <c r="BT73" s="294"/>
      <c r="BU73" s="294"/>
      <c r="BV73" s="294"/>
      <c r="BW73" s="294"/>
      <c r="BX73" s="294"/>
      <c r="BY73" s="294"/>
      <c r="BZ73" s="294"/>
      <c r="CA73" s="190"/>
      <c r="CB73" s="190"/>
    </row>
    <row r="74" spans="2:80">
      <c r="B74" s="293"/>
      <c r="C74" s="294"/>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4"/>
      <c r="AY74" s="294"/>
      <c r="AZ74" s="294"/>
      <c r="BA74" s="294"/>
      <c r="BB74" s="294"/>
      <c r="BC74" s="294"/>
      <c r="BD74" s="294"/>
      <c r="BE74" s="294"/>
      <c r="BF74" s="294"/>
      <c r="BG74" s="294"/>
      <c r="BH74" s="294"/>
      <c r="BI74" s="294"/>
      <c r="BJ74" s="294"/>
      <c r="BK74" s="294"/>
      <c r="BL74" s="294"/>
      <c r="BM74" s="294"/>
      <c r="BN74" s="294"/>
      <c r="BO74" s="294"/>
      <c r="BP74" s="294"/>
      <c r="BQ74" s="294"/>
      <c r="BR74" s="294"/>
      <c r="BS74" s="294"/>
      <c r="BT74" s="294"/>
      <c r="BU74" s="294"/>
      <c r="BV74" s="294"/>
      <c r="BW74" s="294"/>
      <c r="BX74" s="294"/>
      <c r="BY74" s="294"/>
      <c r="BZ74" s="294"/>
      <c r="CA74" s="190"/>
      <c r="CB74" s="190"/>
    </row>
    <row r="75" spans="2:80">
      <c r="B75" s="293"/>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c r="BP75" s="294"/>
      <c r="BQ75" s="294"/>
      <c r="BR75" s="294"/>
      <c r="BS75" s="294"/>
      <c r="BT75" s="294"/>
      <c r="BU75" s="294"/>
      <c r="BV75" s="294"/>
      <c r="BW75" s="294"/>
      <c r="BX75" s="294"/>
      <c r="BY75" s="294"/>
      <c r="BZ75" s="294"/>
      <c r="CA75" s="190"/>
      <c r="CB75" s="190"/>
    </row>
    <row r="76" spans="2:80">
      <c r="B76" s="293"/>
      <c r="C76" s="294"/>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c r="AP76" s="294"/>
      <c r="AQ76" s="294"/>
      <c r="AR76" s="294"/>
      <c r="AS76" s="294"/>
      <c r="AT76" s="294"/>
      <c r="AU76" s="294"/>
      <c r="AV76" s="294"/>
      <c r="AW76" s="294"/>
      <c r="AX76" s="294"/>
      <c r="AY76" s="294"/>
      <c r="AZ76" s="294"/>
      <c r="BA76" s="294"/>
      <c r="BB76" s="294"/>
      <c r="BC76" s="294"/>
      <c r="BD76" s="294"/>
      <c r="BE76" s="294"/>
      <c r="BF76" s="294"/>
      <c r="BG76" s="294"/>
      <c r="BH76" s="294"/>
      <c r="BI76" s="294"/>
      <c r="BJ76" s="294"/>
      <c r="BK76" s="294"/>
      <c r="BL76" s="294"/>
      <c r="BM76" s="294"/>
      <c r="BN76" s="294"/>
      <c r="BO76" s="294"/>
      <c r="BP76" s="294"/>
      <c r="BQ76" s="294"/>
      <c r="BR76" s="294"/>
      <c r="BS76" s="294"/>
      <c r="BT76" s="294"/>
      <c r="BU76" s="294"/>
      <c r="BV76" s="294"/>
      <c r="BW76" s="294"/>
      <c r="BX76" s="294"/>
      <c r="BY76" s="294"/>
      <c r="BZ76" s="294"/>
      <c r="CA76" s="190"/>
      <c r="CB76" s="190"/>
    </row>
    <row r="77" spans="2:80">
      <c r="B77" s="293"/>
      <c r="C77" s="29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4"/>
      <c r="BQ77" s="294"/>
      <c r="BR77" s="294"/>
      <c r="BS77" s="294"/>
      <c r="BT77" s="294"/>
      <c r="BU77" s="294"/>
      <c r="BV77" s="294"/>
      <c r="BW77" s="294"/>
      <c r="BX77" s="294"/>
      <c r="BY77" s="294"/>
      <c r="BZ77" s="294"/>
      <c r="CA77" s="190"/>
      <c r="CB77" s="190"/>
    </row>
    <row r="78" spans="2:80"/>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8">
    <tabColor theme="5" tint="-0.249977111117893"/>
  </sheetPr>
  <dimension ref="A1:CJ90"/>
  <sheetViews>
    <sheetView showGridLines="0" showRowColHeaders="0" zoomScale="70" zoomScaleNormal="70" workbookViewId="0">
      <selection activeCell="B1" sqref="B1"/>
    </sheetView>
  </sheetViews>
  <sheetFormatPr baseColWidth="10" defaultColWidth="9" defaultRowHeight="13" zeroHeight="1"/>
  <cols>
    <col min="1" max="1" width="3.33203125" style="28" customWidth="1"/>
    <col min="2" max="2" width="4.83203125" style="27" bestFit="1" customWidth="1"/>
    <col min="3" max="78" width="6" style="28" customWidth="1"/>
    <col min="79" max="79" width="5" style="28" bestFit="1" customWidth="1"/>
    <col min="80" max="80" width="4.33203125" style="28" bestFit="1" customWidth="1"/>
    <col min="81" max="16384" width="9" style="28"/>
  </cols>
  <sheetData>
    <row r="1" spans="1:88" ht="20">
      <c r="A1" s="1" t="s">
        <v>131</v>
      </c>
    </row>
    <row r="2" spans="1:88"/>
    <row r="3" spans="1:88">
      <c r="B3" s="124" t="s">
        <v>49</v>
      </c>
      <c r="C3" s="124"/>
      <c r="D3" s="124"/>
      <c r="E3" s="124"/>
      <c r="F3" s="124"/>
      <c r="G3" s="124"/>
      <c r="H3" s="124"/>
      <c r="I3" s="124"/>
    </row>
    <row r="4" spans="1:88" ht="3" customHeight="1">
      <c r="B4" s="32"/>
    </row>
    <row r="5" spans="1:88" ht="3" customHeight="1">
      <c r="B5" s="32"/>
    </row>
    <row r="6" spans="1:88" ht="3" customHeight="1">
      <c r="B6" s="32"/>
    </row>
    <row r="7" spans="1:88" ht="3" customHeight="1">
      <c r="B7" s="32"/>
    </row>
    <row r="8" spans="1:88" ht="3" customHeight="1">
      <c r="B8" s="32"/>
    </row>
    <row r="9" spans="1:88" ht="3" customHeight="1">
      <c r="B9" s="32"/>
    </row>
    <row r="10" spans="1:88" ht="3" customHeight="1">
      <c r="C10" s="28">
        <f>C11</f>
        <v>20</v>
      </c>
      <c r="D10" s="28">
        <f>C10+1</f>
        <v>21</v>
      </c>
      <c r="E10" s="28">
        <f t="shared" ref="E10:T11" si="0">D10+1</f>
        <v>22</v>
      </c>
      <c r="F10" s="28">
        <f t="shared" si="0"/>
        <v>23</v>
      </c>
      <c r="G10" s="28">
        <f t="shared" si="0"/>
        <v>24</v>
      </c>
      <c r="H10" s="28">
        <f t="shared" si="0"/>
        <v>25</v>
      </c>
      <c r="I10" s="28">
        <f t="shared" si="0"/>
        <v>26</v>
      </c>
      <c r="J10" s="28">
        <f t="shared" si="0"/>
        <v>27</v>
      </c>
      <c r="K10" s="28">
        <f t="shared" si="0"/>
        <v>28</v>
      </c>
      <c r="L10" s="28">
        <f t="shared" si="0"/>
        <v>29</v>
      </c>
      <c r="M10" s="28">
        <f t="shared" si="0"/>
        <v>30</v>
      </c>
      <c r="N10" s="28">
        <f t="shared" si="0"/>
        <v>31</v>
      </c>
      <c r="O10" s="28">
        <f t="shared" si="0"/>
        <v>32</v>
      </c>
      <c r="P10" s="28">
        <f t="shared" si="0"/>
        <v>33</v>
      </c>
      <c r="Q10" s="28">
        <f t="shared" si="0"/>
        <v>34</v>
      </c>
      <c r="R10" s="28">
        <f t="shared" si="0"/>
        <v>35</v>
      </c>
      <c r="S10" s="28">
        <f t="shared" si="0"/>
        <v>36</v>
      </c>
      <c r="T10" s="28">
        <f t="shared" si="0"/>
        <v>37</v>
      </c>
      <c r="U10" s="28">
        <f t="shared" ref="U10:AJ11" si="1">T10+1</f>
        <v>38</v>
      </c>
      <c r="V10" s="28">
        <f t="shared" si="1"/>
        <v>39</v>
      </c>
      <c r="W10" s="28">
        <f t="shared" si="1"/>
        <v>40</v>
      </c>
      <c r="X10" s="28">
        <f t="shared" si="1"/>
        <v>41</v>
      </c>
      <c r="Y10" s="28">
        <f t="shared" si="1"/>
        <v>42</v>
      </c>
      <c r="Z10" s="28">
        <f t="shared" si="1"/>
        <v>43</v>
      </c>
      <c r="AA10" s="28">
        <f t="shared" si="1"/>
        <v>44</v>
      </c>
      <c r="AB10" s="28">
        <f t="shared" si="1"/>
        <v>45</v>
      </c>
      <c r="AC10" s="28">
        <f t="shared" si="1"/>
        <v>46</v>
      </c>
      <c r="AD10" s="28">
        <f t="shared" si="1"/>
        <v>47</v>
      </c>
      <c r="AE10" s="28">
        <f t="shared" si="1"/>
        <v>48</v>
      </c>
      <c r="AF10" s="28">
        <f t="shared" si="1"/>
        <v>49</v>
      </c>
      <c r="AG10" s="28">
        <f t="shared" si="1"/>
        <v>50</v>
      </c>
      <c r="AH10" s="28">
        <f t="shared" si="1"/>
        <v>51</v>
      </c>
      <c r="AI10" s="28">
        <f t="shared" si="1"/>
        <v>52</v>
      </c>
      <c r="AJ10" s="28">
        <f t="shared" si="1"/>
        <v>53</v>
      </c>
      <c r="AK10" s="28">
        <f t="shared" ref="AK10:AZ11" si="2">AJ10+1</f>
        <v>54</v>
      </c>
      <c r="AL10" s="28">
        <f t="shared" si="2"/>
        <v>55</v>
      </c>
      <c r="AM10" s="28">
        <f t="shared" si="2"/>
        <v>56</v>
      </c>
      <c r="AN10" s="28">
        <f t="shared" si="2"/>
        <v>57</v>
      </c>
      <c r="AO10" s="28">
        <f t="shared" si="2"/>
        <v>58</v>
      </c>
      <c r="AP10" s="28">
        <f t="shared" si="2"/>
        <v>59</v>
      </c>
      <c r="AQ10" s="28">
        <f t="shared" si="2"/>
        <v>60</v>
      </c>
      <c r="AR10" s="28">
        <f t="shared" si="2"/>
        <v>61</v>
      </c>
      <c r="AS10" s="28">
        <f t="shared" si="2"/>
        <v>62</v>
      </c>
      <c r="AT10" s="28">
        <f t="shared" si="2"/>
        <v>63</v>
      </c>
      <c r="AU10" s="28">
        <f t="shared" si="2"/>
        <v>64</v>
      </c>
      <c r="AV10" s="28">
        <f t="shared" si="2"/>
        <v>65</v>
      </c>
      <c r="AW10" s="28">
        <f t="shared" si="2"/>
        <v>66</v>
      </c>
      <c r="AX10" s="28">
        <f t="shared" si="2"/>
        <v>67</v>
      </c>
      <c r="AY10" s="28">
        <f t="shared" si="2"/>
        <v>68</v>
      </c>
      <c r="AZ10" s="28">
        <f t="shared" si="2"/>
        <v>69</v>
      </c>
      <c r="BA10" s="28">
        <f t="shared" ref="BA10:BP11" si="3">AZ10+1</f>
        <v>70</v>
      </c>
      <c r="BB10" s="28">
        <f t="shared" si="3"/>
        <v>71</v>
      </c>
      <c r="BC10" s="28">
        <f t="shared" si="3"/>
        <v>72</v>
      </c>
      <c r="BD10" s="28">
        <f t="shared" si="3"/>
        <v>73</v>
      </c>
      <c r="BE10" s="28">
        <f t="shared" si="3"/>
        <v>74</v>
      </c>
      <c r="BF10" s="28">
        <f t="shared" si="3"/>
        <v>75</v>
      </c>
      <c r="BG10" s="28">
        <f t="shared" si="3"/>
        <v>76</v>
      </c>
      <c r="BH10" s="28">
        <f t="shared" si="3"/>
        <v>77</v>
      </c>
      <c r="BI10" s="28">
        <f t="shared" si="3"/>
        <v>78</v>
      </c>
      <c r="BJ10" s="28">
        <f t="shared" si="3"/>
        <v>79</v>
      </c>
      <c r="BK10" s="28">
        <f t="shared" si="3"/>
        <v>80</v>
      </c>
      <c r="BL10" s="28">
        <f t="shared" si="3"/>
        <v>81</v>
      </c>
      <c r="BM10" s="28">
        <f t="shared" si="3"/>
        <v>82</v>
      </c>
      <c r="BN10" s="28">
        <f t="shared" si="3"/>
        <v>83</v>
      </c>
      <c r="BO10" s="28">
        <f t="shared" si="3"/>
        <v>84</v>
      </c>
      <c r="BP10" s="28">
        <f t="shared" si="3"/>
        <v>85</v>
      </c>
      <c r="BQ10" s="28">
        <f t="shared" ref="BQ10:BZ11" si="4">BP10+1</f>
        <v>86</v>
      </c>
      <c r="BR10" s="28">
        <f t="shared" si="4"/>
        <v>87</v>
      </c>
      <c r="BS10" s="28">
        <f t="shared" si="4"/>
        <v>88</v>
      </c>
      <c r="BT10" s="28">
        <f t="shared" si="4"/>
        <v>89</v>
      </c>
      <c r="BU10" s="28">
        <f t="shared" si="4"/>
        <v>90</v>
      </c>
      <c r="BV10" s="28">
        <f t="shared" si="4"/>
        <v>91</v>
      </c>
      <c r="BW10" s="28">
        <f t="shared" si="4"/>
        <v>92</v>
      </c>
      <c r="BX10" s="28">
        <f t="shared" si="4"/>
        <v>93</v>
      </c>
      <c r="BY10" s="28">
        <f t="shared" si="4"/>
        <v>94</v>
      </c>
      <c r="BZ10" s="28">
        <f t="shared" si="4"/>
        <v>95</v>
      </c>
    </row>
    <row r="11" spans="1:88">
      <c r="B11" s="182"/>
      <c r="C11" s="182">
        <v>20</v>
      </c>
      <c r="D11" s="182">
        <f>C11+1</f>
        <v>21</v>
      </c>
      <c r="E11" s="182">
        <f t="shared" si="0"/>
        <v>22</v>
      </c>
      <c r="F11" s="182">
        <f t="shared" si="0"/>
        <v>23</v>
      </c>
      <c r="G11" s="182">
        <f t="shared" si="0"/>
        <v>24</v>
      </c>
      <c r="H11" s="182">
        <f t="shared" si="0"/>
        <v>25</v>
      </c>
      <c r="I11" s="182">
        <f t="shared" si="0"/>
        <v>26</v>
      </c>
      <c r="J11" s="182">
        <f t="shared" si="0"/>
        <v>27</v>
      </c>
      <c r="K11" s="182">
        <f t="shared" si="0"/>
        <v>28</v>
      </c>
      <c r="L11" s="182">
        <f t="shared" si="0"/>
        <v>29</v>
      </c>
      <c r="M11" s="182">
        <f t="shared" si="0"/>
        <v>30</v>
      </c>
      <c r="N11" s="182">
        <f t="shared" si="0"/>
        <v>31</v>
      </c>
      <c r="O11" s="182">
        <f t="shared" si="0"/>
        <v>32</v>
      </c>
      <c r="P11" s="182">
        <f t="shared" si="0"/>
        <v>33</v>
      </c>
      <c r="Q11" s="182">
        <f t="shared" si="0"/>
        <v>34</v>
      </c>
      <c r="R11" s="182">
        <f t="shared" si="0"/>
        <v>35</v>
      </c>
      <c r="S11" s="182">
        <f t="shared" si="0"/>
        <v>36</v>
      </c>
      <c r="T11" s="182">
        <f t="shared" si="0"/>
        <v>37</v>
      </c>
      <c r="U11" s="182">
        <f t="shared" si="1"/>
        <v>38</v>
      </c>
      <c r="V11" s="182">
        <f t="shared" si="1"/>
        <v>39</v>
      </c>
      <c r="W11" s="182">
        <f t="shared" si="1"/>
        <v>40</v>
      </c>
      <c r="X11" s="182">
        <f t="shared" si="1"/>
        <v>41</v>
      </c>
      <c r="Y11" s="182">
        <f t="shared" si="1"/>
        <v>42</v>
      </c>
      <c r="Z11" s="182">
        <f t="shared" si="1"/>
        <v>43</v>
      </c>
      <c r="AA11" s="182">
        <f t="shared" si="1"/>
        <v>44</v>
      </c>
      <c r="AB11" s="182">
        <f t="shared" si="1"/>
        <v>45</v>
      </c>
      <c r="AC11" s="182">
        <f t="shared" si="1"/>
        <v>46</v>
      </c>
      <c r="AD11" s="182">
        <f t="shared" si="1"/>
        <v>47</v>
      </c>
      <c r="AE11" s="182">
        <f t="shared" si="1"/>
        <v>48</v>
      </c>
      <c r="AF11" s="182">
        <f t="shared" si="1"/>
        <v>49</v>
      </c>
      <c r="AG11" s="182">
        <f t="shared" si="1"/>
        <v>50</v>
      </c>
      <c r="AH11" s="182">
        <f t="shared" si="1"/>
        <v>51</v>
      </c>
      <c r="AI11" s="182">
        <f t="shared" si="1"/>
        <v>52</v>
      </c>
      <c r="AJ11" s="182">
        <f t="shared" si="1"/>
        <v>53</v>
      </c>
      <c r="AK11" s="182">
        <f t="shared" si="2"/>
        <v>54</v>
      </c>
      <c r="AL11" s="182">
        <f t="shared" si="2"/>
        <v>55</v>
      </c>
      <c r="AM11" s="182">
        <f t="shared" si="2"/>
        <v>56</v>
      </c>
      <c r="AN11" s="182">
        <f t="shared" si="2"/>
        <v>57</v>
      </c>
      <c r="AO11" s="182">
        <f t="shared" si="2"/>
        <v>58</v>
      </c>
      <c r="AP11" s="182">
        <f t="shared" si="2"/>
        <v>59</v>
      </c>
      <c r="AQ11" s="182">
        <f t="shared" si="2"/>
        <v>60</v>
      </c>
      <c r="AR11" s="182">
        <f t="shared" si="2"/>
        <v>61</v>
      </c>
      <c r="AS11" s="182">
        <f t="shared" si="2"/>
        <v>62</v>
      </c>
      <c r="AT11" s="182">
        <f t="shared" si="2"/>
        <v>63</v>
      </c>
      <c r="AU11" s="182">
        <f t="shared" si="2"/>
        <v>64</v>
      </c>
      <c r="AV11" s="182">
        <f t="shared" si="2"/>
        <v>65</v>
      </c>
      <c r="AW11" s="182">
        <f t="shared" si="2"/>
        <v>66</v>
      </c>
      <c r="AX11" s="182">
        <f t="shared" si="2"/>
        <v>67</v>
      </c>
      <c r="AY11" s="182">
        <f t="shared" si="2"/>
        <v>68</v>
      </c>
      <c r="AZ11" s="182">
        <f t="shared" si="2"/>
        <v>69</v>
      </c>
      <c r="BA11" s="182">
        <f t="shared" si="3"/>
        <v>70</v>
      </c>
      <c r="BB11" s="182">
        <f t="shared" si="3"/>
        <v>71</v>
      </c>
      <c r="BC11" s="182">
        <f t="shared" si="3"/>
        <v>72</v>
      </c>
      <c r="BD11" s="182">
        <f t="shared" si="3"/>
        <v>73</v>
      </c>
      <c r="BE11" s="182">
        <f t="shared" si="3"/>
        <v>74</v>
      </c>
      <c r="BF11" s="182">
        <f t="shared" si="3"/>
        <v>75</v>
      </c>
      <c r="BG11" s="182">
        <f t="shared" si="3"/>
        <v>76</v>
      </c>
      <c r="BH11" s="182">
        <f t="shared" si="3"/>
        <v>77</v>
      </c>
      <c r="BI11" s="182">
        <f t="shared" si="3"/>
        <v>78</v>
      </c>
      <c r="BJ11" s="182">
        <f t="shared" si="3"/>
        <v>79</v>
      </c>
      <c r="BK11" s="182">
        <f t="shared" si="3"/>
        <v>80</v>
      </c>
      <c r="BL11" s="182">
        <f t="shared" si="3"/>
        <v>81</v>
      </c>
      <c r="BM11" s="182">
        <f t="shared" si="3"/>
        <v>82</v>
      </c>
      <c r="BN11" s="182">
        <f t="shared" si="3"/>
        <v>83</v>
      </c>
      <c r="BO11" s="182">
        <f t="shared" si="3"/>
        <v>84</v>
      </c>
      <c r="BP11" s="182">
        <f t="shared" si="3"/>
        <v>85</v>
      </c>
      <c r="BQ11" s="182">
        <f t="shared" si="4"/>
        <v>86</v>
      </c>
      <c r="BR11" s="182">
        <f t="shared" si="4"/>
        <v>87</v>
      </c>
      <c r="BS11" s="182">
        <f t="shared" si="4"/>
        <v>88</v>
      </c>
      <c r="BT11" s="182">
        <f t="shared" si="4"/>
        <v>89</v>
      </c>
      <c r="BU11" s="182">
        <f t="shared" si="4"/>
        <v>90</v>
      </c>
      <c r="BV11" s="182">
        <f t="shared" si="4"/>
        <v>91</v>
      </c>
      <c r="BW11" s="182">
        <f t="shared" si="4"/>
        <v>92</v>
      </c>
      <c r="BX11" s="182">
        <f t="shared" si="4"/>
        <v>93</v>
      </c>
      <c r="BY11" s="182">
        <f t="shared" si="4"/>
        <v>94</v>
      </c>
      <c r="BZ11" s="182" t="s">
        <v>11</v>
      </c>
      <c r="CA11" s="190"/>
    </row>
    <row r="12" spans="1:88">
      <c r="B12" s="184">
        <v>2005</v>
      </c>
      <c r="C12" s="193">
        <v>0.15521028289057345</v>
      </c>
      <c r="D12" s="193">
        <v>0.15521028289057345</v>
      </c>
      <c r="E12" s="193">
        <v>0.15521028289057345</v>
      </c>
      <c r="F12" s="193">
        <v>0.15521028289057345</v>
      </c>
      <c r="G12" s="193">
        <v>0.15521028289057345</v>
      </c>
      <c r="H12" s="193">
        <v>0.15521028289057345</v>
      </c>
      <c r="I12" s="193">
        <v>0.15521028289057345</v>
      </c>
      <c r="J12" s="193">
        <v>0.15521028289057345</v>
      </c>
      <c r="K12" s="193">
        <v>0.15521028289057345</v>
      </c>
      <c r="L12" s="193">
        <v>0.15521028289057345</v>
      </c>
      <c r="M12" s="193">
        <v>0.15521028289057345</v>
      </c>
      <c r="N12" s="193">
        <v>0.15521028289057345</v>
      </c>
      <c r="O12" s="193">
        <v>0.15521028289057345</v>
      </c>
      <c r="P12" s="193">
        <v>0.15521028289057345</v>
      </c>
      <c r="Q12" s="193">
        <v>0.15521028289057345</v>
      </c>
      <c r="R12" s="193">
        <v>0.15521028289057345</v>
      </c>
      <c r="S12" s="193">
        <v>0.15521028289057345</v>
      </c>
      <c r="T12" s="193">
        <v>0.15521028289057345</v>
      </c>
      <c r="U12" s="193">
        <v>0.15521028289057345</v>
      </c>
      <c r="V12" s="193">
        <v>0.15521028289057345</v>
      </c>
      <c r="W12" s="193">
        <v>0.15521028289057345</v>
      </c>
      <c r="X12" s="193">
        <v>0.15521028289057345</v>
      </c>
      <c r="Y12" s="193">
        <v>0.15521028289057345</v>
      </c>
      <c r="Z12" s="193">
        <v>0.15521028289057345</v>
      </c>
      <c r="AA12" s="193">
        <v>0.15521028289057345</v>
      </c>
      <c r="AB12" s="193">
        <v>0.46374092133058697</v>
      </c>
      <c r="AC12" s="193">
        <v>0.46374092133058697</v>
      </c>
      <c r="AD12" s="193">
        <v>0.46374092133058697</v>
      </c>
      <c r="AE12" s="193">
        <v>0.46374092133058697</v>
      </c>
      <c r="AF12" s="193">
        <v>0.46374092133058697</v>
      </c>
      <c r="AG12" s="193">
        <v>0.46374092133058697</v>
      </c>
      <c r="AH12" s="193">
        <v>0.46374092133058697</v>
      </c>
      <c r="AI12" s="193">
        <v>0.46374092133058697</v>
      </c>
      <c r="AJ12" s="193">
        <v>0.46374092133058697</v>
      </c>
      <c r="AK12" s="193">
        <v>0.46374092133058697</v>
      </c>
      <c r="AL12" s="193">
        <v>0.57694327377506094</v>
      </c>
      <c r="AM12" s="193">
        <v>0.57694327377506094</v>
      </c>
      <c r="AN12" s="193">
        <v>0.57694327377506094</v>
      </c>
      <c r="AO12" s="193">
        <v>0.57694327377506094</v>
      </c>
      <c r="AP12" s="193">
        <v>0.57694327377506094</v>
      </c>
      <c r="AQ12" s="193">
        <v>0.5798737666924425</v>
      </c>
      <c r="AR12" s="193">
        <v>0.5798737666924425</v>
      </c>
      <c r="AS12" s="193">
        <v>0.5798737666924425</v>
      </c>
      <c r="AT12" s="193">
        <v>0.5798737666924425</v>
      </c>
      <c r="AU12" s="193">
        <v>0.5798737666924425</v>
      </c>
      <c r="AV12" s="193">
        <v>0.56353181698024912</v>
      </c>
      <c r="AW12" s="193">
        <v>0.56353181698024912</v>
      </c>
      <c r="AX12" s="193">
        <v>0.56353181698024912</v>
      </c>
      <c r="AY12" s="193">
        <v>0.56353181698024912</v>
      </c>
      <c r="AZ12" s="193">
        <v>0.56353181698024912</v>
      </c>
      <c r="BA12" s="193">
        <v>0.5252113968633596</v>
      </c>
      <c r="BB12" s="193">
        <v>0.5252113968633596</v>
      </c>
      <c r="BC12" s="193">
        <v>0.5252113968633596</v>
      </c>
      <c r="BD12" s="193">
        <v>0.5252113968633596</v>
      </c>
      <c r="BE12" s="193">
        <v>0.5252113968633596</v>
      </c>
      <c r="BF12" s="193">
        <v>0.44630940399089797</v>
      </c>
      <c r="BG12" s="193">
        <v>0.44630940399089797</v>
      </c>
      <c r="BH12" s="193">
        <v>0.44630940399089797</v>
      </c>
      <c r="BI12" s="193">
        <v>0.44630940399089797</v>
      </c>
      <c r="BJ12" s="193">
        <v>0.44630940399089797</v>
      </c>
      <c r="BK12" s="193">
        <v>0.40508625572728113</v>
      </c>
      <c r="BL12" s="193">
        <v>0.40508625572728113</v>
      </c>
      <c r="BM12" s="193">
        <v>0.40508625572728113</v>
      </c>
      <c r="BN12" s="193">
        <v>0.40508625572728113</v>
      </c>
      <c r="BO12" s="193">
        <v>0.40508625572728113</v>
      </c>
      <c r="BP12" s="193">
        <v>0.32881585856817785</v>
      </c>
      <c r="BQ12" s="193">
        <v>0.32881585856817785</v>
      </c>
      <c r="BR12" s="193">
        <v>0.32881585856817785</v>
      </c>
      <c r="BS12" s="193">
        <v>0.32881585856817785</v>
      </c>
      <c r="BT12" s="193">
        <v>0.32881585856817785</v>
      </c>
      <c r="BU12" s="193"/>
      <c r="BV12" s="193"/>
      <c r="BW12" s="193"/>
      <c r="BX12" s="193"/>
      <c r="BY12" s="193"/>
      <c r="BZ12" s="193"/>
      <c r="CA12" s="187"/>
    </row>
    <row r="13" spans="1:88">
      <c r="B13" s="184">
        <f t="shared" ref="B13:B76" si="5">B12+1</f>
        <v>2006</v>
      </c>
      <c r="C13" s="193">
        <v>0.44838526168387893</v>
      </c>
      <c r="D13" s="193">
        <v>0.44838526168387893</v>
      </c>
      <c r="E13" s="193">
        <v>0.44838526168387893</v>
      </c>
      <c r="F13" s="193">
        <v>0.44838526168387893</v>
      </c>
      <c r="G13" s="193">
        <v>0.44838526168387893</v>
      </c>
      <c r="H13" s="193">
        <v>0.44838526168387893</v>
      </c>
      <c r="I13" s="193">
        <v>0.44838526168387893</v>
      </c>
      <c r="J13" s="193">
        <v>0.44838526168387893</v>
      </c>
      <c r="K13" s="193">
        <v>0.44838526168387893</v>
      </c>
      <c r="L13" s="193">
        <v>0.44838526168387893</v>
      </c>
      <c r="M13" s="193">
        <v>0.44838526168387893</v>
      </c>
      <c r="N13" s="193">
        <v>0.44838526168387893</v>
      </c>
      <c r="O13" s="193">
        <v>0.44838526168387893</v>
      </c>
      <c r="P13" s="193">
        <v>0.44838526168387893</v>
      </c>
      <c r="Q13" s="193">
        <v>0.44838526168387893</v>
      </c>
      <c r="R13" s="193">
        <v>0.44838526168387893</v>
      </c>
      <c r="S13" s="193">
        <v>0.44838526168387893</v>
      </c>
      <c r="T13" s="193">
        <v>0.44838526168387893</v>
      </c>
      <c r="U13" s="193">
        <v>0.44838526168387893</v>
      </c>
      <c r="V13" s="193">
        <v>0.44838526168387893</v>
      </c>
      <c r="W13" s="193">
        <v>0.44838526168387893</v>
      </c>
      <c r="X13" s="193">
        <v>0.44838526168387893</v>
      </c>
      <c r="Y13" s="193">
        <v>0.44838526168387893</v>
      </c>
      <c r="Z13" s="193">
        <v>0.44838526168387893</v>
      </c>
      <c r="AA13" s="193">
        <v>0.44838526168387893</v>
      </c>
      <c r="AB13" s="193">
        <v>0.64111226012694955</v>
      </c>
      <c r="AC13" s="193">
        <v>0.64111226012694955</v>
      </c>
      <c r="AD13" s="193">
        <v>0.64111226012694955</v>
      </c>
      <c r="AE13" s="193">
        <v>0.64111226012694955</v>
      </c>
      <c r="AF13" s="193">
        <v>0.64111226012694955</v>
      </c>
      <c r="AG13" s="193">
        <v>0.64111226012694955</v>
      </c>
      <c r="AH13" s="193">
        <v>0.64111226012694955</v>
      </c>
      <c r="AI13" s="193">
        <v>0.64111226012694955</v>
      </c>
      <c r="AJ13" s="193">
        <v>0.64111226012694955</v>
      </c>
      <c r="AK13" s="193">
        <v>0.64111226012694955</v>
      </c>
      <c r="AL13" s="193">
        <v>0.77287459579721218</v>
      </c>
      <c r="AM13" s="193">
        <v>0.77287459579721218</v>
      </c>
      <c r="AN13" s="193">
        <v>0.77287459579721218</v>
      </c>
      <c r="AO13" s="193">
        <v>0.77287459579721218</v>
      </c>
      <c r="AP13" s="193">
        <v>0.77287459579721218</v>
      </c>
      <c r="AQ13" s="193">
        <v>0.68895726281564018</v>
      </c>
      <c r="AR13" s="193">
        <v>0.68895726281564018</v>
      </c>
      <c r="AS13" s="193">
        <v>0.68895726281564018</v>
      </c>
      <c r="AT13" s="193">
        <v>0.68895726281564018</v>
      </c>
      <c r="AU13" s="193">
        <v>0.68895726281564018</v>
      </c>
      <c r="AV13" s="193">
        <v>0.65964370228493718</v>
      </c>
      <c r="AW13" s="193">
        <v>0.65964370228493718</v>
      </c>
      <c r="AX13" s="193">
        <v>0.65964370228493718</v>
      </c>
      <c r="AY13" s="193">
        <v>0.65964370228493718</v>
      </c>
      <c r="AZ13" s="193">
        <v>0.65964370228493718</v>
      </c>
      <c r="BA13" s="193">
        <v>0.64509621519680627</v>
      </c>
      <c r="BB13" s="193">
        <v>0.64509621519680627</v>
      </c>
      <c r="BC13" s="193">
        <v>0.64509621519680627</v>
      </c>
      <c r="BD13" s="193">
        <v>0.64509621519680627</v>
      </c>
      <c r="BE13" s="193">
        <v>0.64509621519680627</v>
      </c>
      <c r="BF13" s="193">
        <v>0.49966686052748954</v>
      </c>
      <c r="BG13" s="193">
        <v>0.49966686052748954</v>
      </c>
      <c r="BH13" s="193">
        <v>0.49966686052748954</v>
      </c>
      <c r="BI13" s="193">
        <v>0.49966686052748954</v>
      </c>
      <c r="BJ13" s="193">
        <v>0.49966686052748954</v>
      </c>
      <c r="BK13" s="193">
        <v>0.54635178944674323</v>
      </c>
      <c r="BL13" s="193">
        <v>0.54635178944674323</v>
      </c>
      <c r="BM13" s="193">
        <v>0.54635178944674323</v>
      </c>
      <c r="BN13" s="193">
        <v>0.54635178944674323</v>
      </c>
      <c r="BO13" s="193">
        <v>0.54635178944674323</v>
      </c>
      <c r="BP13" s="193">
        <v>0.392337103973394</v>
      </c>
      <c r="BQ13" s="193">
        <v>0.392337103973394</v>
      </c>
      <c r="BR13" s="193">
        <v>0.392337103973394</v>
      </c>
      <c r="BS13" s="193">
        <v>0.392337103973394</v>
      </c>
      <c r="BT13" s="193">
        <v>0.392337103973394</v>
      </c>
      <c r="BU13" s="193"/>
      <c r="BV13" s="193"/>
      <c r="BW13" s="193"/>
      <c r="BX13" s="193"/>
      <c r="BY13" s="193"/>
      <c r="BZ13" s="193"/>
      <c r="CA13" s="187"/>
      <c r="CB13" s="194"/>
      <c r="CC13" s="125"/>
      <c r="CD13" s="125"/>
      <c r="CE13" s="125"/>
      <c r="CF13" s="125"/>
      <c r="CG13" s="125"/>
      <c r="CH13" s="125"/>
      <c r="CI13" s="125"/>
      <c r="CJ13" s="125"/>
    </row>
    <row r="14" spans="1:88">
      <c r="B14" s="184">
        <f t="shared" si="5"/>
        <v>2007</v>
      </c>
      <c r="C14" s="193">
        <v>0.48041278037558449</v>
      </c>
      <c r="D14" s="193">
        <v>0.48041278037558449</v>
      </c>
      <c r="E14" s="193">
        <v>0.48041278037558449</v>
      </c>
      <c r="F14" s="193">
        <v>0.48041278037558449</v>
      </c>
      <c r="G14" s="193">
        <v>0.48041278037558449</v>
      </c>
      <c r="H14" s="193">
        <v>0.48041278037558449</v>
      </c>
      <c r="I14" s="193">
        <v>0.48041278037558449</v>
      </c>
      <c r="J14" s="193">
        <v>0.48041278037558449</v>
      </c>
      <c r="K14" s="193">
        <v>0.48041278037558449</v>
      </c>
      <c r="L14" s="193">
        <v>0.48041278037558449</v>
      </c>
      <c r="M14" s="193">
        <v>0.48041278037558449</v>
      </c>
      <c r="N14" s="193">
        <v>0.48041278037558449</v>
      </c>
      <c r="O14" s="193">
        <v>0.48041278037558449</v>
      </c>
      <c r="P14" s="193">
        <v>0.48041278037558449</v>
      </c>
      <c r="Q14" s="193">
        <v>0.48041278037558449</v>
      </c>
      <c r="R14" s="193">
        <v>0.48041278037558449</v>
      </c>
      <c r="S14" s="193">
        <v>0.48041278037558449</v>
      </c>
      <c r="T14" s="193">
        <v>0.48041278037558449</v>
      </c>
      <c r="U14" s="193">
        <v>0.48041278037558449</v>
      </c>
      <c r="V14" s="193">
        <v>0.48041278037558449</v>
      </c>
      <c r="W14" s="193">
        <v>0.48041278037558449</v>
      </c>
      <c r="X14" s="193">
        <v>0.48041278037558449</v>
      </c>
      <c r="Y14" s="193">
        <v>0.48041278037558449</v>
      </c>
      <c r="Z14" s="193">
        <v>0.48041278037558449</v>
      </c>
      <c r="AA14" s="193">
        <v>0.48041278037558449</v>
      </c>
      <c r="AB14" s="193">
        <v>0.90770674926248629</v>
      </c>
      <c r="AC14" s="193">
        <v>0.90770674926248629</v>
      </c>
      <c r="AD14" s="193">
        <v>0.90770674926248629</v>
      </c>
      <c r="AE14" s="193">
        <v>0.90770674926248629</v>
      </c>
      <c r="AF14" s="193">
        <v>0.90770674926248629</v>
      </c>
      <c r="AG14" s="193">
        <v>0.90770674926248629</v>
      </c>
      <c r="AH14" s="193">
        <v>0.90770674926248629</v>
      </c>
      <c r="AI14" s="193">
        <v>0.90770674926248629</v>
      </c>
      <c r="AJ14" s="193">
        <v>0.90770674926248629</v>
      </c>
      <c r="AK14" s="193">
        <v>0.90770674926248629</v>
      </c>
      <c r="AL14" s="193">
        <v>0.70736640420818819</v>
      </c>
      <c r="AM14" s="193">
        <v>0.70736640420818819</v>
      </c>
      <c r="AN14" s="193">
        <v>0.70736640420818819</v>
      </c>
      <c r="AO14" s="193">
        <v>0.70736640420818819</v>
      </c>
      <c r="AP14" s="193">
        <v>0.70736640420818819</v>
      </c>
      <c r="AQ14" s="193">
        <v>0.75373359599801348</v>
      </c>
      <c r="AR14" s="193">
        <v>0.75373359599801348</v>
      </c>
      <c r="AS14" s="193">
        <v>0.75373359599801348</v>
      </c>
      <c r="AT14" s="193">
        <v>0.75373359599801348</v>
      </c>
      <c r="AU14" s="193">
        <v>0.75373359599801348</v>
      </c>
      <c r="AV14" s="193">
        <v>0.67592405119510102</v>
      </c>
      <c r="AW14" s="193">
        <v>0.67592405119510102</v>
      </c>
      <c r="AX14" s="193">
        <v>0.67592405119510102</v>
      </c>
      <c r="AY14" s="193">
        <v>0.67592405119510102</v>
      </c>
      <c r="AZ14" s="193">
        <v>0.67592405119510102</v>
      </c>
      <c r="BA14" s="193">
        <v>0.68727904864660105</v>
      </c>
      <c r="BB14" s="193">
        <v>0.68727904864660105</v>
      </c>
      <c r="BC14" s="193">
        <v>0.68727904864660105</v>
      </c>
      <c r="BD14" s="193">
        <v>0.68727904864660105</v>
      </c>
      <c r="BE14" s="193">
        <v>0.68727904864660105</v>
      </c>
      <c r="BF14" s="193">
        <v>0.62326866286850025</v>
      </c>
      <c r="BG14" s="193">
        <v>0.62326866286850025</v>
      </c>
      <c r="BH14" s="193">
        <v>0.62326866286850025</v>
      </c>
      <c r="BI14" s="193">
        <v>0.62326866286850025</v>
      </c>
      <c r="BJ14" s="193">
        <v>0.62326866286850025</v>
      </c>
      <c r="BK14" s="193">
        <v>0.49439494338651563</v>
      </c>
      <c r="BL14" s="193">
        <v>0.49439494338651563</v>
      </c>
      <c r="BM14" s="193">
        <v>0.49439494338651563</v>
      </c>
      <c r="BN14" s="193">
        <v>0.49439494338651563</v>
      </c>
      <c r="BO14" s="193">
        <v>0.49439494338651563</v>
      </c>
      <c r="BP14" s="193">
        <v>0.41671963585874611</v>
      </c>
      <c r="BQ14" s="193">
        <v>0.41671963585874611</v>
      </c>
      <c r="BR14" s="193">
        <v>0.41671963585874611</v>
      </c>
      <c r="BS14" s="193">
        <v>0.41671963585874611</v>
      </c>
      <c r="BT14" s="193">
        <v>0.41671963585874611</v>
      </c>
      <c r="BU14" s="193"/>
      <c r="BV14" s="193"/>
      <c r="BW14" s="193"/>
      <c r="BX14" s="193"/>
      <c r="BY14" s="193"/>
      <c r="BZ14" s="193"/>
      <c r="CA14" s="187"/>
      <c r="CB14" s="194"/>
      <c r="CC14" s="125"/>
      <c r="CD14" s="125"/>
      <c r="CE14" s="125"/>
      <c r="CF14" s="125"/>
      <c r="CG14" s="125"/>
      <c r="CH14" s="125"/>
      <c r="CI14" s="125"/>
      <c r="CJ14" s="125"/>
    </row>
    <row r="15" spans="1:88">
      <c r="B15" s="184">
        <f t="shared" si="5"/>
        <v>2008</v>
      </c>
      <c r="C15" s="193">
        <v>0.40498864114071248</v>
      </c>
      <c r="D15" s="193">
        <v>0.40498864114071248</v>
      </c>
      <c r="E15" s="193">
        <v>0.40498864114071248</v>
      </c>
      <c r="F15" s="193">
        <v>0.40498864114071248</v>
      </c>
      <c r="G15" s="193">
        <v>0.40498864114071248</v>
      </c>
      <c r="H15" s="193">
        <v>0.40498864114071248</v>
      </c>
      <c r="I15" s="193">
        <v>0.40498864114071248</v>
      </c>
      <c r="J15" s="193">
        <v>0.40498864114071248</v>
      </c>
      <c r="K15" s="193">
        <v>0.40498864114071248</v>
      </c>
      <c r="L15" s="193">
        <v>0.40498864114071248</v>
      </c>
      <c r="M15" s="193">
        <v>0.40498864114071248</v>
      </c>
      <c r="N15" s="193">
        <v>0.40498864114071248</v>
      </c>
      <c r="O15" s="193">
        <v>0.40498864114071248</v>
      </c>
      <c r="P15" s="193">
        <v>0.40498864114071248</v>
      </c>
      <c r="Q15" s="193">
        <v>0.40498864114071248</v>
      </c>
      <c r="R15" s="193">
        <v>0.40498864114071248</v>
      </c>
      <c r="S15" s="193">
        <v>0.40498864114071248</v>
      </c>
      <c r="T15" s="193">
        <v>0.40498864114071248</v>
      </c>
      <c r="U15" s="193">
        <v>0.40498864114071248</v>
      </c>
      <c r="V15" s="193">
        <v>0.40498864114071248</v>
      </c>
      <c r="W15" s="193">
        <v>0.40498864114071248</v>
      </c>
      <c r="X15" s="193">
        <v>0.40498864114071248</v>
      </c>
      <c r="Y15" s="193">
        <v>0.40498864114071248</v>
      </c>
      <c r="Z15" s="193">
        <v>0.40498864114071248</v>
      </c>
      <c r="AA15" s="193">
        <v>0.40498864114071248</v>
      </c>
      <c r="AB15" s="193">
        <v>0.86122824867364445</v>
      </c>
      <c r="AC15" s="193">
        <v>0.86122824867364445</v>
      </c>
      <c r="AD15" s="193">
        <v>0.86122824867364445</v>
      </c>
      <c r="AE15" s="193">
        <v>0.86122824867364445</v>
      </c>
      <c r="AF15" s="193">
        <v>0.86122824867364445</v>
      </c>
      <c r="AG15" s="193">
        <v>0.86122824867364445</v>
      </c>
      <c r="AH15" s="193">
        <v>0.86122824867364445</v>
      </c>
      <c r="AI15" s="193">
        <v>0.86122824867364445</v>
      </c>
      <c r="AJ15" s="193">
        <v>0.86122824867364445</v>
      </c>
      <c r="AK15" s="193">
        <v>0.86122824867364445</v>
      </c>
      <c r="AL15" s="193">
        <v>0.62424969792623597</v>
      </c>
      <c r="AM15" s="193">
        <v>0.62424969792623597</v>
      </c>
      <c r="AN15" s="193">
        <v>0.62424969792623597</v>
      </c>
      <c r="AO15" s="193">
        <v>0.62424969792623597</v>
      </c>
      <c r="AP15" s="193">
        <v>0.62424969792623597</v>
      </c>
      <c r="AQ15" s="193">
        <v>0.82987954053518675</v>
      </c>
      <c r="AR15" s="193">
        <v>0.82987954053518675</v>
      </c>
      <c r="AS15" s="193">
        <v>0.82987954053518675</v>
      </c>
      <c r="AT15" s="193">
        <v>0.82987954053518675</v>
      </c>
      <c r="AU15" s="193">
        <v>0.82987954053518675</v>
      </c>
      <c r="AV15" s="193">
        <v>0.66969186870184882</v>
      </c>
      <c r="AW15" s="193">
        <v>0.66969186870184882</v>
      </c>
      <c r="AX15" s="193">
        <v>0.66969186870184882</v>
      </c>
      <c r="AY15" s="193">
        <v>0.66969186870184882</v>
      </c>
      <c r="AZ15" s="193">
        <v>0.66969186870184882</v>
      </c>
      <c r="BA15" s="193">
        <v>0.80503133118244863</v>
      </c>
      <c r="BB15" s="193">
        <v>0.80503133118244863</v>
      </c>
      <c r="BC15" s="193">
        <v>0.80503133118244863</v>
      </c>
      <c r="BD15" s="193">
        <v>0.80503133118244863</v>
      </c>
      <c r="BE15" s="193">
        <v>0.80503133118244863</v>
      </c>
      <c r="BF15" s="193">
        <v>0.69052371007672464</v>
      </c>
      <c r="BG15" s="193">
        <v>0.69052371007672464</v>
      </c>
      <c r="BH15" s="193">
        <v>0.69052371007672464</v>
      </c>
      <c r="BI15" s="193">
        <v>0.69052371007672464</v>
      </c>
      <c r="BJ15" s="193">
        <v>0.69052371007672464</v>
      </c>
      <c r="BK15" s="193">
        <v>0.57852686470822989</v>
      </c>
      <c r="BL15" s="193">
        <v>0.57852686470822989</v>
      </c>
      <c r="BM15" s="193">
        <v>0.57852686470822989</v>
      </c>
      <c r="BN15" s="193">
        <v>0.57852686470822989</v>
      </c>
      <c r="BO15" s="193">
        <v>0.57852686470822989</v>
      </c>
      <c r="BP15" s="193">
        <v>0.50487920435796152</v>
      </c>
      <c r="BQ15" s="193">
        <v>0.50487920435796152</v>
      </c>
      <c r="BR15" s="193">
        <v>0.50487920435796152</v>
      </c>
      <c r="BS15" s="193">
        <v>0.50487920435796152</v>
      </c>
      <c r="BT15" s="193">
        <v>0.50487920435796152</v>
      </c>
      <c r="BU15" s="193"/>
      <c r="BV15" s="193"/>
      <c r="BW15" s="193"/>
      <c r="BX15" s="193"/>
      <c r="BY15" s="193"/>
      <c r="BZ15" s="193"/>
      <c r="CA15" s="187"/>
      <c r="CB15" s="194"/>
      <c r="CC15" s="125"/>
      <c r="CD15" s="125"/>
      <c r="CE15" s="125"/>
      <c r="CF15" s="125"/>
      <c r="CG15" s="125"/>
      <c r="CH15" s="125"/>
      <c r="CI15" s="125"/>
      <c r="CJ15" s="125"/>
    </row>
    <row r="16" spans="1:88">
      <c r="B16" s="184">
        <f t="shared" si="5"/>
        <v>2009</v>
      </c>
      <c r="C16" s="193">
        <v>0.74828404841994067</v>
      </c>
      <c r="D16" s="193">
        <v>0.74828404841994067</v>
      </c>
      <c r="E16" s="193">
        <v>0.74828404841994067</v>
      </c>
      <c r="F16" s="193">
        <v>0.74828404841994067</v>
      </c>
      <c r="G16" s="193">
        <v>0.74828404841994067</v>
      </c>
      <c r="H16" s="193">
        <v>0.74828404841994067</v>
      </c>
      <c r="I16" s="193">
        <v>0.74828404841994067</v>
      </c>
      <c r="J16" s="193">
        <v>0.74828404841994067</v>
      </c>
      <c r="K16" s="193">
        <v>0.74828404841994067</v>
      </c>
      <c r="L16" s="193">
        <v>0.74828404841994067</v>
      </c>
      <c r="M16" s="193">
        <v>0.74828404841994067</v>
      </c>
      <c r="N16" s="193">
        <v>0.74828404841994067</v>
      </c>
      <c r="O16" s="193">
        <v>0.74828404841994067</v>
      </c>
      <c r="P16" s="193">
        <v>0.74828404841994067</v>
      </c>
      <c r="Q16" s="193">
        <v>0.74828404841994067</v>
      </c>
      <c r="R16" s="193">
        <v>0.74828404841994067</v>
      </c>
      <c r="S16" s="193">
        <v>0.74828404841994067</v>
      </c>
      <c r="T16" s="193">
        <v>0.74828404841994067</v>
      </c>
      <c r="U16" s="193">
        <v>0.74828404841994067</v>
      </c>
      <c r="V16" s="193">
        <v>0.74828404841994067</v>
      </c>
      <c r="W16" s="193">
        <v>0.74828404841994067</v>
      </c>
      <c r="X16" s="193">
        <v>0.74828404841994067</v>
      </c>
      <c r="Y16" s="193">
        <v>0.74828404841994067</v>
      </c>
      <c r="Z16" s="193">
        <v>0.74828404841994067</v>
      </c>
      <c r="AA16" s="193">
        <v>0.74828404841994067</v>
      </c>
      <c r="AB16" s="193">
        <v>0.74828404841994067</v>
      </c>
      <c r="AC16" s="193">
        <v>0.74828404841994067</v>
      </c>
      <c r="AD16" s="193">
        <v>0.74828404841994067</v>
      </c>
      <c r="AE16" s="193">
        <v>0.74828404841994067</v>
      </c>
      <c r="AF16" s="193">
        <v>0.74828404841994067</v>
      </c>
      <c r="AG16" s="193">
        <v>0.74828404841994067</v>
      </c>
      <c r="AH16" s="193">
        <v>0.74828404841994067</v>
      </c>
      <c r="AI16" s="193">
        <v>0.74828404841994067</v>
      </c>
      <c r="AJ16" s="193">
        <v>0.74828404841994067</v>
      </c>
      <c r="AK16" s="193">
        <v>0.74828404841994067</v>
      </c>
      <c r="AL16" s="193">
        <v>0.74828404841994067</v>
      </c>
      <c r="AM16" s="193">
        <v>0.74828404841994067</v>
      </c>
      <c r="AN16" s="193">
        <v>0.74828404841994067</v>
      </c>
      <c r="AO16" s="193">
        <v>0.74828404841994067</v>
      </c>
      <c r="AP16" s="193">
        <v>0.74828404841994067</v>
      </c>
      <c r="AQ16" s="193">
        <v>0.74828404841994067</v>
      </c>
      <c r="AR16" s="193">
        <v>0.74828404841994067</v>
      </c>
      <c r="AS16" s="193">
        <v>0.74828404841994067</v>
      </c>
      <c r="AT16" s="193">
        <v>0.74828404841994067</v>
      </c>
      <c r="AU16" s="193">
        <v>0.74828404841994067</v>
      </c>
      <c r="AV16" s="193">
        <v>0.74828404841994067</v>
      </c>
      <c r="AW16" s="193">
        <v>0.74828404841994067</v>
      </c>
      <c r="AX16" s="193">
        <v>0.74828404841994067</v>
      </c>
      <c r="AY16" s="193">
        <v>0.74828404841994067</v>
      </c>
      <c r="AZ16" s="193">
        <v>0.74828404841994067</v>
      </c>
      <c r="BA16" s="193">
        <v>0.74828404841994067</v>
      </c>
      <c r="BB16" s="193">
        <v>0.74828404841994067</v>
      </c>
      <c r="BC16" s="193">
        <v>0.74828404841994067</v>
      </c>
      <c r="BD16" s="193">
        <v>0.74828404841994067</v>
      </c>
      <c r="BE16" s="193">
        <v>0.74828404841994067</v>
      </c>
      <c r="BF16" s="193">
        <v>0.69792181327058644</v>
      </c>
      <c r="BG16" s="193">
        <v>0.69792181327058644</v>
      </c>
      <c r="BH16" s="193">
        <v>0.69792181327058644</v>
      </c>
      <c r="BI16" s="193">
        <v>0.69792181327058644</v>
      </c>
      <c r="BJ16" s="193">
        <v>0.69792181327058644</v>
      </c>
      <c r="BK16" s="193">
        <v>0.59488471553157152</v>
      </c>
      <c r="BL16" s="193">
        <v>0.59488471553157152</v>
      </c>
      <c r="BM16" s="193">
        <v>0.59488471553157152</v>
      </c>
      <c r="BN16" s="193">
        <v>0.59488471553157152</v>
      </c>
      <c r="BO16" s="193">
        <v>0.59488471553157152</v>
      </c>
      <c r="BP16" s="193">
        <v>0.52712886800932457</v>
      </c>
      <c r="BQ16" s="193">
        <v>0.52712886800932457</v>
      </c>
      <c r="BR16" s="193">
        <v>0.52712886800932457</v>
      </c>
      <c r="BS16" s="193">
        <v>0.52712886800932457</v>
      </c>
      <c r="BT16" s="193">
        <v>0.52712886800932457</v>
      </c>
      <c r="BU16" s="193"/>
      <c r="BV16" s="193"/>
      <c r="BW16" s="193"/>
      <c r="BX16" s="193"/>
      <c r="BY16" s="193"/>
      <c r="BZ16" s="193"/>
      <c r="CA16" s="187"/>
      <c r="CB16" s="194"/>
      <c r="CC16" s="125"/>
      <c r="CD16" s="125"/>
      <c r="CE16" s="125"/>
      <c r="CF16" s="125"/>
      <c r="CG16" s="125"/>
      <c r="CH16" s="125"/>
      <c r="CI16" s="125"/>
      <c r="CJ16" s="125"/>
    </row>
    <row r="17" spans="2:88">
      <c r="B17" s="184">
        <f t="shared" si="5"/>
        <v>2010</v>
      </c>
      <c r="C17" s="193">
        <v>0.75106132454634544</v>
      </c>
      <c r="D17" s="193">
        <v>0.75106132454634544</v>
      </c>
      <c r="E17" s="193">
        <v>0.75106132454634544</v>
      </c>
      <c r="F17" s="193">
        <v>0.75106132454634544</v>
      </c>
      <c r="G17" s="193">
        <v>0.75106132454634544</v>
      </c>
      <c r="H17" s="193">
        <v>0.75106132454634544</v>
      </c>
      <c r="I17" s="193">
        <v>0.75106132454634544</v>
      </c>
      <c r="J17" s="193">
        <v>0.75106132454634544</v>
      </c>
      <c r="K17" s="193">
        <v>0.75106132454634544</v>
      </c>
      <c r="L17" s="193">
        <v>0.75106132454634544</v>
      </c>
      <c r="M17" s="193">
        <v>0.75106132454634544</v>
      </c>
      <c r="N17" s="193">
        <v>0.75106132454634544</v>
      </c>
      <c r="O17" s="193">
        <v>0.75106132454634544</v>
      </c>
      <c r="P17" s="193">
        <v>0.75106132454634544</v>
      </c>
      <c r="Q17" s="193">
        <v>0.75106132454634544</v>
      </c>
      <c r="R17" s="193">
        <v>0.75106132454634544</v>
      </c>
      <c r="S17" s="193">
        <v>0.75106132454634544</v>
      </c>
      <c r="T17" s="193">
        <v>0.75106132454634544</v>
      </c>
      <c r="U17" s="193">
        <v>0.75106132454634544</v>
      </c>
      <c r="V17" s="193">
        <v>0.75106132454634544</v>
      </c>
      <c r="W17" s="193">
        <v>0.75106132454634544</v>
      </c>
      <c r="X17" s="193">
        <v>0.75106132454634544</v>
      </c>
      <c r="Y17" s="193">
        <v>0.75106132454634544</v>
      </c>
      <c r="Z17" s="193">
        <v>0.75106132454634544</v>
      </c>
      <c r="AA17" s="193">
        <v>0.75106132454634544</v>
      </c>
      <c r="AB17" s="193">
        <v>0.75106132454634544</v>
      </c>
      <c r="AC17" s="193">
        <v>0.75106132454634544</v>
      </c>
      <c r="AD17" s="193">
        <v>0.75106132454634544</v>
      </c>
      <c r="AE17" s="193">
        <v>0.75106132454634544</v>
      </c>
      <c r="AF17" s="193">
        <v>0.75106132454634544</v>
      </c>
      <c r="AG17" s="193">
        <v>0.75106132454634544</v>
      </c>
      <c r="AH17" s="193">
        <v>0.75106132454634544</v>
      </c>
      <c r="AI17" s="193">
        <v>0.75106132454634544</v>
      </c>
      <c r="AJ17" s="193">
        <v>0.75106132454634544</v>
      </c>
      <c r="AK17" s="193">
        <v>0.75106132454634544</v>
      </c>
      <c r="AL17" s="193">
        <v>0.75106132454634544</v>
      </c>
      <c r="AM17" s="193">
        <v>0.75106132454634544</v>
      </c>
      <c r="AN17" s="193">
        <v>0.75106132454634544</v>
      </c>
      <c r="AO17" s="193">
        <v>0.75106132454634544</v>
      </c>
      <c r="AP17" s="193">
        <v>0.75106132454634544</v>
      </c>
      <c r="AQ17" s="193">
        <v>0.75106132454634544</v>
      </c>
      <c r="AR17" s="193">
        <v>0.75106132454634544</v>
      </c>
      <c r="AS17" s="193">
        <v>0.75106132454634544</v>
      </c>
      <c r="AT17" s="193">
        <v>0.75106132454634544</v>
      </c>
      <c r="AU17" s="193">
        <v>0.75106132454634544</v>
      </c>
      <c r="AV17" s="193">
        <v>0.75106132454634544</v>
      </c>
      <c r="AW17" s="193">
        <v>0.75106132454634544</v>
      </c>
      <c r="AX17" s="193">
        <v>0.75106132454634544</v>
      </c>
      <c r="AY17" s="193">
        <v>0.75106132454634544</v>
      </c>
      <c r="AZ17" s="193">
        <v>0.75106132454634544</v>
      </c>
      <c r="BA17" s="193">
        <v>0.75106132454634544</v>
      </c>
      <c r="BB17" s="193">
        <v>0.75106132454634544</v>
      </c>
      <c r="BC17" s="193">
        <v>0.75106132454634544</v>
      </c>
      <c r="BD17" s="193">
        <v>0.75106132454634544</v>
      </c>
      <c r="BE17" s="193">
        <v>0.75106132454634544</v>
      </c>
      <c r="BF17" s="193">
        <v>0.70472806820893963</v>
      </c>
      <c r="BG17" s="193">
        <v>0.70472806820893963</v>
      </c>
      <c r="BH17" s="193">
        <v>0.70472806820893963</v>
      </c>
      <c r="BI17" s="193">
        <v>0.70472806820893963</v>
      </c>
      <c r="BJ17" s="193">
        <v>0.70472806820893963</v>
      </c>
      <c r="BK17" s="193">
        <v>0.60993393828904574</v>
      </c>
      <c r="BL17" s="193">
        <v>0.60993393828904574</v>
      </c>
      <c r="BM17" s="193">
        <v>0.60993393828904574</v>
      </c>
      <c r="BN17" s="193">
        <v>0.60993393828904574</v>
      </c>
      <c r="BO17" s="193">
        <v>0.60993393828904574</v>
      </c>
      <c r="BP17" s="193">
        <v>0.54759855856857864</v>
      </c>
      <c r="BQ17" s="193">
        <v>0.54759855856857864</v>
      </c>
      <c r="BR17" s="193">
        <v>0.54759855856857864</v>
      </c>
      <c r="BS17" s="193">
        <v>0.54759855856857864</v>
      </c>
      <c r="BT17" s="193">
        <v>0.54759855856857864</v>
      </c>
      <c r="BU17" s="193"/>
      <c r="BV17" s="193"/>
      <c r="BW17" s="193"/>
      <c r="BX17" s="193"/>
      <c r="BY17" s="193"/>
      <c r="BZ17" s="193"/>
      <c r="CA17" s="187"/>
      <c r="CB17" s="194"/>
      <c r="CC17" s="125"/>
      <c r="CD17" s="125"/>
      <c r="CE17" s="125"/>
      <c r="CF17" s="125"/>
      <c r="CG17" s="125"/>
      <c r="CH17" s="125"/>
      <c r="CI17" s="125"/>
      <c r="CJ17" s="125"/>
    </row>
    <row r="18" spans="2:88">
      <c r="B18" s="184">
        <f t="shared" si="5"/>
        <v>2011</v>
      </c>
      <c r="C18" s="193">
        <v>0.75361641858263773</v>
      </c>
      <c r="D18" s="193">
        <v>0.75361641858263773</v>
      </c>
      <c r="E18" s="193">
        <v>0.75361641858263773</v>
      </c>
      <c r="F18" s="193">
        <v>0.75361641858263773</v>
      </c>
      <c r="G18" s="193">
        <v>0.75361641858263773</v>
      </c>
      <c r="H18" s="193">
        <v>0.75361641858263773</v>
      </c>
      <c r="I18" s="193">
        <v>0.75361641858263773</v>
      </c>
      <c r="J18" s="193">
        <v>0.75361641858263773</v>
      </c>
      <c r="K18" s="193">
        <v>0.75361641858263773</v>
      </c>
      <c r="L18" s="193">
        <v>0.75361641858263773</v>
      </c>
      <c r="M18" s="193">
        <v>0.75361641858263773</v>
      </c>
      <c r="N18" s="193">
        <v>0.75361641858263773</v>
      </c>
      <c r="O18" s="193">
        <v>0.75361641858263773</v>
      </c>
      <c r="P18" s="193">
        <v>0.75361641858263773</v>
      </c>
      <c r="Q18" s="193">
        <v>0.75361641858263773</v>
      </c>
      <c r="R18" s="193">
        <v>0.75361641858263773</v>
      </c>
      <c r="S18" s="193">
        <v>0.75361641858263773</v>
      </c>
      <c r="T18" s="193">
        <v>0.75361641858263773</v>
      </c>
      <c r="U18" s="193">
        <v>0.75361641858263773</v>
      </c>
      <c r="V18" s="193">
        <v>0.75361641858263773</v>
      </c>
      <c r="W18" s="193">
        <v>0.75361641858263773</v>
      </c>
      <c r="X18" s="193">
        <v>0.75361641858263773</v>
      </c>
      <c r="Y18" s="193">
        <v>0.75361641858263773</v>
      </c>
      <c r="Z18" s="193">
        <v>0.75361641858263773</v>
      </c>
      <c r="AA18" s="193">
        <v>0.75361641858263773</v>
      </c>
      <c r="AB18" s="193">
        <v>0.75361641858263773</v>
      </c>
      <c r="AC18" s="193">
        <v>0.75361641858263773</v>
      </c>
      <c r="AD18" s="193">
        <v>0.75361641858263773</v>
      </c>
      <c r="AE18" s="193">
        <v>0.75361641858263773</v>
      </c>
      <c r="AF18" s="193">
        <v>0.75361641858263773</v>
      </c>
      <c r="AG18" s="193">
        <v>0.75361641858263773</v>
      </c>
      <c r="AH18" s="193">
        <v>0.75361641858263773</v>
      </c>
      <c r="AI18" s="193">
        <v>0.75361641858263773</v>
      </c>
      <c r="AJ18" s="193">
        <v>0.75361641858263773</v>
      </c>
      <c r="AK18" s="193">
        <v>0.75361641858263773</v>
      </c>
      <c r="AL18" s="193">
        <v>0.75361641858263773</v>
      </c>
      <c r="AM18" s="193">
        <v>0.75361641858263773</v>
      </c>
      <c r="AN18" s="193">
        <v>0.75361641858263773</v>
      </c>
      <c r="AO18" s="193">
        <v>0.75361641858263773</v>
      </c>
      <c r="AP18" s="193">
        <v>0.75361641858263773</v>
      </c>
      <c r="AQ18" s="193">
        <v>0.75361641858263773</v>
      </c>
      <c r="AR18" s="193">
        <v>0.75361641858263773</v>
      </c>
      <c r="AS18" s="193">
        <v>0.75361641858263773</v>
      </c>
      <c r="AT18" s="193">
        <v>0.75361641858263773</v>
      </c>
      <c r="AU18" s="193">
        <v>0.75361641858263773</v>
      </c>
      <c r="AV18" s="193">
        <v>0.75361641858263773</v>
      </c>
      <c r="AW18" s="193">
        <v>0.75361641858263773</v>
      </c>
      <c r="AX18" s="193">
        <v>0.75361641858263773</v>
      </c>
      <c r="AY18" s="193">
        <v>0.75361641858263773</v>
      </c>
      <c r="AZ18" s="193">
        <v>0.75361641858263773</v>
      </c>
      <c r="BA18" s="193">
        <v>0.75361641858263773</v>
      </c>
      <c r="BB18" s="193">
        <v>0.75361641858263773</v>
      </c>
      <c r="BC18" s="193">
        <v>0.75361641858263773</v>
      </c>
      <c r="BD18" s="193">
        <v>0.75361641858263773</v>
      </c>
      <c r="BE18" s="193">
        <v>0.75361641858263773</v>
      </c>
      <c r="BF18" s="193">
        <v>0.71098982275222455</v>
      </c>
      <c r="BG18" s="193">
        <v>0.71098982275222455</v>
      </c>
      <c r="BH18" s="193">
        <v>0.71098982275222455</v>
      </c>
      <c r="BI18" s="193">
        <v>0.71098982275222455</v>
      </c>
      <c r="BJ18" s="193">
        <v>0.71098982275222455</v>
      </c>
      <c r="BK18" s="193">
        <v>0.62377922322592205</v>
      </c>
      <c r="BL18" s="193">
        <v>0.62377922322592205</v>
      </c>
      <c r="BM18" s="193">
        <v>0.62377922322592205</v>
      </c>
      <c r="BN18" s="193">
        <v>0.62377922322592205</v>
      </c>
      <c r="BO18" s="193">
        <v>0.62377922322592205</v>
      </c>
      <c r="BP18" s="193">
        <v>0.56643067388309232</v>
      </c>
      <c r="BQ18" s="193">
        <v>0.56643067388309232</v>
      </c>
      <c r="BR18" s="193">
        <v>0.56643067388309232</v>
      </c>
      <c r="BS18" s="193">
        <v>0.56643067388309232</v>
      </c>
      <c r="BT18" s="193">
        <v>0.56643067388309232</v>
      </c>
      <c r="BU18" s="193"/>
      <c r="BV18" s="193"/>
      <c r="BW18" s="193"/>
      <c r="BX18" s="193"/>
      <c r="BY18" s="193"/>
      <c r="BZ18" s="193"/>
      <c r="CA18" s="187"/>
      <c r="CB18" s="194"/>
      <c r="CC18" s="125"/>
      <c r="CD18" s="125"/>
      <c r="CE18" s="125"/>
      <c r="CF18" s="125"/>
      <c r="CG18" s="125"/>
      <c r="CH18" s="125"/>
      <c r="CI18" s="125"/>
      <c r="CJ18" s="125"/>
    </row>
    <row r="19" spans="2:88">
      <c r="B19" s="184">
        <f t="shared" si="5"/>
        <v>2012</v>
      </c>
      <c r="C19" s="193">
        <v>0.75596710509602671</v>
      </c>
      <c r="D19" s="193">
        <v>0.75596710509602671</v>
      </c>
      <c r="E19" s="193">
        <v>0.75596710509602671</v>
      </c>
      <c r="F19" s="193">
        <v>0.75596710509602671</v>
      </c>
      <c r="G19" s="193">
        <v>0.75596710509602671</v>
      </c>
      <c r="H19" s="193">
        <v>0.75596710509602671</v>
      </c>
      <c r="I19" s="193">
        <v>0.75596710509602671</v>
      </c>
      <c r="J19" s="193">
        <v>0.75596710509602671</v>
      </c>
      <c r="K19" s="193">
        <v>0.75596710509602671</v>
      </c>
      <c r="L19" s="193">
        <v>0.75596710509602671</v>
      </c>
      <c r="M19" s="193">
        <v>0.75596710509602671</v>
      </c>
      <c r="N19" s="193">
        <v>0.75596710509602671</v>
      </c>
      <c r="O19" s="193">
        <v>0.75596710509602671</v>
      </c>
      <c r="P19" s="193">
        <v>0.75596710509602671</v>
      </c>
      <c r="Q19" s="193">
        <v>0.75596710509602671</v>
      </c>
      <c r="R19" s="193">
        <v>0.75596710509602671</v>
      </c>
      <c r="S19" s="193">
        <v>0.75596710509602671</v>
      </c>
      <c r="T19" s="193">
        <v>0.75596710509602671</v>
      </c>
      <c r="U19" s="193">
        <v>0.75596710509602671</v>
      </c>
      <c r="V19" s="193">
        <v>0.75596710509602671</v>
      </c>
      <c r="W19" s="193">
        <v>0.75596710509602671</v>
      </c>
      <c r="X19" s="193">
        <v>0.75596710509602671</v>
      </c>
      <c r="Y19" s="193">
        <v>0.75596710509602671</v>
      </c>
      <c r="Z19" s="193">
        <v>0.75596710509602671</v>
      </c>
      <c r="AA19" s="193">
        <v>0.75596710509602671</v>
      </c>
      <c r="AB19" s="193">
        <v>0.75596710509602671</v>
      </c>
      <c r="AC19" s="193">
        <v>0.75596710509602671</v>
      </c>
      <c r="AD19" s="193">
        <v>0.75596710509602671</v>
      </c>
      <c r="AE19" s="193">
        <v>0.75596710509602671</v>
      </c>
      <c r="AF19" s="193">
        <v>0.75596710509602671</v>
      </c>
      <c r="AG19" s="193">
        <v>0.75596710509602671</v>
      </c>
      <c r="AH19" s="193">
        <v>0.75596710509602671</v>
      </c>
      <c r="AI19" s="193">
        <v>0.75596710509602671</v>
      </c>
      <c r="AJ19" s="193">
        <v>0.75596710509602671</v>
      </c>
      <c r="AK19" s="193">
        <v>0.75596710509602671</v>
      </c>
      <c r="AL19" s="193">
        <v>0.75596710509602671</v>
      </c>
      <c r="AM19" s="193">
        <v>0.75596710509602671</v>
      </c>
      <c r="AN19" s="193">
        <v>0.75596710509602671</v>
      </c>
      <c r="AO19" s="193">
        <v>0.75596710509602671</v>
      </c>
      <c r="AP19" s="193">
        <v>0.75596710509602671</v>
      </c>
      <c r="AQ19" s="193">
        <v>0.75596710509602671</v>
      </c>
      <c r="AR19" s="193">
        <v>0.75596710509602671</v>
      </c>
      <c r="AS19" s="193">
        <v>0.75596710509602671</v>
      </c>
      <c r="AT19" s="193">
        <v>0.75596710509602671</v>
      </c>
      <c r="AU19" s="193">
        <v>0.75596710509602671</v>
      </c>
      <c r="AV19" s="193">
        <v>0.75596710509602671</v>
      </c>
      <c r="AW19" s="193">
        <v>0.75596710509602671</v>
      </c>
      <c r="AX19" s="193">
        <v>0.75596710509602671</v>
      </c>
      <c r="AY19" s="193">
        <v>0.75596710509602671</v>
      </c>
      <c r="AZ19" s="193">
        <v>0.75596710509602671</v>
      </c>
      <c r="BA19" s="193">
        <v>0.75596710509602671</v>
      </c>
      <c r="BB19" s="193">
        <v>0.75596710509602671</v>
      </c>
      <c r="BC19" s="193">
        <v>0.75596710509602671</v>
      </c>
      <c r="BD19" s="193">
        <v>0.75596710509602671</v>
      </c>
      <c r="BE19" s="193">
        <v>0.75596710509602671</v>
      </c>
      <c r="BF19" s="193">
        <v>0.71675063693204655</v>
      </c>
      <c r="BG19" s="193">
        <v>0.71675063693204655</v>
      </c>
      <c r="BH19" s="193">
        <v>0.71675063693204655</v>
      </c>
      <c r="BI19" s="193">
        <v>0.71675063693204655</v>
      </c>
      <c r="BJ19" s="193">
        <v>0.71675063693204655</v>
      </c>
      <c r="BK19" s="193">
        <v>0.63651688536784823</v>
      </c>
      <c r="BL19" s="193">
        <v>0.63651688536784823</v>
      </c>
      <c r="BM19" s="193">
        <v>0.63651688536784823</v>
      </c>
      <c r="BN19" s="193">
        <v>0.63651688536784823</v>
      </c>
      <c r="BO19" s="193">
        <v>0.63651688536784823</v>
      </c>
      <c r="BP19" s="193">
        <v>0.58375621997244487</v>
      </c>
      <c r="BQ19" s="193">
        <v>0.58375621997244487</v>
      </c>
      <c r="BR19" s="193">
        <v>0.58375621997244487</v>
      </c>
      <c r="BS19" s="193">
        <v>0.58375621997244487</v>
      </c>
      <c r="BT19" s="193">
        <v>0.58375621997244487</v>
      </c>
      <c r="BU19" s="193"/>
      <c r="BV19" s="193"/>
      <c r="BW19" s="193"/>
      <c r="BX19" s="193"/>
      <c r="BY19" s="193"/>
      <c r="BZ19" s="193"/>
      <c r="CA19" s="187"/>
      <c r="CB19" s="194"/>
      <c r="CC19" s="125"/>
      <c r="CD19" s="125"/>
      <c r="CE19" s="125"/>
      <c r="CF19" s="125"/>
      <c r="CG19" s="125"/>
      <c r="CH19" s="125"/>
      <c r="CI19" s="125"/>
      <c r="CJ19" s="125"/>
    </row>
    <row r="20" spans="2:88">
      <c r="B20" s="184">
        <f t="shared" si="5"/>
        <v>2013</v>
      </c>
      <c r="C20" s="193">
        <v>0.7581297366883446</v>
      </c>
      <c r="D20" s="193">
        <v>0.7581297366883446</v>
      </c>
      <c r="E20" s="193">
        <v>0.7581297366883446</v>
      </c>
      <c r="F20" s="193">
        <v>0.7581297366883446</v>
      </c>
      <c r="G20" s="193">
        <v>0.7581297366883446</v>
      </c>
      <c r="H20" s="193">
        <v>0.7581297366883446</v>
      </c>
      <c r="I20" s="193">
        <v>0.7581297366883446</v>
      </c>
      <c r="J20" s="193">
        <v>0.7581297366883446</v>
      </c>
      <c r="K20" s="193">
        <v>0.7581297366883446</v>
      </c>
      <c r="L20" s="193">
        <v>0.7581297366883446</v>
      </c>
      <c r="M20" s="193">
        <v>0.7581297366883446</v>
      </c>
      <c r="N20" s="193">
        <v>0.7581297366883446</v>
      </c>
      <c r="O20" s="193">
        <v>0.7581297366883446</v>
      </c>
      <c r="P20" s="193">
        <v>0.7581297366883446</v>
      </c>
      <c r="Q20" s="193">
        <v>0.7581297366883446</v>
      </c>
      <c r="R20" s="193">
        <v>0.7581297366883446</v>
      </c>
      <c r="S20" s="193">
        <v>0.7581297366883446</v>
      </c>
      <c r="T20" s="193">
        <v>0.7581297366883446</v>
      </c>
      <c r="U20" s="193">
        <v>0.7581297366883446</v>
      </c>
      <c r="V20" s="193">
        <v>0.7581297366883446</v>
      </c>
      <c r="W20" s="193">
        <v>0.7581297366883446</v>
      </c>
      <c r="X20" s="193">
        <v>0.7581297366883446</v>
      </c>
      <c r="Y20" s="193">
        <v>0.7581297366883446</v>
      </c>
      <c r="Z20" s="193">
        <v>0.7581297366883446</v>
      </c>
      <c r="AA20" s="193">
        <v>0.7581297366883446</v>
      </c>
      <c r="AB20" s="193">
        <v>0.7581297366883446</v>
      </c>
      <c r="AC20" s="193">
        <v>0.7581297366883446</v>
      </c>
      <c r="AD20" s="193">
        <v>0.7581297366883446</v>
      </c>
      <c r="AE20" s="193">
        <v>0.7581297366883446</v>
      </c>
      <c r="AF20" s="193">
        <v>0.7581297366883446</v>
      </c>
      <c r="AG20" s="193">
        <v>0.7581297366883446</v>
      </c>
      <c r="AH20" s="193">
        <v>0.7581297366883446</v>
      </c>
      <c r="AI20" s="193">
        <v>0.7581297366883446</v>
      </c>
      <c r="AJ20" s="193">
        <v>0.7581297366883446</v>
      </c>
      <c r="AK20" s="193">
        <v>0.7581297366883446</v>
      </c>
      <c r="AL20" s="193">
        <v>0.7581297366883446</v>
      </c>
      <c r="AM20" s="193">
        <v>0.7581297366883446</v>
      </c>
      <c r="AN20" s="193">
        <v>0.7581297366883446</v>
      </c>
      <c r="AO20" s="193">
        <v>0.7581297366883446</v>
      </c>
      <c r="AP20" s="193">
        <v>0.7581297366883446</v>
      </c>
      <c r="AQ20" s="193">
        <v>0.7581297366883446</v>
      </c>
      <c r="AR20" s="193">
        <v>0.7581297366883446</v>
      </c>
      <c r="AS20" s="193">
        <v>0.7581297366883446</v>
      </c>
      <c r="AT20" s="193">
        <v>0.7581297366883446</v>
      </c>
      <c r="AU20" s="193">
        <v>0.7581297366883446</v>
      </c>
      <c r="AV20" s="193">
        <v>0.7581297366883446</v>
      </c>
      <c r="AW20" s="193">
        <v>0.7581297366883446</v>
      </c>
      <c r="AX20" s="193">
        <v>0.7581297366883446</v>
      </c>
      <c r="AY20" s="193">
        <v>0.7581297366883446</v>
      </c>
      <c r="AZ20" s="193">
        <v>0.7581297366883446</v>
      </c>
      <c r="BA20" s="193">
        <v>0.7581297366883446</v>
      </c>
      <c r="BB20" s="193">
        <v>0.7581297366883446</v>
      </c>
      <c r="BC20" s="193">
        <v>0.7581297366883446</v>
      </c>
      <c r="BD20" s="193">
        <v>0.7581297366883446</v>
      </c>
      <c r="BE20" s="193">
        <v>0.7581297366883446</v>
      </c>
      <c r="BF20" s="193">
        <v>0.72205058597748284</v>
      </c>
      <c r="BG20" s="193">
        <v>0.72205058597748284</v>
      </c>
      <c r="BH20" s="193">
        <v>0.72205058597748284</v>
      </c>
      <c r="BI20" s="193">
        <v>0.72205058597748284</v>
      </c>
      <c r="BJ20" s="193">
        <v>0.72205058597748284</v>
      </c>
      <c r="BK20" s="193">
        <v>0.64823553453842031</v>
      </c>
      <c r="BL20" s="193">
        <v>0.64823553453842031</v>
      </c>
      <c r="BM20" s="193">
        <v>0.64823553453842031</v>
      </c>
      <c r="BN20" s="193">
        <v>0.64823553453842031</v>
      </c>
      <c r="BO20" s="193">
        <v>0.64823553453842031</v>
      </c>
      <c r="BP20" s="193">
        <v>0.5996957223746493</v>
      </c>
      <c r="BQ20" s="193">
        <v>0.5996957223746493</v>
      </c>
      <c r="BR20" s="193">
        <v>0.5996957223746493</v>
      </c>
      <c r="BS20" s="193">
        <v>0.5996957223746493</v>
      </c>
      <c r="BT20" s="193">
        <v>0.5996957223746493</v>
      </c>
      <c r="BU20" s="193"/>
      <c r="BV20" s="193"/>
      <c r="BW20" s="193"/>
      <c r="BX20" s="193"/>
      <c r="BY20" s="193"/>
      <c r="BZ20" s="193"/>
      <c r="CA20" s="187"/>
      <c r="CB20" s="194"/>
      <c r="CC20" s="125"/>
      <c r="CD20" s="125"/>
      <c r="CE20" s="125"/>
      <c r="CF20" s="125"/>
      <c r="CG20" s="125"/>
      <c r="CH20" s="125"/>
      <c r="CI20" s="125"/>
      <c r="CJ20" s="125"/>
    </row>
    <row r="21" spans="2:88">
      <c r="B21" s="184">
        <f t="shared" si="5"/>
        <v>2014</v>
      </c>
      <c r="C21" s="193">
        <v>0.76011935775327699</v>
      </c>
      <c r="D21" s="193">
        <v>0.76011935775327699</v>
      </c>
      <c r="E21" s="193">
        <v>0.76011935775327699</v>
      </c>
      <c r="F21" s="193">
        <v>0.76011935775327699</v>
      </c>
      <c r="G21" s="193">
        <v>0.76011935775327699</v>
      </c>
      <c r="H21" s="193">
        <v>0.76011935775327699</v>
      </c>
      <c r="I21" s="193">
        <v>0.76011935775327699</v>
      </c>
      <c r="J21" s="193">
        <v>0.76011935775327699</v>
      </c>
      <c r="K21" s="193">
        <v>0.76011935775327699</v>
      </c>
      <c r="L21" s="193">
        <v>0.76011935775327699</v>
      </c>
      <c r="M21" s="193">
        <v>0.76011935775327699</v>
      </c>
      <c r="N21" s="193">
        <v>0.76011935775327699</v>
      </c>
      <c r="O21" s="193">
        <v>0.76011935775327699</v>
      </c>
      <c r="P21" s="193">
        <v>0.76011935775327699</v>
      </c>
      <c r="Q21" s="193">
        <v>0.76011935775327699</v>
      </c>
      <c r="R21" s="193">
        <v>0.76011935775327699</v>
      </c>
      <c r="S21" s="193">
        <v>0.76011935775327699</v>
      </c>
      <c r="T21" s="193">
        <v>0.76011935775327699</v>
      </c>
      <c r="U21" s="193">
        <v>0.76011935775327699</v>
      </c>
      <c r="V21" s="193">
        <v>0.76011935775327699</v>
      </c>
      <c r="W21" s="193">
        <v>0.76011935775327699</v>
      </c>
      <c r="X21" s="193">
        <v>0.76011935775327699</v>
      </c>
      <c r="Y21" s="193">
        <v>0.76011935775327699</v>
      </c>
      <c r="Z21" s="193">
        <v>0.76011935775327699</v>
      </c>
      <c r="AA21" s="193">
        <v>0.76011935775327699</v>
      </c>
      <c r="AB21" s="193">
        <v>0.76011935775327699</v>
      </c>
      <c r="AC21" s="193">
        <v>0.76011935775327699</v>
      </c>
      <c r="AD21" s="193">
        <v>0.76011935775327699</v>
      </c>
      <c r="AE21" s="193">
        <v>0.76011935775327699</v>
      </c>
      <c r="AF21" s="193">
        <v>0.76011935775327699</v>
      </c>
      <c r="AG21" s="193">
        <v>0.76011935775327699</v>
      </c>
      <c r="AH21" s="193">
        <v>0.76011935775327699</v>
      </c>
      <c r="AI21" s="193">
        <v>0.76011935775327699</v>
      </c>
      <c r="AJ21" s="193">
        <v>0.76011935775327699</v>
      </c>
      <c r="AK21" s="193">
        <v>0.76011935775327699</v>
      </c>
      <c r="AL21" s="193">
        <v>0.76011935775327699</v>
      </c>
      <c r="AM21" s="193">
        <v>0.76011935775327699</v>
      </c>
      <c r="AN21" s="193">
        <v>0.76011935775327699</v>
      </c>
      <c r="AO21" s="193">
        <v>0.76011935775327699</v>
      </c>
      <c r="AP21" s="193">
        <v>0.76011935775327699</v>
      </c>
      <c r="AQ21" s="193">
        <v>0.76011935775327699</v>
      </c>
      <c r="AR21" s="193">
        <v>0.76011935775327699</v>
      </c>
      <c r="AS21" s="193">
        <v>0.76011935775327699</v>
      </c>
      <c r="AT21" s="193">
        <v>0.76011935775327699</v>
      </c>
      <c r="AU21" s="193">
        <v>0.76011935775327699</v>
      </c>
      <c r="AV21" s="193">
        <v>0.76011935775327699</v>
      </c>
      <c r="AW21" s="193">
        <v>0.76011935775327699</v>
      </c>
      <c r="AX21" s="193">
        <v>0.76011935775327699</v>
      </c>
      <c r="AY21" s="193">
        <v>0.76011935775327699</v>
      </c>
      <c r="AZ21" s="193">
        <v>0.76011935775327699</v>
      </c>
      <c r="BA21" s="193">
        <v>0.76011935775327699</v>
      </c>
      <c r="BB21" s="193">
        <v>0.76011935775327699</v>
      </c>
      <c r="BC21" s="193">
        <v>0.76011935775327699</v>
      </c>
      <c r="BD21" s="193">
        <v>0.76011935775327699</v>
      </c>
      <c r="BE21" s="193">
        <v>0.76011935775327699</v>
      </c>
      <c r="BF21" s="193">
        <v>0.72692653909928429</v>
      </c>
      <c r="BG21" s="193">
        <v>0.72692653909928429</v>
      </c>
      <c r="BH21" s="193">
        <v>0.72692653909928429</v>
      </c>
      <c r="BI21" s="193">
        <v>0.72692653909928429</v>
      </c>
      <c r="BJ21" s="193">
        <v>0.72692653909928429</v>
      </c>
      <c r="BK21" s="193">
        <v>0.65901669177534672</v>
      </c>
      <c r="BL21" s="193">
        <v>0.65901669177534672</v>
      </c>
      <c r="BM21" s="193">
        <v>0.65901669177534672</v>
      </c>
      <c r="BN21" s="193">
        <v>0.65901669177534672</v>
      </c>
      <c r="BO21" s="193">
        <v>0.65901669177534672</v>
      </c>
      <c r="BP21" s="193">
        <v>0.61436006458467729</v>
      </c>
      <c r="BQ21" s="193">
        <v>0.61436006458467729</v>
      </c>
      <c r="BR21" s="193">
        <v>0.61436006458467729</v>
      </c>
      <c r="BS21" s="193">
        <v>0.61436006458467729</v>
      </c>
      <c r="BT21" s="193">
        <v>0.61436006458467729</v>
      </c>
      <c r="BU21" s="193"/>
      <c r="BV21" s="193"/>
      <c r="BW21" s="193"/>
      <c r="BX21" s="193"/>
      <c r="BY21" s="193"/>
      <c r="BZ21" s="193"/>
      <c r="CA21" s="187"/>
      <c r="CB21" s="194"/>
      <c r="CC21" s="125"/>
      <c r="CD21" s="125"/>
      <c r="CE21" s="125"/>
      <c r="CF21" s="125"/>
      <c r="CG21" s="125"/>
      <c r="CH21" s="125"/>
      <c r="CI21" s="125"/>
      <c r="CJ21" s="125"/>
    </row>
    <row r="22" spans="2:88">
      <c r="B22" s="184">
        <f t="shared" si="5"/>
        <v>2015</v>
      </c>
      <c r="C22" s="193">
        <v>0.76194980913301491</v>
      </c>
      <c r="D22" s="193">
        <v>0.76194980913301491</v>
      </c>
      <c r="E22" s="193">
        <v>0.76194980913301491</v>
      </c>
      <c r="F22" s="193">
        <v>0.76194980913301491</v>
      </c>
      <c r="G22" s="193">
        <v>0.76194980913301491</v>
      </c>
      <c r="H22" s="193">
        <v>0.76194980913301491</v>
      </c>
      <c r="I22" s="193">
        <v>0.76194980913301491</v>
      </c>
      <c r="J22" s="193">
        <v>0.76194980913301491</v>
      </c>
      <c r="K22" s="193">
        <v>0.76194980913301491</v>
      </c>
      <c r="L22" s="193">
        <v>0.76194980913301491</v>
      </c>
      <c r="M22" s="193">
        <v>0.76194980913301491</v>
      </c>
      <c r="N22" s="193">
        <v>0.76194980913301491</v>
      </c>
      <c r="O22" s="193">
        <v>0.76194980913301491</v>
      </c>
      <c r="P22" s="193">
        <v>0.76194980913301491</v>
      </c>
      <c r="Q22" s="193">
        <v>0.76194980913301491</v>
      </c>
      <c r="R22" s="193">
        <v>0.76194980913301491</v>
      </c>
      <c r="S22" s="193">
        <v>0.76194980913301491</v>
      </c>
      <c r="T22" s="193">
        <v>0.76194980913301491</v>
      </c>
      <c r="U22" s="193">
        <v>0.76194980913301491</v>
      </c>
      <c r="V22" s="193">
        <v>0.76194980913301491</v>
      </c>
      <c r="W22" s="193">
        <v>0.76194980913301491</v>
      </c>
      <c r="X22" s="193">
        <v>0.76194980913301491</v>
      </c>
      <c r="Y22" s="193">
        <v>0.76194980913301491</v>
      </c>
      <c r="Z22" s="193">
        <v>0.76194980913301491</v>
      </c>
      <c r="AA22" s="193">
        <v>0.76194980913301491</v>
      </c>
      <c r="AB22" s="193">
        <v>0.76194980913301491</v>
      </c>
      <c r="AC22" s="193">
        <v>0.76194980913301491</v>
      </c>
      <c r="AD22" s="193">
        <v>0.76194980913301491</v>
      </c>
      <c r="AE22" s="193">
        <v>0.76194980913301491</v>
      </c>
      <c r="AF22" s="193">
        <v>0.76194980913301491</v>
      </c>
      <c r="AG22" s="193">
        <v>0.76194980913301491</v>
      </c>
      <c r="AH22" s="193">
        <v>0.76194980913301491</v>
      </c>
      <c r="AI22" s="193">
        <v>0.76194980913301491</v>
      </c>
      <c r="AJ22" s="193">
        <v>0.76194980913301491</v>
      </c>
      <c r="AK22" s="193">
        <v>0.76194980913301491</v>
      </c>
      <c r="AL22" s="193">
        <v>0.76194980913301491</v>
      </c>
      <c r="AM22" s="193">
        <v>0.76194980913301491</v>
      </c>
      <c r="AN22" s="193">
        <v>0.76194980913301491</v>
      </c>
      <c r="AO22" s="193">
        <v>0.76194980913301491</v>
      </c>
      <c r="AP22" s="193">
        <v>0.76194980913301491</v>
      </c>
      <c r="AQ22" s="193">
        <v>0.76194980913301491</v>
      </c>
      <c r="AR22" s="193">
        <v>0.76194980913301491</v>
      </c>
      <c r="AS22" s="193">
        <v>0.76194980913301491</v>
      </c>
      <c r="AT22" s="193">
        <v>0.76194980913301491</v>
      </c>
      <c r="AU22" s="193">
        <v>0.76194980913301491</v>
      </c>
      <c r="AV22" s="193">
        <v>0.76194980913301491</v>
      </c>
      <c r="AW22" s="193">
        <v>0.76194980913301491</v>
      </c>
      <c r="AX22" s="193">
        <v>0.76194980913301491</v>
      </c>
      <c r="AY22" s="193">
        <v>0.76194980913301491</v>
      </c>
      <c r="AZ22" s="193">
        <v>0.76194980913301491</v>
      </c>
      <c r="BA22" s="193">
        <v>0.76194980913301491</v>
      </c>
      <c r="BB22" s="193">
        <v>0.76194980913301491</v>
      </c>
      <c r="BC22" s="193">
        <v>0.76194980913301491</v>
      </c>
      <c r="BD22" s="193">
        <v>0.76194980913301491</v>
      </c>
      <c r="BE22" s="193">
        <v>0.76194980913301491</v>
      </c>
      <c r="BF22" s="193">
        <v>0.73141241597134155</v>
      </c>
      <c r="BG22" s="193">
        <v>0.73141241597134155</v>
      </c>
      <c r="BH22" s="193">
        <v>0.73141241597134155</v>
      </c>
      <c r="BI22" s="193">
        <v>0.73141241597134155</v>
      </c>
      <c r="BJ22" s="193">
        <v>0.73141241597134155</v>
      </c>
      <c r="BK22" s="193">
        <v>0.66893535643331903</v>
      </c>
      <c r="BL22" s="193">
        <v>0.66893535643331903</v>
      </c>
      <c r="BM22" s="193">
        <v>0.66893535643331903</v>
      </c>
      <c r="BN22" s="193">
        <v>0.66893535643331903</v>
      </c>
      <c r="BO22" s="193">
        <v>0.66893535643331903</v>
      </c>
      <c r="BP22" s="193">
        <v>0.6278512594179031</v>
      </c>
      <c r="BQ22" s="193">
        <v>0.6278512594179031</v>
      </c>
      <c r="BR22" s="193">
        <v>0.6278512594179031</v>
      </c>
      <c r="BS22" s="193">
        <v>0.6278512594179031</v>
      </c>
      <c r="BT22" s="193">
        <v>0.6278512594179031</v>
      </c>
      <c r="BU22" s="193"/>
      <c r="BV22" s="193"/>
      <c r="BW22" s="193"/>
      <c r="BX22" s="193"/>
      <c r="BY22" s="193"/>
      <c r="BZ22" s="193"/>
      <c r="CA22" s="187"/>
      <c r="CB22" s="194"/>
      <c r="CC22" s="125"/>
      <c r="CD22" s="125"/>
      <c r="CE22" s="125"/>
      <c r="CF22" s="125"/>
      <c r="CG22" s="125"/>
      <c r="CH22" s="125"/>
      <c r="CI22" s="125"/>
      <c r="CJ22" s="125"/>
    </row>
    <row r="23" spans="2:88">
      <c r="B23" s="184">
        <f t="shared" si="5"/>
        <v>2016</v>
      </c>
      <c r="C23" s="193">
        <v>0.76363382440237382</v>
      </c>
      <c r="D23" s="193">
        <v>0.76363382440237382</v>
      </c>
      <c r="E23" s="193">
        <v>0.76363382440237382</v>
      </c>
      <c r="F23" s="193">
        <v>0.76363382440237382</v>
      </c>
      <c r="G23" s="193">
        <v>0.76363382440237382</v>
      </c>
      <c r="H23" s="193">
        <v>0.76363382440237382</v>
      </c>
      <c r="I23" s="193">
        <v>0.76363382440237382</v>
      </c>
      <c r="J23" s="193">
        <v>0.76363382440237382</v>
      </c>
      <c r="K23" s="193">
        <v>0.76363382440237382</v>
      </c>
      <c r="L23" s="193">
        <v>0.76363382440237382</v>
      </c>
      <c r="M23" s="193">
        <v>0.76363382440237382</v>
      </c>
      <c r="N23" s="193">
        <v>0.76363382440237382</v>
      </c>
      <c r="O23" s="193">
        <v>0.76363382440237382</v>
      </c>
      <c r="P23" s="193">
        <v>0.76363382440237382</v>
      </c>
      <c r="Q23" s="193">
        <v>0.76363382440237382</v>
      </c>
      <c r="R23" s="193">
        <v>0.76363382440237382</v>
      </c>
      <c r="S23" s="193">
        <v>0.76363382440237382</v>
      </c>
      <c r="T23" s="193">
        <v>0.76363382440237382</v>
      </c>
      <c r="U23" s="193">
        <v>0.76363382440237382</v>
      </c>
      <c r="V23" s="193">
        <v>0.76363382440237382</v>
      </c>
      <c r="W23" s="193">
        <v>0.76363382440237382</v>
      </c>
      <c r="X23" s="193">
        <v>0.76363382440237382</v>
      </c>
      <c r="Y23" s="193">
        <v>0.76363382440237382</v>
      </c>
      <c r="Z23" s="193">
        <v>0.76363382440237382</v>
      </c>
      <c r="AA23" s="193">
        <v>0.76363382440237382</v>
      </c>
      <c r="AB23" s="193">
        <v>0.76363382440237382</v>
      </c>
      <c r="AC23" s="193">
        <v>0.76363382440237382</v>
      </c>
      <c r="AD23" s="193">
        <v>0.76363382440237382</v>
      </c>
      <c r="AE23" s="193">
        <v>0.76363382440237382</v>
      </c>
      <c r="AF23" s="193">
        <v>0.76363382440237382</v>
      </c>
      <c r="AG23" s="193">
        <v>0.76363382440237382</v>
      </c>
      <c r="AH23" s="193">
        <v>0.76363382440237382</v>
      </c>
      <c r="AI23" s="193">
        <v>0.76363382440237382</v>
      </c>
      <c r="AJ23" s="193">
        <v>0.76363382440237382</v>
      </c>
      <c r="AK23" s="193">
        <v>0.76363382440237382</v>
      </c>
      <c r="AL23" s="193">
        <v>0.76363382440237382</v>
      </c>
      <c r="AM23" s="193">
        <v>0.76363382440237382</v>
      </c>
      <c r="AN23" s="193">
        <v>0.76363382440237382</v>
      </c>
      <c r="AO23" s="193">
        <v>0.76363382440237382</v>
      </c>
      <c r="AP23" s="193">
        <v>0.76363382440237382</v>
      </c>
      <c r="AQ23" s="193">
        <v>0.76363382440237382</v>
      </c>
      <c r="AR23" s="193">
        <v>0.76363382440237382</v>
      </c>
      <c r="AS23" s="193">
        <v>0.76363382440237382</v>
      </c>
      <c r="AT23" s="193">
        <v>0.76363382440237382</v>
      </c>
      <c r="AU23" s="193">
        <v>0.76363382440237382</v>
      </c>
      <c r="AV23" s="193">
        <v>0.76363382440237382</v>
      </c>
      <c r="AW23" s="193">
        <v>0.76363382440237382</v>
      </c>
      <c r="AX23" s="193">
        <v>0.76363382440237382</v>
      </c>
      <c r="AY23" s="193">
        <v>0.76363382440237382</v>
      </c>
      <c r="AZ23" s="193">
        <v>0.76363382440237382</v>
      </c>
      <c r="BA23" s="193">
        <v>0.76363382440237382</v>
      </c>
      <c r="BB23" s="193">
        <v>0.76363382440237382</v>
      </c>
      <c r="BC23" s="193">
        <v>0.76363382440237382</v>
      </c>
      <c r="BD23" s="193">
        <v>0.76363382440237382</v>
      </c>
      <c r="BE23" s="193">
        <v>0.76363382440237382</v>
      </c>
      <c r="BF23" s="193">
        <v>0.73553942269363415</v>
      </c>
      <c r="BG23" s="193">
        <v>0.73553942269363415</v>
      </c>
      <c r="BH23" s="193">
        <v>0.73553942269363415</v>
      </c>
      <c r="BI23" s="193">
        <v>0.73553942269363415</v>
      </c>
      <c r="BJ23" s="193">
        <v>0.73553942269363415</v>
      </c>
      <c r="BK23" s="193">
        <v>0.67806052791865334</v>
      </c>
      <c r="BL23" s="193">
        <v>0.67806052791865334</v>
      </c>
      <c r="BM23" s="193">
        <v>0.67806052791865334</v>
      </c>
      <c r="BN23" s="193">
        <v>0.67806052791865334</v>
      </c>
      <c r="BO23" s="193">
        <v>0.67806052791865334</v>
      </c>
      <c r="BP23" s="193">
        <v>0.64026315866447059</v>
      </c>
      <c r="BQ23" s="193">
        <v>0.64026315866447059</v>
      </c>
      <c r="BR23" s="193">
        <v>0.64026315866447059</v>
      </c>
      <c r="BS23" s="193">
        <v>0.64026315866447059</v>
      </c>
      <c r="BT23" s="193">
        <v>0.64026315866447059</v>
      </c>
      <c r="BU23" s="193"/>
      <c r="BV23" s="193"/>
      <c r="BW23" s="193"/>
      <c r="BX23" s="193"/>
      <c r="BY23" s="193"/>
      <c r="BZ23" s="193"/>
      <c r="CA23" s="187"/>
      <c r="CB23" s="194"/>
      <c r="CC23" s="125"/>
      <c r="CD23" s="125"/>
      <c r="CE23" s="125"/>
      <c r="CF23" s="125"/>
      <c r="CG23" s="125"/>
      <c r="CH23" s="125"/>
      <c r="CI23" s="125"/>
      <c r="CJ23" s="125"/>
    </row>
    <row r="24" spans="2:88">
      <c r="B24" s="184">
        <f t="shared" si="5"/>
        <v>2017</v>
      </c>
      <c r="C24" s="193">
        <v>0.76518311845018394</v>
      </c>
      <c r="D24" s="193">
        <v>0.76518311845018394</v>
      </c>
      <c r="E24" s="193">
        <v>0.76518311845018394</v>
      </c>
      <c r="F24" s="193">
        <v>0.76518311845018394</v>
      </c>
      <c r="G24" s="193">
        <v>0.76518311845018394</v>
      </c>
      <c r="H24" s="193">
        <v>0.76518311845018394</v>
      </c>
      <c r="I24" s="193">
        <v>0.76518311845018394</v>
      </c>
      <c r="J24" s="193">
        <v>0.76518311845018394</v>
      </c>
      <c r="K24" s="193">
        <v>0.76518311845018394</v>
      </c>
      <c r="L24" s="193">
        <v>0.76518311845018394</v>
      </c>
      <c r="M24" s="193">
        <v>0.76518311845018394</v>
      </c>
      <c r="N24" s="193">
        <v>0.76518311845018394</v>
      </c>
      <c r="O24" s="193">
        <v>0.76518311845018394</v>
      </c>
      <c r="P24" s="193">
        <v>0.76518311845018394</v>
      </c>
      <c r="Q24" s="193">
        <v>0.76518311845018394</v>
      </c>
      <c r="R24" s="193">
        <v>0.76518311845018394</v>
      </c>
      <c r="S24" s="193">
        <v>0.76518311845018394</v>
      </c>
      <c r="T24" s="193">
        <v>0.76518311845018394</v>
      </c>
      <c r="U24" s="193">
        <v>0.76518311845018394</v>
      </c>
      <c r="V24" s="193">
        <v>0.76518311845018394</v>
      </c>
      <c r="W24" s="193">
        <v>0.76518311845018394</v>
      </c>
      <c r="X24" s="193">
        <v>0.76518311845018394</v>
      </c>
      <c r="Y24" s="193">
        <v>0.76518311845018394</v>
      </c>
      <c r="Z24" s="193">
        <v>0.76518311845018394</v>
      </c>
      <c r="AA24" s="193">
        <v>0.76518311845018394</v>
      </c>
      <c r="AB24" s="193">
        <v>0.76518311845018394</v>
      </c>
      <c r="AC24" s="193">
        <v>0.76518311845018394</v>
      </c>
      <c r="AD24" s="193">
        <v>0.76518311845018394</v>
      </c>
      <c r="AE24" s="193">
        <v>0.76518311845018394</v>
      </c>
      <c r="AF24" s="193">
        <v>0.76518311845018394</v>
      </c>
      <c r="AG24" s="193">
        <v>0.76518311845018394</v>
      </c>
      <c r="AH24" s="193">
        <v>0.76518311845018394</v>
      </c>
      <c r="AI24" s="193">
        <v>0.76518311845018394</v>
      </c>
      <c r="AJ24" s="193">
        <v>0.76518311845018394</v>
      </c>
      <c r="AK24" s="193">
        <v>0.76518311845018394</v>
      </c>
      <c r="AL24" s="193">
        <v>0.76518311845018394</v>
      </c>
      <c r="AM24" s="193">
        <v>0.76518311845018394</v>
      </c>
      <c r="AN24" s="193">
        <v>0.76518311845018394</v>
      </c>
      <c r="AO24" s="193">
        <v>0.76518311845018394</v>
      </c>
      <c r="AP24" s="193">
        <v>0.76518311845018394</v>
      </c>
      <c r="AQ24" s="193">
        <v>0.76518311845018394</v>
      </c>
      <c r="AR24" s="193">
        <v>0.76518311845018394</v>
      </c>
      <c r="AS24" s="193">
        <v>0.76518311845018394</v>
      </c>
      <c r="AT24" s="193">
        <v>0.76518311845018394</v>
      </c>
      <c r="AU24" s="193">
        <v>0.76518311845018394</v>
      </c>
      <c r="AV24" s="193">
        <v>0.76518311845018394</v>
      </c>
      <c r="AW24" s="193">
        <v>0.76518311845018394</v>
      </c>
      <c r="AX24" s="193">
        <v>0.76518311845018394</v>
      </c>
      <c r="AY24" s="193">
        <v>0.76518311845018394</v>
      </c>
      <c r="AZ24" s="193">
        <v>0.76518311845018394</v>
      </c>
      <c r="BA24" s="193">
        <v>0.76518311845018394</v>
      </c>
      <c r="BB24" s="193">
        <v>0.76518311845018394</v>
      </c>
      <c r="BC24" s="193">
        <v>0.76518311845018394</v>
      </c>
      <c r="BD24" s="193">
        <v>0.76518311845018394</v>
      </c>
      <c r="BE24" s="193">
        <v>0.76518311845018394</v>
      </c>
      <c r="BF24" s="193">
        <v>0.7393362688781433</v>
      </c>
      <c r="BG24" s="193">
        <v>0.7393362688781433</v>
      </c>
      <c r="BH24" s="193">
        <v>0.7393362688781433</v>
      </c>
      <c r="BI24" s="193">
        <v>0.7393362688781433</v>
      </c>
      <c r="BJ24" s="193">
        <v>0.7393362688781433</v>
      </c>
      <c r="BK24" s="193">
        <v>0.68645568568516124</v>
      </c>
      <c r="BL24" s="193">
        <v>0.68645568568516124</v>
      </c>
      <c r="BM24" s="193">
        <v>0.68645568568516124</v>
      </c>
      <c r="BN24" s="193">
        <v>0.68645568568516124</v>
      </c>
      <c r="BO24" s="193">
        <v>0.68645568568516124</v>
      </c>
      <c r="BP24" s="193">
        <v>0.65168210597131304</v>
      </c>
      <c r="BQ24" s="193">
        <v>0.65168210597131304</v>
      </c>
      <c r="BR24" s="193">
        <v>0.65168210597131304</v>
      </c>
      <c r="BS24" s="193">
        <v>0.65168210597131304</v>
      </c>
      <c r="BT24" s="193">
        <v>0.65168210597131304</v>
      </c>
      <c r="BU24" s="193"/>
      <c r="BV24" s="193"/>
      <c r="BW24" s="193"/>
      <c r="BX24" s="193"/>
      <c r="BY24" s="193"/>
      <c r="BZ24" s="193"/>
      <c r="CA24" s="187"/>
      <c r="CB24" s="194"/>
      <c r="CC24" s="125"/>
      <c r="CD24" s="125"/>
      <c r="CE24" s="125"/>
      <c r="CF24" s="125"/>
      <c r="CG24" s="125"/>
      <c r="CH24" s="125"/>
      <c r="CI24" s="125"/>
      <c r="CJ24" s="125"/>
    </row>
    <row r="25" spans="2:88">
      <c r="B25" s="184">
        <f t="shared" si="5"/>
        <v>2018</v>
      </c>
      <c r="C25" s="193">
        <v>0.76660846897416923</v>
      </c>
      <c r="D25" s="193">
        <v>0.76660846897416923</v>
      </c>
      <c r="E25" s="193">
        <v>0.76660846897416923</v>
      </c>
      <c r="F25" s="193">
        <v>0.76660846897416923</v>
      </c>
      <c r="G25" s="193">
        <v>0.76660846897416923</v>
      </c>
      <c r="H25" s="193">
        <v>0.76660846897416923</v>
      </c>
      <c r="I25" s="193">
        <v>0.76660846897416923</v>
      </c>
      <c r="J25" s="193">
        <v>0.76660846897416923</v>
      </c>
      <c r="K25" s="193">
        <v>0.76660846897416923</v>
      </c>
      <c r="L25" s="193">
        <v>0.76660846897416923</v>
      </c>
      <c r="M25" s="193">
        <v>0.76660846897416923</v>
      </c>
      <c r="N25" s="193">
        <v>0.76660846897416923</v>
      </c>
      <c r="O25" s="193">
        <v>0.76660846897416923</v>
      </c>
      <c r="P25" s="193">
        <v>0.76660846897416923</v>
      </c>
      <c r="Q25" s="193">
        <v>0.76660846897416923</v>
      </c>
      <c r="R25" s="193">
        <v>0.76660846897416923</v>
      </c>
      <c r="S25" s="193">
        <v>0.76660846897416923</v>
      </c>
      <c r="T25" s="193">
        <v>0.76660846897416923</v>
      </c>
      <c r="U25" s="193">
        <v>0.76660846897416923</v>
      </c>
      <c r="V25" s="193">
        <v>0.76660846897416923</v>
      </c>
      <c r="W25" s="193">
        <v>0.76660846897416923</v>
      </c>
      <c r="X25" s="193">
        <v>0.76660846897416923</v>
      </c>
      <c r="Y25" s="193">
        <v>0.76660846897416923</v>
      </c>
      <c r="Z25" s="193">
        <v>0.76660846897416923</v>
      </c>
      <c r="AA25" s="193">
        <v>0.76660846897416923</v>
      </c>
      <c r="AB25" s="193">
        <v>0.76660846897416923</v>
      </c>
      <c r="AC25" s="193">
        <v>0.76660846897416923</v>
      </c>
      <c r="AD25" s="193">
        <v>0.76660846897416923</v>
      </c>
      <c r="AE25" s="193">
        <v>0.76660846897416923</v>
      </c>
      <c r="AF25" s="193">
        <v>0.76660846897416923</v>
      </c>
      <c r="AG25" s="193">
        <v>0.76660846897416923</v>
      </c>
      <c r="AH25" s="193">
        <v>0.76660846897416923</v>
      </c>
      <c r="AI25" s="193">
        <v>0.76660846897416923</v>
      </c>
      <c r="AJ25" s="193">
        <v>0.76660846897416923</v>
      </c>
      <c r="AK25" s="193">
        <v>0.76660846897416923</v>
      </c>
      <c r="AL25" s="193">
        <v>0.76660846897416923</v>
      </c>
      <c r="AM25" s="193">
        <v>0.76660846897416923</v>
      </c>
      <c r="AN25" s="193">
        <v>0.76660846897416923</v>
      </c>
      <c r="AO25" s="193">
        <v>0.76660846897416923</v>
      </c>
      <c r="AP25" s="193">
        <v>0.76660846897416923</v>
      </c>
      <c r="AQ25" s="193">
        <v>0.76660846897416923</v>
      </c>
      <c r="AR25" s="193">
        <v>0.76660846897416923</v>
      </c>
      <c r="AS25" s="193">
        <v>0.76660846897416923</v>
      </c>
      <c r="AT25" s="193">
        <v>0.76660846897416923</v>
      </c>
      <c r="AU25" s="193">
        <v>0.76660846897416923</v>
      </c>
      <c r="AV25" s="193">
        <v>0.76660846897416923</v>
      </c>
      <c r="AW25" s="193">
        <v>0.76660846897416923</v>
      </c>
      <c r="AX25" s="193">
        <v>0.76660846897416923</v>
      </c>
      <c r="AY25" s="193">
        <v>0.76660846897416923</v>
      </c>
      <c r="AZ25" s="193">
        <v>0.76660846897416923</v>
      </c>
      <c r="BA25" s="193">
        <v>0.76660846897416923</v>
      </c>
      <c r="BB25" s="193">
        <v>0.76660846897416923</v>
      </c>
      <c r="BC25" s="193">
        <v>0.76660846897416923</v>
      </c>
      <c r="BD25" s="193">
        <v>0.76660846897416923</v>
      </c>
      <c r="BE25" s="193">
        <v>0.76660846897416923</v>
      </c>
      <c r="BF25" s="193">
        <v>0.74282936736789185</v>
      </c>
      <c r="BG25" s="193">
        <v>0.74282936736789185</v>
      </c>
      <c r="BH25" s="193">
        <v>0.74282936736789185</v>
      </c>
      <c r="BI25" s="193">
        <v>0.74282936736789185</v>
      </c>
      <c r="BJ25" s="193">
        <v>0.74282936736789185</v>
      </c>
      <c r="BK25" s="193">
        <v>0.69417923083034827</v>
      </c>
      <c r="BL25" s="193">
        <v>0.69417923083034827</v>
      </c>
      <c r="BM25" s="193">
        <v>0.69417923083034827</v>
      </c>
      <c r="BN25" s="193">
        <v>0.69417923083034827</v>
      </c>
      <c r="BO25" s="193">
        <v>0.69417923083034827</v>
      </c>
      <c r="BP25" s="193">
        <v>0.66218753749360793</v>
      </c>
      <c r="BQ25" s="193">
        <v>0.66218753749360793</v>
      </c>
      <c r="BR25" s="193">
        <v>0.66218753749360793</v>
      </c>
      <c r="BS25" s="193">
        <v>0.66218753749360793</v>
      </c>
      <c r="BT25" s="193">
        <v>0.66218753749360793</v>
      </c>
      <c r="BU25" s="193"/>
      <c r="BV25" s="193"/>
      <c r="BW25" s="193"/>
      <c r="BX25" s="193"/>
      <c r="BY25" s="193"/>
      <c r="BZ25" s="193"/>
      <c r="CA25" s="187"/>
      <c r="CB25" s="194"/>
      <c r="CC25" s="125"/>
      <c r="CD25" s="125"/>
      <c r="CE25" s="125"/>
      <c r="CF25" s="125"/>
      <c r="CG25" s="125"/>
      <c r="CH25" s="125"/>
      <c r="CI25" s="125"/>
      <c r="CJ25" s="125"/>
    </row>
    <row r="26" spans="2:88">
      <c r="B26" s="184">
        <f t="shared" si="5"/>
        <v>2019</v>
      </c>
      <c r="C26" s="193">
        <v>0.76791979145623579</v>
      </c>
      <c r="D26" s="193">
        <v>0.76791979145623579</v>
      </c>
      <c r="E26" s="193">
        <v>0.76791979145623579</v>
      </c>
      <c r="F26" s="193">
        <v>0.76791979145623579</v>
      </c>
      <c r="G26" s="193">
        <v>0.76791979145623579</v>
      </c>
      <c r="H26" s="193">
        <v>0.76791979145623579</v>
      </c>
      <c r="I26" s="193">
        <v>0.76791979145623579</v>
      </c>
      <c r="J26" s="193">
        <v>0.76791979145623579</v>
      </c>
      <c r="K26" s="193">
        <v>0.76791979145623579</v>
      </c>
      <c r="L26" s="193">
        <v>0.76791979145623579</v>
      </c>
      <c r="M26" s="193">
        <v>0.76791979145623579</v>
      </c>
      <c r="N26" s="193">
        <v>0.76791979145623579</v>
      </c>
      <c r="O26" s="193">
        <v>0.76791979145623579</v>
      </c>
      <c r="P26" s="193">
        <v>0.76791979145623579</v>
      </c>
      <c r="Q26" s="193">
        <v>0.76791979145623579</v>
      </c>
      <c r="R26" s="193">
        <v>0.76791979145623579</v>
      </c>
      <c r="S26" s="193">
        <v>0.76791979145623579</v>
      </c>
      <c r="T26" s="193">
        <v>0.76791979145623579</v>
      </c>
      <c r="U26" s="193">
        <v>0.76791979145623579</v>
      </c>
      <c r="V26" s="193">
        <v>0.76791979145623579</v>
      </c>
      <c r="W26" s="193">
        <v>0.76791979145623579</v>
      </c>
      <c r="X26" s="193">
        <v>0.76791979145623579</v>
      </c>
      <c r="Y26" s="193">
        <v>0.76791979145623579</v>
      </c>
      <c r="Z26" s="193">
        <v>0.76791979145623579</v>
      </c>
      <c r="AA26" s="193">
        <v>0.76791979145623579</v>
      </c>
      <c r="AB26" s="193">
        <v>0.76791979145623579</v>
      </c>
      <c r="AC26" s="193">
        <v>0.76791979145623579</v>
      </c>
      <c r="AD26" s="193">
        <v>0.76791979145623579</v>
      </c>
      <c r="AE26" s="193">
        <v>0.76791979145623579</v>
      </c>
      <c r="AF26" s="193">
        <v>0.76791979145623579</v>
      </c>
      <c r="AG26" s="193">
        <v>0.76791979145623579</v>
      </c>
      <c r="AH26" s="193">
        <v>0.76791979145623579</v>
      </c>
      <c r="AI26" s="193">
        <v>0.76791979145623579</v>
      </c>
      <c r="AJ26" s="193">
        <v>0.76791979145623579</v>
      </c>
      <c r="AK26" s="193">
        <v>0.76791979145623579</v>
      </c>
      <c r="AL26" s="193">
        <v>0.76791979145623579</v>
      </c>
      <c r="AM26" s="193">
        <v>0.76791979145623579</v>
      </c>
      <c r="AN26" s="193">
        <v>0.76791979145623579</v>
      </c>
      <c r="AO26" s="193">
        <v>0.76791979145623579</v>
      </c>
      <c r="AP26" s="193">
        <v>0.76791979145623579</v>
      </c>
      <c r="AQ26" s="193">
        <v>0.76791979145623579</v>
      </c>
      <c r="AR26" s="193">
        <v>0.76791979145623579</v>
      </c>
      <c r="AS26" s="193">
        <v>0.76791979145623579</v>
      </c>
      <c r="AT26" s="193">
        <v>0.76791979145623579</v>
      </c>
      <c r="AU26" s="193">
        <v>0.76791979145623579</v>
      </c>
      <c r="AV26" s="193">
        <v>0.76791979145623579</v>
      </c>
      <c r="AW26" s="193">
        <v>0.76791979145623579</v>
      </c>
      <c r="AX26" s="193">
        <v>0.76791979145623579</v>
      </c>
      <c r="AY26" s="193">
        <v>0.76791979145623579</v>
      </c>
      <c r="AZ26" s="193">
        <v>0.76791979145623579</v>
      </c>
      <c r="BA26" s="193">
        <v>0.76791979145623579</v>
      </c>
      <c r="BB26" s="193">
        <v>0.76791979145623579</v>
      </c>
      <c r="BC26" s="193">
        <v>0.76791979145623579</v>
      </c>
      <c r="BD26" s="193">
        <v>0.76791979145623579</v>
      </c>
      <c r="BE26" s="193">
        <v>0.76791979145623579</v>
      </c>
      <c r="BF26" s="193">
        <v>0.74604301797846051</v>
      </c>
      <c r="BG26" s="193">
        <v>0.74604301797846051</v>
      </c>
      <c r="BH26" s="193">
        <v>0.74604301797846051</v>
      </c>
      <c r="BI26" s="193">
        <v>0.74604301797846051</v>
      </c>
      <c r="BJ26" s="193">
        <v>0.74604301797846051</v>
      </c>
      <c r="BK26" s="193">
        <v>0.70128489236392044</v>
      </c>
      <c r="BL26" s="193">
        <v>0.70128489236392044</v>
      </c>
      <c r="BM26" s="193">
        <v>0.70128489236392044</v>
      </c>
      <c r="BN26" s="193">
        <v>0.70128489236392044</v>
      </c>
      <c r="BO26" s="193">
        <v>0.70128489236392044</v>
      </c>
      <c r="BP26" s="193">
        <v>0.6718525344941193</v>
      </c>
      <c r="BQ26" s="193">
        <v>0.6718525344941193</v>
      </c>
      <c r="BR26" s="193">
        <v>0.6718525344941193</v>
      </c>
      <c r="BS26" s="193">
        <v>0.6718525344941193</v>
      </c>
      <c r="BT26" s="193">
        <v>0.6718525344941193</v>
      </c>
      <c r="BU26" s="193"/>
      <c r="BV26" s="193"/>
      <c r="BW26" s="193"/>
      <c r="BX26" s="193"/>
      <c r="BY26" s="193"/>
      <c r="BZ26" s="193"/>
      <c r="CA26" s="187"/>
      <c r="CB26" s="194"/>
      <c r="CC26" s="125"/>
      <c r="CD26" s="125"/>
      <c r="CE26" s="125"/>
      <c r="CF26" s="125"/>
      <c r="CG26" s="125"/>
      <c r="CH26" s="125"/>
      <c r="CI26" s="125"/>
      <c r="CJ26" s="125"/>
    </row>
    <row r="27" spans="2:88">
      <c r="B27" s="184">
        <f t="shared" si="5"/>
        <v>2020</v>
      </c>
      <c r="C27" s="193">
        <v>0.76912620813973687</v>
      </c>
      <c r="D27" s="193">
        <v>0.76912620813973687</v>
      </c>
      <c r="E27" s="193">
        <v>0.76912620813973687</v>
      </c>
      <c r="F27" s="193">
        <v>0.76912620813973687</v>
      </c>
      <c r="G27" s="193">
        <v>0.76912620813973687</v>
      </c>
      <c r="H27" s="193">
        <v>0.76912620813973687</v>
      </c>
      <c r="I27" s="193">
        <v>0.76912620813973687</v>
      </c>
      <c r="J27" s="193">
        <v>0.76912620813973687</v>
      </c>
      <c r="K27" s="193">
        <v>0.76912620813973687</v>
      </c>
      <c r="L27" s="193">
        <v>0.76912620813973687</v>
      </c>
      <c r="M27" s="193">
        <v>0.76912620813973687</v>
      </c>
      <c r="N27" s="193">
        <v>0.76912620813973687</v>
      </c>
      <c r="O27" s="193">
        <v>0.76912620813973687</v>
      </c>
      <c r="P27" s="193">
        <v>0.76912620813973687</v>
      </c>
      <c r="Q27" s="193">
        <v>0.76912620813973687</v>
      </c>
      <c r="R27" s="193">
        <v>0.76912620813973687</v>
      </c>
      <c r="S27" s="193">
        <v>0.76912620813973687</v>
      </c>
      <c r="T27" s="193">
        <v>0.76912620813973687</v>
      </c>
      <c r="U27" s="193">
        <v>0.76912620813973687</v>
      </c>
      <c r="V27" s="193">
        <v>0.76912620813973687</v>
      </c>
      <c r="W27" s="193">
        <v>0.76912620813973687</v>
      </c>
      <c r="X27" s="193">
        <v>0.76912620813973687</v>
      </c>
      <c r="Y27" s="193">
        <v>0.76912620813973687</v>
      </c>
      <c r="Z27" s="193">
        <v>0.76912620813973687</v>
      </c>
      <c r="AA27" s="193">
        <v>0.76912620813973687</v>
      </c>
      <c r="AB27" s="193">
        <v>0.76912620813973687</v>
      </c>
      <c r="AC27" s="193">
        <v>0.76912620813973687</v>
      </c>
      <c r="AD27" s="193">
        <v>0.76912620813973687</v>
      </c>
      <c r="AE27" s="193">
        <v>0.76912620813973687</v>
      </c>
      <c r="AF27" s="193">
        <v>0.76912620813973687</v>
      </c>
      <c r="AG27" s="193">
        <v>0.76912620813973687</v>
      </c>
      <c r="AH27" s="193">
        <v>0.76912620813973687</v>
      </c>
      <c r="AI27" s="193">
        <v>0.76912620813973687</v>
      </c>
      <c r="AJ27" s="193">
        <v>0.76912620813973687</v>
      </c>
      <c r="AK27" s="193">
        <v>0.76912620813973687</v>
      </c>
      <c r="AL27" s="193">
        <v>0.76912620813973687</v>
      </c>
      <c r="AM27" s="193">
        <v>0.76912620813973687</v>
      </c>
      <c r="AN27" s="193">
        <v>0.76912620813973687</v>
      </c>
      <c r="AO27" s="193">
        <v>0.76912620813973687</v>
      </c>
      <c r="AP27" s="193">
        <v>0.76912620813973687</v>
      </c>
      <c r="AQ27" s="193">
        <v>0.76912620813973687</v>
      </c>
      <c r="AR27" s="193">
        <v>0.76912620813973687</v>
      </c>
      <c r="AS27" s="193">
        <v>0.76912620813973687</v>
      </c>
      <c r="AT27" s="193">
        <v>0.76912620813973687</v>
      </c>
      <c r="AU27" s="193">
        <v>0.76912620813973687</v>
      </c>
      <c r="AV27" s="193">
        <v>0.76912620813973687</v>
      </c>
      <c r="AW27" s="193">
        <v>0.76912620813973687</v>
      </c>
      <c r="AX27" s="193">
        <v>0.76912620813973687</v>
      </c>
      <c r="AY27" s="193">
        <v>0.76912620813973687</v>
      </c>
      <c r="AZ27" s="193">
        <v>0.76912620813973687</v>
      </c>
      <c r="BA27" s="193">
        <v>0.76912620813973687</v>
      </c>
      <c r="BB27" s="193">
        <v>0.76912620813973687</v>
      </c>
      <c r="BC27" s="193">
        <v>0.76912620813973687</v>
      </c>
      <c r="BD27" s="193">
        <v>0.76912620813973687</v>
      </c>
      <c r="BE27" s="193">
        <v>0.76912620813973687</v>
      </c>
      <c r="BF27" s="193">
        <v>0.74899957654018379</v>
      </c>
      <c r="BG27" s="193">
        <v>0.74899957654018379</v>
      </c>
      <c r="BH27" s="193">
        <v>0.74899957654018379</v>
      </c>
      <c r="BI27" s="193">
        <v>0.74899957654018379</v>
      </c>
      <c r="BJ27" s="193">
        <v>0.74899957654018379</v>
      </c>
      <c r="BK27" s="193">
        <v>0.7078221009748068</v>
      </c>
      <c r="BL27" s="193">
        <v>0.7078221009748068</v>
      </c>
      <c r="BM27" s="193">
        <v>0.7078221009748068</v>
      </c>
      <c r="BN27" s="193">
        <v>0.7078221009748068</v>
      </c>
      <c r="BO27" s="193">
        <v>0.7078221009748068</v>
      </c>
      <c r="BP27" s="193">
        <v>0.68074433173458981</v>
      </c>
      <c r="BQ27" s="193">
        <v>0.68074433173458981</v>
      </c>
      <c r="BR27" s="193">
        <v>0.68074433173458981</v>
      </c>
      <c r="BS27" s="193">
        <v>0.68074433173458981</v>
      </c>
      <c r="BT27" s="193">
        <v>0.68074433173458981</v>
      </c>
      <c r="BU27" s="193"/>
      <c r="BV27" s="193"/>
      <c r="BW27" s="193"/>
      <c r="BX27" s="193"/>
      <c r="BY27" s="193"/>
      <c r="BZ27" s="193"/>
      <c r="CA27" s="187"/>
      <c r="CB27" s="194"/>
      <c r="CC27" s="125"/>
      <c r="CD27" s="125"/>
      <c r="CE27" s="125"/>
      <c r="CF27" s="125"/>
      <c r="CG27" s="125"/>
      <c r="CH27" s="125"/>
      <c r="CI27" s="125"/>
      <c r="CJ27" s="125"/>
    </row>
    <row r="28" spans="2:88">
      <c r="B28" s="184">
        <f t="shared" si="5"/>
        <v>2021</v>
      </c>
      <c r="C28" s="193">
        <v>0.77023611148855786</v>
      </c>
      <c r="D28" s="193">
        <v>0.77023611148855786</v>
      </c>
      <c r="E28" s="193">
        <v>0.77023611148855786</v>
      </c>
      <c r="F28" s="193">
        <v>0.77023611148855786</v>
      </c>
      <c r="G28" s="193">
        <v>0.77023611148855786</v>
      </c>
      <c r="H28" s="193">
        <v>0.77023611148855786</v>
      </c>
      <c r="I28" s="193">
        <v>0.77023611148855786</v>
      </c>
      <c r="J28" s="193">
        <v>0.77023611148855786</v>
      </c>
      <c r="K28" s="193">
        <v>0.77023611148855786</v>
      </c>
      <c r="L28" s="193">
        <v>0.77023611148855786</v>
      </c>
      <c r="M28" s="193">
        <v>0.77023611148855786</v>
      </c>
      <c r="N28" s="193">
        <v>0.77023611148855786</v>
      </c>
      <c r="O28" s="193">
        <v>0.77023611148855786</v>
      </c>
      <c r="P28" s="193">
        <v>0.77023611148855786</v>
      </c>
      <c r="Q28" s="193">
        <v>0.77023611148855786</v>
      </c>
      <c r="R28" s="193">
        <v>0.77023611148855786</v>
      </c>
      <c r="S28" s="193">
        <v>0.77023611148855786</v>
      </c>
      <c r="T28" s="193">
        <v>0.77023611148855786</v>
      </c>
      <c r="U28" s="193">
        <v>0.77023611148855786</v>
      </c>
      <c r="V28" s="193">
        <v>0.77023611148855786</v>
      </c>
      <c r="W28" s="193">
        <v>0.77023611148855786</v>
      </c>
      <c r="X28" s="193">
        <v>0.77023611148855786</v>
      </c>
      <c r="Y28" s="193">
        <v>0.77023611148855786</v>
      </c>
      <c r="Z28" s="193">
        <v>0.77023611148855786</v>
      </c>
      <c r="AA28" s="193">
        <v>0.77023611148855786</v>
      </c>
      <c r="AB28" s="193">
        <v>0.77023611148855786</v>
      </c>
      <c r="AC28" s="193">
        <v>0.77023611148855786</v>
      </c>
      <c r="AD28" s="193">
        <v>0.77023611148855786</v>
      </c>
      <c r="AE28" s="193">
        <v>0.77023611148855786</v>
      </c>
      <c r="AF28" s="193">
        <v>0.77023611148855786</v>
      </c>
      <c r="AG28" s="193">
        <v>0.77023611148855786</v>
      </c>
      <c r="AH28" s="193">
        <v>0.77023611148855786</v>
      </c>
      <c r="AI28" s="193">
        <v>0.77023611148855786</v>
      </c>
      <c r="AJ28" s="193">
        <v>0.77023611148855786</v>
      </c>
      <c r="AK28" s="193">
        <v>0.77023611148855786</v>
      </c>
      <c r="AL28" s="193">
        <v>0.77023611148855786</v>
      </c>
      <c r="AM28" s="193">
        <v>0.77023611148855786</v>
      </c>
      <c r="AN28" s="193">
        <v>0.77023611148855786</v>
      </c>
      <c r="AO28" s="193">
        <v>0.77023611148855786</v>
      </c>
      <c r="AP28" s="193">
        <v>0.77023611148855786</v>
      </c>
      <c r="AQ28" s="193">
        <v>0.77023611148855786</v>
      </c>
      <c r="AR28" s="193">
        <v>0.77023611148855786</v>
      </c>
      <c r="AS28" s="193">
        <v>0.77023611148855786</v>
      </c>
      <c r="AT28" s="193">
        <v>0.77023611148855786</v>
      </c>
      <c r="AU28" s="193">
        <v>0.77023611148855786</v>
      </c>
      <c r="AV28" s="193">
        <v>0.77023611148855786</v>
      </c>
      <c r="AW28" s="193">
        <v>0.77023611148855786</v>
      </c>
      <c r="AX28" s="193">
        <v>0.77023611148855786</v>
      </c>
      <c r="AY28" s="193">
        <v>0.77023611148855786</v>
      </c>
      <c r="AZ28" s="193">
        <v>0.77023611148855786</v>
      </c>
      <c r="BA28" s="193">
        <v>0.77023611148855786</v>
      </c>
      <c r="BB28" s="193">
        <v>0.77023611148855786</v>
      </c>
      <c r="BC28" s="193">
        <v>0.77023611148855786</v>
      </c>
      <c r="BD28" s="193">
        <v>0.77023611148855786</v>
      </c>
      <c r="BE28" s="193">
        <v>0.77023611148855786</v>
      </c>
      <c r="BF28" s="193">
        <v>0.751719610416969</v>
      </c>
      <c r="BG28" s="193">
        <v>0.751719610416969</v>
      </c>
      <c r="BH28" s="193">
        <v>0.751719610416969</v>
      </c>
      <c r="BI28" s="193">
        <v>0.751719610416969</v>
      </c>
      <c r="BJ28" s="193">
        <v>0.751719610416969</v>
      </c>
      <c r="BK28" s="193">
        <v>0.71383633289682225</v>
      </c>
      <c r="BL28" s="193">
        <v>0.71383633289682225</v>
      </c>
      <c r="BM28" s="193">
        <v>0.71383633289682225</v>
      </c>
      <c r="BN28" s="193">
        <v>0.71383633289682225</v>
      </c>
      <c r="BO28" s="193">
        <v>0.71383633289682225</v>
      </c>
      <c r="BP28" s="193">
        <v>0.68892478519582256</v>
      </c>
      <c r="BQ28" s="193">
        <v>0.68892478519582256</v>
      </c>
      <c r="BR28" s="193">
        <v>0.68892478519582256</v>
      </c>
      <c r="BS28" s="193">
        <v>0.68892478519582256</v>
      </c>
      <c r="BT28" s="193">
        <v>0.68892478519582256</v>
      </c>
      <c r="BU28" s="193"/>
      <c r="BV28" s="193"/>
      <c r="BW28" s="193"/>
      <c r="BX28" s="193"/>
      <c r="BY28" s="193"/>
      <c r="BZ28" s="193"/>
      <c r="CA28" s="187"/>
      <c r="CB28" s="194"/>
      <c r="CC28" s="125"/>
      <c r="CD28" s="125"/>
      <c r="CE28" s="125"/>
      <c r="CF28" s="125"/>
      <c r="CG28" s="125"/>
      <c r="CH28" s="125"/>
      <c r="CI28" s="125"/>
      <c r="CJ28" s="125"/>
    </row>
    <row r="29" spans="2:88">
      <c r="B29" s="184">
        <f t="shared" si="5"/>
        <v>2022</v>
      </c>
      <c r="C29" s="193">
        <v>0.77125722256947327</v>
      </c>
      <c r="D29" s="193">
        <v>0.77125722256947327</v>
      </c>
      <c r="E29" s="193">
        <v>0.77125722256947327</v>
      </c>
      <c r="F29" s="193">
        <v>0.77125722256947327</v>
      </c>
      <c r="G29" s="193">
        <v>0.77125722256947327</v>
      </c>
      <c r="H29" s="193">
        <v>0.77125722256947327</v>
      </c>
      <c r="I29" s="193">
        <v>0.77125722256947327</v>
      </c>
      <c r="J29" s="193">
        <v>0.77125722256947327</v>
      </c>
      <c r="K29" s="193">
        <v>0.77125722256947327</v>
      </c>
      <c r="L29" s="193">
        <v>0.77125722256947327</v>
      </c>
      <c r="M29" s="193">
        <v>0.77125722256947327</v>
      </c>
      <c r="N29" s="193">
        <v>0.77125722256947327</v>
      </c>
      <c r="O29" s="193">
        <v>0.77125722256947327</v>
      </c>
      <c r="P29" s="193">
        <v>0.77125722256947327</v>
      </c>
      <c r="Q29" s="193">
        <v>0.77125722256947327</v>
      </c>
      <c r="R29" s="193">
        <v>0.77125722256947327</v>
      </c>
      <c r="S29" s="193">
        <v>0.77125722256947327</v>
      </c>
      <c r="T29" s="193">
        <v>0.77125722256947327</v>
      </c>
      <c r="U29" s="193">
        <v>0.77125722256947327</v>
      </c>
      <c r="V29" s="193">
        <v>0.77125722256947327</v>
      </c>
      <c r="W29" s="193">
        <v>0.77125722256947327</v>
      </c>
      <c r="X29" s="193">
        <v>0.77125722256947327</v>
      </c>
      <c r="Y29" s="193">
        <v>0.77125722256947327</v>
      </c>
      <c r="Z29" s="193">
        <v>0.77125722256947327</v>
      </c>
      <c r="AA29" s="193">
        <v>0.77125722256947327</v>
      </c>
      <c r="AB29" s="193">
        <v>0.77125722256947327</v>
      </c>
      <c r="AC29" s="193">
        <v>0.77125722256947327</v>
      </c>
      <c r="AD29" s="193">
        <v>0.77125722256947327</v>
      </c>
      <c r="AE29" s="193">
        <v>0.77125722256947327</v>
      </c>
      <c r="AF29" s="193">
        <v>0.77125722256947327</v>
      </c>
      <c r="AG29" s="193">
        <v>0.77125722256947327</v>
      </c>
      <c r="AH29" s="193">
        <v>0.77125722256947327</v>
      </c>
      <c r="AI29" s="193">
        <v>0.77125722256947327</v>
      </c>
      <c r="AJ29" s="193">
        <v>0.77125722256947327</v>
      </c>
      <c r="AK29" s="193">
        <v>0.77125722256947327</v>
      </c>
      <c r="AL29" s="193">
        <v>0.77125722256947327</v>
      </c>
      <c r="AM29" s="193">
        <v>0.77125722256947327</v>
      </c>
      <c r="AN29" s="193">
        <v>0.77125722256947327</v>
      </c>
      <c r="AO29" s="193">
        <v>0.77125722256947327</v>
      </c>
      <c r="AP29" s="193">
        <v>0.77125722256947327</v>
      </c>
      <c r="AQ29" s="193">
        <v>0.77125722256947327</v>
      </c>
      <c r="AR29" s="193">
        <v>0.77125722256947327</v>
      </c>
      <c r="AS29" s="193">
        <v>0.77125722256947327</v>
      </c>
      <c r="AT29" s="193">
        <v>0.77125722256947327</v>
      </c>
      <c r="AU29" s="193">
        <v>0.77125722256947327</v>
      </c>
      <c r="AV29" s="193">
        <v>0.77125722256947327</v>
      </c>
      <c r="AW29" s="193">
        <v>0.77125722256947327</v>
      </c>
      <c r="AX29" s="193">
        <v>0.77125722256947327</v>
      </c>
      <c r="AY29" s="193">
        <v>0.77125722256947327</v>
      </c>
      <c r="AZ29" s="193">
        <v>0.77125722256947327</v>
      </c>
      <c r="BA29" s="193">
        <v>0.77125722256947327</v>
      </c>
      <c r="BB29" s="193">
        <v>0.77125722256947327</v>
      </c>
      <c r="BC29" s="193">
        <v>0.77125722256947327</v>
      </c>
      <c r="BD29" s="193">
        <v>0.77125722256947327</v>
      </c>
      <c r="BE29" s="193">
        <v>0.77125722256947327</v>
      </c>
      <c r="BF29" s="193">
        <v>0.7542220415836115</v>
      </c>
      <c r="BG29" s="193">
        <v>0.7542220415836115</v>
      </c>
      <c r="BH29" s="193">
        <v>0.7542220415836115</v>
      </c>
      <c r="BI29" s="193">
        <v>0.7542220415836115</v>
      </c>
      <c r="BJ29" s="193">
        <v>0.7542220415836115</v>
      </c>
      <c r="BK29" s="193">
        <v>0.71936942626507649</v>
      </c>
      <c r="BL29" s="193">
        <v>0.71936942626507649</v>
      </c>
      <c r="BM29" s="193">
        <v>0.71936942626507649</v>
      </c>
      <c r="BN29" s="193">
        <v>0.71936942626507649</v>
      </c>
      <c r="BO29" s="193">
        <v>0.71936942626507649</v>
      </c>
      <c r="BP29" s="193">
        <v>0.69645080238015666</v>
      </c>
      <c r="BQ29" s="193">
        <v>0.69645080238015666</v>
      </c>
      <c r="BR29" s="193">
        <v>0.69645080238015666</v>
      </c>
      <c r="BS29" s="193">
        <v>0.69645080238015666</v>
      </c>
      <c r="BT29" s="193">
        <v>0.69645080238015666</v>
      </c>
      <c r="BU29" s="193"/>
      <c r="BV29" s="193"/>
      <c r="BW29" s="193"/>
      <c r="BX29" s="193"/>
      <c r="BY29" s="193"/>
      <c r="BZ29" s="193"/>
      <c r="CA29" s="187"/>
      <c r="CB29" s="194"/>
      <c r="CC29" s="125"/>
      <c r="CD29" s="125"/>
      <c r="CE29" s="125"/>
      <c r="CF29" s="125"/>
      <c r="CG29" s="125"/>
      <c r="CH29" s="125"/>
      <c r="CI29" s="125"/>
      <c r="CJ29" s="125"/>
    </row>
    <row r="30" spans="2:88">
      <c r="B30" s="184">
        <f t="shared" si="5"/>
        <v>2023</v>
      </c>
      <c r="C30" s="193">
        <v>0.77219664476391536</v>
      </c>
      <c r="D30" s="193">
        <v>0.77219664476391536</v>
      </c>
      <c r="E30" s="193">
        <v>0.77219664476391536</v>
      </c>
      <c r="F30" s="193">
        <v>0.77219664476391536</v>
      </c>
      <c r="G30" s="193">
        <v>0.77219664476391536</v>
      </c>
      <c r="H30" s="193">
        <v>0.77219664476391536</v>
      </c>
      <c r="I30" s="193">
        <v>0.77219664476391536</v>
      </c>
      <c r="J30" s="193">
        <v>0.77219664476391536</v>
      </c>
      <c r="K30" s="193">
        <v>0.77219664476391536</v>
      </c>
      <c r="L30" s="193">
        <v>0.77219664476391536</v>
      </c>
      <c r="M30" s="193">
        <v>0.77219664476391536</v>
      </c>
      <c r="N30" s="193">
        <v>0.77219664476391536</v>
      </c>
      <c r="O30" s="193">
        <v>0.77219664476391536</v>
      </c>
      <c r="P30" s="193">
        <v>0.77219664476391536</v>
      </c>
      <c r="Q30" s="193">
        <v>0.77219664476391536</v>
      </c>
      <c r="R30" s="193">
        <v>0.77219664476391536</v>
      </c>
      <c r="S30" s="193">
        <v>0.77219664476391536</v>
      </c>
      <c r="T30" s="193">
        <v>0.77219664476391536</v>
      </c>
      <c r="U30" s="193">
        <v>0.77219664476391536</v>
      </c>
      <c r="V30" s="193">
        <v>0.77219664476391536</v>
      </c>
      <c r="W30" s="193">
        <v>0.77219664476391536</v>
      </c>
      <c r="X30" s="193">
        <v>0.77219664476391536</v>
      </c>
      <c r="Y30" s="193">
        <v>0.77219664476391536</v>
      </c>
      <c r="Z30" s="193">
        <v>0.77219664476391536</v>
      </c>
      <c r="AA30" s="193">
        <v>0.77219664476391536</v>
      </c>
      <c r="AB30" s="193">
        <v>0.77219664476391536</v>
      </c>
      <c r="AC30" s="193">
        <v>0.77219664476391536</v>
      </c>
      <c r="AD30" s="193">
        <v>0.77219664476391536</v>
      </c>
      <c r="AE30" s="193">
        <v>0.77219664476391536</v>
      </c>
      <c r="AF30" s="193">
        <v>0.77219664476391536</v>
      </c>
      <c r="AG30" s="193">
        <v>0.77219664476391536</v>
      </c>
      <c r="AH30" s="193">
        <v>0.77219664476391536</v>
      </c>
      <c r="AI30" s="193">
        <v>0.77219664476391536</v>
      </c>
      <c r="AJ30" s="193">
        <v>0.77219664476391536</v>
      </c>
      <c r="AK30" s="193">
        <v>0.77219664476391536</v>
      </c>
      <c r="AL30" s="193">
        <v>0.77219664476391536</v>
      </c>
      <c r="AM30" s="193">
        <v>0.77219664476391536</v>
      </c>
      <c r="AN30" s="193">
        <v>0.77219664476391536</v>
      </c>
      <c r="AO30" s="193">
        <v>0.77219664476391536</v>
      </c>
      <c r="AP30" s="193">
        <v>0.77219664476391536</v>
      </c>
      <c r="AQ30" s="193">
        <v>0.77219664476391536</v>
      </c>
      <c r="AR30" s="193">
        <v>0.77219664476391536</v>
      </c>
      <c r="AS30" s="193">
        <v>0.77219664476391536</v>
      </c>
      <c r="AT30" s="193">
        <v>0.77219664476391536</v>
      </c>
      <c r="AU30" s="193">
        <v>0.77219664476391536</v>
      </c>
      <c r="AV30" s="193">
        <v>0.77219664476391536</v>
      </c>
      <c r="AW30" s="193">
        <v>0.77219664476391536</v>
      </c>
      <c r="AX30" s="193">
        <v>0.77219664476391536</v>
      </c>
      <c r="AY30" s="193">
        <v>0.77219664476391536</v>
      </c>
      <c r="AZ30" s="193">
        <v>0.77219664476391536</v>
      </c>
      <c r="BA30" s="193">
        <v>0.77219664476391536</v>
      </c>
      <c r="BB30" s="193">
        <v>0.77219664476391536</v>
      </c>
      <c r="BC30" s="193">
        <v>0.77219664476391536</v>
      </c>
      <c r="BD30" s="193">
        <v>0.77219664476391536</v>
      </c>
      <c r="BE30" s="193">
        <v>0.77219664476391536</v>
      </c>
      <c r="BF30" s="193">
        <v>0.75652427825692259</v>
      </c>
      <c r="BG30" s="193">
        <v>0.75652427825692259</v>
      </c>
      <c r="BH30" s="193">
        <v>0.75652427825692259</v>
      </c>
      <c r="BI30" s="193">
        <v>0.75652427825692259</v>
      </c>
      <c r="BJ30" s="193">
        <v>0.75652427825692259</v>
      </c>
      <c r="BK30" s="193">
        <v>0.72445987216387031</v>
      </c>
      <c r="BL30" s="193">
        <v>0.72445987216387031</v>
      </c>
      <c r="BM30" s="193">
        <v>0.72445987216387031</v>
      </c>
      <c r="BN30" s="193">
        <v>0.72445987216387031</v>
      </c>
      <c r="BO30" s="193">
        <v>0.72445987216387031</v>
      </c>
      <c r="BP30" s="193">
        <v>0.70337473818974405</v>
      </c>
      <c r="BQ30" s="193">
        <v>0.70337473818974405</v>
      </c>
      <c r="BR30" s="193">
        <v>0.70337473818974405</v>
      </c>
      <c r="BS30" s="193">
        <v>0.70337473818974405</v>
      </c>
      <c r="BT30" s="193">
        <v>0.70337473818974405</v>
      </c>
      <c r="BU30" s="193"/>
      <c r="BV30" s="193"/>
      <c r="BW30" s="193"/>
      <c r="BX30" s="193"/>
      <c r="BY30" s="193"/>
      <c r="BZ30" s="193"/>
      <c r="CA30" s="187"/>
      <c r="CB30" s="194"/>
      <c r="CC30" s="125"/>
      <c r="CD30" s="125"/>
      <c r="CE30" s="125"/>
      <c r="CF30" s="125"/>
      <c r="CG30" s="125"/>
      <c r="CH30" s="125"/>
      <c r="CI30" s="125"/>
      <c r="CJ30" s="125"/>
    </row>
    <row r="31" spans="2:88">
      <c r="B31" s="184">
        <f t="shared" si="5"/>
        <v>2024</v>
      </c>
      <c r="C31" s="193">
        <v>0.77306091318280212</v>
      </c>
      <c r="D31" s="193">
        <v>0.77306091318280212</v>
      </c>
      <c r="E31" s="193">
        <v>0.77306091318280212</v>
      </c>
      <c r="F31" s="193">
        <v>0.77306091318280212</v>
      </c>
      <c r="G31" s="193">
        <v>0.77306091318280212</v>
      </c>
      <c r="H31" s="193">
        <v>0.77306091318280212</v>
      </c>
      <c r="I31" s="193">
        <v>0.77306091318280212</v>
      </c>
      <c r="J31" s="193">
        <v>0.77306091318280212</v>
      </c>
      <c r="K31" s="193">
        <v>0.77306091318280212</v>
      </c>
      <c r="L31" s="193">
        <v>0.77306091318280212</v>
      </c>
      <c r="M31" s="193">
        <v>0.77306091318280212</v>
      </c>
      <c r="N31" s="193">
        <v>0.77306091318280212</v>
      </c>
      <c r="O31" s="193">
        <v>0.77306091318280212</v>
      </c>
      <c r="P31" s="193">
        <v>0.77306091318280212</v>
      </c>
      <c r="Q31" s="193">
        <v>0.77306091318280212</v>
      </c>
      <c r="R31" s="193">
        <v>0.77306091318280212</v>
      </c>
      <c r="S31" s="193">
        <v>0.77306091318280212</v>
      </c>
      <c r="T31" s="193">
        <v>0.77306091318280212</v>
      </c>
      <c r="U31" s="193">
        <v>0.77306091318280212</v>
      </c>
      <c r="V31" s="193">
        <v>0.77306091318280212</v>
      </c>
      <c r="W31" s="193">
        <v>0.77306091318280212</v>
      </c>
      <c r="X31" s="193">
        <v>0.77306091318280212</v>
      </c>
      <c r="Y31" s="193">
        <v>0.77306091318280212</v>
      </c>
      <c r="Z31" s="193">
        <v>0.77306091318280212</v>
      </c>
      <c r="AA31" s="193">
        <v>0.77306091318280212</v>
      </c>
      <c r="AB31" s="193">
        <v>0.77306091318280212</v>
      </c>
      <c r="AC31" s="193">
        <v>0.77306091318280212</v>
      </c>
      <c r="AD31" s="193">
        <v>0.77306091318280212</v>
      </c>
      <c r="AE31" s="193">
        <v>0.77306091318280212</v>
      </c>
      <c r="AF31" s="193">
        <v>0.77306091318280212</v>
      </c>
      <c r="AG31" s="193">
        <v>0.77306091318280212</v>
      </c>
      <c r="AH31" s="193">
        <v>0.77306091318280212</v>
      </c>
      <c r="AI31" s="193">
        <v>0.77306091318280212</v>
      </c>
      <c r="AJ31" s="193">
        <v>0.77306091318280212</v>
      </c>
      <c r="AK31" s="193">
        <v>0.77306091318280212</v>
      </c>
      <c r="AL31" s="193">
        <v>0.77306091318280212</v>
      </c>
      <c r="AM31" s="193">
        <v>0.77306091318280212</v>
      </c>
      <c r="AN31" s="193">
        <v>0.77306091318280212</v>
      </c>
      <c r="AO31" s="193">
        <v>0.77306091318280212</v>
      </c>
      <c r="AP31" s="193">
        <v>0.77306091318280212</v>
      </c>
      <c r="AQ31" s="193">
        <v>0.77306091318280212</v>
      </c>
      <c r="AR31" s="193">
        <v>0.77306091318280212</v>
      </c>
      <c r="AS31" s="193">
        <v>0.77306091318280212</v>
      </c>
      <c r="AT31" s="193">
        <v>0.77306091318280212</v>
      </c>
      <c r="AU31" s="193">
        <v>0.77306091318280212</v>
      </c>
      <c r="AV31" s="193">
        <v>0.77306091318280212</v>
      </c>
      <c r="AW31" s="193">
        <v>0.77306091318280212</v>
      </c>
      <c r="AX31" s="193">
        <v>0.77306091318280212</v>
      </c>
      <c r="AY31" s="193">
        <v>0.77306091318280212</v>
      </c>
      <c r="AZ31" s="193">
        <v>0.77306091318280212</v>
      </c>
      <c r="BA31" s="193">
        <v>0.77306091318280212</v>
      </c>
      <c r="BB31" s="193">
        <v>0.77306091318280212</v>
      </c>
      <c r="BC31" s="193">
        <v>0.77306091318280212</v>
      </c>
      <c r="BD31" s="193">
        <v>0.77306091318280212</v>
      </c>
      <c r="BE31" s="193">
        <v>0.77306091318280212</v>
      </c>
      <c r="BF31" s="193">
        <v>0.75864233599636877</v>
      </c>
      <c r="BG31" s="193">
        <v>0.75864233599636877</v>
      </c>
      <c r="BH31" s="193">
        <v>0.75864233599636877</v>
      </c>
      <c r="BI31" s="193">
        <v>0.75864233599636877</v>
      </c>
      <c r="BJ31" s="193">
        <v>0.75864233599636877</v>
      </c>
      <c r="BK31" s="193">
        <v>0.72914308239076076</v>
      </c>
      <c r="BL31" s="193">
        <v>0.72914308239076076</v>
      </c>
      <c r="BM31" s="193">
        <v>0.72914308239076076</v>
      </c>
      <c r="BN31" s="193">
        <v>0.72914308239076076</v>
      </c>
      <c r="BO31" s="193">
        <v>0.72914308239076076</v>
      </c>
      <c r="BP31" s="193">
        <v>0.7097447591345647</v>
      </c>
      <c r="BQ31" s="193">
        <v>0.7097447591345647</v>
      </c>
      <c r="BR31" s="193">
        <v>0.7097447591345647</v>
      </c>
      <c r="BS31" s="193">
        <v>0.7097447591345647</v>
      </c>
      <c r="BT31" s="193">
        <v>0.7097447591345647</v>
      </c>
      <c r="BU31" s="193"/>
      <c r="BV31" s="193"/>
      <c r="BW31" s="193"/>
      <c r="BX31" s="193"/>
      <c r="BY31" s="193"/>
      <c r="BZ31" s="193"/>
      <c r="CA31" s="187"/>
      <c r="CB31" s="194"/>
      <c r="CC31" s="125"/>
      <c r="CD31" s="125"/>
      <c r="CE31" s="125"/>
      <c r="CF31" s="125"/>
      <c r="CG31" s="125"/>
      <c r="CH31" s="125"/>
      <c r="CI31" s="125"/>
      <c r="CJ31" s="125"/>
    </row>
    <row r="32" spans="2:88">
      <c r="B32" s="184">
        <f t="shared" si="5"/>
        <v>2025</v>
      </c>
      <c r="C32" s="193">
        <v>0.77385604012817799</v>
      </c>
      <c r="D32" s="193">
        <v>0.77385604012817799</v>
      </c>
      <c r="E32" s="193">
        <v>0.77385604012817799</v>
      </c>
      <c r="F32" s="193">
        <v>0.77385604012817799</v>
      </c>
      <c r="G32" s="193">
        <v>0.77385604012817799</v>
      </c>
      <c r="H32" s="193">
        <v>0.77385604012817799</v>
      </c>
      <c r="I32" s="193">
        <v>0.77385604012817799</v>
      </c>
      <c r="J32" s="193">
        <v>0.77385604012817799</v>
      </c>
      <c r="K32" s="193">
        <v>0.77385604012817799</v>
      </c>
      <c r="L32" s="193">
        <v>0.77385604012817799</v>
      </c>
      <c r="M32" s="193">
        <v>0.77385604012817799</v>
      </c>
      <c r="N32" s="193">
        <v>0.77385604012817799</v>
      </c>
      <c r="O32" s="193">
        <v>0.77385604012817799</v>
      </c>
      <c r="P32" s="193">
        <v>0.77385604012817799</v>
      </c>
      <c r="Q32" s="193">
        <v>0.77385604012817799</v>
      </c>
      <c r="R32" s="193">
        <v>0.77385604012817799</v>
      </c>
      <c r="S32" s="193">
        <v>0.77385604012817799</v>
      </c>
      <c r="T32" s="193">
        <v>0.77385604012817799</v>
      </c>
      <c r="U32" s="193">
        <v>0.77385604012817799</v>
      </c>
      <c r="V32" s="193">
        <v>0.77385604012817799</v>
      </c>
      <c r="W32" s="193">
        <v>0.77385604012817799</v>
      </c>
      <c r="X32" s="193">
        <v>0.77385604012817799</v>
      </c>
      <c r="Y32" s="193">
        <v>0.77385604012817799</v>
      </c>
      <c r="Z32" s="193">
        <v>0.77385604012817799</v>
      </c>
      <c r="AA32" s="193">
        <v>0.77385604012817799</v>
      </c>
      <c r="AB32" s="193">
        <v>0.77385604012817799</v>
      </c>
      <c r="AC32" s="193">
        <v>0.77385604012817799</v>
      </c>
      <c r="AD32" s="193">
        <v>0.77385604012817799</v>
      </c>
      <c r="AE32" s="193">
        <v>0.77385604012817799</v>
      </c>
      <c r="AF32" s="193">
        <v>0.77385604012817799</v>
      </c>
      <c r="AG32" s="193">
        <v>0.77385604012817799</v>
      </c>
      <c r="AH32" s="193">
        <v>0.77385604012817799</v>
      </c>
      <c r="AI32" s="193">
        <v>0.77385604012817799</v>
      </c>
      <c r="AJ32" s="193">
        <v>0.77385604012817799</v>
      </c>
      <c r="AK32" s="193">
        <v>0.77385604012817799</v>
      </c>
      <c r="AL32" s="193">
        <v>0.77385604012817799</v>
      </c>
      <c r="AM32" s="193">
        <v>0.77385604012817799</v>
      </c>
      <c r="AN32" s="193">
        <v>0.77385604012817799</v>
      </c>
      <c r="AO32" s="193">
        <v>0.77385604012817799</v>
      </c>
      <c r="AP32" s="193">
        <v>0.77385604012817799</v>
      </c>
      <c r="AQ32" s="193">
        <v>0.77385604012817799</v>
      </c>
      <c r="AR32" s="193">
        <v>0.77385604012817799</v>
      </c>
      <c r="AS32" s="193">
        <v>0.77385604012817799</v>
      </c>
      <c r="AT32" s="193">
        <v>0.77385604012817799</v>
      </c>
      <c r="AU32" s="193">
        <v>0.77385604012817799</v>
      </c>
      <c r="AV32" s="193">
        <v>0.77385604012817799</v>
      </c>
      <c r="AW32" s="193">
        <v>0.77385604012817799</v>
      </c>
      <c r="AX32" s="193">
        <v>0.77385604012817799</v>
      </c>
      <c r="AY32" s="193">
        <v>0.77385604012817799</v>
      </c>
      <c r="AZ32" s="193">
        <v>0.77385604012817799</v>
      </c>
      <c r="BA32" s="193">
        <v>0.77385604012817799</v>
      </c>
      <c r="BB32" s="193">
        <v>0.77385604012817799</v>
      </c>
      <c r="BC32" s="193">
        <v>0.77385604012817799</v>
      </c>
      <c r="BD32" s="193">
        <v>0.77385604012817799</v>
      </c>
      <c r="BE32" s="193">
        <v>0.77385604012817799</v>
      </c>
      <c r="BF32" s="193">
        <v>0.76059094911665925</v>
      </c>
      <c r="BG32" s="193">
        <v>0.76059094911665925</v>
      </c>
      <c r="BH32" s="193">
        <v>0.76059094911665925</v>
      </c>
      <c r="BI32" s="193">
        <v>0.76059094911665925</v>
      </c>
      <c r="BJ32" s="193">
        <v>0.76059094911665925</v>
      </c>
      <c r="BK32" s="193">
        <v>0.7334516357994999</v>
      </c>
      <c r="BL32" s="193">
        <v>0.7334516357994999</v>
      </c>
      <c r="BM32" s="193">
        <v>0.7334516357994999</v>
      </c>
      <c r="BN32" s="193">
        <v>0.7334516357994999</v>
      </c>
      <c r="BO32" s="193">
        <v>0.7334516357994999</v>
      </c>
      <c r="BP32" s="193">
        <v>0.71560517840379956</v>
      </c>
      <c r="BQ32" s="193">
        <v>0.71560517840379956</v>
      </c>
      <c r="BR32" s="193">
        <v>0.71560517840379956</v>
      </c>
      <c r="BS32" s="193">
        <v>0.71560517840379956</v>
      </c>
      <c r="BT32" s="193">
        <v>0.71560517840379956</v>
      </c>
      <c r="BU32" s="193"/>
      <c r="BV32" s="193"/>
      <c r="BW32" s="193"/>
      <c r="BX32" s="193"/>
      <c r="BY32" s="193"/>
      <c r="BZ32" s="193"/>
      <c r="CA32" s="187"/>
      <c r="CB32" s="194"/>
      <c r="CC32" s="125"/>
      <c r="CD32" s="125"/>
      <c r="CE32" s="125"/>
      <c r="CF32" s="125"/>
      <c r="CG32" s="125"/>
      <c r="CH32" s="125"/>
      <c r="CI32" s="125"/>
      <c r="CJ32" s="125"/>
    </row>
    <row r="33" spans="2:88">
      <c r="B33" s="184">
        <f t="shared" si="5"/>
        <v>2026</v>
      </c>
      <c r="C33" s="193">
        <v>0.77458755691792369</v>
      </c>
      <c r="D33" s="193">
        <v>0.77458755691792369</v>
      </c>
      <c r="E33" s="193">
        <v>0.77458755691792369</v>
      </c>
      <c r="F33" s="193">
        <v>0.77458755691792369</v>
      </c>
      <c r="G33" s="193">
        <v>0.77458755691792369</v>
      </c>
      <c r="H33" s="193">
        <v>0.77458755691792369</v>
      </c>
      <c r="I33" s="193">
        <v>0.77458755691792369</v>
      </c>
      <c r="J33" s="193">
        <v>0.77458755691792369</v>
      </c>
      <c r="K33" s="193">
        <v>0.77458755691792369</v>
      </c>
      <c r="L33" s="193">
        <v>0.77458755691792369</v>
      </c>
      <c r="M33" s="193">
        <v>0.77458755691792369</v>
      </c>
      <c r="N33" s="193">
        <v>0.77458755691792369</v>
      </c>
      <c r="O33" s="193">
        <v>0.77458755691792369</v>
      </c>
      <c r="P33" s="193">
        <v>0.77458755691792369</v>
      </c>
      <c r="Q33" s="193">
        <v>0.77458755691792369</v>
      </c>
      <c r="R33" s="193">
        <v>0.77458755691792369</v>
      </c>
      <c r="S33" s="193">
        <v>0.77458755691792369</v>
      </c>
      <c r="T33" s="193">
        <v>0.77458755691792369</v>
      </c>
      <c r="U33" s="193">
        <v>0.77458755691792369</v>
      </c>
      <c r="V33" s="193">
        <v>0.77458755691792369</v>
      </c>
      <c r="W33" s="193">
        <v>0.77458755691792369</v>
      </c>
      <c r="X33" s="193">
        <v>0.77458755691792369</v>
      </c>
      <c r="Y33" s="193">
        <v>0.77458755691792369</v>
      </c>
      <c r="Z33" s="193">
        <v>0.77458755691792369</v>
      </c>
      <c r="AA33" s="193">
        <v>0.77458755691792369</v>
      </c>
      <c r="AB33" s="193">
        <v>0.77458755691792369</v>
      </c>
      <c r="AC33" s="193">
        <v>0.77458755691792369</v>
      </c>
      <c r="AD33" s="193">
        <v>0.77458755691792369</v>
      </c>
      <c r="AE33" s="193">
        <v>0.77458755691792369</v>
      </c>
      <c r="AF33" s="193">
        <v>0.77458755691792369</v>
      </c>
      <c r="AG33" s="193">
        <v>0.77458755691792369</v>
      </c>
      <c r="AH33" s="193">
        <v>0.77458755691792369</v>
      </c>
      <c r="AI33" s="193">
        <v>0.77458755691792369</v>
      </c>
      <c r="AJ33" s="193">
        <v>0.77458755691792369</v>
      </c>
      <c r="AK33" s="193">
        <v>0.77458755691792369</v>
      </c>
      <c r="AL33" s="193">
        <v>0.77458755691792369</v>
      </c>
      <c r="AM33" s="193">
        <v>0.77458755691792369</v>
      </c>
      <c r="AN33" s="193">
        <v>0.77458755691792369</v>
      </c>
      <c r="AO33" s="193">
        <v>0.77458755691792369</v>
      </c>
      <c r="AP33" s="193">
        <v>0.77458755691792369</v>
      </c>
      <c r="AQ33" s="193">
        <v>0.77458755691792369</v>
      </c>
      <c r="AR33" s="193">
        <v>0.77458755691792369</v>
      </c>
      <c r="AS33" s="193">
        <v>0.77458755691792369</v>
      </c>
      <c r="AT33" s="193">
        <v>0.77458755691792369</v>
      </c>
      <c r="AU33" s="193">
        <v>0.77458755691792369</v>
      </c>
      <c r="AV33" s="193">
        <v>0.77458755691792369</v>
      </c>
      <c r="AW33" s="193">
        <v>0.77458755691792369</v>
      </c>
      <c r="AX33" s="193">
        <v>0.77458755691792369</v>
      </c>
      <c r="AY33" s="193">
        <v>0.77458755691792369</v>
      </c>
      <c r="AZ33" s="193">
        <v>0.77458755691792369</v>
      </c>
      <c r="BA33" s="193">
        <v>0.77458755691792369</v>
      </c>
      <c r="BB33" s="193">
        <v>0.77458755691792369</v>
      </c>
      <c r="BC33" s="193">
        <v>0.77458755691792369</v>
      </c>
      <c r="BD33" s="193">
        <v>0.77458755691792369</v>
      </c>
      <c r="BE33" s="193">
        <v>0.77458755691792369</v>
      </c>
      <c r="BF33" s="193">
        <v>0.76238367318732658</v>
      </c>
      <c r="BG33" s="193">
        <v>0.76238367318732658</v>
      </c>
      <c r="BH33" s="193">
        <v>0.76238367318732658</v>
      </c>
      <c r="BI33" s="193">
        <v>0.76238367318732658</v>
      </c>
      <c r="BJ33" s="193">
        <v>0.76238367318732658</v>
      </c>
      <c r="BK33" s="193">
        <v>0.73741550493553987</v>
      </c>
      <c r="BL33" s="193">
        <v>0.73741550493553987</v>
      </c>
      <c r="BM33" s="193">
        <v>0.73741550493553987</v>
      </c>
      <c r="BN33" s="193">
        <v>0.73741550493553987</v>
      </c>
      <c r="BO33" s="193">
        <v>0.73741550493553987</v>
      </c>
      <c r="BP33" s="193">
        <v>0.72099676413149549</v>
      </c>
      <c r="BQ33" s="193">
        <v>0.72099676413149549</v>
      </c>
      <c r="BR33" s="193">
        <v>0.72099676413149549</v>
      </c>
      <c r="BS33" s="193">
        <v>0.72099676413149549</v>
      </c>
      <c r="BT33" s="193">
        <v>0.72099676413149549</v>
      </c>
      <c r="BU33" s="193"/>
      <c r="BV33" s="193"/>
      <c r="BW33" s="193"/>
      <c r="BX33" s="193"/>
      <c r="BY33" s="193"/>
      <c r="BZ33" s="193"/>
      <c r="CA33" s="187"/>
      <c r="CB33" s="194"/>
      <c r="CC33" s="125"/>
      <c r="CD33" s="125"/>
      <c r="CE33" s="125"/>
      <c r="CF33" s="125"/>
      <c r="CG33" s="125"/>
      <c r="CH33" s="125"/>
      <c r="CI33" s="125"/>
      <c r="CJ33" s="125"/>
    </row>
    <row r="34" spans="2:88">
      <c r="B34" s="184">
        <f t="shared" si="5"/>
        <v>2027</v>
      </c>
      <c r="C34" s="193">
        <v>0.77526055236448976</v>
      </c>
      <c r="D34" s="193">
        <v>0.77526055236448976</v>
      </c>
      <c r="E34" s="193">
        <v>0.77526055236448976</v>
      </c>
      <c r="F34" s="193">
        <v>0.77526055236448976</v>
      </c>
      <c r="G34" s="193">
        <v>0.77526055236448976</v>
      </c>
      <c r="H34" s="193">
        <v>0.77526055236448976</v>
      </c>
      <c r="I34" s="193">
        <v>0.77526055236448976</v>
      </c>
      <c r="J34" s="193">
        <v>0.77526055236448976</v>
      </c>
      <c r="K34" s="193">
        <v>0.77526055236448976</v>
      </c>
      <c r="L34" s="193">
        <v>0.77526055236448976</v>
      </c>
      <c r="M34" s="193">
        <v>0.77526055236448976</v>
      </c>
      <c r="N34" s="193">
        <v>0.77526055236448976</v>
      </c>
      <c r="O34" s="193">
        <v>0.77526055236448976</v>
      </c>
      <c r="P34" s="193">
        <v>0.77526055236448976</v>
      </c>
      <c r="Q34" s="193">
        <v>0.77526055236448976</v>
      </c>
      <c r="R34" s="193">
        <v>0.77526055236448976</v>
      </c>
      <c r="S34" s="193">
        <v>0.77526055236448976</v>
      </c>
      <c r="T34" s="193">
        <v>0.77526055236448976</v>
      </c>
      <c r="U34" s="193">
        <v>0.77526055236448976</v>
      </c>
      <c r="V34" s="193">
        <v>0.77526055236448976</v>
      </c>
      <c r="W34" s="193">
        <v>0.77526055236448976</v>
      </c>
      <c r="X34" s="193">
        <v>0.77526055236448976</v>
      </c>
      <c r="Y34" s="193">
        <v>0.77526055236448976</v>
      </c>
      <c r="Z34" s="193">
        <v>0.77526055236448976</v>
      </c>
      <c r="AA34" s="193">
        <v>0.77526055236448976</v>
      </c>
      <c r="AB34" s="193">
        <v>0.77526055236448976</v>
      </c>
      <c r="AC34" s="193">
        <v>0.77526055236448976</v>
      </c>
      <c r="AD34" s="193">
        <v>0.77526055236448976</v>
      </c>
      <c r="AE34" s="193">
        <v>0.77526055236448976</v>
      </c>
      <c r="AF34" s="193">
        <v>0.77526055236448976</v>
      </c>
      <c r="AG34" s="193">
        <v>0.77526055236448976</v>
      </c>
      <c r="AH34" s="193">
        <v>0.77526055236448976</v>
      </c>
      <c r="AI34" s="193">
        <v>0.77526055236448976</v>
      </c>
      <c r="AJ34" s="193">
        <v>0.77526055236448976</v>
      </c>
      <c r="AK34" s="193">
        <v>0.77526055236448976</v>
      </c>
      <c r="AL34" s="193">
        <v>0.77526055236448976</v>
      </c>
      <c r="AM34" s="193">
        <v>0.77526055236448976</v>
      </c>
      <c r="AN34" s="193">
        <v>0.77526055236448976</v>
      </c>
      <c r="AO34" s="193">
        <v>0.77526055236448976</v>
      </c>
      <c r="AP34" s="193">
        <v>0.77526055236448976</v>
      </c>
      <c r="AQ34" s="193">
        <v>0.77526055236448976</v>
      </c>
      <c r="AR34" s="193">
        <v>0.77526055236448976</v>
      </c>
      <c r="AS34" s="193">
        <v>0.77526055236448976</v>
      </c>
      <c r="AT34" s="193">
        <v>0.77526055236448976</v>
      </c>
      <c r="AU34" s="193">
        <v>0.77526055236448976</v>
      </c>
      <c r="AV34" s="193">
        <v>0.77526055236448976</v>
      </c>
      <c r="AW34" s="193">
        <v>0.77526055236448976</v>
      </c>
      <c r="AX34" s="193">
        <v>0.77526055236448976</v>
      </c>
      <c r="AY34" s="193">
        <v>0.77526055236448976</v>
      </c>
      <c r="AZ34" s="193">
        <v>0.77526055236448976</v>
      </c>
      <c r="BA34" s="193">
        <v>0.77526055236448976</v>
      </c>
      <c r="BB34" s="193">
        <v>0.77526055236448976</v>
      </c>
      <c r="BC34" s="193">
        <v>0.77526055236448976</v>
      </c>
      <c r="BD34" s="193">
        <v>0.77526055236448976</v>
      </c>
      <c r="BE34" s="193">
        <v>0.77526055236448976</v>
      </c>
      <c r="BF34" s="193">
        <v>0.76403297933234049</v>
      </c>
      <c r="BG34" s="193">
        <v>0.76403297933234049</v>
      </c>
      <c r="BH34" s="193">
        <v>0.76403297933234049</v>
      </c>
      <c r="BI34" s="193">
        <v>0.76403297933234049</v>
      </c>
      <c r="BJ34" s="193">
        <v>0.76403297933234049</v>
      </c>
      <c r="BK34" s="193">
        <v>0.74106226454069646</v>
      </c>
      <c r="BL34" s="193">
        <v>0.74106226454069646</v>
      </c>
      <c r="BM34" s="193">
        <v>0.74106226454069646</v>
      </c>
      <c r="BN34" s="193">
        <v>0.74106226454069646</v>
      </c>
      <c r="BO34" s="193">
        <v>0.74106226454069646</v>
      </c>
      <c r="BP34" s="193">
        <v>0.72595702300097575</v>
      </c>
      <c r="BQ34" s="193">
        <v>0.72595702300097575</v>
      </c>
      <c r="BR34" s="193">
        <v>0.72595702300097575</v>
      </c>
      <c r="BS34" s="193">
        <v>0.72595702300097575</v>
      </c>
      <c r="BT34" s="193">
        <v>0.72595702300097575</v>
      </c>
      <c r="BU34" s="193"/>
      <c r="BV34" s="193"/>
      <c r="BW34" s="193"/>
      <c r="BX34" s="193"/>
      <c r="BY34" s="193"/>
      <c r="BZ34" s="193"/>
      <c r="CA34" s="187"/>
      <c r="CB34" s="194"/>
      <c r="CC34" s="125"/>
      <c r="CD34" s="125"/>
      <c r="CE34" s="125"/>
      <c r="CF34" s="125"/>
      <c r="CG34" s="125"/>
      <c r="CH34" s="125"/>
      <c r="CI34" s="125"/>
      <c r="CJ34" s="125"/>
    </row>
    <row r="35" spans="2:88">
      <c r="B35" s="184">
        <f t="shared" si="5"/>
        <v>2028</v>
      </c>
      <c r="C35" s="193">
        <v>0.77587970817533047</v>
      </c>
      <c r="D35" s="193">
        <v>0.77587970817533047</v>
      </c>
      <c r="E35" s="193">
        <v>0.77587970817533047</v>
      </c>
      <c r="F35" s="193">
        <v>0.77587970817533047</v>
      </c>
      <c r="G35" s="193">
        <v>0.77587970817533047</v>
      </c>
      <c r="H35" s="193">
        <v>0.77587970817533047</v>
      </c>
      <c r="I35" s="193">
        <v>0.77587970817533047</v>
      </c>
      <c r="J35" s="193">
        <v>0.77587970817533047</v>
      </c>
      <c r="K35" s="193">
        <v>0.77587970817533047</v>
      </c>
      <c r="L35" s="193">
        <v>0.77587970817533047</v>
      </c>
      <c r="M35" s="193">
        <v>0.77587970817533047</v>
      </c>
      <c r="N35" s="193">
        <v>0.77587970817533047</v>
      </c>
      <c r="O35" s="193">
        <v>0.77587970817533047</v>
      </c>
      <c r="P35" s="193">
        <v>0.77587970817533047</v>
      </c>
      <c r="Q35" s="193">
        <v>0.77587970817533047</v>
      </c>
      <c r="R35" s="193">
        <v>0.77587970817533047</v>
      </c>
      <c r="S35" s="193">
        <v>0.77587970817533047</v>
      </c>
      <c r="T35" s="193">
        <v>0.77587970817533047</v>
      </c>
      <c r="U35" s="193">
        <v>0.77587970817533047</v>
      </c>
      <c r="V35" s="193">
        <v>0.77587970817533047</v>
      </c>
      <c r="W35" s="193">
        <v>0.77587970817533047</v>
      </c>
      <c r="X35" s="193">
        <v>0.77587970817533047</v>
      </c>
      <c r="Y35" s="193">
        <v>0.77587970817533047</v>
      </c>
      <c r="Z35" s="193">
        <v>0.77587970817533047</v>
      </c>
      <c r="AA35" s="193">
        <v>0.77587970817533047</v>
      </c>
      <c r="AB35" s="193">
        <v>0.77587970817533047</v>
      </c>
      <c r="AC35" s="193">
        <v>0.77587970817533047</v>
      </c>
      <c r="AD35" s="193">
        <v>0.77587970817533047</v>
      </c>
      <c r="AE35" s="193">
        <v>0.77587970817533047</v>
      </c>
      <c r="AF35" s="193">
        <v>0.77587970817533047</v>
      </c>
      <c r="AG35" s="193">
        <v>0.77587970817533047</v>
      </c>
      <c r="AH35" s="193">
        <v>0.77587970817533047</v>
      </c>
      <c r="AI35" s="193">
        <v>0.77587970817533047</v>
      </c>
      <c r="AJ35" s="193">
        <v>0.77587970817533047</v>
      </c>
      <c r="AK35" s="193">
        <v>0.77587970817533047</v>
      </c>
      <c r="AL35" s="193">
        <v>0.77587970817533047</v>
      </c>
      <c r="AM35" s="193">
        <v>0.77587970817533047</v>
      </c>
      <c r="AN35" s="193">
        <v>0.77587970817533047</v>
      </c>
      <c r="AO35" s="193">
        <v>0.77587970817533047</v>
      </c>
      <c r="AP35" s="193">
        <v>0.77587970817533047</v>
      </c>
      <c r="AQ35" s="193">
        <v>0.77587970817533047</v>
      </c>
      <c r="AR35" s="193">
        <v>0.77587970817533047</v>
      </c>
      <c r="AS35" s="193">
        <v>0.77587970817533047</v>
      </c>
      <c r="AT35" s="193">
        <v>0.77587970817533047</v>
      </c>
      <c r="AU35" s="193">
        <v>0.77587970817533047</v>
      </c>
      <c r="AV35" s="193">
        <v>0.77587970817533047</v>
      </c>
      <c r="AW35" s="193">
        <v>0.77587970817533047</v>
      </c>
      <c r="AX35" s="193">
        <v>0.77587970817533047</v>
      </c>
      <c r="AY35" s="193">
        <v>0.77587970817533047</v>
      </c>
      <c r="AZ35" s="193">
        <v>0.77587970817533047</v>
      </c>
      <c r="BA35" s="193">
        <v>0.77587970817533047</v>
      </c>
      <c r="BB35" s="193">
        <v>0.77587970817533047</v>
      </c>
      <c r="BC35" s="193">
        <v>0.77587970817533047</v>
      </c>
      <c r="BD35" s="193">
        <v>0.77587970817533047</v>
      </c>
      <c r="BE35" s="193">
        <v>0.77587970817533047</v>
      </c>
      <c r="BF35" s="193">
        <v>0.76555034098575336</v>
      </c>
      <c r="BG35" s="193">
        <v>0.76555034098575336</v>
      </c>
      <c r="BH35" s="193">
        <v>0.76555034098575336</v>
      </c>
      <c r="BI35" s="193">
        <v>0.76555034098575336</v>
      </c>
      <c r="BJ35" s="193">
        <v>0.76555034098575336</v>
      </c>
      <c r="BK35" s="193">
        <v>0.74441728337744073</v>
      </c>
      <c r="BL35" s="193">
        <v>0.74441728337744073</v>
      </c>
      <c r="BM35" s="193">
        <v>0.74441728337744073</v>
      </c>
      <c r="BN35" s="193">
        <v>0.74441728337744073</v>
      </c>
      <c r="BO35" s="193">
        <v>0.74441728337744073</v>
      </c>
      <c r="BP35" s="193">
        <v>0.73052046116089786</v>
      </c>
      <c r="BQ35" s="193">
        <v>0.73052046116089786</v>
      </c>
      <c r="BR35" s="193">
        <v>0.73052046116089786</v>
      </c>
      <c r="BS35" s="193">
        <v>0.73052046116089786</v>
      </c>
      <c r="BT35" s="193">
        <v>0.73052046116089786</v>
      </c>
      <c r="BU35" s="193"/>
      <c r="BV35" s="193"/>
      <c r="BW35" s="193"/>
      <c r="BX35" s="193"/>
      <c r="BY35" s="193"/>
      <c r="BZ35" s="193"/>
      <c r="CA35" s="187"/>
      <c r="CB35" s="194"/>
      <c r="CC35" s="125"/>
      <c r="CD35" s="125"/>
      <c r="CE35" s="125"/>
      <c r="CF35" s="125"/>
      <c r="CG35" s="125"/>
      <c r="CH35" s="125"/>
      <c r="CI35" s="125"/>
      <c r="CJ35" s="125"/>
    </row>
    <row r="36" spans="2:88">
      <c r="B36" s="184">
        <f t="shared" si="5"/>
        <v>2029</v>
      </c>
      <c r="C36" s="193">
        <v>0.77644933152130413</v>
      </c>
      <c r="D36" s="193">
        <v>0.77644933152130413</v>
      </c>
      <c r="E36" s="193">
        <v>0.77644933152130413</v>
      </c>
      <c r="F36" s="193">
        <v>0.77644933152130413</v>
      </c>
      <c r="G36" s="193">
        <v>0.77644933152130413</v>
      </c>
      <c r="H36" s="193">
        <v>0.77644933152130413</v>
      </c>
      <c r="I36" s="193">
        <v>0.77644933152130413</v>
      </c>
      <c r="J36" s="193">
        <v>0.77644933152130413</v>
      </c>
      <c r="K36" s="193">
        <v>0.77644933152130413</v>
      </c>
      <c r="L36" s="193">
        <v>0.77644933152130413</v>
      </c>
      <c r="M36" s="193">
        <v>0.77644933152130413</v>
      </c>
      <c r="N36" s="193">
        <v>0.77644933152130413</v>
      </c>
      <c r="O36" s="193">
        <v>0.77644933152130413</v>
      </c>
      <c r="P36" s="193">
        <v>0.77644933152130413</v>
      </c>
      <c r="Q36" s="193">
        <v>0.77644933152130413</v>
      </c>
      <c r="R36" s="193">
        <v>0.77644933152130413</v>
      </c>
      <c r="S36" s="193">
        <v>0.77644933152130413</v>
      </c>
      <c r="T36" s="193">
        <v>0.77644933152130413</v>
      </c>
      <c r="U36" s="193">
        <v>0.77644933152130413</v>
      </c>
      <c r="V36" s="193">
        <v>0.77644933152130413</v>
      </c>
      <c r="W36" s="193">
        <v>0.77644933152130413</v>
      </c>
      <c r="X36" s="193">
        <v>0.77644933152130413</v>
      </c>
      <c r="Y36" s="193">
        <v>0.77644933152130413</v>
      </c>
      <c r="Z36" s="193">
        <v>0.77644933152130413</v>
      </c>
      <c r="AA36" s="193">
        <v>0.77644933152130413</v>
      </c>
      <c r="AB36" s="193">
        <v>0.77644933152130413</v>
      </c>
      <c r="AC36" s="193">
        <v>0.77644933152130413</v>
      </c>
      <c r="AD36" s="193">
        <v>0.77644933152130413</v>
      </c>
      <c r="AE36" s="193">
        <v>0.77644933152130413</v>
      </c>
      <c r="AF36" s="193">
        <v>0.77644933152130413</v>
      </c>
      <c r="AG36" s="193">
        <v>0.77644933152130413</v>
      </c>
      <c r="AH36" s="193">
        <v>0.77644933152130413</v>
      </c>
      <c r="AI36" s="193">
        <v>0.77644933152130413</v>
      </c>
      <c r="AJ36" s="193">
        <v>0.77644933152130413</v>
      </c>
      <c r="AK36" s="193">
        <v>0.77644933152130413</v>
      </c>
      <c r="AL36" s="193">
        <v>0.77644933152130413</v>
      </c>
      <c r="AM36" s="193">
        <v>0.77644933152130413</v>
      </c>
      <c r="AN36" s="193">
        <v>0.77644933152130413</v>
      </c>
      <c r="AO36" s="193">
        <v>0.77644933152130413</v>
      </c>
      <c r="AP36" s="193">
        <v>0.77644933152130413</v>
      </c>
      <c r="AQ36" s="193">
        <v>0.77644933152130413</v>
      </c>
      <c r="AR36" s="193">
        <v>0.77644933152130413</v>
      </c>
      <c r="AS36" s="193">
        <v>0.77644933152130413</v>
      </c>
      <c r="AT36" s="193">
        <v>0.77644933152130413</v>
      </c>
      <c r="AU36" s="193">
        <v>0.77644933152130413</v>
      </c>
      <c r="AV36" s="193">
        <v>0.77644933152130413</v>
      </c>
      <c r="AW36" s="193">
        <v>0.77644933152130413</v>
      </c>
      <c r="AX36" s="193">
        <v>0.77644933152130413</v>
      </c>
      <c r="AY36" s="193">
        <v>0.77644933152130413</v>
      </c>
      <c r="AZ36" s="193">
        <v>0.77644933152130413</v>
      </c>
      <c r="BA36" s="193">
        <v>0.77644933152130413</v>
      </c>
      <c r="BB36" s="193">
        <v>0.77644933152130413</v>
      </c>
      <c r="BC36" s="193">
        <v>0.77644933152130413</v>
      </c>
      <c r="BD36" s="193">
        <v>0.77644933152130413</v>
      </c>
      <c r="BE36" s="193">
        <v>0.77644933152130413</v>
      </c>
      <c r="BF36" s="193">
        <v>0.76694631370689292</v>
      </c>
      <c r="BG36" s="193">
        <v>0.76694631370689292</v>
      </c>
      <c r="BH36" s="193">
        <v>0.76694631370689292</v>
      </c>
      <c r="BI36" s="193">
        <v>0.76694631370689292</v>
      </c>
      <c r="BJ36" s="193">
        <v>0.76694631370689292</v>
      </c>
      <c r="BK36" s="193">
        <v>0.74750390070724571</v>
      </c>
      <c r="BL36" s="193">
        <v>0.74750390070724571</v>
      </c>
      <c r="BM36" s="193">
        <v>0.74750390070724571</v>
      </c>
      <c r="BN36" s="193">
        <v>0.74750390070724571</v>
      </c>
      <c r="BO36" s="193">
        <v>0.74750390070724571</v>
      </c>
      <c r="BP36" s="193">
        <v>0.73471882426802604</v>
      </c>
      <c r="BQ36" s="193">
        <v>0.73471882426802604</v>
      </c>
      <c r="BR36" s="193">
        <v>0.73471882426802604</v>
      </c>
      <c r="BS36" s="193">
        <v>0.73471882426802604</v>
      </c>
      <c r="BT36" s="193">
        <v>0.73471882426802604</v>
      </c>
      <c r="BU36" s="193"/>
      <c r="BV36" s="193"/>
      <c r="BW36" s="193"/>
      <c r="BX36" s="193"/>
      <c r="BY36" s="193"/>
      <c r="BZ36" s="193"/>
      <c r="CA36" s="187"/>
      <c r="CB36" s="194"/>
      <c r="CC36" s="125"/>
      <c r="CD36" s="125"/>
      <c r="CE36" s="125"/>
      <c r="CF36" s="125"/>
      <c r="CG36" s="125"/>
      <c r="CH36" s="125"/>
      <c r="CI36" s="125"/>
      <c r="CJ36" s="125"/>
    </row>
    <row r="37" spans="2:88">
      <c r="B37" s="184">
        <f t="shared" si="5"/>
        <v>2030</v>
      </c>
      <c r="C37" s="193">
        <v>0.77697338499959978</v>
      </c>
      <c r="D37" s="193">
        <v>0.77697338499959978</v>
      </c>
      <c r="E37" s="193">
        <v>0.77697338499959978</v>
      </c>
      <c r="F37" s="193">
        <v>0.77697338499959978</v>
      </c>
      <c r="G37" s="193">
        <v>0.77697338499959978</v>
      </c>
      <c r="H37" s="193">
        <v>0.77697338499959978</v>
      </c>
      <c r="I37" s="193">
        <v>0.77697338499959978</v>
      </c>
      <c r="J37" s="193">
        <v>0.77697338499959978</v>
      </c>
      <c r="K37" s="193">
        <v>0.77697338499959978</v>
      </c>
      <c r="L37" s="193">
        <v>0.77697338499959978</v>
      </c>
      <c r="M37" s="193">
        <v>0.77697338499959978</v>
      </c>
      <c r="N37" s="193">
        <v>0.77697338499959978</v>
      </c>
      <c r="O37" s="193">
        <v>0.77697338499959978</v>
      </c>
      <c r="P37" s="193">
        <v>0.77697338499959978</v>
      </c>
      <c r="Q37" s="193">
        <v>0.77697338499959978</v>
      </c>
      <c r="R37" s="193">
        <v>0.77697338499959978</v>
      </c>
      <c r="S37" s="193">
        <v>0.77697338499959978</v>
      </c>
      <c r="T37" s="193">
        <v>0.77697338499959978</v>
      </c>
      <c r="U37" s="193">
        <v>0.77697338499959978</v>
      </c>
      <c r="V37" s="193">
        <v>0.77697338499959978</v>
      </c>
      <c r="W37" s="193">
        <v>0.77697338499959978</v>
      </c>
      <c r="X37" s="193">
        <v>0.77697338499959978</v>
      </c>
      <c r="Y37" s="193">
        <v>0.77697338499959978</v>
      </c>
      <c r="Z37" s="193">
        <v>0.77697338499959978</v>
      </c>
      <c r="AA37" s="193">
        <v>0.77697338499959978</v>
      </c>
      <c r="AB37" s="193">
        <v>0.77697338499959978</v>
      </c>
      <c r="AC37" s="193">
        <v>0.77697338499959978</v>
      </c>
      <c r="AD37" s="193">
        <v>0.77697338499959978</v>
      </c>
      <c r="AE37" s="193">
        <v>0.77697338499959978</v>
      </c>
      <c r="AF37" s="193">
        <v>0.77697338499959978</v>
      </c>
      <c r="AG37" s="193">
        <v>0.77697338499959978</v>
      </c>
      <c r="AH37" s="193">
        <v>0.77697338499959978</v>
      </c>
      <c r="AI37" s="193">
        <v>0.77697338499959978</v>
      </c>
      <c r="AJ37" s="193">
        <v>0.77697338499959978</v>
      </c>
      <c r="AK37" s="193">
        <v>0.77697338499959978</v>
      </c>
      <c r="AL37" s="193">
        <v>0.77697338499959978</v>
      </c>
      <c r="AM37" s="193">
        <v>0.77697338499959978</v>
      </c>
      <c r="AN37" s="193">
        <v>0.77697338499959978</v>
      </c>
      <c r="AO37" s="193">
        <v>0.77697338499959978</v>
      </c>
      <c r="AP37" s="193">
        <v>0.77697338499959978</v>
      </c>
      <c r="AQ37" s="193">
        <v>0.77697338499959978</v>
      </c>
      <c r="AR37" s="193">
        <v>0.77697338499959978</v>
      </c>
      <c r="AS37" s="193">
        <v>0.77697338499959978</v>
      </c>
      <c r="AT37" s="193">
        <v>0.77697338499959978</v>
      </c>
      <c r="AU37" s="193">
        <v>0.77697338499959978</v>
      </c>
      <c r="AV37" s="193">
        <v>0.77697338499959978</v>
      </c>
      <c r="AW37" s="193">
        <v>0.77697338499959978</v>
      </c>
      <c r="AX37" s="193">
        <v>0.77697338499959978</v>
      </c>
      <c r="AY37" s="193">
        <v>0.77697338499959978</v>
      </c>
      <c r="AZ37" s="193">
        <v>0.77697338499959978</v>
      </c>
      <c r="BA37" s="193">
        <v>0.77697338499959978</v>
      </c>
      <c r="BB37" s="193">
        <v>0.77697338499959978</v>
      </c>
      <c r="BC37" s="193">
        <v>0.77697338499959978</v>
      </c>
      <c r="BD37" s="193">
        <v>0.77697338499959978</v>
      </c>
      <c r="BE37" s="193">
        <v>0.77697338499959978</v>
      </c>
      <c r="BF37" s="193">
        <v>0.76823060861034154</v>
      </c>
      <c r="BG37" s="193">
        <v>0.76823060861034154</v>
      </c>
      <c r="BH37" s="193">
        <v>0.76823060861034154</v>
      </c>
      <c r="BI37" s="193">
        <v>0.76823060861034154</v>
      </c>
      <c r="BJ37" s="193">
        <v>0.76823060861034154</v>
      </c>
      <c r="BK37" s="193">
        <v>0.75034358865066597</v>
      </c>
      <c r="BL37" s="193">
        <v>0.75034358865066597</v>
      </c>
      <c r="BM37" s="193">
        <v>0.75034358865066597</v>
      </c>
      <c r="BN37" s="193">
        <v>0.75034358865066597</v>
      </c>
      <c r="BO37" s="193">
        <v>0.75034358865066597</v>
      </c>
      <c r="BP37" s="193">
        <v>0.73858131832658391</v>
      </c>
      <c r="BQ37" s="193">
        <v>0.73858131832658391</v>
      </c>
      <c r="BR37" s="193">
        <v>0.73858131832658391</v>
      </c>
      <c r="BS37" s="193">
        <v>0.73858131832658391</v>
      </c>
      <c r="BT37" s="193">
        <v>0.73858131832658391</v>
      </c>
      <c r="BU37" s="193"/>
      <c r="BV37" s="193"/>
      <c r="BW37" s="193"/>
      <c r="BX37" s="193"/>
      <c r="BY37" s="193"/>
      <c r="BZ37" s="193"/>
      <c r="CA37" s="187"/>
      <c r="CB37" s="194"/>
      <c r="CC37" s="125"/>
      <c r="CD37" s="125"/>
      <c r="CE37" s="125"/>
      <c r="CF37" s="125"/>
      <c r="CG37" s="125"/>
      <c r="CH37" s="125"/>
      <c r="CI37" s="125"/>
      <c r="CJ37" s="125"/>
    </row>
    <row r="38" spans="2:88">
      <c r="B38" s="184">
        <f t="shared" si="5"/>
        <v>2031</v>
      </c>
      <c r="C38" s="193">
        <v>0.77745551419963177</v>
      </c>
      <c r="D38" s="193">
        <v>0.77745551419963177</v>
      </c>
      <c r="E38" s="193">
        <v>0.77745551419963177</v>
      </c>
      <c r="F38" s="193">
        <v>0.77745551419963177</v>
      </c>
      <c r="G38" s="193">
        <v>0.77745551419963177</v>
      </c>
      <c r="H38" s="193">
        <v>0.77745551419963177</v>
      </c>
      <c r="I38" s="193">
        <v>0.77745551419963177</v>
      </c>
      <c r="J38" s="193">
        <v>0.77745551419963177</v>
      </c>
      <c r="K38" s="193">
        <v>0.77745551419963177</v>
      </c>
      <c r="L38" s="193">
        <v>0.77745551419963177</v>
      </c>
      <c r="M38" s="193">
        <v>0.77745551419963177</v>
      </c>
      <c r="N38" s="193">
        <v>0.77745551419963177</v>
      </c>
      <c r="O38" s="193">
        <v>0.77745551419963177</v>
      </c>
      <c r="P38" s="193">
        <v>0.77745551419963177</v>
      </c>
      <c r="Q38" s="193">
        <v>0.77745551419963177</v>
      </c>
      <c r="R38" s="193">
        <v>0.77745551419963177</v>
      </c>
      <c r="S38" s="193">
        <v>0.77745551419963177</v>
      </c>
      <c r="T38" s="193">
        <v>0.77745551419963177</v>
      </c>
      <c r="U38" s="193">
        <v>0.77745551419963177</v>
      </c>
      <c r="V38" s="193">
        <v>0.77745551419963177</v>
      </c>
      <c r="W38" s="193">
        <v>0.77745551419963177</v>
      </c>
      <c r="X38" s="193">
        <v>0.77745551419963177</v>
      </c>
      <c r="Y38" s="193">
        <v>0.77745551419963177</v>
      </c>
      <c r="Z38" s="193">
        <v>0.77745551419963177</v>
      </c>
      <c r="AA38" s="193">
        <v>0.77745551419963177</v>
      </c>
      <c r="AB38" s="193">
        <v>0.77745551419963177</v>
      </c>
      <c r="AC38" s="193">
        <v>0.77745551419963177</v>
      </c>
      <c r="AD38" s="193">
        <v>0.77745551419963177</v>
      </c>
      <c r="AE38" s="193">
        <v>0.77745551419963177</v>
      </c>
      <c r="AF38" s="193">
        <v>0.77745551419963177</v>
      </c>
      <c r="AG38" s="193">
        <v>0.77745551419963177</v>
      </c>
      <c r="AH38" s="193">
        <v>0.77745551419963177</v>
      </c>
      <c r="AI38" s="193">
        <v>0.77745551419963177</v>
      </c>
      <c r="AJ38" s="193">
        <v>0.77745551419963177</v>
      </c>
      <c r="AK38" s="193">
        <v>0.77745551419963177</v>
      </c>
      <c r="AL38" s="193">
        <v>0.77745551419963177</v>
      </c>
      <c r="AM38" s="193">
        <v>0.77745551419963177</v>
      </c>
      <c r="AN38" s="193">
        <v>0.77745551419963177</v>
      </c>
      <c r="AO38" s="193">
        <v>0.77745551419963177</v>
      </c>
      <c r="AP38" s="193">
        <v>0.77745551419963177</v>
      </c>
      <c r="AQ38" s="193">
        <v>0.77745551419963177</v>
      </c>
      <c r="AR38" s="193">
        <v>0.77745551419963177</v>
      </c>
      <c r="AS38" s="193">
        <v>0.77745551419963177</v>
      </c>
      <c r="AT38" s="193">
        <v>0.77745551419963177</v>
      </c>
      <c r="AU38" s="193">
        <v>0.77745551419963177</v>
      </c>
      <c r="AV38" s="193">
        <v>0.77745551419963177</v>
      </c>
      <c r="AW38" s="193">
        <v>0.77745551419963177</v>
      </c>
      <c r="AX38" s="193">
        <v>0.77745551419963177</v>
      </c>
      <c r="AY38" s="193">
        <v>0.77745551419963177</v>
      </c>
      <c r="AZ38" s="193">
        <v>0.77745551419963177</v>
      </c>
      <c r="BA38" s="193">
        <v>0.77745551419963177</v>
      </c>
      <c r="BB38" s="193">
        <v>0.77745551419963177</v>
      </c>
      <c r="BC38" s="193">
        <v>0.77745551419963177</v>
      </c>
      <c r="BD38" s="193">
        <v>0.77745551419963177</v>
      </c>
      <c r="BE38" s="193">
        <v>0.77745551419963177</v>
      </c>
      <c r="BF38" s="193">
        <v>0.76941215992151424</v>
      </c>
      <c r="BG38" s="193">
        <v>0.76941215992151424</v>
      </c>
      <c r="BH38" s="193">
        <v>0.76941215992151424</v>
      </c>
      <c r="BI38" s="193">
        <v>0.76941215992151424</v>
      </c>
      <c r="BJ38" s="193">
        <v>0.76941215992151424</v>
      </c>
      <c r="BK38" s="193">
        <v>0.75295610155861281</v>
      </c>
      <c r="BL38" s="193">
        <v>0.75295610155861281</v>
      </c>
      <c r="BM38" s="193">
        <v>0.75295610155861281</v>
      </c>
      <c r="BN38" s="193">
        <v>0.75295610155861281</v>
      </c>
      <c r="BO38" s="193">
        <v>0.75295610155861281</v>
      </c>
      <c r="BP38" s="193">
        <v>0.74213481286045724</v>
      </c>
      <c r="BQ38" s="193">
        <v>0.74213481286045724</v>
      </c>
      <c r="BR38" s="193">
        <v>0.74213481286045724</v>
      </c>
      <c r="BS38" s="193">
        <v>0.74213481286045724</v>
      </c>
      <c r="BT38" s="193">
        <v>0.74213481286045724</v>
      </c>
      <c r="BU38" s="193"/>
      <c r="BV38" s="193"/>
      <c r="BW38" s="193"/>
      <c r="BX38" s="193"/>
      <c r="BY38" s="193"/>
      <c r="BZ38" s="193"/>
      <c r="CA38" s="187"/>
      <c r="CB38" s="194"/>
      <c r="CC38" s="125"/>
      <c r="CD38" s="125"/>
      <c r="CE38" s="125"/>
      <c r="CF38" s="125"/>
      <c r="CG38" s="125"/>
      <c r="CH38" s="125"/>
      <c r="CI38" s="125"/>
      <c r="CJ38" s="125"/>
    </row>
    <row r="39" spans="2:88">
      <c r="B39" s="184">
        <f t="shared" si="5"/>
        <v>2032</v>
      </c>
      <c r="C39" s="193">
        <v>0.77789907306366124</v>
      </c>
      <c r="D39" s="193">
        <v>0.77789907306366124</v>
      </c>
      <c r="E39" s="193">
        <v>0.77789907306366124</v>
      </c>
      <c r="F39" s="193">
        <v>0.77789907306366124</v>
      </c>
      <c r="G39" s="193">
        <v>0.77789907306366124</v>
      </c>
      <c r="H39" s="193">
        <v>0.77789907306366124</v>
      </c>
      <c r="I39" s="193">
        <v>0.77789907306366124</v>
      </c>
      <c r="J39" s="193">
        <v>0.77789907306366124</v>
      </c>
      <c r="K39" s="193">
        <v>0.77789907306366124</v>
      </c>
      <c r="L39" s="193">
        <v>0.77789907306366124</v>
      </c>
      <c r="M39" s="193">
        <v>0.77789907306366124</v>
      </c>
      <c r="N39" s="193">
        <v>0.77789907306366124</v>
      </c>
      <c r="O39" s="193">
        <v>0.77789907306366124</v>
      </c>
      <c r="P39" s="193">
        <v>0.77789907306366124</v>
      </c>
      <c r="Q39" s="193">
        <v>0.77789907306366124</v>
      </c>
      <c r="R39" s="193">
        <v>0.77789907306366124</v>
      </c>
      <c r="S39" s="193">
        <v>0.77789907306366124</v>
      </c>
      <c r="T39" s="193">
        <v>0.77789907306366124</v>
      </c>
      <c r="U39" s="193">
        <v>0.77789907306366124</v>
      </c>
      <c r="V39" s="193">
        <v>0.77789907306366124</v>
      </c>
      <c r="W39" s="193">
        <v>0.77789907306366124</v>
      </c>
      <c r="X39" s="193">
        <v>0.77789907306366124</v>
      </c>
      <c r="Y39" s="193">
        <v>0.77789907306366124</v>
      </c>
      <c r="Z39" s="193">
        <v>0.77789907306366124</v>
      </c>
      <c r="AA39" s="193">
        <v>0.77789907306366124</v>
      </c>
      <c r="AB39" s="193">
        <v>0.77789907306366124</v>
      </c>
      <c r="AC39" s="193">
        <v>0.77789907306366124</v>
      </c>
      <c r="AD39" s="193">
        <v>0.77789907306366124</v>
      </c>
      <c r="AE39" s="193">
        <v>0.77789907306366124</v>
      </c>
      <c r="AF39" s="193">
        <v>0.77789907306366124</v>
      </c>
      <c r="AG39" s="193">
        <v>0.77789907306366124</v>
      </c>
      <c r="AH39" s="193">
        <v>0.77789907306366124</v>
      </c>
      <c r="AI39" s="193">
        <v>0.77789907306366124</v>
      </c>
      <c r="AJ39" s="193">
        <v>0.77789907306366124</v>
      </c>
      <c r="AK39" s="193">
        <v>0.77789907306366124</v>
      </c>
      <c r="AL39" s="193">
        <v>0.77789907306366124</v>
      </c>
      <c r="AM39" s="193">
        <v>0.77789907306366124</v>
      </c>
      <c r="AN39" s="193">
        <v>0.77789907306366124</v>
      </c>
      <c r="AO39" s="193">
        <v>0.77789907306366124</v>
      </c>
      <c r="AP39" s="193">
        <v>0.77789907306366124</v>
      </c>
      <c r="AQ39" s="193">
        <v>0.77789907306366124</v>
      </c>
      <c r="AR39" s="193">
        <v>0.77789907306366124</v>
      </c>
      <c r="AS39" s="193">
        <v>0.77789907306366124</v>
      </c>
      <c r="AT39" s="193">
        <v>0.77789907306366124</v>
      </c>
      <c r="AU39" s="193">
        <v>0.77789907306366124</v>
      </c>
      <c r="AV39" s="193">
        <v>0.77789907306366124</v>
      </c>
      <c r="AW39" s="193">
        <v>0.77789907306366124</v>
      </c>
      <c r="AX39" s="193">
        <v>0.77789907306366124</v>
      </c>
      <c r="AY39" s="193">
        <v>0.77789907306366124</v>
      </c>
      <c r="AZ39" s="193">
        <v>0.77789907306366124</v>
      </c>
      <c r="BA39" s="193">
        <v>0.77789907306366124</v>
      </c>
      <c r="BB39" s="193">
        <v>0.77789907306366124</v>
      </c>
      <c r="BC39" s="193">
        <v>0.77789907306366124</v>
      </c>
      <c r="BD39" s="193">
        <v>0.77789907306366124</v>
      </c>
      <c r="BE39" s="193">
        <v>0.77789907306366124</v>
      </c>
      <c r="BF39" s="193">
        <v>0.77049918712779308</v>
      </c>
      <c r="BG39" s="193">
        <v>0.77049918712779308</v>
      </c>
      <c r="BH39" s="193">
        <v>0.77049918712779308</v>
      </c>
      <c r="BI39" s="193">
        <v>0.77049918712779308</v>
      </c>
      <c r="BJ39" s="193">
        <v>0.77049918712779308</v>
      </c>
      <c r="BK39" s="193">
        <v>0.75535961343392366</v>
      </c>
      <c r="BL39" s="193">
        <v>0.75535961343392366</v>
      </c>
      <c r="BM39" s="193">
        <v>0.75535961343392366</v>
      </c>
      <c r="BN39" s="193">
        <v>0.75535961343392366</v>
      </c>
      <c r="BO39" s="193">
        <v>0.75535961343392366</v>
      </c>
      <c r="BP39" s="193">
        <v>0.74540402783162063</v>
      </c>
      <c r="BQ39" s="193">
        <v>0.74540402783162063</v>
      </c>
      <c r="BR39" s="193">
        <v>0.74540402783162063</v>
      </c>
      <c r="BS39" s="193">
        <v>0.74540402783162063</v>
      </c>
      <c r="BT39" s="193">
        <v>0.74540402783162063</v>
      </c>
      <c r="BU39" s="193"/>
      <c r="BV39" s="193"/>
      <c r="BW39" s="193"/>
      <c r="BX39" s="193"/>
      <c r="BY39" s="193"/>
      <c r="BZ39" s="193"/>
      <c r="CA39" s="187"/>
      <c r="CB39" s="194"/>
      <c r="CC39" s="125"/>
      <c r="CD39" s="125"/>
      <c r="CE39" s="125"/>
      <c r="CF39" s="125"/>
      <c r="CG39" s="125"/>
      <c r="CH39" s="125"/>
      <c r="CI39" s="125"/>
      <c r="CJ39" s="125"/>
    </row>
    <row r="40" spans="2:88">
      <c r="B40" s="184">
        <f t="shared" si="5"/>
        <v>2033</v>
      </c>
      <c r="C40" s="193">
        <v>0.77830714721856831</v>
      </c>
      <c r="D40" s="193">
        <v>0.77830714721856831</v>
      </c>
      <c r="E40" s="193">
        <v>0.77830714721856831</v>
      </c>
      <c r="F40" s="193">
        <v>0.77830714721856831</v>
      </c>
      <c r="G40" s="193">
        <v>0.77830714721856831</v>
      </c>
      <c r="H40" s="193">
        <v>0.77830714721856831</v>
      </c>
      <c r="I40" s="193">
        <v>0.77830714721856831</v>
      </c>
      <c r="J40" s="193">
        <v>0.77830714721856831</v>
      </c>
      <c r="K40" s="193">
        <v>0.77830714721856831</v>
      </c>
      <c r="L40" s="193">
        <v>0.77830714721856831</v>
      </c>
      <c r="M40" s="193">
        <v>0.77830714721856831</v>
      </c>
      <c r="N40" s="193">
        <v>0.77830714721856831</v>
      </c>
      <c r="O40" s="193">
        <v>0.77830714721856831</v>
      </c>
      <c r="P40" s="193">
        <v>0.77830714721856831</v>
      </c>
      <c r="Q40" s="193">
        <v>0.77830714721856831</v>
      </c>
      <c r="R40" s="193">
        <v>0.77830714721856831</v>
      </c>
      <c r="S40" s="193">
        <v>0.77830714721856831</v>
      </c>
      <c r="T40" s="193">
        <v>0.77830714721856831</v>
      </c>
      <c r="U40" s="193">
        <v>0.77830714721856831</v>
      </c>
      <c r="V40" s="193">
        <v>0.77830714721856831</v>
      </c>
      <c r="W40" s="193">
        <v>0.77830714721856831</v>
      </c>
      <c r="X40" s="193">
        <v>0.77830714721856831</v>
      </c>
      <c r="Y40" s="193">
        <v>0.77830714721856831</v>
      </c>
      <c r="Z40" s="193">
        <v>0.77830714721856831</v>
      </c>
      <c r="AA40" s="193">
        <v>0.77830714721856831</v>
      </c>
      <c r="AB40" s="193">
        <v>0.77830714721856831</v>
      </c>
      <c r="AC40" s="193">
        <v>0.77830714721856831</v>
      </c>
      <c r="AD40" s="193">
        <v>0.77830714721856831</v>
      </c>
      <c r="AE40" s="193">
        <v>0.77830714721856831</v>
      </c>
      <c r="AF40" s="193">
        <v>0.77830714721856831</v>
      </c>
      <c r="AG40" s="193">
        <v>0.77830714721856831</v>
      </c>
      <c r="AH40" s="193">
        <v>0.77830714721856831</v>
      </c>
      <c r="AI40" s="193">
        <v>0.77830714721856831</v>
      </c>
      <c r="AJ40" s="193">
        <v>0.77830714721856831</v>
      </c>
      <c r="AK40" s="193">
        <v>0.77830714721856831</v>
      </c>
      <c r="AL40" s="193">
        <v>0.77830714721856831</v>
      </c>
      <c r="AM40" s="193">
        <v>0.77830714721856831</v>
      </c>
      <c r="AN40" s="193">
        <v>0.77830714721856831</v>
      </c>
      <c r="AO40" s="193">
        <v>0.77830714721856831</v>
      </c>
      <c r="AP40" s="193">
        <v>0.77830714721856831</v>
      </c>
      <c r="AQ40" s="193">
        <v>0.77830714721856831</v>
      </c>
      <c r="AR40" s="193">
        <v>0.77830714721856831</v>
      </c>
      <c r="AS40" s="193">
        <v>0.77830714721856831</v>
      </c>
      <c r="AT40" s="193">
        <v>0.77830714721856831</v>
      </c>
      <c r="AU40" s="193">
        <v>0.77830714721856831</v>
      </c>
      <c r="AV40" s="193">
        <v>0.77830714721856831</v>
      </c>
      <c r="AW40" s="193">
        <v>0.77830714721856831</v>
      </c>
      <c r="AX40" s="193">
        <v>0.77830714721856831</v>
      </c>
      <c r="AY40" s="193">
        <v>0.77830714721856831</v>
      </c>
      <c r="AZ40" s="193">
        <v>0.77830714721856831</v>
      </c>
      <c r="BA40" s="193">
        <v>0.77830714721856831</v>
      </c>
      <c r="BB40" s="193">
        <v>0.77830714721856831</v>
      </c>
      <c r="BC40" s="193">
        <v>0.77830714721856831</v>
      </c>
      <c r="BD40" s="193">
        <v>0.77830714721856831</v>
      </c>
      <c r="BE40" s="193">
        <v>0.77830714721856831</v>
      </c>
      <c r="BF40" s="193">
        <v>0.77149925215756976</v>
      </c>
      <c r="BG40" s="193">
        <v>0.77149925215756976</v>
      </c>
      <c r="BH40" s="193">
        <v>0.77149925215756976</v>
      </c>
      <c r="BI40" s="193">
        <v>0.77149925215756976</v>
      </c>
      <c r="BJ40" s="193">
        <v>0.77149925215756976</v>
      </c>
      <c r="BK40" s="193">
        <v>0.75757084435920974</v>
      </c>
      <c r="BL40" s="193">
        <v>0.75757084435920974</v>
      </c>
      <c r="BM40" s="193">
        <v>0.75757084435920974</v>
      </c>
      <c r="BN40" s="193">
        <v>0.75757084435920974</v>
      </c>
      <c r="BO40" s="193">
        <v>0.75757084435920974</v>
      </c>
      <c r="BP40" s="193">
        <v>0.74841170560509096</v>
      </c>
      <c r="BQ40" s="193">
        <v>0.74841170560509096</v>
      </c>
      <c r="BR40" s="193">
        <v>0.74841170560509096</v>
      </c>
      <c r="BS40" s="193">
        <v>0.74841170560509096</v>
      </c>
      <c r="BT40" s="193">
        <v>0.74841170560509096</v>
      </c>
      <c r="BU40" s="193"/>
      <c r="BV40" s="193"/>
      <c r="BW40" s="193"/>
      <c r="BX40" s="193"/>
      <c r="BY40" s="193"/>
      <c r="BZ40" s="193"/>
      <c r="CA40" s="187"/>
      <c r="CB40" s="194"/>
      <c r="CC40" s="125"/>
      <c r="CD40" s="125"/>
      <c r="CE40" s="125"/>
      <c r="CF40" s="125"/>
      <c r="CG40" s="125"/>
      <c r="CH40" s="125"/>
      <c r="CI40" s="125"/>
      <c r="CJ40" s="125"/>
    </row>
    <row r="41" spans="2:88">
      <c r="B41" s="184">
        <f t="shared" si="5"/>
        <v>2034</v>
      </c>
      <c r="C41" s="193">
        <v>0.77868257544108288</v>
      </c>
      <c r="D41" s="193">
        <v>0.77868257544108288</v>
      </c>
      <c r="E41" s="193">
        <v>0.77868257544108288</v>
      </c>
      <c r="F41" s="193">
        <v>0.77868257544108288</v>
      </c>
      <c r="G41" s="193">
        <v>0.77868257544108288</v>
      </c>
      <c r="H41" s="193">
        <v>0.77868257544108288</v>
      </c>
      <c r="I41" s="193">
        <v>0.77868257544108288</v>
      </c>
      <c r="J41" s="193">
        <v>0.77868257544108288</v>
      </c>
      <c r="K41" s="193">
        <v>0.77868257544108288</v>
      </c>
      <c r="L41" s="193">
        <v>0.77868257544108288</v>
      </c>
      <c r="M41" s="193">
        <v>0.77868257544108288</v>
      </c>
      <c r="N41" s="193">
        <v>0.77868257544108288</v>
      </c>
      <c r="O41" s="193">
        <v>0.77868257544108288</v>
      </c>
      <c r="P41" s="193">
        <v>0.77868257544108288</v>
      </c>
      <c r="Q41" s="193">
        <v>0.77868257544108288</v>
      </c>
      <c r="R41" s="193">
        <v>0.77868257544108288</v>
      </c>
      <c r="S41" s="193">
        <v>0.77868257544108288</v>
      </c>
      <c r="T41" s="193">
        <v>0.77868257544108288</v>
      </c>
      <c r="U41" s="193">
        <v>0.77868257544108288</v>
      </c>
      <c r="V41" s="193">
        <v>0.77868257544108288</v>
      </c>
      <c r="W41" s="193">
        <v>0.77868257544108288</v>
      </c>
      <c r="X41" s="193">
        <v>0.77868257544108288</v>
      </c>
      <c r="Y41" s="193">
        <v>0.77868257544108288</v>
      </c>
      <c r="Z41" s="193">
        <v>0.77868257544108288</v>
      </c>
      <c r="AA41" s="193">
        <v>0.77868257544108288</v>
      </c>
      <c r="AB41" s="193">
        <v>0.77868257544108288</v>
      </c>
      <c r="AC41" s="193">
        <v>0.77868257544108288</v>
      </c>
      <c r="AD41" s="193">
        <v>0.77868257544108288</v>
      </c>
      <c r="AE41" s="193">
        <v>0.77868257544108288</v>
      </c>
      <c r="AF41" s="193">
        <v>0.77868257544108288</v>
      </c>
      <c r="AG41" s="193">
        <v>0.77868257544108288</v>
      </c>
      <c r="AH41" s="193">
        <v>0.77868257544108288</v>
      </c>
      <c r="AI41" s="193">
        <v>0.77868257544108288</v>
      </c>
      <c r="AJ41" s="193">
        <v>0.77868257544108288</v>
      </c>
      <c r="AK41" s="193">
        <v>0.77868257544108288</v>
      </c>
      <c r="AL41" s="193">
        <v>0.77868257544108288</v>
      </c>
      <c r="AM41" s="193">
        <v>0.77868257544108288</v>
      </c>
      <c r="AN41" s="193">
        <v>0.77868257544108288</v>
      </c>
      <c r="AO41" s="193">
        <v>0.77868257544108288</v>
      </c>
      <c r="AP41" s="193">
        <v>0.77868257544108288</v>
      </c>
      <c r="AQ41" s="193">
        <v>0.77868257544108288</v>
      </c>
      <c r="AR41" s="193">
        <v>0.77868257544108288</v>
      </c>
      <c r="AS41" s="193">
        <v>0.77868257544108288</v>
      </c>
      <c r="AT41" s="193">
        <v>0.77868257544108288</v>
      </c>
      <c r="AU41" s="193">
        <v>0.77868257544108288</v>
      </c>
      <c r="AV41" s="193">
        <v>0.77868257544108288</v>
      </c>
      <c r="AW41" s="193">
        <v>0.77868257544108288</v>
      </c>
      <c r="AX41" s="193">
        <v>0.77868257544108288</v>
      </c>
      <c r="AY41" s="193">
        <v>0.77868257544108288</v>
      </c>
      <c r="AZ41" s="193">
        <v>0.77868257544108288</v>
      </c>
      <c r="BA41" s="193">
        <v>0.77868257544108288</v>
      </c>
      <c r="BB41" s="193">
        <v>0.77868257544108288</v>
      </c>
      <c r="BC41" s="193">
        <v>0.77868257544108288</v>
      </c>
      <c r="BD41" s="193">
        <v>0.77868257544108288</v>
      </c>
      <c r="BE41" s="193">
        <v>0.77868257544108288</v>
      </c>
      <c r="BF41" s="193">
        <v>0.77241931198496427</v>
      </c>
      <c r="BG41" s="193">
        <v>0.77241931198496427</v>
      </c>
      <c r="BH41" s="193">
        <v>0.77241931198496427</v>
      </c>
      <c r="BI41" s="193">
        <v>0.77241931198496427</v>
      </c>
      <c r="BJ41" s="193">
        <v>0.77241931198496427</v>
      </c>
      <c r="BK41" s="193">
        <v>0.75960517681047302</v>
      </c>
      <c r="BL41" s="193">
        <v>0.75960517681047302</v>
      </c>
      <c r="BM41" s="193">
        <v>0.75960517681047302</v>
      </c>
      <c r="BN41" s="193">
        <v>0.75960517681047302</v>
      </c>
      <c r="BO41" s="193">
        <v>0.75960517681047302</v>
      </c>
      <c r="BP41" s="193">
        <v>0.75117876915668369</v>
      </c>
      <c r="BQ41" s="193">
        <v>0.75117876915668369</v>
      </c>
      <c r="BR41" s="193">
        <v>0.75117876915668369</v>
      </c>
      <c r="BS41" s="193">
        <v>0.75117876915668369</v>
      </c>
      <c r="BT41" s="193">
        <v>0.75117876915668369</v>
      </c>
      <c r="BU41" s="193"/>
      <c r="BV41" s="193"/>
      <c r="BW41" s="193"/>
      <c r="BX41" s="193"/>
      <c r="BY41" s="193"/>
      <c r="BZ41" s="193"/>
      <c r="CA41" s="187"/>
      <c r="CB41" s="194"/>
      <c r="CC41" s="125"/>
      <c r="CD41" s="125"/>
      <c r="CE41" s="125"/>
      <c r="CF41" s="125"/>
      <c r="CG41" s="125"/>
      <c r="CH41" s="125"/>
      <c r="CI41" s="125"/>
      <c r="CJ41" s="125"/>
    </row>
    <row r="42" spans="2:88">
      <c r="B42" s="184">
        <f t="shared" si="5"/>
        <v>2035</v>
      </c>
      <c r="C42" s="193">
        <v>0.77902796940579622</v>
      </c>
      <c r="D42" s="193">
        <v>0.77902796940579622</v>
      </c>
      <c r="E42" s="193">
        <v>0.77902796940579622</v>
      </c>
      <c r="F42" s="193">
        <v>0.77902796940579622</v>
      </c>
      <c r="G42" s="193">
        <v>0.77902796940579622</v>
      </c>
      <c r="H42" s="193">
        <v>0.77902796940579622</v>
      </c>
      <c r="I42" s="193">
        <v>0.77902796940579622</v>
      </c>
      <c r="J42" s="193">
        <v>0.77902796940579622</v>
      </c>
      <c r="K42" s="193">
        <v>0.77902796940579622</v>
      </c>
      <c r="L42" s="193">
        <v>0.77902796940579622</v>
      </c>
      <c r="M42" s="193">
        <v>0.77902796940579622</v>
      </c>
      <c r="N42" s="193">
        <v>0.77902796940579622</v>
      </c>
      <c r="O42" s="193">
        <v>0.77902796940579622</v>
      </c>
      <c r="P42" s="193">
        <v>0.77902796940579622</v>
      </c>
      <c r="Q42" s="193">
        <v>0.77902796940579622</v>
      </c>
      <c r="R42" s="193">
        <v>0.77902796940579622</v>
      </c>
      <c r="S42" s="193">
        <v>0.77902796940579622</v>
      </c>
      <c r="T42" s="193">
        <v>0.77902796940579622</v>
      </c>
      <c r="U42" s="193">
        <v>0.77902796940579622</v>
      </c>
      <c r="V42" s="193">
        <v>0.77902796940579622</v>
      </c>
      <c r="W42" s="193">
        <v>0.77902796940579622</v>
      </c>
      <c r="X42" s="193">
        <v>0.77902796940579622</v>
      </c>
      <c r="Y42" s="193">
        <v>0.77902796940579622</v>
      </c>
      <c r="Z42" s="193">
        <v>0.77902796940579622</v>
      </c>
      <c r="AA42" s="193">
        <v>0.77902796940579622</v>
      </c>
      <c r="AB42" s="193">
        <v>0.77902796940579622</v>
      </c>
      <c r="AC42" s="193">
        <v>0.77902796940579622</v>
      </c>
      <c r="AD42" s="193">
        <v>0.77902796940579622</v>
      </c>
      <c r="AE42" s="193">
        <v>0.77902796940579622</v>
      </c>
      <c r="AF42" s="193">
        <v>0.77902796940579622</v>
      </c>
      <c r="AG42" s="193">
        <v>0.77902796940579622</v>
      </c>
      <c r="AH42" s="193">
        <v>0.77902796940579622</v>
      </c>
      <c r="AI42" s="193">
        <v>0.77902796940579622</v>
      </c>
      <c r="AJ42" s="193">
        <v>0.77902796940579622</v>
      </c>
      <c r="AK42" s="193">
        <v>0.77902796940579622</v>
      </c>
      <c r="AL42" s="193">
        <v>0.77902796940579622</v>
      </c>
      <c r="AM42" s="193">
        <v>0.77902796940579622</v>
      </c>
      <c r="AN42" s="193">
        <v>0.77902796940579622</v>
      </c>
      <c r="AO42" s="193">
        <v>0.77902796940579622</v>
      </c>
      <c r="AP42" s="193">
        <v>0.77902796940579622</v>
      </c>
      <c r="AQ42" s="193">
        <v>0.77902796940579622</v>
      </c>
      <c r="AR42" s="193">
        <v>0.77902796940579622</v>
      </c>
      <c r="AS42" s="193">
        <v>0.77902796940579622</v>
      </c>
      <c r="AT42" s="193">
        <v>0.77902796940579622</v>
      </c>
      <c r="AU42" s="193">
        <v>0.77902796940579622</v>
      </c>
      <c r="AV42" s="193">
        <v>0.77902796940579622</v>
      </c>
      <c r="AW42" s="193">
        <v>0.77902796940579622</v>
      </c>
      <c r="AX42" s="193">
        <v>0.77902796940579622</v>
      </c>
      <c r="AY42" s="193">
        <v>0.77902796940579622</v>
      </c>
      <c r="AZ42" s="193">
        <v>0.77902796940579622</v>
      </c>
      <c r="BA42" s="193">
        <v>0.77902796940579622</v>
      </c>
      <c r="BB42" s="193">
        <v>0.77902796940579622</v>
      </c>
      <c r="BC42" s="193">
        <v>0.77902796940579622</v>
      </c>
      <c r="BD42" s="193">
        <v>0.77902796940579622</v>
      </c>
      <c r="BE42" s="193">
        <v>0.77902796940579622</v>
      </c>
      <c r="BF42" s="193">
        <v>0.77326576702616701</v>
      </c>
      <c r="BG42" s="193">
        <v>0.77326576702616701</v>
      </c>
      <c r="BH42" s="193">
        <v>0.77326576702616701</v>
      </c>
      <c r="BI42" s="193">
        <v>0.77326576702616701</v>
      </c>
      <c r="BJ42" s="193">
        <v>0.77326576702616701</v>
      </c>
      <c r="BK42" s="193">
        <v>0.76147676266563524</v>
      </c>
      <c r="BL42" s="193">
        <v>0.76147676266563524</v>
      </c>
      <c r="BM42" s="193">
        <v>0.76147676266563524</v>
      </c>
      <c r="BN42" s="193">
        <v>0.76147676266563524</v>
      </c>
      <c r="BO42" s="193">
        <v>0.76147676266563524</v>
      </c>
      <c r="BP42" s="193">
        <v>0.75372446762414891</v>
      </c>
      <c r="BQ42" s="193">
        <v>0.75372446762414891</v>
      </c>
      <c r="BR42" s="193">
        <v>0.75372446762414891</v>
      </c>
      <c r="BS42" s="193">
        <v>0.75372446762414891</v>
      </c>
      <c r="BT42" s="193">
        <v>0.75372446762414891</v>
      </c>
      <c r="BU42" s="193"/>
      <c r="BV42" s="193"/>
      <c r="BW42" s="193"/>
      <c r="BX42" s="193"/>
      <c r="BY42" s="193"/>
      <c r="BZ42" s="193"/>
      <c r="CA42" s="187"/>
      <c r="CB42" s="194"/>
      <c r="CC42" s="125"/>
      <c r="CD42" s="125"/>
      <c r="CE42" s="125"/>
      <c r="CF42" s="125"/>
      <c r="CG42" s="125"/>
      <c r="CH42" s="125"/>
      <c r="CI42" s="125"/>
      <c r="CJ42" s="125"/>
    </row>
    <row r="43" spans="2:88">
      <c r="B43" s="184">
        <f t="shared" si="5"/>
        <v>2036</v>
      </c>
      <c r="C43" s="193">
        <v>0.77934573185333256</v>
      </c>
      <c r="D43" s="193">
        <v>0.77934573185333256</v>
      </c>
      <c r="E43" s="193">
        <v>0.77934573185333256</v>
      </c>
      <c r="F43" s="193">
        <v>0.77934573185333256</v>
      </c>
      <c r="G43" s="193">
        <v>0.77934573185333256</v>
      </c>
      <c r="H43" s="193">
        <v>0.77934573185333256</v>
      </c>
      <c r="I43" s="193">
        <v>0.77934573185333256</v>
      </c>
      <c r="J43" s="193">
        <v>0.77934573185333256</v>
      </c>
      <c r="K43" s="193">
        <v>0.77934573185333256</v>
      </c>
      <c r="L43" s="193">
        <v>0.77934573185333256</v>
      </c>
      <c r="M43" s="193">
        <v>0.77934573185333256</v>
      </c>
      <c r="N43" s="193">
        <v>0.77934573185333256</v>
      </c>
      <c r="O43" s="193">
        <v>0.77934573185333256</v>
      </c>
      <c r="P43" s="193">
        <v>0.77934573185333256</v>
      </c>
      <c r="Q43" s="193">
        <v>0.77934573185333256</v>
      </c>
      <c r="R43" s="193">
        <v>0.77934573185333256</v>
      </c>
      <c r="S43" s="193">
        <v>0.77934573185333256</v>
      </c>
      <c r="T43" s="193">
        <v>0.77934573185333256</v>
      </c>
      <c r="U43" s="193">
        <v>0.77934573185333256</v>
      </c>
      <c r="V43" s="193">
        <v>0.77934573185333256</v>
      </c>
      <c r="W43" s="193">
        <v>0.77934573185333256</v>
      </c>
      <c r="X43" s="193">
        <v>0.77934573185333256</v>
      </c>
      <c r="Y43" s="193">
        <v>0.77934573185333256</v>
      </c>
      <c r="Z43" s="193">
        <v>0.77934573185333256</v>
      </c>
      <c r="AA43" s="193">
        <v>0.77934573185333256</v>
      </c>
      <c r="AB43" s="193">
        <v>0.77934573185333256</v>
      </c>
      <c r="AC43" s="193">
        <v>0.77934573185333256</v>
      </c>
      <c r="AD43" s="193">
        <v>0.77934573185333256</v>
      </c>
      <c r="AE43" s="193">
        <v>0.77934573185333256</v>
      </c>
      <c r="AF43" s="193">
        <v>0.77934573185333256</v>
      </c>
      <c r="AG43" s="193">
        <v>0.77934573185333256</v>
      </c>
      <c r="AH43" s="193">
        <v>0.77934573185333256</v>
      </c>
      <c r="AI43" s="193">
        <v>0.77934573185333256</v>
      </c>
      <c r="AJ43" s="193">
        <v>0.77934573185333256</v>
      </c>
      <c r="AK43" s="193">
        <v>0.77934573185333256</v>
      </c>
      <c r="AL43" s="193">
        <v>0.77934573185333256</v>
      </c>
      <c r="AM43" s="193">
        <v>0.77934573185333256</v>
      </c>
      <c r="AN43" s="193">
        <v>0.77934573185333256</v>
      </c>
      <c r="AO43" s="193">
        <v>0.77934573185333256</v>
      </c>
      <c r="AP43" s="193">
        <v>0.77934573185333256</v>
      </c>
      <c r="AQ43" s="193">
        <v>0.77934573185333256</v>
      </c>
      <c r="AR43" s="193">
        <v>0.77934573185333256</v>
      </c>
      <c r="AS43" s="193">
        <v>0.77934573185333256</v>
      </c>
      <c r="AT43" s="193">
        <v>0.77934573185333256</v>
      </c>
      <c r="AU43" s="193">
        <v>0.77934573185333256</v>
      </c>
      <c r="AV43" s="193">
        <v>0.77934573185333256</v>
      </c>
      <c r="AW43" s="193">
        <v>0.77934573185333256</v>
      </c>
      <c r="AX43" s="193">
        <v>0.77934573185333256</v>
      </c>
      <c r="AY43" s="193">
        <v>0.77934573185333256</v>
      </c>
      <c r="AZ43" s="193">
        <v>0.77934573185333256</v>
      </c>
      <c r="BA43" s="193">
        <v>0.77934573185333256</v>
      </c>
      <c r="BB43" s="193">
        <v>0.77934573185333256</v>
      </c>
      <c r="BC43" s="193">
        <v>0.77934573185333256</v>
      </c>
      <c r="BD43" s="193">
        <v>0.77934573185333256</v>
      </c>
      <c r="BE43" s="193">
        <v>0.77934573185333256</v>
      </c>
      <c r="BF43" s="193">
        <v>0.77404450566407357</v>
      </c>
      <c r="BG43" s="193">
        <v>0.77404450566407357</v>
      </c>
      <c r="BH43" s="193">
        <v>0.77404450566407357</v>
      </c>
      <c r="BI43" s="193">
        <v>0.77404450566407357</v>
      </c>
      <c r="BJ43" s="193">
        <v>0.77404450566407357</v>
      </c>
      <c r="BK43" s="193">
        <v>0.7631986216523845</v>
      </c>
      <c r="BL43" s="193">
        <v>0.7631986216523845</v>
      </c>
      <c r="BM43" s="193">
        <v>0.7631986216523845</v>
      </c>
      <c r="BN43" s="193">
        <v>0.7631986216523845</v>
      </c>
      <c r="BO43" s="193">
        <v>0.7631986216523845</v>
      </c>
      <c r="BP43" s="193">
        <v>0.756066510214217</v>
      </c>
      <c r="BQ43" s="193">
        <v>0.756066510214217</v>
      </c>
      <c r="BR43" s="193">
        <v>0.756066510214217</v>
      </c>
      <c r="BS43" s="193">
        <v>0.756066510214217</v>
      </c>
      <c r="BT43" s="193">
        <v>0.756066510214217</v>
      </c>
      <c r="BU43" s="193"/>
      <c r="BV43" s="193"/>
      <c r="BW43" s="193"/>
      <c r="BX43" s="193"/>
      <c r="BY43" s="193"/>
      <c r="BZ43" s="193"/>
      <c r="CA43" s="187"/>
      <c r="CB43" s="194"/>
      <c r="CC43" s="125"/>
      <c r="CD43" s="125"/>
      <c r="CE43" s="125"/>
      <c r="CF43" s="125"/>
      <c r="CG43" s="125"/>
      <c r="CH43" s="125"/>
      <c r="CI43" s="125"/>
      <c r="CJ43" s="125"/>
    </row>
    <row r="44" spans="2:88">
      <c r="B44" s="184">
        <f t="shared" si="5"/>
        <v>2037</v>
      </c>
      <c r="C44" s="193">
        <v>0.77963807330506585</v>
      </c>
      <c r="D44" s="193">
        <v>0.77963807330506585</v>
      </c>
      <c r="E44" s="193">
        <v>0.77963807330506585</v>
      </c>
      <c r="F44" s="193">
        <v>0.77963807330506585</v>
      </c>
      <c r="G44" s="193">
        <v>0.77963807330506585</v>
      </c>
      <c r="H44" s="193">
        <v>0.77963807330506585</v>
      </c>
      <c r="I44" s="193">
        <v>0.77963807330506585</v>
      </c>
      <c r="J44" s="193">
        <v>0.77963807330506585</v>
      </c>
      <c r="K44" s="193">
        <v>0.77963807330506585</v>
      </c>
      <c r="L44" s="193">
        <v>0.77963807330506585</v>
      </c>
      <c r="M44" s="193">
        <v>0.77963807330506585</v>
      </c>
      <c r="N44" s="193">
        <v>0.77963807330506585</v>
      </c>
      <c r="O44" s="193">
        <v>0.77963807330506585</v>
      </c>
      <c r="P44" s="193">
        <v>0.77963807330506585</v>
      </c>
      <c r="Q44" s="193">
        <v>0.77963807330506585</v>
      </c>
      <c r="R44" s="193">
        <v>0.77963807330506585</v>
      </c>
      <c r="S44" s="193">
        <v>0.77963807330506585</v>
      </c>
      <c r="T44" s="193">
        <v>0.77963807330506585</v>
      </c>
      <c r="U44" s="193">
        <v>0.77963807330506585</v>
      </c>
      <c r="V44" s="193">
        <v>0.77963807330506585</v>
      </c>
      <c r="W44" s="193">
        <v>0.77963807330506585</v>
      </c>
      <c r="X44" s="193">
        <v>0.77963807330506585</v>
      </c>
      <c r="Y44" s="193">
        <v>0.77963807330506585</v>
      </c>
      <c r="Z44" s="193">
        <v>0.77963807330506585</v>
      </c>
      <c r="AA44" s="193">
        <v>0.77963807330506585</v>
      </c>
      <c r="AB44" s="193">
        <v>0.77963807330506585</v>
      </c>
      <c r="AC44" s="193">
        <v>0.77963807330506585</v>
      </c>
      <c r="AD44" s="193">
        <v>0.77963807330506585</v>
      </c>
      <c r="AE44" s="193">
        <v>0.77963807330506585</v>
      </c>
      <c r="AF44" s="193">
        <v>0.77963807330506585</v>
      </c>
      <c r="AG44" s="193">
        <v>0.77963807330506585</v>
      </c>
      <c r="AH44" s="193">
        <v>0.77963807330506585</v>
      </c>
      <c r="AI44" s="193">
        <v>0.77963807330506585</v>
      </c>
      <c r="AJ44" s="193">
        <v>0.77963807330506585</v>
      </c>
      <c r="AK44" s="193">
        <v>0.77963807330506585</v>
      </c>
      <c r="AL44" s="193">
        <v>0.77963807330506585</v>
      </c>
      <c r="AM44" s="193">
        <v>0.77963807330506585</v>
      </c>
      <c r="AN44" s="193">
        <v>0.77963807330506585</v>
      </c>
      <c r="AO44" s="193">
        <v>0.77963807330506585</v>
      </c>
      <c r="AP44" s="193">
        <v>0.77963807330506585</v>
      </c>
      <c r="AQ44" s="193">
        <v>0.77963807330506585</v>
      </c>
      <c r="AR44" s="193">
        <v>0.77963807330506585</v>
      </c>
      <c r="AS44" s="193">
        <v>0.77963807330506585</v>
      </c>
      <c r="AT44" s="193">
        <v>0.77963807330506585</v>
      </c>
      <c r="AU44" s="193">
        <v>0.77963807330506585</v>
      </c>
      <c r="AV44" s="193">
        <v>0.77963807330506585</v>
      </c>
      <c r="AW44" s="193">
        <v>0.77963807330506585</v>
      </c>
      <c r="AX44" s="193">
        <v>0.77963807330506585</v>
      </c>
      <c r="AY44" s="193">
        <v>0.77963807330506585</v>
      </c>
      <c r="AZ44" s="193">
        <v>0.77963807330506585</v>
      </c>
      <c r="BA44" s="193">
        <v>0.77963807330506585</v>
      </c>
      <c r="BB44" s="193">
        <v>0.77963807330506585</v>
      </c>
      <c r="BC44" s="193">
        <v>0.77963807330506585</v>
      </c>
      <c r="BD44" s="193">
        <v>0.77963807330506585</v>
      </c>
      <c r="BE44" s="193">
        <v>0.77963807330506585</v>
      </c>
      <c r="BF44" s="193">
        <v>0.77476094521094774</v>
      </c>
      <c r="BG44" s="193">
        <v>0.77476094521094774</v>
      </c>
      <c r="BH44" s="193">
        <v>0.77476094521094774</v>
      </c>
      <c r="BI44" s="193">
        <v>0.77476094521094774</v>
      </c>
      <c r="BJ44" s="193">
        <v>0.77476094521094774</v>
      </c>
      <c r="BK44" s="193">
        <v>0.76478273192019364</v>
      </c>
      <c r="BL44" s="193">
        <v>0.76478273192019364</v>
      </c>
      <c r="BM44" s="193">
        <v>0.76478273192019364</v>
      </c>
      <c r="BN44" s="193">
        <v>0.76478273192019364</v>
      </c>
      <c r="BO44" s="193">
        <v>0.76478273192019364</v>
      </c>
      <c r="BP44" s="193">
        <v>0.75822118939707972</v>
      </c>
      <c r="BQ44" s="193">
        <v>0.75822118939707972</v>
      </c>
      <c r="BR44" s="193">
        <v>0.75822118939707972</v>
      </c>
      <c r="BS44" s="193">
        <v>0.75822118939707972</v>
      </c>
      <c r="BT44" s="193">
        <v>0.75822118939707972</v>
      </c>
      <c r="BU44" s="193"/>
      <c r="BV44" s="193"/>
      <c r="BW44" s="193"/>
      <c r="BX44" s="193"/>
      <c r="BY44" s="193"/>
      <c r="BZ44" s="193"/>
      <c r="CA44" s="187"/>
      <c r="CB44" s="194"/>
      <c r="CC44" s="125"/>
      <c r="CD44" s="125"/>
      <c r="CE44" s="125"/>
      <c r="CF44" s="125"/>
      <c r="CG44" s="125"/>
      <c r="CH44" s="125"/>
      <c r="CI44" s="125"/>
      <c r="CJ44" s="125"/>
    </row>
    <row r="45" spans="2:88">
      <c r="B45" s="184">
        <f t="shared" si="5"/>
        <v>2038</v>
      </c>
      <c r="C45" s="193">
        <v>0.77990702744066054</v>
      </c>
      <c r="D45" s="193">
        <v>0.77990702744066054</v>
      </c>
      <c r="E45" s="193">
        <v>0.77990702744066054</v>
      </c>
      <c r="F45" s="193">
        <v>0.77990702744066054</v>
      </c>
      <c r="G45" s="193">
        <v>0.77990702744066054</v>
      </c>
      <c r="H45" s="193">
        <v>0.77990702744066054</v>
      </c>
      <c r="I45" s="193">
        <v>0.77990702744066054</v>
      </c>
      <c r="J45" s="193">
        <v>0.77990702744066054</v>
      </c>
      <c r="K45" s="193">
        <v>0.77990702744066054</v>
      </c>
      <c r="L45" s="193">
        <v>0.77990702744066054</v>
      </c>
      <c r="M45" s="193">
        <v>0.77990702744066054</v>
      </c>
      <c r="N45" s="193">
        <v>0.77990702744066054</v>
      </c>
      <c r="O45" s="193">
        <v>0.77990702744066054</v>
      </c>
      <c r="P45" s="193">
        <v>0.77990702744066054</v>
      </c>
      <c r="Q45" s="193">
        <v>0.77990702744066054</v>
      </c>
      <c r="R45" s="193">
        <v>0.77990702744066054</v>
      </c>
      <c r="S45" s="193">
        <v>0.77990702744066054</v>
      </c>
      <c r="T45" s="193">
        <v>0.77990702744066054</v>
      </c>
      <c r="U45" s="193">
        <v>0.77990702744066054</v>
      </c>
      <c r="V45" s="193">
        <v>0.77990702744066054</v>
      </c>
      <c r="W45" s="193">
        <v>0.77990702744066054</v>
      </c>
      <c r="X45" s="193">
        <v>0.77990702744066054</v>
      </c>
      <c r="Y45" s="193">
        <v>0.77990702744066054</v>
      </c>
      <c r="Z45" s="193">
        <v>0.77990702744066054</v>
      </c>
      <c r="AA45" s="193">
        <v>0.77990702744066054</v>
      </c>
      <c r="AB45" s="193">
        <v>0.77990702744066054</v>
      </c>
      <c r="AC45" s="193">
        <v>0.77990702744066054</v>
      </c>
      <c r="AD45" s="193">
        <v>0.77990702744066054</v>
      </c>
      <c r="AE45" s="193">
        <v>0.77990702744066054</v>
      </c>
      <c r="AF45" s="193">
        <v>0.77990702744066054</v>
      </c>
      <c r="AG45" s="193">
        <v>0.77990702744066054</v>
      </c>
      <c r="AH45" s="193">
        <v>0.77990702744066054</v>
      </c>
      <c r="AI45" s="193">
        <v>0.77990702744066054</v>
      </c>
      <c r="AJ45" s="193">
        <v>0.77990702744066054</v>
      </c>
      <c r="AK45" s="193">
        <v>0.77990702744066054</v>
      </c>
      <c r="AL45" s="193">
        <v>0.77990702744066054</v>
      </c>
      <c r="AM45" s="193">
        <v>0.77990702744066054</v>
      </c>
      <c r="AN45" s="193">
        <v>0.77990702744066054</v>
      </c>
      <c r="AO45" s="193">
        <v>0.77990702744066054</v>
      </c>
      <c r="AP45" s="193">
        <v>0.77990702744066054</v>
      </c>
      <c r="AQ45" s="193">
        <v>0.77990702744066054</v>
      </c>
      <c r="AR45" s="193">
        <v>0.77990702744066054</v>
      </c>
      <c r="AS45" s="193">
        <v>0.77990702744066054</v>
      </c>
      <c r="AT45" s="193">
        <v>0.77990702744066054</v>
      </c>
      <c r="AU45" s="193">
        <v>0.77990702744066054</v>
      </c>
      <c r="AV45" s="193">
        <v>0.77990702744066054</v>
      </c>
      <c r="AW45" s="193">
        <v>0.77990702744066054</v>
      </c>
      <c r="AX45" s="193">
        <v>0.77990702744066054</v>
      </c>
      <c r="AY45" s="193">
        <v>0.77990702744066054</v>
      </c>
      <c r="AZ45" s="193">
        <v>0.77990702744066054</v>
      </c>
      <c r="BA45" s="193">
        <v>0.77990702744066054</v>
      </c>
      <c r="BB45" s="193">
        <v>0.77990702744066054</v>
      </c>
      <c r="BC45" s="193">
        <v>0.77990702744066054</v>
      </c>
      <c r="BD45" s="193">
        <v>0.77990702744066054</v>
      </c>
      <c r="BE45" s="193">
        <v>0.77990702744066054</v>
      </c>
      <c r="BF45" s="193">
        <v>0.77542006959407184</v>
      </c>
      <c r="BG45" s="193">
        <v>0.77542006959407184</v>
      </c>
      <c r="BH45" s="193">
        <v>0.77542006959407184</v>
      </c>
      <c r="BI45" s="193">
        <v>0.77542006959407184</v>
      </c>
      <c r="BJ45" s="193">
        <v>0.77542006959407184</v>
      </c>
      <c r="BK45" s="193">
        <v>0.76624011336657816</v>
      </c>
      <c r="BL45" s="193">
        <v>0.76624011336657816</v>
      </c>
      <c r="BM45" s="193">
        <v>0.76624011336657816</v>
      </c>
      <c r="BN45" s="193">
        <v>0.76624011336657816</v>
      </c>
      <c r="BO45" s="193">
        <v>0.76624011336657816</v>
      </c>
      <c r="BP45" s="193">
        <v>0.76020349424531319</v>
      </c>
      <c r="BQ45" s="193">
        <v>0.76020349424531319</v>
      </c>
      <c r="BR45" s="193">
        <v>0.76020349424531319</v>
      </c>
      <c r="BS45" s="193">
        <v>0.76020349424531319</v>
      </c>
      <c r="BT45" s="193">
        <v>0.76020349424531319</v>
      </c>
      <c r="BU45" s="193"/>
      <c r="BV45" s="193"/>
      <c r="BW45" s="193"/>
      <c r="BX45" s="193"/>
      <c r="BY45" s="193"/>
      <c r="BZ45" s="193"/>
      <c r="CA45" s="187"/>
      <c r="CB45" s="194"/>
      <c r="CC45" s="125"/>
      <c r="CD45" s="125"/>
      <c r="CE45" s="125"/>
      <c r="CF45" s="125"/>
      <c r="CG45" s="125"/>
      <c r="CH45" s="125"/>
      <c r="CI45" s="125"/>
      <c r="CJ45" s="125"/>
    </row>
    <row r="46" spans="2:88">
      <c r="B46" s="184">
        <f t="shared" si="5"/>
        <v>2039</v>
      </c>
      <c r="C46" s="193">
        <v>0.78015446524540766</v>
      </c>
      <c r="D46" s="193">
        <v>0.78015446524540766</v>
      </c>
      <c r="E46" s="193">
        <v>0.78015446524540766</v>
      </c>
      <c r="F46" s="193">
        <v>0.78015446524540766</v>
      </c>
      <c r="G46" s="193">
        <v>0.78015446524540766</v>
      </c>
      <c r="H46" s="193">
        <v>0.78015446524540766</v>
      </c>
      <c r="I46" s="193">
        <v>0.78015446524540766</v>
      </c>
      <c r="J46" s="193">
        <v>0.78015446524540766</v>
      </c>
      <c r="K46" s="193">
        <v>0.78015446524540766</v>
      </c>
      <c r="L46" s="193">
        <v>0.78015446524540766</v>
      </c>
      <c r="M46" s="193">
        <v>0.78015446524540766</v>
      </c>
      <c r="N46" s="193">
        <v>0.78015446524540766</v>
      </c>
      <c r="O46" s="193">
        <v>0.78015446524540766</v>
      </c>
      <c r="P46" s="193">
        <v>0.78015446524540766</v>
      </c>
      <c r="Q46" s="193">
        <v>0.78015446524540766</v>
      </c>
      <c r="R46" s="193">
        <v>0.78015446524540766</v>
      </c>
      <c r="S46" s="193">
        <v>0.78015446524540766</v>
      </c>
      <c r="T46" s="193">
        <v>0.78015446524540766</v>
      </c>
      <c r="U46" s="193">
        <v>0.78015446524540766</v>
      </c>
      <c r="V46" s="193">
        <v>0.78015446524540766</v>
      </c>
      <c r="W46" s="193">
        <v>0.78015446524540766</v>
      </c>
      <c r="X46" s="193">
        <v>0.78015446524540766</v>
      </c>
      <c r="Y46" s="193">
        <v>0.78015446524540766</v>
      </c>
      <c r="Z46" s="193">
        <v>0.78015446524540766</v>
      </c>
      <c r="AA46" s="193">
        <v>0.78015446524540766</v>
      </c>
      <c r="AB46" s="193">
        <v>0.78015446524540766</v>
      </c>
      <c r="AC46" s="193">
        <v>0.78015446524540766</v>
      </c>
      <c r="AD46" s="193">
        <v>0.78015446524540766</v>
      </c>
      <c r="AE46" s="193">
        <v>0.78015446524540766</v>
      </c>
      <c r="AF46" s="193">
        <v>0.78015446524540766</v>
      </c>
      <c r="AG46" s="193">
        <v>0.78015446524540766</v>
      </c>
      <c r="AH46" s="193">
        <v>0.78015446524540766</v>
      </c>
      <c r="AI46" s="193">
        <v>0.78015446524540766</v>
      </c>
      <c r="AJ46" s="193">
        <v>0.78015446524540766</v>
      </c>
      <c r="AK46" s="193">
        <v>0.78015446524540766</v>
      </c>
      <c r="AL46" s="193">
        <v>0.78015446524540766</v>
      </c>
      <c r="AM46" s="193">
        <v>0.78015446524540766</v>
      </c>
      <c r="AN46" s="193">
        <v>0.78015446524540766</v>
      </c>
      <c r="AO46" s="193">
        <v>0.78015446524540766</v>
      </c>
      <c r="AP46" s="193">
        <v>0.78015446524540766</v>
      </c>
      <c r="AQ46" s="193">
        <v>0.78015446524540766</v>
      </c>
      <c r="AR46" s="193">
        <v>0.78015446524540766</v>
      </c>
      <c r="AS46" s="193">
        <v>0.78015446524540766</v>
      </c>
      <c r="AT46" s="193">
        <v>0.78015446524540766</v>
      </c>
      <c r="AU46" s="193">
        <v>0.78015446524540766</v>
      </c>
      <c r="AV46" s="193">
        <v>0.78015446524540766</v>
      </c>
      <c r="AW46" s="193">
        <v>0.78015446524540766</v>
      </c>
      <c r="AX46" s="193">
        <v>0.78015446524540766</v>
      </c>
      <c r="AY46" s="193">
        <v>0.78015446524540766</v>
      </c>
      <c r="AZ46" s="193">
        <v>0.78015446524540766</v>
      </c>
      <c r="BA46" s="193">
        <v>0.78015446524540766</v>
      </c>
      <c r="BB46" s="193">
        <v>0.78015446524540766</v>
      </c>
      <c r="BC46" s="193">
        <v>0.78015446524540766</v>
      </c>
      <c r="BD46" s="193">
        <v>0.78015446524540766</v>
      </c>
      <c r="BE46" s="193">
        <v>0.78015446524540766</v>
      </c>
      <c r="BF46" s="193">
        <v>0.77602646402654607</v>
      </c>
      <c r="BG46" s="193">
        <v>0.77602646402654607</v>
      </c>
      <c r="BH46" s="193">
        <v>0.77602646402654607</v>
      </c>
      <c r="BI46" s="193">
        <v>0.77602646402654607</v>
      </c>
      <c r="BJ46" s="193">
        <v>0.77602646402654607</v>
      </c>
      <c r="BK46" s="193">
        <v>0.76758090429725201</v>
      </c>
      <c r="BL46" s="193">
        <v>0.76758090429725201</v>
      </c>
      <c r="BM46" s="193">
        <v>0.76758090429725201</v>
      </c>
      <c r="BN46" s="193">
        <v>0.76758090429725201</v>
      </c>
      <c r="BO46" s="193">
        <v>0.76758090429725201</v>
      </c>
      <c r="BP46" s="193">
        <v>0.76202721470568813</v>
      </c>
      <c r="BQ46" s="193">
        <v>0.76202721470568813</v>
      </c>
      <c r="BR46" s="193">
        <v>0.76202721470568813</v>
      </c>
      <c r="BS46" s="193">
        <v>0.76202721470568813</v>
      </c>
      <c r="BT46" s="193">
        <v>0.76202721470568813</v>
      </c>
      <c r="BU46" s="193"/>
      <c r="BV46" s="193"/>
      <c r="BW46" s="193"/>
      <c r="BX46" s="193"/>
      <c r="BY46" s="193"/>
      <c r="BZ46" s="193"/>
      <c r="CA46" s="187"/>
      <c r="CB46" s="194"/>
      <c r="CC46" s="125"/>
      <c r="CD46" s="125"/>
      <c r="CE46" s="125"/>
      <c r="CF46" s="125"/>
      <c r="CG46" s="125"/>
      <c r="CH46" s="125"/>
      <c r="CI46" s="125"/>
      <c r="CJ46" s="125"/>
    </row>
    <row r="47" spans="2:88">
      <c r="B47" s="184">
        <f t="shared" si="5"/>
        <v>2040</v>
      </c>
      <c r="C47" s="193">
        <v>0.78038210802577501</v>
      </c>
      <c r="D47" s="193">
        <v>0.78038210802577501</v>
      </c>
      <c r="E47" s="193">
        <v>0.78038210802577501</v>
      </c>
      <c r="F47" s="193">
        <v>0.78038210802577501</v>
      </c>
      <c r="G47" s="193">
        <v>0.78038210802577501</v>
      </c>
      <c r="H47" s="193">
        <v>0.78038210802577501</v>
      </c>
      <c r="I47" s="193">
        <v>0.78038210802577501</v>
      </c>
      <c r="J47" s="193">
        <v>0.78038210802577501</v>
      </c>
      <c r="K47" s="193">
        <v>0.78038210802577501</v>
      </c>
      <c r="L47" s="193">
        <v>0.78038210802577501</v>
      </c>
      <c r="M47" s="193">
        <v>0.78038210802577501</v>
      </c>
      <c r="N47" s="193">
        <v>0.78038210802577501</v>
      </c>
      <c r="O47" s="193">
        <v>0.78038210802577501</v>
      </c>
      <c r="P47" s="193">
        <v>0.78038210802577501</v>
      </c>
      <c r="Q47" s="193">
        <v>0.78038210802577501</v>
      </c>
      <c r="R47" s="193">
        <v>0.78038210802577501</v>
      </c>
      <c r="S47" s="193">
        <v>0.78038210802577501</v>
      </c>
      <c r="T47" s="193">
        <v>0.78038210802577501</v>
      </c>
      <c r="U47" s="193">
        <v>0.78038210802577501</v>
      </c>
      <c r="V47" s="193">
        <v>0.78038210802577501</v>
      </c>
      <c r="W47" s="193">
        <v>0.78038210802577501</v>
      </c>
      <c r="X47" s="193">
        <v>0.78038210802577501</v>
      </c>
      <c r="Y47" s="193">
        <v>0.78038210802577501</v>
      </c>
      <c r="Z47" s="193">
        <v>0.78038210802577501</v>
      </c>
      <c r="AA47" s="193">
        <v>0.78038210802577501</v>
      </c>
      <c r="AB47" s="193">
        <v>0.78038210802577501</v>
      </c>
      <c r="AC47" s="193">
        <v>0.78038210802577501</v>
      </c>
      <c r="AD47" s="193">
        <v>0.78038210802577501</v>
      </c>
      <c r="AE47" s="193">
        <v>0.78038210802577501</v>
      </c>
      <c r="AF47" s="193">
        <v>0.78038210802577501</v>
      </c>
      <c r="AG47" s="193">
        <v>0.78038210802577501</v>
      </c>
      <c r="AH47" s="193">
        <v>0.78038210802577501</v>
      </c>
      <c r="AI47" s="193">
        <v>0.78038210802577501</v>
      </c>
      <c r="AJ47" s="193">
        <v>0.78038210802577501</v>
      </c>
      <c r="AK47" s="193">
        <v>0.78038210802577501</v>
      </c>
      <c r="AL47" s="193">
        <v>0.78038210802577501</v>
      </c>
      <c r="AM47" s="193">
        <v>0.78038210802577501</v>
      </c>
      <c r="AN47" s="193">
        <v>0.78038210802577501</v>
      </c>
      <c r="AO47" s="193">
        <v>0.78038210802577501</v>
      </c>
      <c r="AP47" s="193">
        <v>0.78038210802577501</v>
      </c>
      <c r="AQ47" s="193">
        <v>0.78038210802577501</v>
      </c>
      <c r="AR47" s="193">
        <v>0.78038210802577501</v>
      </c>
      <c r="AS47" s="193">
        <v>0.78038210802577501</v>
      </c>
      <c r="AT47" s="193">
        <v>0.78038210802577501</v>
      </c>
      <c r="AU47" s="193">
        <v>0.78038210802577501</v>
      </c>
      <c r="AV47" s="193">
        <v>0.78038210802577501</v>
      </c>
      <c r="AW47" s="193">
        <v>0.78038210802577501</v>
      </c>
      <c r="AX47" s="193">
        <v>0.78038210802577501</v>
      </c>
      <c r="AY47" s="193">
        <v>0.78038210802577501</v>
      </c>
      <c r="AZ47" s="193">
        <v>0.78038210802577501</v>
      </c>
      <c r="BA47" s="193">
        <v>0.78038210802577501</v>
      </c>
      <c r="BB47" s="193">
        <v>0.78038210802577501</v>
      </c>
      <c r="BC47" s="193">
        <v>0.78038210802577501</v>
      </c>
      <c r="BD47" s="193">
        <v>0.78038210802577501</v>
      </c>
      <c r="BE47" s="193">
        <v>0.78038210802577501</v>
      </c>
      <c r="BF47" s="193">
        <v>0.77658434690442257</v>
      </c>
      <c r="BG47" s="193">
        <v>0.77658434690442257</v>
      </c>
      <c r="BH47" s="193">
        <v>0.77658434690442257</v>
      </c>
      <c r="BI47" s="193">
        <v>0.77658434690442257</v>
      </c>
      <c r="BJ47" s="193">
        <v>0.77658434690442257</v>
      </c>
      <c r="BK47" s="193">
        <v>0.76881443195347177</v>
      </c>
      <c r="BL47" s="193">
        <v>0.76881443195347177</v>
      </c>
      <c r="BM47" s="193">
        <v>0.76881443195347177</v>
      </c>
      <c r="BN47" s="193">
        <v>0.76881443195347177</v>
      </c>
      <c r="BO47" s="193">
        <v>0.76881443195347177</v>
      </c>
      <c r="BP47" s="193">
        <v>0.76370503752923313</v>
      </c>
      <c r="BQ47" s="193">
        <v>0.76370503752923313</v>
      </c>
      <c r="BR47" s="193">
        <v>0.76370503752923313</v>
      </c>
      <c r="BS47" s="193">
        <v>0.76370503752923313</v>
      </c>
      <c r="BT47" s="193">
        <v>0.76370503752923313</v>
      </c>
      <c r="BU47" s="193"/>
      <c r="BV47" s="193"/>
      <c r="BW47" s="193"/>
      <c r="BX47" s="193"/>
      <c r="BY47" s="193"/>
      <c r="BZ47" s="193"/>
      <c r="CA47" s="187"/>
      <c r="CB47" s="194"/>
      <c r="CC47" s="125"/>
      <c r="CD47" s="125"/>
      <c r="CE47" s="125"/>
      <c r="CF47" s="125"/>
      <c r="CG47" s="125"/>
      <c r="CH47" s="125"/>
      <c r="CI47" s="125"/>
      <c r="CJ47" s="125"/>
    </row>
    <row r="48" spans="2:88">
      <c r="B48" s="184">
        <f t="shared" si="5"/>
        <v>2041</v>
      </c>
      <c r="C48" s="193">
        <v>0.78059153938371317</v>
      </c>
      <c r="D48" s="193">
        <v>0.78059153938371317</v>
      </c>
      <c r="E48" s="193">
        <v>0.78059153938371317</v>
      </c>
      <c r="F48" s="193">
        <v>0.78059153938371317</v>
      </c>
      <c r="G48" s="193">
        <v>0.78059153938371317</v>
      </c>
      <c r="H48" s="193">
        <v>0.78059153938371317</v>
      </c>
      <c r="I48" s="193">
        <v>0.78059153938371317</v>
      </c>
      <c r="J48" s="193">
        <v>0.78059153938371317</v>
      </c>
      <c r="K48" s="193">
        <v>0.78059153938371317</v>
      </c>
      <c r="L48" s="193">
        <v>0.78059153938371317</v>
      </c>
      <c r="M48" s="193">
        <v>0.78059153938371317</v>
      </c>
      <c r="N48" s="193">
        <v>0.78059153938371317</v>
      </c>
      <c r="O48" s="193">
        <v>0.78059153938371317</v>
      </c>
      <c r="P48" s="193">
        <v>0.78059153938371317</v>
      </c>
      <c r="Q48" s="193">
        <v>0.78059153938371317</v>
      </c>
      <c r="R48" s="193">
        <v>0.78059153938371317</v>
      </c>
      <c r="S48" s="193">
        <v>0.78059153938371317</v>
      </c>
      <c r="T48" s="193">
        <v>0.78059153938371317</v>
      </c>
      <c r="U48" s="193">
        <v>0.78059153938371317</v>
      </c>
      <c r="V48" s="193">
        <v>0.78059153938371317</v>
      </c>
      <c r="W48" s="193">
        <v>0.78059153938371317</v>
      </c>
      <c r="X48" s="193">
        <v>0.78059153938371317</v>
      </c>
      <c r="Y48" s="193">
        <v>0.78059153938371317</v>
      </c>
      <c r="Z48" s="193">
        <v>0.78059153938371317</v>
      </c>
      <c r="AA48" s="193">
        <v>0.78059153938371317</v>
      </c>
      <c r="AB48" s="193">
        <v>0.78059153938371317</v>
      </c>
      <c r="AC48" s="193">
        <v>0.78059153938371317</v>
      </c>
      <c r="AD48" s="193">
        <v>0.78059153938371317</v>
      </c>
      <c r="AE48" s="193">
        <v>0.78059153938371317</v>
      </c>
      <c r="AF48" s="193">
        <v>0.78059153938371317</v>
      </c>
      <c r="AG48" s="193">
        <v>0.78059153938371317</v>
      </c>
      <c r="AH48" s="193">
        <v>0.78059153938371317</v>
      </c>
      <c r="AI48" s="193">
        <v>0.78059153938371317</v>
      </c>
      <c r="AJ48" s="193">
        <v>0.78059153938371317</v>
      </c>
      <c r="AK48" s="193">
        <v>0.78059153938371317</v>
      </c>
      <c r="AL48" s="193">
        <v>0.78059153938371317</v>
      </c>
      <c r="AM48" s="193">
        <v>0.78059153938371317</v>
      </c>
      <c r="AN48" s="193">
        <v>0.78059153938371317</v>
      </c>
      <c r="AO48" s="193">
        <v>0.78059153938371317</v>
      </c>
      <c r="AP48" s="193">
        <v>0.78059153938371317</v>
      </c>
      <c r="AQ48" s="193">
        <v>0.78059153938371317</v>
      </c>
      <c r="AR48" s="193">
        <v>0.78059153938371317</v>
      </c>
      <c r="AS48" s="193">
        <v>0.78059153938371317</v>
      </c>
      <c r="AT48" s="193">
        <v>0.78059153938371317</v>
      </c>
      <c r="AU48" s="193">
        <v>0.78059153938371317</v>
      </c>
      <c r="AV48" s="193">
        <v>0.78059153938371317</v>
      </c>
      <c r="AW48" s="193">
        <v>0.78059153938371317</v>
      </c>
      <c r="AX48" s="193">
        <v>0.78059153938371317</v>
      </c>
      <c r="AY48" s="193">
        <v>0.78059153938371317</v>
      </c>
      <c r="AZ48" s="193">
        <v>0.78059153938371317</v>
      </c>
      <c r="BA48" s="193">
        <v>0.78059153938371317</v>
      </c>
      <c r="BB48" s="193">
        <v>0.78059153938371317</v>
      </c>
      <c r="BC48" s="193">
        <v>0.78059153938371317</v>
      </c>
      <c r="BD48" s="193">
        <v>0.78059153938371317</v>
      </c>
      <c r="BE48" s="193">
        <v>0.78059153938371317</v>
      </c>
      <c r="BF48" s="193">
        <v>0.77709759915206866</v>
      </c>
      <c r="BG48" s="193">
        <v>0.77709759915206866</v>
      </c>
      <c r="BH48" s="193">
        <v>0.77709759915206866</v>
      </c>
      <c r="BI48" s="193">
        <v>0.77709759915206866</v>
      </c>
      <c r="BJ48" s="193">
        <v>0.77709759915206866</v>
      </c>
      <c r="BK48" s="193">
        <v>0.76994927739719399</v>
      </c>
      <c r="BL48" s="193">
        <v>0.76994927739719399</v>
      </c>
      <c r="BM48" s="193">
        <v>0.76994927739719399</v>
      </c>
      <c r="BN48" s="193">
        <v>0.76994927739719399</v>
      </c>
      <c r="BO48" s="193">
        <v>0.76994927739719399</v>
      </c>
      <c r="BP48" s="193">
        <v>0.7652486345268944</v>
      </c>
      <c r="BQ48" s="193">
        <v>0.7652486345268944</v>
      </c>
      <c r="BR48" s="193">
        <v>0.7652486345268944</v>
      </c>
      <c r="BS48" s="193">
        <v>0.7652486345268944</v>
      </c>
      <c r="BT48" s="193">
        <v>0.7652486345268944</v>
      </c>
      <c r="BU48" s="193"/>
      <c r="BV48" s="193"/>
      <c r="BW48" s="193"/>
      <c r="BX48" s="193"/>
      <c r="BY48" s="193"/>
      <c r="BZ48" s="193"/>
      <c r="CA48" s="187"/>
      <c r="CB48" s="194"/>
      <c r="CC48" s="125"/>
      <c r="CD48" s="125"/>
      <c r="CE48" s="125"/>
      <c r="CF48" s="125"/>
      <c r="CG48" s="125"/>
      <c r="CH48" s="125"/>
      <c r="CI48" s="125"/>
      <c r="CJ48" s="125"/>
    </row>
    <row r="49" spans="2:88">
      <c r="B49" s="184">
        <f t="shared" si="5"/>
        <v>2042</v>
      </c>
      <c r="C49" s="193">
        <v>0.78078421623301597</v>
      </c>
      <c r="D49" s="193">
        <v>0.78078421623301597</v>
      </c>
      <c r="E49" s="193">
        <v>0.78078421623301597</v>
      </c>
      <c r="F49" s="193">
        <v>0.78078421623301597</v>
      </c>
      <c r="G49" s="193">
        <v>0.78078421623301597</v>
      </c>
      <c r="H49" s="193">
        <v>0.78078421623301597</v>
      </c>
      <c r="I49" s="193">
        <v>0.78078421623301597</v>
      </c>
      <c r="J49" s="193">
        <v>0.78078421623301597</v>
      </c>
      <c r="K49" s="193">
        <v>0.78078421623301597</v>
      </c>
      <c r="L49" s="193">
        <v>0.78078421623301597</v>
      </c>
      <c r="M49" s="193">
        <v>0.78078421623301597</v>
      </c>
      <c r="N49" s="193">
        <v>0.78078421623301597</v>
      </c>
      <c r="O49" s="193">
        <v>0.78078421623301597</v>
      </c>
      <c r="P49" s="193">
        <v>0.78078421623301597</v>
      </c>
      <c r="Q49" s="193">
        <v>0.78078421623301597</v>
      </c>
      <c r="R49" s="193">
        <v>0.78078421623301597</v>
      </c>
      <c r="S49" s="193">
        <v>0.78078421623301597</v>
      </c>
      <c r="T49" s="193">
        <v>0.78078421623301597</v>
      </c>
      <c r="U49" s="193">
        <v>0.78078421623301597</v>
      </c>
      <c r="V49" s="193">
        <v>0.78078421623301597</v>
      </c>
      <c r="W49" s="193">
        <v>0.78078421623301597</v>
      </c>
      <c r="X49" s="193">
        <v>0.78078421623301597</v>
      </c>
      <c r="Y49" s="193">
        <v>0.78078421623301597</v>
      </c>
      <c r="Z49" s="193">
        <v>0.78078421623301597</v>
      </c>
      <c r="AA49" s="193">
        <v>0.78078421623301597</v>
      </c>
      <c r="AB49" s="193">
        <v>0.78078421623301597</v>
      </c>
      <c r="AC49" s="193">
        <v>0.78078421623301597</v>
      </c>
      <c r="AD49" s="193">
        <v>0.78078421623301597</v>
      </c>
      <c r="AE49" s="193">
        <v>0.78078421623301597</v>
      </c>
      <c r="AF49" s="193">
        <v>0.78078421623301597</v>
      </c>
      <c r="AG49" s="193">
        <v>0.78078421623301597</v>
      </c>
      <c r="AH49" s="193">
        <v>0.78078421623301597</v>
      </c>
      <c r="AI49" s="193">
        <v>0.78078421623301597</v>
      </c>
      <c r="AJ49" s="193">
        <v>0.78078421623301597</v>
      </c>
      <c r="AK49" s="193">
        <v>0.78078421623301597</v>
      </c>
      <c r="AL49" s="193">
        <v>0.78078421623301597</v>
      </c>
      <c r="AM49" s="193">
        <v>0.78078421623301597</v>
      </c>
      <c r="AN49" s="193">
        <v>0.78078421623301597</v>
      </c>
      <c r="AO49" s="193">
        <v>0.78078421623301597</v>
      </c>
      <c r="AP49" s="193">
        <v>0.78078421623301597</v>
      </c>
      <c r="AQ49" s="193">
        <v>0.78078421623301597</v>
      </c>
      <c r="AR49" s="193">
        <v>0.78078421623301597</v>
      </c>
      <c r="AS49" s="193">
        <v>0.78078421623301597</v>
      </c>
      <c r="AT49" s="193">
        <v>0.78078421623301597</v>
      </c>
      <c r="AU49" s="193">
        <v>0.78078421623301597</v>
      </c>
      <c r="AV49" s="193">
        <v>0.78078421623301597</v>
      </c>
      <c r="AW49" s="193">
        <v>0.78078421623301597</v>
      </c>
      <c r="AX49" s="193">
        <v>0.78078421623301597</v>
      </c>
      <c r="AY49" s="193">
        <v>0.78078421623301597</v>
      </c>
      <c r="AZ49" s="193">
        <v>0.78078421623301597</v>
      </c>
      <c r="BA49" s="193">
        <v>0.78078421623301597</v>
      </c>
      <c r="BB49" s="193">
        <v>0.78078421623301597</v>
      </c>
      <c r="BC49" s="193">
        <v>0.78078421623301597</v>
      </c>
      <c r="BD49" s="193">
        <v>0.78078421623301597</v>
      </c>
      <c r="BE49" s="193">
        <v>0.78078421623301597</v>
      </c>
      <c r="BF49" s="193">
        <v>0.77756979121990311</v>
      </c>
      <c r="BG49" s="193">
        <v>0.77756979121990311</v>
      </c>
      <c r="BH49" s="193">
        <v>0.77756979121990311</v>
      </c>
      <c r="BI49" s="193">
        <v>0.77756979121990311</v>
      </c>
      <c r="BJ49" s="193">
        <v>0.77756979121990311</v>
      </c>
      <c r="BK49" s="193">
        <v>0.77099333520541846</v>
      </c>
      <c r="BL49" s="193">
        <v>0.77099333520541846</v>
      </c>
      <c r="BM49" s="193">
        <v>0.77099333520541846</v>
      </c>
      <c r="BN49" s="193">
        <v>0.77099333520541846</v>
      </c>
      <c r="BO49" s="193">
        <v>0.77099333520541846</v>
      </c>
      <c r="BP49" s="193">
        <v>0.76666874376474292</v>
      </c>
      <c r="BQ49" s="193">
        <v>0.76666874376474292</v>
      </c>
      <c r="BR49" s="193">
        <v>0.76666874376474292</v>
      </c>
      <c r="BS49" s="193">
        <v>0.76666874376474292</v>
      </c>
      <c r="BT49" s="193">
        <v>0.76666874376474292</v>
      </c>
      <c r="BU49" s="193"/>
      <c r="BV49" s="193"/>
      <c r="BW49" s="193"/>
      <c r="BX49" s="193"/>
      <c r="BY49" s="193"/>
      <c r="BZ49" s="193"/>
      <c r="CA49" s="187"/>
      <c r="CB49" s="194"/>
      <c r="CC49" s="125"/>
      <c r="CD49" s="125"/>
      <c r="CE49" s="125"/>
      <c r="CF49" s="125"/>
      <c r="CG49" s="125"/>
      <c r="CH49" s="125"/>
      <c r="CI49" s="125"/>
      <c r="CJ49" s="125"/>
    </row>
    <row r="50" spans="2:88">
      <c r="B50" s="184">
        <f t="shared" si="5"/>
        <v>2043</v>
      </c>
      <c r="C50" s="193">
        <v>0.78096147893437462</v>
      </c>
      <c r="D50" s="193">
        <v>0.78096147893437462</v>
      </c>
      <c r="E50" s="193">
        <v>0.78096147893437462</v>
      </c>
      <c r="F50" s="193">
        <v>0.78096147893437462</v>
      </c>
      <c r="G50" s="193">
        <v>0.78096147893437462</v>
      </c>
      <c r="H50" s="193">
        <v>0.78096147893437462</v>
      </c>
      <c r="I50" s="193">
        <v>0.78096147893437462</v>
      </c>
      <c r="J50" s="193">
        <v>0.78096147893437462</v>
      </c>
      <c r="K50" s="193">
        <v>0.78096147893437462</v>
      </c>
      <c r="L50" s="193">
        <v>0.78096147893437462</v>
      </c>
      <c r="M50" s="193">
        <v>0.78096147893437462</v>
      </c>
      <c r="N50" s="193">
        <v>0.78096147893437462</v>
      </c>
      <c r="O50" s="193">
        <v>0.78096147893437462</v>
      </c>
      <c r="P50" s="193">
        <v>0.78096147893437462</v>
      </c>
      <c r="Q50" s="193">
        <v>0.78096147893437462</v>
      </c>
      <c r="R50" s="193">
        <v>0.78096147893437462</v>
      </c>
      <c r="S50" s="193">
        <v>0.78096147893437462</v>
      </c>
      <c r="T50" s="193">
        <v>0.78096147893437462</v>
      </c>
      <c r="U50" s="193">
        <v>0.78096147893437462</v>
      </c>
      <c r="V50" s="193">
        <v>0.78096147893437462</v>
      </c>
      <c r="W50" s="193">
        <v>0.78096147893437462</v>
      </c>
      <c r="X50" s="193">
        <v>0.78096147893437462</v>
      </c>
      <c r="Y50" s="193">
        <v>0.78096147893437462</v>
      </c>
      <c r="Z50" s="193">
        <v>0.78096147893437462</v>
      </c>
      <c r="AA50" s="193">
        <v>0.78096147893437462</v>
      </c>
      <c r="AB50" s="193">
        <v>0.78096147893437462</v>
      </c>
      <c r="AC50" s="193">
        <v>0.78096147893437462</v>
      </c>
      <c r="AD50" s="193">
        <v>0.78096147893437462</v>
      </c>
      <c r="AE50" s="193">
        <v>0.78096147893437462</v>
      </c>
      <c r="AF50" s="193">
        <v>0.78096147893437462</v>
      </c>
      <c r="AG50" s="193">
        <v>0.78096147893437462</v>
      </c>
      <c r="AH50" s="193">
        <v>0.78096147893437462</v>
      </c>
      <c r="AI50" s="193">
        <v>0.78096147893437462</v>
      </c>
      <c r="AJ50" s="193">
        <v>0.78096147893437462</v>
      </c>
      <c r="AK50" s="193">
        <v>0.78096147893437462</v>
      </c>
      <c r="AL50" s="193">
        <v>0.78096147893437462</v>
      </c>
      <c r="AM50" s="193">
        <v>0.78096147893437462</v>
      </c>
      <c r="AN50" s="193">
        <v>0.78096147893437462</v>
      </c>
      <c r="AO50" s="193">
        <v>0.78096147893437462</v>
      </c>
      <c r="AP50" s="193">
        <v>0.78096147893437462</v>
      </c>
      <c r="AQ50" s="193">
        <v>0.78096147893437462</v>
      </c>
      <c r="AR50" s="193">
        <v>0.78096147893437462</v>
      </c>
      <c r="AS50" s="193">
        <v>0.78096147893437462</v>
      </c>
      <c r="AT50" s="193">
        <v>0.78096147893437462</v>
      </c>
      <c r="AU50" s="193">
        <v>0.78096147893437462</v>
      </c>
      <c r="AV50" s="193">
        <v>0.78096147893437462</v>
      </c>
      <c r="AW50" s="193">
        <v>0.78096147893437462</v>
      </c>
      <c r="AX50" s="193">
        <v>0.78096147893437462</v>
      </c>
      <c r="AY50" s="193">
        <v>0.78096147893437462</v>
      </c>
      <c r="AZ50" s="193">
        <v>0.78096147893437462</v>
      </c>
      <c r="BA50" s="193">
        <v>0.78096147893437462</v>
      </c>
      <c r="BB50" s="193">
        <v>0.78096147893437462</v>
      </c>
      <c r="BC50" s="193">
        <v>0.78096147893437462</v>
      </c>
      <c r="BD50" s="193">
        <v>0.78096147893437462</v>
      </c>
      <c r="BE50" s="193">
        <v>0.78096147893437462</v>
      </c>
      <c r="BF50" s="193">
        <v>0.77800420792231095</v>
      </c>
      <c r="BG50" s="193">
        <v>0.77800420792231095</v>
      </c>
      <c r="BH50" s="193">
        <v>0.77800420792231095</v>
      </c>
      <c r="BI50" s="193">
        <v>0.77800420792231095</v>
      </c>
      <c r="BJ50" s="193">
        <v>0.77800420792231095</v>
      </c>
      <c r="BK50" s="193">
        <v>0.77195386838898494</v>
      </c>
      <c r="BL50" s="193">
        <v>0.77195386838898494</v>
      </c>
      <c r="BM50" s="193">
        <v>0.77195386838898494</v>
      </c>
      <c r="BN50" s="193">
        <v>0.77195386838898494</v>
      </c>
      <c r="BO50" s="193">
        <v>0.77195386838898494</v>
      </c>
      <c r="BP50" s="193">
        <v>0.76797524426356345</v>
      </c>
      <c r="BQ50" s="193">
        <v>0.76797524426356345</v>
      </c>
      <c r="BR50" s="193">
        <v>0.76797524426356345</v>
      </c>
      <c r="BS50" s="193">
        <v>0.76797524426356345</v>
      </c>
      <c r="BT50" s="193">
        <v>0.76797524426356345</v>
      </c>
      <c r="BU50" s="193"/>
      <c r="BV50" s="193"/>
      <c r="BW50" s="193"/>
      <c r="BX50" s="193"/>
      <c r="BY50" s="193"/>
      <c r="BZ50" s="193"/>
      <c r="CA50" s="187"/>
      <c r="CB50" s="194"/>
      <c r="CC50" s="125"/>
      <c r="CD50" s="125"/>
      <c r="CE50" s="125"/>
      <c r="CF50" s="125"/>
      <c r="CG50" s="125"/>
      <c r="CH50" s="125"/>
      <c r="CI50" s="125"/>
      <c r="CJ50" s="125"/>
    </row>
    <row r="51" spans="2:88">
      <c r="B51" s="184">
        <f t="shared" si="5"/>
        <v>2044</v>
      </c>
      <c r="C51" s="193">
        <v>0.78112456061962465</v>
      </c>
      <c r="D51" s="193">
        <v>0.78112456061962465</v>
      </c>
      <c r="E51" s="193">
        <v>0.78112456061962465</v>
      </c>
      <c r="F51" s="193">
        <v>0.78112456061962465</v>
      </c>
      <c r="G51" s="193">
        <v>0.78112456061962465</v>
      </c>
      <c r="H51" s="193">
        <v>0.78112456061962465</v>
      </c>
      <c r="I51" s="193">
        <v>0.78112456061962465</v>
      </c>
      <c r="J51" s="193">
        <v>0.78112456061962465</v>
      </c>
      <c r="K51" s="193">
        <v>0.78112456061962465</v>
      </c>
      <c r="L51" s="193">
        <v>0.78112456061962465</v>
      </c>
      <c r="M51" s="193">
        <v>0.78112456061962465</v>
      </c>
      <c r="N51" s="193">
        <v>0.78112456061962465</v>
      </c>
      <c r="O51" s="193">
        <v>0.78112456061962465</v>
      </c>
      <c r="P51" s="193">
        <v>0.78112456061962465</v>
      </c>
      <c r="Q51" s="193">
        <v>0.78112456061962465</v>
      </c>
      <c r="R51" s="193">
        <v>0.78112456061962465</v>
      </c>
      <c r="S51" s="193">
        <v>0.78112456061962465</v>
      </c>
      <c r="T51" s="193">
        <v>0.78112456061962465</v>
      </c>
      <c r="U51" s="193">
        <v>0.78112456061962465</v>
      </c>
      <c r="V51" s="193">
        <v>0.78112456061962465</v>
      </c>
      <c r="W51" s="193">
        <v>0.78112456061962465</v>
      </c>
      <c r="X51" s="193">
        <v>0.78112456061962465</v>
      </c>
      <c r="Y51" s="193">
        <v>0.78112456061962465</v>
      </c>
      <c r="Z51" s="193">
        <v>0.78112456061962465</v>
      </c>
      <c r="AA51" s="193">
        <v>0.78112456061962465</v>
      </c>
      <c r="AB51" s="193">
        <v>0.78112456061962465</v>
      </c>
      <c r="AC51" s="193">
        <v>0.78112456061962465</v>
      </c>
      <c r="AD51" s="193">
        <v>0.78112456061962465</v>
      </c>
      <c r="AE51" s="193">
        <v>0.78112456061962465</v>
      </c>
      <c r="AF51" s="193">
        <v>0.78112456061962465</v>
      </c>
      <c r="AG51" s="193">
        <v>0.78112456061962465</v>
      </c>
      <c r="AH51" s="193">
        <v>0.78112456061962465</v>
      </c>
      <c r="AI51" s="193">
        <v>0.78112456061962465</v>
      </c>
      <c r="AJ51" s="193">
        <v>0.78112456061962465</v>
      </c>
      <c r="AK51" s="193">
        <v>0.78112456061962465</v>
      </c>
      <c r="AL51" s="193">
        <v>0.78112456061962465</v>
      </c>
      <c r="AM51" s="193">
        <v>0.78112456061962465</v>
      </c>
      <c r="AN51" s="193">
        <v>0.78112456061962465</v>
      </c>
      <c r="AO51" s="193">
        <v>0.78112456061962465</v>
      </c>
      <c r="AP51" s="193">
        <v>0.78112456061962465</v>
      </c>
      <c r="AQ51" s="193">
        <v>0.78112456061962465</v>
      </c>
      <c r="AR51" s="193">
        <v>0.78112456061962465</v>
      </c>
      <c r="AS51" s="193">
        <v>0.78112456061962465</v>
      </c>
      <c r="AT51" s="193">
        <v>0.78112456061962465</v>
      </c>
      <c r="AU51" s="193">
        <v>0.78112456061962465</v>
      </c>
      <c r="AV51" s="193">
        <v>0.78112456061962465</v>
      </c>
      <c r="AW51" s="193">
        <v>0.78112456061962465</v>
      </c>
      <c r="AX51" s="193">
        <v>0.78112456061962465</v>
      </c>
      <c r="AY51" s="193">
        <v>0.78112456061962465</v>
      </c>
      <c r="AZ51" s="193">
        <v>0.78112456061962465</v>
      </c>
      <c r="BA51" s="193">
        <v>0.78112456061962465</v>
      </c>
      <c r="BB51" s="193">
        <v>0.78112456061962465</v>
      </c>
      <c r="BC51" s="193">
        <v>0.78112456061962465</v>
      </c>
      <c r="BD51" s="193">
        <v>0.78112456061962465</v>
      </c>
      <c r="BE51" s="193">
        <v>0.78112456061962465</v>
      </c>
      <c r="BF51" s="193">
        <v>0.77840387128852606</v>
      </c>
      <c r="BG51" s="193">
        <v>0.77840387128852606</v>
      </c>
      <c r="BH51" s="193">
        <v>0.77840387128852606</v>
      </c>
      <c r="BI51" s="193">
        <v>0.77840387128852606</v>
      </c>
      <c r="BJ51" s="193">
        <v>0.77840387128852606</v>
      </c>
      <c r="BK51" s="193">
        <v>0.7728375589178661</v>
      </c>
      <c r="BL51" s="193">
        <v>0.7728375589178661</v>
      </c>
      <c r="BM51" s="193">
        <v>0.7728375589178661</v>
      </c>
      <c r="BN51" s="193">
        <v>0.7728375589178661</v>
      </c>
      <c r="BO51" s="193">
        <v>0.7728375589178661</v>
      </c>
      <c r="BP51" s="193">
        <v>0.76917722472247829</v>
      </c>
      <c r="BQ51" s="193">
        <v>0.76917722472247829</v>
      </c>
      <c r="BR51" s="193">
        <v>0.76917722472247829</v>
      </c>
      <c r="BS51" s="193">
        <v>0.76917722472247829</v>
      </c>
      <c r="BT51" s="193">
        <v>0.76917722472247829</v>
      </c>
      <c r="BU51" s="193"/>
      <c r="BV51" s="193"/>
      <c r="BW51" s="193"/>
      <c r="BX51" s="193"/>
      <c r="BY51" s="193"/>
      <c r="BZ51" s="193"/>
      <c r="CA51" s="187"/>
      <c r="CB51" s="194"/>
      <c r="CC51" s="125"/>
      <c r="CD51" s="125"/>
      <c r="CE51" s="125"/>
      <c r="CF51" s="125"/>
      <c r="CG51" s="125"/>
      <c r="CH51" s="125"/>
      <c r="CI51" s="125"/>
      <c r="CJ51" s="125"/>
    </row>
    <row r="52" spans="2:88">
      <c r="B52" s="184">
        <f t="shared" si="5"/>
        <v>2045</v>
      </c>
      <c r="C52" s="193">
        <v>0.78127459577005465</v>
      </c>
      <c r="D52" s="193">
        <v>0.78127459577005465</v>
      </c>
      <c r="E52" s="193">
        <v>0.78127459577005465</v>
      </c>
      <c r="F52" s="193">
        <v>0.78127459577005465</v>
      </c>
      <c r="G52" s="193">
        <v>0.78127459577005465</v>
      </c>
      <c r="H52" s="193">
        <v>0.78127459577005465</v>
      </c>
      <c r="I52" s="193">
        <v>0.78127459577005465</v>
      </c>
      <c r="J52" s="193">
        <v>0.78127459577005465</v>
      </c>
      <c r="K52" s="193">
        <v>0.78127459577005465</v>
      </c>
      <c r="L52" s="193">
        <v>0.78127459577005465</v>
      </c>
      <c r="M52" s="193">
        <v>0.78127459577005465</v>
      </c>
      <c r="N52" s="193">
        <v>0.78127459577005465</v>
      </c>
      <c r="O52" s="193">
        <v>0.78127459577005465</v>
      </c>
      <c r="P52" s="193">
        <v>0.78127459577005465</v>
      </c>
      <c r="Q52" s="193">
        <v>0.78127459577005465</v>
      </c>
      <c r="R52" s="193">
        <v>0.78127459577005465</v>
      </c>
      <c r="S52" s="193">
        <v>0.78127459577005465</v>
      </c>
      <c r="T52" s="193">
        <v>0.78127459577005465</v>
      </c>
      <c r="U52" s="193">
        <v>0.78127459577005465</v>
      </c>
      <c r="V52" s="193">
        <v>0.78127459577005465</v>
      </c>
      <c r="W52" s="193">
        <v>0.78127459577005465</v>
      </c>
      <c r="X52" s="193">
        <v>0.78127459577005465</v>
      </c>
      <c r="Y52" s="193">
        <v>0.78127459577005465</v>
      </c>
      <c r="Z52" s="193">
        <v>0.78127459577005465</v>
      </c>
      <c r="AA52" s="193">
        <v>0.78127459577005465</v>
      </c>
      <c r="AB52" s="193">
        <v>0.78127459577005465</v>
      </c>
      <c r="AC52" s="193">
        <v>0.78127459577005465</v>
      </c>
      <c r="AD52" s="193">
        <v>0.78127459577005465</v>
      </c>
      <c r="AE52" s="193">
        <v>0.78127459577005465</v>
      </c>
      <c r="AF52" s="193">
        <v>0.78127459577005465</v>
      </c>
      <c r="AG52" s="193">
        <v>0.78127459577005465</v>
      </c>
      <c r="AH52" s="193">
        <v>0.78127459577005465</v>
      </c>
      <c r="AI52" s="193">
        <v>0.78127459577005465</v>
      </c>
      <c r="AJ52" s="193">
        <v>0.78127459577005465</v>
      </c>
      <c r="AK52" s="193">
        <v>0.78127459577005465</v>
      </c>
      <c r="AL52" s="193">
        <v>0.78127459577005465</v>
      </c>
      <c r="AM52" s="193">
        <v>0.78127459577005465</v>
      </c>
      <c r="AN52" s="193">
        <v>0.78127459577005465</v>
      </c>
      <c r="AO52" s="193">
        <v>0.78127459577005465</v>
      </c>
      <c r="AP52" s="193">
        <v>0.78127459577005465</v>
      </c>
      <c r="AQ52" s="193">
        <v>0.78127459577005465</v>
      </c>
      <c r="AR52" s="193">
        <v>0.78127459577005465</v>
      </c>
      <c r="AS52" s="193">
        <v>0.78127459577005465</v>
      </c>
      <c r="AT52" s="193">
        <v>0.78127459577005465</v>
      </c>
      <c r="AU52" s="193">
        <v>0.78127459577005465</v>
      </c>
      <c r="AV52" s="193">
        <v>0.78127459577005465</v>
      </c>
      <c r="AW52" s="193">
        <v>0.78127459577005465</v>
      </c>
      <c r="AX52" s="193">
        <v>0.78127459577005465</v>
      </c>
      <c r="AY52" s="193">
        <v>0.78127459577005465</v>
      </c>
      <c r="AZ52" s="193">
        <v>0.78127459577005465</v>
      </c>
      <c r="BA52" s="193">
        <v>0.78127459577005465</v>
      </c>
      <c r="BB52" s="193">
        <v>0.78127459577005465</v>
      </c>
      <c r="BC52" s="193">
        <v>0.78127459577005465</v>
      </c>
      <c r="BD52" s="193">
        <v>0.78127459577005465</v>
      </c>
      <c r="BE52" s="193">
        <v>0.78127459577005465</v>
      </c>
      <c r="BF52" s="193">
        <v>0.77877156158544403</v>
      </c>
      <c r="BG52" s="193">
        <v>0.77877156158544403</v>
      </c>
      <c r="BH52" s="193">
        <v>0.77877156158544403</v>
      </c>
      <c r="BI52" s="193">
        <v>0.77877156158544403</v>
      </c>
      <c r="BJ52" s="193">
        <v>0.77877156158544403</v>
      </c>
      <c r="BK52" s="193">
        <v>0.77365055420443696</v>
      </c>
      <c r="BL52" s="193">
        <v>0.77365055420443696</v>
      </c>
      <c r="BM52" s="193">
        <v>0.77365055420443696</v>
      </c>
      <c r="BN52" s="193">
        <v>0.77365055420443696</v>
      </c>
      <c r="BO52" s="193">
        <v>0.77365055420443696</v>
      </c>
      <c r="BP52" s="193">
        <v>0.77028304674467996</v>
      </c>
      <c r="BQ52" s="193">
        <v>0.77028304674467996</v>
      </c>
      <c r="BR52" s="193">
        <v>0.77028304674467996</v>
      </c>
      <c r="BS52" s="193">
        <v>0.77028304674467996</v>
      </c>
      <c r="BT52" s="193">
        <v>0.77028304674467996</v>
      </c>
      <c r="BU52" s="193"/>
      <c r="BV52" s="193"/>
      <c r="BW52" s="193"/>
      <c r="BX52" s="193"/>
      <c r="BY52" s="193"/>
      <c r="BZ52" s="193"/>
      <c r="CA52" s="187"/>
      <c r="CB52" s="194"/>
      <c r="CC52" s="125"/>
      <c r="CD52" s="125"/>
      <c r="CE52" s="125"/>
      <c r="CF52" s="125"/>
      <c r="CG52" s="125"/>
      <c r="CH52" s="125"/>
      <c r="CI52" s="125"/>
      <c r="CJ52" s="125"/>
    </row>
    <row r="53" spans="2:88">
      <c r="B53" s="184">
        <f t="shared" si="5"/>
        <v>2046</v>
      </c>
      <c r="C53" s="193">
        <v>0.78141262810845025</v>
      </c>
      <c r="D53" s="193">
        <v>0.78141262810845025</v>
      </c>
      <c r="E53" s="193">
        <v>0.78141262810845025</v>
      </c>
      <c r="F53" s="193">
        <v>0.78141262810845025</v>
      </c>
      <c r="G53" s="193">
        <v>0.78141262810845025</v>
      </c>
      <c r="H53" s="193">
        <v>0.78141262810845025</v>
      </c>
      <c r="I53" s="193">
        <v>0.78141262810845025</v>
      </c>
      <c r="J53" s="193">
        <v>0.78141262810845025</v>
      </c>
      <c r="K53" s="193">
        <v>0.78141262810845025</v>
      </c>
      <c r="L53" s="193">
        <v>0.78141262810845025</v>
      </c>
      <c r="M53" s="193">
        <v>0.78141262810845025</v>
      </c>
      <c r="N53" s="193">
        <v>0.78141262810845025</v>
      </c>
      <c r="O53" s="193">
        <v>0.78141262810845025</v>
      </c>
      <c r="P53" s="193">
        <v>0.78141262810845025</v>
      </c>
      <c r="Q53" s="193">
        <v>0.78141262810845025</v>
      </c>
      <c r="R53" s="193">
        <v>0.78141262810845025</v>
      </c>
      <c r="S53" s="193">
        <v>0.78141262810845025</v>
      </c>
      <c r="T53" s="193">
        <v>0.78141262810845025</v>
      </c>
      <c r="U53" s="193">
        <v>0.78141262810845025</v>
      </c>
      <c r="V53" s="193">
        <v>0.78141262810845025</v>
      </c>
      <c r="W53" s="193">
        <v>0.78141262810845025</v>
      </c>
      <c r="X53" s="193">
        <v>0.78141262810845025</v>
      </c>
      <c r="Y53" s="193">
        <v>0.78141262810845025</v>
      </c>
      <c r="Z53" s="193">
        <v>0.78141262810845025</v>
      </c>
      <c r="AA53" s="193">
        <v>0.78141262810845025</v>
      </c>
      <c r="AB53" s="193">
        <v>0.78141262810845025</v>
      </c>
      <c r="AC53" s="193">
        <v>0.78141262810845025</v>
      </c>
      <c r="AD53" s="193">
        <v>0.78141262810845025</v>
      </c>
      <c r="AE53" s="193">
        <v>0.78141262810845025</v>
      </c>
      <c r="AF53" s="193">
        <v>0.78141262810845025</v>
      </c>
      <c r="AG53" s="193">
        <v>0.78141262810845025</v>
      </c>
      <c r="AH53" s="193">
        <v>0.78141262810845025</v>
      </c>
      <c r="AI53" s="193">
        <v>0.78141262810845025</v>
      </c>
      <c r="AJ53" s="193">
        <v>0.78141262810845025</v>
      </c>
      <c r="AK53" s="193">
        <v>0.78141262810845025</v>
      </c>
      <c r="AL53" s="193">
        <v>0.78141262810845025</v>
      </c>
      <c r="AM53" s="193">
        <v>0.78141262810845025</v>
      </c>
      <c r="AN53" s="193">
        <v>0.78141262810845025</v>
      </c>
      <c r="AO53" s="193">
        <v>0.78141262810845025</v>
      </c>
      <c r="AP53" s="193">
        <v>0.78141262810845025</v>
      </c>
      <c r="AQ53" s="193">
        <v>0.78141262810845025</v>
      </c>
      <c r="AR53" s="193">
        <v>0.78141262810845025</v>
      </c>
      <c r="AS53" s="193">
        <v>0.78141262810845025</v>
      </c>
      <c r="AT53" s="193">
        <v>0.78141262810845025</v>
      </c>
      <c r="AU53" s="193">
        <v>0.78141262810845025</v>
      </c>
      <c r="AV53" s="193">
        <v>0.78141262810845025</v>
      </c>
      <c r="AW53" s="193">
        <v>0.78141262810845025</v>
      </c>
      <c r="AX53" s="193">
        <v>0.78141262810845025</v>
      </c>
      <c r="AY53" s="193">
        <v>0.78141262810845025</v>
      </c>
      <c r="AZ53" s="193">
        <v>0.78141262810845025</v>
      </c>
      <c r="BA53" s="193">
        <v>0.78141262810845025</v>
      </c>
      <c r="BB53" s="193">
        <v>0.78141262810845025</v>
      </c>
      <c r="BC53" s="193">
        <v>0.78141262810845025</v>
      </c>
      <c r="BD53" s="193">
        <v>0.78141262810845025</v>
      </c>
      <c r="BE53" s="193">
        <v>0.78141262810845025</v>
      </c>
      <c r="BF53" s="193">
        <v>0.77910983665860856</v>
      </c>
      <c r="BG53" s="193">
        <v>0.77910983665860856</v>
      </c>
      <c r="BH53" s="193">
        <v>0.77910983665860856</v>
      </c>
      <c r="BI53" s="193">
        <v>0.77910983665860856</v>
      </c>
      <c r="BJ53" s="193">
        <v>0.77910983665860856</v>
      </c>
      <c r="BK53" s="193">
        <v>0.77439850986808201</v>
      </c>
      <c r="BL53" s="193">
        <v>0.77439850986808201</v>
      </c>
      <c r="BM53" s="193">
        <v>0.77439850986808201</v>
      </c>
      <c r="BN53" s="193">
        <v>0.77439850986808201</v>
      </c>
      <c r="BO53" s="193">
        <v>0.77439850986808201</v>
      </c>
      <c r="BP53" s="193">
        <v>0.77130040300510572</v>
      </c>
      <c r="BQ53" s="193">
        <v>0.77130040300510572</v>
      </c>
      <c r="BR53" s="193">
        <v>0.77130040300510572</v>
      </c>
      <c r="BS53" s="193">
        <v>0.77130040300510572</v>
      </c>
      <c r="BT53" s="193">
        <v>0.77130040300510572</v>
      </c>
      <c r="BU53" s="193"/>
      <c r="BV53" s="193"/>
      <c r="BW53" s="193"/>
      <c r="BX53" s="193"/>
      <c r="BY53" s="193"/>
      <c r="BZ53" s="193"/>
      <c r="CA53" s="187"/>
      <c r="CB53" s="194"/>
      <c r="CC53" s="125"/>
      <c r="CD53" s="125"/>
      <c r="CE53" s="125"/>
      <c r="CF53" s="125"/>
      <c r="CG53" s="125"/>
      <c r="CH53" s="125"/>
      <c r="CI53" s="125"/>
      <c r="CJ53" s="125"/>
    </row>
    <row r="54" spans="2:88">
      <c r="B54" s="184">
        <f t="shared" si="5"/>
        <v>2047</v>
      </c>
      <c r="C54" s="193">
        <v>0.78153961785977422</v>
      </c>
      <c r="D54" s="193">
        <v>0.78153961785977422</v>
      </c>
      <c r="E54" s="193">
        <v>0.78153961785977422</v>
      </c>
      <c r="F54" s="193">
        <v>0.78153961785977422</v>
      </c>
      <c r="G54" s="193">
        <v>0.78153961785977422</v>
      </c>
      <c r="H54" s="193">
        <v>0.78153961785977422</v>
      </c>
      <c r="I54" s="193">
        <v>0.78153961785977422</v>
      </c>
      <c r="J54" s="193">
        <v>0.78153961785977422</v>
      </c>
      <c r="K54" s="193">
        <v>0.78153961785977422</v>
      </c>
      <c r="L54" s="193">
        <v>0.78153961785977422</v>
      </c>
      <c r="M54" s="193">
        <v>0.78153961785977422</v>
      </c>
      <c r="N54" s="193">
        <v>0.78153961785977422</v>
      </c>
      <c r="O54" s="193">
        <v>0.78153961785977422</v>
      </c>
      <c r="P54" s="193">
        <v>0.78153961785977422</v>
      </c>
      <c r="Q54" s="193">
        <v>0.78153961785977422</v>
      </c>
      <c r="R54" s="193">
        <v>0.78153961785977422</v>
      </c>
      <c r="S54" s="193">
        <v>0.78153961785977422</v>
      </c>
      <c r="T54" s="193">
        <v>0.78153961785977422</v>
      </c>
      <c r="U54" s="193">
        <v>0.78153961785977422</v>
      </c>
      <c r="V54" s="193">
        <v>0.78153961785977422</v>
      </c>
      <c r="W54" s="193">
        <v>0.78153961785977422</v>
      </c>
      <c r="X54" s="193">
        <v>0.78153961785977422</v>
      </c>
      <c r="Y54" s="193">
        <v>0.78153961785977422</v>
      </c>
      <c r="Z54" s="193">
        <v>0.78153961785977422</v>
      </c>
      <c r="AA54" s="193">
        <v>0.78153961785977422</v>
      </c>
      <c r="AB54" s="193">
        <v>0.78153961785977422</v>
      </c>
      <c r="AC54" s="193">
        <v>0.78153961785977422</v>
      </c>
      <c r="AD54" s="193">
        <v>0.78153961785977422</v>
      </c>
      <c r="AE54" s="193">
        <v>0.78153961785977422</v>
      </c>
      <c r="AF54" s="193">
        <v>0.78153961785977422</v>
      </c>
      <c r="AG54" s="193">
        <v>0.78153961785977422</v>
      </c>
      <c r="AH54" s="193">
        <v>0.78153961785977422</v>
      </c>
      <c r="AI54" s="193">
        <v>0.78153961785977422</v>
      </c>
      <c r="AJ54" s="193">
        <v>0.78153961785977422</v>
      </c>
      <c r="AK54" s="193">
        <v>0.78153961785977422</v>
      </c>
      <c r="AL54" s="193">
        <v>0.78153961785977422</v>
      </c>
      <c r="AM54" s="193">
        <v>0.78153961785977422</v>
      </c>
      <c r="AN54" s="193">
        <v>0.78153961785977422</v>
      </c>
      <c r="AO54" s="193">
        <v>0.78153961785977422</v>
      </c>
      <c r="AP54" s="193">
        <v>0.78153961785977422</v>
      </c>
      <c r="AQ54" s="193">
        <v>0.78153961785977422</v>
      </c>
      <c r="AR54" s="193">
        <v>0.78153961785977422</v>
      </c>
      <c r="AS54" s="193">
        <v>0.78153961785977422</v>
      </c>
      <c r="AT54" s="193">
        <v>0.78153961785977422</v>
      </c>
      <c r="AU54" s="193">
        <v>0.78153961785977422</v>
      </c>
      <c r="AV54" s="193">
        <v>0.78153961785977422</v>
      </c>
      <c r="AW54" s="193">
        <v>0.78153961785977422</v>
      </c>
      <c r="AX54" s="193">
        <v>0.78153961785977422</v>
      </c>
      <c r="AY54" s="193">
        <v>0.78153961785977422</v>
      </c>
      <c r="AZ54" s="193">
        <v>0.78153961785977422</v>
      </c>
      <c r="BA54" s="193">
        <v>0.78153961785977422</v>
      </c>
      <c r="BB54" s="193">
        <v>0.78153961785977422</v>
      </c>
      <c r="BC54" s="193">
        <v>0.78153961785977422</v>
      </c>
      <c r="BD54" s="193">
        <v>0.78153961785977422</v>
      </c>
      <c r="BE54" s="193">
        <v>0.78153961785977422</v>
      </c>
      <c r="BF54" s="193">
        <v>0.77942104972591975</v>
      </c>
      <c r="BG54" s="193">
        <v>0.77942104972591975</v>
      </c>
      <c r="BH54" s="193">
        <v>0.77942104972591975</v>
      </c>
      <c r="BI54" s="193">
        <v>0.77942104972591975</v>
      </c>
      <c r="BJ54" s="193">
        <v>0.77942104972591975</v>
      </c>
      <c r="BK54" s="193">
        <v>0.77508662907863535</v>
      </c>
      <c r="BL54" s="193">
        <v>0.77508662907863535</v>
      </c>
      <c r="BM54" s="193">
        <v>0.77508662907863535</v>
      </c>
      <c r="BN54" s="193">
        <v>0.77508662907863535</v>
      </c>
      <c r="BO54" s="193">
        <v>0.77508662907863535</v>
      </c>
      <c r="BP54" s="193">
        <v>0.77223637076469709</v>
      </c>
      <c r="BQ54" s="193">
        <v>0.77223637076469709</v>
      </c>
      <c r="BR54" s="193">
        <v>0.77223637076469709</v>
      </c>
      <c r="BS54" s="193">
        <v>0.77223637076469709</v>
      </c>
      <c r="BT54" s="193">
        <v>0.77223637076469709</v>
      </c>
      <c r="BU54" s="193"/>
      <c r="BV54" s="193"/>
      <c r="BW54" s="193"/>
      <c r="BX54" s="193"/>
      <c r="BY54" s="193"/>
      <c r="BZ54" s="193"/>
      <c r="CA54" s="187"/>
      <c r="CB54" s="194"/>
      <c r="CC54" s="125"/>
      <c r="CD54" s="125"/>
      <c r="CE54" s="125"/>
      <c r="CF54" s="125"/>
      <c r="CG54" s="125"/>
      <c r="CH54" s="125"/>
      <c r="CI54" s="125"/>
      <c r="CJ54" s="125"/>
    </row>
    <row r="55" spans="2:88">
      <c r="B55" s="184">
        <f t="shared" si="5"/>
        <v>2048</v>
      </c>
      <c r="C55" s="193">
        <v>0.78165644843099236</v>
      </c>
      <c r="D55" s="193">
        <v>0.78165644843099236</v>
      </c>
      <c r="E55" s="193">
        <v>0.78165644843099236</v>
      </c>
      <c r="F55" s="193">
        <v>0.78165644843099236</v>
      </c>
      <c r="G55" s="193">
        <v>0.78165644843099236</v>
      </c>
      <c r="H55" s="193">
        <v>0.78165644843099236</v>
      </c>
      <c r="I55" s="193">
        <v>0.78165644843099236</v>
      </c>
      <c r="J55" s="193">
        <v>0.78165644843099236</v>
      </c>
      <c r="K55" s="193">
        <v>0.78165644843099236</v>
      </c>
      <c r="L55" s="193">
        <v>0.78165644843099236</v>
      </c>
      <c r="M55" s="193">
        <v>0.78165644843099236</v>
      </c>
      <c r="N55" s="193">
        <v>0.78165644843099236</v>
      </c>
      <c r="O55" s="193">
        <v>0.78165644843099236</v>
      </c>
      <c r="P55" s="193">
        <v>0.78165644843099236</v>
      </c>
      <c r="Q55" s="193">
        <v>0.78165644843099236</v>
      </c>
      <c r="R55" s="193">
        <v>0.78165644843099236</v>
      </c>
      <c r="S55" s="193">
        <v>0.78165644843099236</v>
      </c>
      <c r="T55" s="193">
        <v>0.78165644843099236</v>
      </c>
      <c r="U55" s="193">
        <v>0.78165644843099236</v>
      </c>
      <c r="V55" s="193">
        <v>0.78165644843099236</v>
      </c>
      <c r="W55" s="193">
        <v>0.78165644843099236</v>
      </c>
      <c r="X55" s="193">
        <v>0.78165644843099236</v>
      </c>
      <c r="Y55" s="193">
        <v>0.78165644843099236</v>
      </c>
      <c r="Z55" s="193">
        <v>0.78165644843099236</v>
      </c>
      <c r="AA55" s="193">
        <v>0.78165644843099236</v>
      </c>
      <c r="AB55" s="193">
        <v>0.78165644843099236</v>
      </c>
      <c r="AC55" s="193">
        <v>0.78165644843099236</v>
      </c>
      <c r="AD55" s="193">
        <v>0.78165644843099236</v>
      </c>
      <c r="AE55" s="193">
        <v>0.78165644843099236</v>
      </c>
      <c r="AF55" s="193">
        <v>0.78165644843099236</v>
      </c>
      <c r="AG55" s="193">
        <v>0.78165644843099236</v>
      </c>
      <c r="AH55" s="193">
        <v>0.78165644843099236</v>
      </c>
      <c r="AI55" s="193">
        <v>0.78165644843099236</v>
      </c>
      <c r="AJ55" s="193">
        <v>0.78165644843099236</v>
      </c>
      <c r="AK55" s="193">
        <v>0.78165644843099236</v>
      </c>
      <c r="AL55" s="193">
        <v>0.78165644843099236</v>
      </c>
      <c r="AM55" s="193">
        <v>0.78165644843099236</v>
      </c>
      <c r="AN55" s="193">
        <v>0.78165644843099236</v>
      </c>
      <c r="AO55" s="193">
        <v>0.78165644843099236</v>
      </c>
      <c r="AP55" s="193">
        <v>0.78165644843099236</v>
      </c>
      <c r="AQ55" s="193">
        <v>0.78165644843099236</v>
      </c>
      <c r="AR55" s="193">
        <v>0.78165644843099236</v>
      </c>
      <c r="AS55" s="193">
        <v>0.78165644843099236</v>
      </c>
      <c r="AT55" s="193">
        <v>0.78165644843099236</v>
      </c>
      <c r="AU55" s="193">
        <v>0.78165644843099236</v>
      </c>
      <c r="AV55" s="193">
        <v>0.78165644843099236</v>
      </c>
      <c r="AW55" s="193">
        <v>0.78165644843099236</v>
      </c>
      <c r="AX55" s="193">
        <v>0.78165644843099236</v>
      </c>
      <c r="AY55" s="193">
        <v>0.78165644843099236</v>
      </c>
      <c r="AZ55" s="193">
        <v>0.78165644843099236</v>
      </c>
      <c r="BA55" s="193">
        <v>0.78165644843099236</v>
      </c>
      <c r="BB55" s="193">
        <v>0.78165644843099236</v>
      </c>
      <c r="BC55" s="193">
        <v>0.78165644843099236</v>
      </c>
      <c r="BD55" s="193">
        <v>0.78165644843099236</v>
      </c>
      <c r="BE55" s="193">
        <v>0.78165644843099236</v>
      </c>
      <c r="BF55" s="193">
        <v>0.77970736574784616</v>
      </c>
      <c r="BG55" s="193">
        <v>0.77970736574784616</v>
      </c>
      <c r="BH55" s="193">
        <v>0.77970736574784616</v>
      </c>
      <c r="BI55" s="193">
        <v>0.77970736574784616</v>
      </c>
      <c r="BJ55" s="193">
        <v>0.77970736574784616</v>
      </c>
      <c r="BK55" s="193">
        <v>0.77571969875234459</v>
      </c>
      <c r="BL55" s="193">
        <v>0.77571969875234459</v>
      </c>
      <c r="BM55" s="193">
        <v>0.77571969875234459</v>
      </c>
      <c r="BN55" s="193">
        <v>0.77571969875234459</v>
      </c>
      <c r="BO55" s="193">
        <v>0.77571969875234459</v>
      </c>
      <c r="BP55" s="193">
        <v>0.77309746110352129</v>
      </c>
      <c r="BQ55" s="193">
        <v>0.77309746110352129</v>
      </c>
      <c r="BR55" s="193">
        <v>0.77309746110352129</v>
      </c>
      <c r="BS55" s="193">
        <v>0.77309746110352129</v>
      </c>
      <c r="BT55" s="193">
        <v>0.77309746110352129</v>
      </c>
      <c r="BU55" s="193"/>
      <c r="BV55" s="193"/>
      <c r="BW55" s="193"/>
      <c r="BX55" s="193"/>
      <c r="BY55" s="193"/>
      <c r="BZ55" s="193"/>
      <c r="CA55" s="187"/>
      <c r="CB55" s="194"/>
      <c r="CC55" s="125"/>
      <c r="CD55" s="125"/>
      <c r="CE55" s="125"/>
      <c r="CF55" s="125"/>
      <c r="CG55" s="125"/>
      <c r="CH55" s="125"/>
      <c r="CI55" s="125"/>
      <c r="CJ55" s="125"/>
    </row>
    <row r="56" spans="2:88">
      <c r="B56" s="184">
        <f t="shared" si="5"/>
        <v>2049</v>
      </c>
      <c r="C56" s="193">
        <v>0.78176393255651289</v>
      </c>
      <c r="D56" s="193">
        <v>0.78176393255651289</v>
      </c>
      <c r="E56" s="193">
        <v>0.78176393255651289</v>
      </c>
      <c r="F56" s="193">
        <v>0.78176393255651289</v>
      </c>
      <c r="G56" s="193">
        <v>0.78176393255651289</v>
      </c>
      <c r="H56" s="193">
        <v>0.78176393255651289</v>
      </c>
      <c r="I56" s="193">
        <v>0.78176393255651289</v>
      </c>
      <c r="J56" s="193">
        <v>0.78176393255651289</v>
      </c>
      <c r="K56" s="193">
        <v>0.78176393255651289</v>
      </c>
      <c r="L56" s="193">
        <v>0.78176393255651289</v>
      </c>
      <c r="M56" s="193">
        <v>0.78176393255651289</v>
      </c>
      <c r="N56" s="193">
        <v>0.78176393255651289</v>
      </c>
      <c r="O56" s="193">
        <v>0.78176393255651289</v>
      </c>
      <c r="P56" s="193">
        <v>0.78176393255651289</v>
      </c>
      <c r="Q56" s="193">
        <v>0.78176393255651289</v>
      </c>
      <c r="R56" s="193">
        <v>0.78176393255651289</v>
      </c>
      <c r="S56" s="193">
        <v>0.78176393255651289</v>
      </c>
      <c r="T56" s="193">
        <v>0.78176393255651289</v>
      </c>
      <c r="U56" s="193">
        <v>0.78176393255651289</v>
      </c>
      <c r="V56" s="193">
        <v>0.78176393255651289</v>
      </c>
      <c r="W56" s="193">
        <v>0.78176393255651289</v>
      </c>
      <c r="X56" s="193">
        <v>0.78176393255651289</v>
      </c>
      <c r="Y56" s="193">
        <v>0.78176393255651289</v>
      </c>
      <c r="Z56" s="193">
        <v>0.78176393255651289</v>
      </c>
      <c r="AA56" s="193">
        <v>0.78176393255651289</v>
      </c>
      <c r="AB56" s="193">
        <v>0.78176393255651289</v>
      </c>
      <c r="AC56" s="193">
        <v>0.78176393255651289</v>
      </c>
      <c r="AD56" s="193">
        <v>0.78176393255651289</v>
      </c>
      <c r="AE56" s="193">
        <v>0.78176393255651289</v>
      </c>
      <c r="AF56" s="193">
        <v>0.78176393255651289</v>
      </c>
      <c r="AG56" s="193">
        <v>0.78176393255651289</v>
      </c>
      <c r="AH56" s="193">
        <v>0.78176393255651289</v>
      </c>
      <c r="AI56" s="193">
        <v>0.78176393255651289</v>
      </c>
      <c r="AJ56" s="193">
        <v>0.78176393255651289</v>
      </c>
      <c r="AK56" s="193">
        <v>0.78176393255651289</v>
      </c>
      <c r="AL56" s="193">
        <v>0.78176393255651289</v>
      </c>
      <c r="AM56" s="193">
        <v>0.78176393255651289</v>
      </c>
      <c r="AN56" s="193">
        <v>0.78176393255651289</v>
      </c>
      <c r="AO56" s="193">
        <v>0.78176393255651289</v>
      </c>
      <c r="AP56" s="193">
        <v>0.78176393255651289</v>
      </c>
      <c r="AQ56" s="193">
        <v>0.78176393255651289</v>
      </c>
      <c r="AR56" s="193">
        <v>0.78176393255651289</v>
      </c>
      <c r="AS56" s="193">
        <v>0.78176393255651289</v>
      </c>
      <c r="AT56" s="193">
        <v>0.78176393255651289</v>
      </c>
      <c r="AU56" s="193">
        <v>0.78176393255651289</v>
      </c>
      <c r="AV56" s="193">
        <v>0.78176393255651289</v>
      </c>
      <c r="AW56" s="193">
        <v>0.78176393255651289</v>
      </c>
      <c r="AX56" s="193">
        <v>0.78176393255651289</v>
      </c>
      <c r="AY56" s="193">
        <v>0.78176393255651289</v>
      </c>
      <c r="AZ56" s="193">
        <v>0.78176393255651289</v>
      </c>
      <c r="BA56" s="193">
        <v>0.78176393255651289</v>
      </c>
      <c r="BB56" s="193">
        <v>0.78176393255651289</v>
      </c>
      <c r="BC56" s="193">
        <v>0.78176393255651289</v>
      </c>
      <c r="BD56" s="193">
        <v>0.78176393255651289</v>
      </c>
      <c r="BE56" s="193">
        <v>0.78176393255651289</v>
      </c>
      <c r="BF56" s="193">
        <v>0.77997077648801838</v>
      </c>
      <c r="BG56" s="193">
        <v>0.77997077648801838</v>
      </c>
      <c r="BH56" s="193">
        <v>0.77997077648801838</v>
      </c>
      <c r="BI56" s="193">
        <v>0.77997077648801838</v>
      </c>
      <c r="BJ56" s="193">
        <v>0.77997077648801838</v>
      </c>
      <c r="BK56" s="193">
        <v>0.77630212285215694</v>
      </c>
      <c r="BL56" s="193">
        <v>0.77630212285215694</v>
      </c>
      <c r="BM56" s="193">
        <v>0.77630212285215694</v>
      </c>
      <c r="BN56" s="193">
        <v>0.77630212285215694</v>
      </c>
      <c r="BO56" s="193">
        <v>0.77630212285215694</v>
      </c>
      <c r="BP56" s="193">
        <v>0.77388966421523964</v>
      </c>
      <c r="BQ56" s="193">
        <v>0.77388966421523964</v>
      </c>
      <c r="BR56" s="193">
        <v>0.77388966421523964</v>
      </c>
      <c r="BS56" s="193">
        <v>0.77388966421523964</v>
      </c>
      <c r="BT56" s="193">
        <v>0.77388966421523964</v>
      </c>
      <c r="BU56" s="193"/>
      <c r="BV56" s="193"/>
      <c r="BW56" s="193"/>
      <c r="BX56" s="193"/>
      <c r="BY56" s="193"/>
      <c r="BZ56" s="193"/>
      <c r="CA56" s="187"/>
      <c r="CB56" s="194"/>
      <c r="CC56" s="125"/>
      <c r="CD56" s="125"/>
      <c r="CE56" s="125"/>
      <c r="CF56" s="125"/>
      <c r="CG56" s="125"/>
      <c r="CH56" s="125"/>
      <c r="CI56" s="125"/>
      <c r="CJ56" s="125"/>
    </row>
    <row r="57" spans="2:88">
      <c r="B57" s="184">
        <f t="shared" si="5"/>
        <v>2050</v>
      </c>
      <c r="C57" s="193">
        <v>0.78186281795199175</v>
      </c>
      <c r="D57" s="193">
        <v>0.78186281795199175</v>
      </c>
      <c r="E57" s="193">
        <v>0.78186281795199175</v>
      </c>
      <c r="F57" s="193">
        <v>0.78186281795199175</v>
      </c>
      <c r="G57" s="193">
        <v>0.78186281795199175</v>
      </c>
      <c r="H57" s="193">
        <v>0.78186281795199175</v>
      </c>
      <c r="I57" s="193">
        <v>0.78186281795199175</v>
      </c>
      <c r="J57" s="193">
        <v>0.78186281795199175</v>
      </c>
      <c r="K57" s="193">
        <v>0.78186281795199175</v>
      </c>
      <c r="L57" s="193">
        <v>0.78186281795199175</v>
      </c>
      <c r="M57" s="193">
        <v>0.78186281795199175</v>
      </c>
      <c r="N57" s="193">
        <v>0.78186281795199175</v>
      </c>
      <c r="O57" s="193">
        <v>0.78186281795199175</v>
      </c>
      <c r="P57" s="193">
        <v>0.78186281795199175</v>
      </c>
      <c r="Q57" s="193">
        <v>0.78186281795199175</v>
      </c>
      <c r="R57" s="193">
        <v>0.78186281795199175</v>
      </c>
      <c r="S57" s="193">
        <v>0.78186281795199175</v>
      </c>
      <c r="T57" s="193">
        <v>0.78186281795199175</v>
      </c>
      <c r="U57" s="193">
        <v>0.78186281795199175</v>
      </c>
      <c r="V57" s="193">
        <v>0.78186281795199175</v>
      </c>
      <c r="W57" s="193">
        <v>0.78186281795199175</v>
      </c>
      <c r="X57" s="193">
        <v>0.78186281795199175</v>
      </c>
      <c r="Y57" s="193">
        <v>0.78186281795199175</v>
      </c>
      <c r="Z57" s="193">
        <v>0.78186281795199175</v>
      </c>
      <c r="AA57" s="193">
        <v>0.78186281795199175</v>
      </c>
      <c r="AB57" s="193">
        <v>0.78186281795199175</v>
      </c>
      <c r="AC57" s="193">
        <v>0.78186281795199175</v>
      </c>
      <c r="AD57" s="193">
        <v>0.78186281795199175</v>
      </c>
      <c r="AE57" s="193">
        <v>0.78186281795199175</v>
      </c>
      <c r="AF57" s="193">
        <v>0.78186281795199175</v>
      </c>
      <c r="AG57" s="193">
        <v>0.78186281795199175</v>
      </c>
      <c r="AH57" s="193">
        <v>0.78186281795199175</v>
      </c>
      <c r="AI57" s="193">
        <v>0.78186281795199175</v>
      </c>
      <c r="AJ57" s="193">
        <v>0.78186281795199175</v>
      </c>
      <c r="AK57" s="193">
        <v>0.78186281795199175</v>
      </c>
      <c r="AL57" s="193">
        <v>0.78186281795199175</v>
      </c>
      <c r="AM57" s="193">
        <v>0.78186281795199175</v>
      </c>
      <c r="AN57" s="193">
        <v>0.78186281795199175</v>
      </c>
      <c r="AO57" s="193">
        <v>0.78186281795199175</v>
      </c>
      <c r="AP57" s="193">
        <v>0.78186281795199175</v>
      </c>
      <c r="AQ57" s="193">
        <v>0.78186281795199175</v>
      </c>
      <c r="AR57" s="193">
        <v>0.78186281795199175</v>
      </c>
      <c r="AS57" s="193">
        <v>0.78186281795199175</v>
      </c>
      <c r="AT57" s="193">
        <v>0.78186281795199175</v>
      </c>
      <c r="AU57" s="193">
        <v>0.78186281795199175</v>
      </c>
      <c r="AV57" s="193">
        <v>0.78186281795199175</v>
      </c>
      <c r="AW57" s="193">
        <v>0.78186281795199175</v>
      </c>
      <c r="AX57" s="193">
        <v>0.78186281795199175</v>
      </c>
      <c r="AY57" s="193">
        <v>0.78186281795199175</v>
      </c>
      <c r="AZ57" s="193">
        <v>0.78186281795199175</v>
      </c>
      <c r="BA57" s="193">
        <v>0.78186281795199175</v>
      </c>
      <c r="BB57" s="193">
        <v>0.78186281795199175</v>
      </c>
      <c r="BC57" s="193">
        <v>0.78186281795199175</v>
      </c>
      <c r="BD57" s="193">
        <v>0.78186281795199175</v>
      </c>
      <c r="BE57" s="193">
        <v>0.78186281795199175</v>
      </c>
      <c r="BF57" s="193">
        <v>0.78021311436897689</v>
      </c>
      <c r="BG57" s="193">
        <v>0.78021311436897689</v>
      </c>
      <c r="BH57" s="193">
        <v>0.78021311436897689</v>
      </c>
      <c r="BI57" s="193">
        <v>0.78021311436897689</v>
      </c>
      <c r="BJ57" s="193">
        <v>0.78021311436897689</v>
      </c>
      <c r="BK57" s="193">
        <v>0.7768379530239844</v>
      </c>
      <c r="BL57" s="193">
        <v>0.7768379530239844</v>
      </c>
      <c r="BM57" s="193">
        <v>0.7768379530239844</v>
      </c>
      <c r="BN57" s="193">
        <v>0.7768379530239844</v>
      </c>
      <c r="BO57" s="193">
        <v>0.7768379530239844</v>
      </c>
      <c r="BP57" s="193">
        <v>0.7746184910780205</v>
      </c>
      <c r="BQ57" s="193">
        <v>0.7746184910780205</v>
      </c>
      <c r="BR57" s="193">
        <v>0.7746184910780205</v>
      </c>
      <c r="BS57" s="193">
        <v>0.7746184910780205</v>
      </c>
      <c r="BT57" s="193">
        <v>0.7746184910780205</v>
      </c>
      <c r="BU57" s="193"/>
      <c r="BV57" s="193"/>
      <c r="BW57" s="193"/>
      <c r="BX57" s="193"/>
      <c r="BY57" s="193"/>
      <c r="BZ57" s="193"/>
      <c r="CA57" s="187"/>
      <c r="CB57" s="194"/>
      <c r="CC57" s="125"/>
      <c r="CD57" s="125"/>
      <c r="CE57" s="125"/>
      <c r="CF57" s="125"/>
      <c r="CG57" s="125"/>
      <c r="CH57" s="125"/>
      <c r="CI57" s="125"/>
      <c r="CJ57" s="125"/>
    </row>
    <row r="58" spans="2:88">
      <c r="B58" s="184">
        <f t="shared" si="5"/>
        <v>2051</v>
      </c>
      <c r="C58" s="193">
        <v>0.78186281795199175</v>
      </c>
      <c r="D58" s="193">
        <v>0.78186281795199175</v>
      </c>
      <c r="E58" s="193">
        <v>0.78186281795199175</v>
      </c>
      <c r="F58" s="193">
        <v>0.78186281795199175</v>
      </c>
      <c r="G58" s="193">
        <v>0.78186281795199175</v>
      </c>
      <c r="H58" s="193">
        <v>0.78186281795199175</v>
      </c>
      <c r="I58" s="193">
        <v>0.78186281795199175</v>
      </c>
      <c r="J58" s="193">
        <v>0.78186281795199175</v>
      </c>
      <c r="K58" s="193">
        <v>0.78186281795199175</v>
      </c>
      <c r="L58" s="193">
        <v>0.78186281795199175</v>
      </c>
      <c r="M58" s="193">
        <v>0.78186281795199175</v>
      </c>
      <c r="N58" s="193">
        <v>0.78186281795199175</v>
      </c>
      <c r="O58" s="193">
        <v>0.78186281795199175</v>
      </c>
      <c r="P58" s="193">
        <v>0.78186281795199175</v>
      </c>
      <c r="Q58" s="193">
        <v>0.78186281795199175</v>
      </c>
      <c r="R58" s="193">
        <v>0.78186281795199175</v>
      </c>
      <c r="S58" s="193">
        <v>0.78186281795199175</v>
      </c>
      <c r="T58" s="193">
        <v>0.78186281795199175</v>
      </c>
      <c r="U58" s="193">
        <v>0.78186281795199175</v>
      </c>
      <c r="V58" s="193">
        <v>0.78186281795199175</v>
      </c>
      <c r="W58" s="193">
        <v>0.78186281795199175</v>
      </c>
      <c r="X58" s="193">
        <v>0.78186281795199175</v>
      </c>
      <c r="Y58" s="193">
        <v>0.78186281795199175</v>
      </c>
      <c r="Z58" s="193">
        <v>0.78186281795199175</v>
      </c>
      <c r="AA58" s="193">
        <v>0.78186281795199175</v>
      </c>
      <c r="AB58" s="193">
        <v>0.78186281795199175</v>
      </c>
      <c r="AC58" s="193">
        <v>0.78186281795199175</v>
      </c>
      <c r="AD58" s="193">
        <v>0.78186281795199175</v>
      </c>
      <c r="AE58" s="193">
        <v>0.78186281795199175</v>
      </c>
      <c r="AF58" s="193">
        <v>0.78186281795199175</v>
      </c>
      <c r="AG58" s="193">
        <v>0.78186281795199175</v>
      </c>
      <c r="AH58" s="193">
        <v>0.78186281795199175</v>
      </c>
      <c r="AI58" s="193">
        <v>0.78186281795199175</v>
      </c>
      <c r="AJ58" s="193">
        <v>0.78186281795199175</v>
      </c>
      <c r="AK58" s="193">
        <v>0.78186281795199175</v>
      </c>
      <c r="AL58" s="193">
        <v>0.78186281795199175</v>
      </c>
      <c r="AM58" s="193">
        <v>0.78186281795199175</v>
      </c>
      <c r="AN58" s="193">
        <v>0.78186281795199175</v>
      </c>
      <c r="AO58" s="193">
        <v>0.78186281795199175</v>
      </c>
      <c r="AP58" s="193">
        <v>0.78186281795199175</v>
      </c>
      <c r="AQ58" s="193">
        <v>0.78186281795199175</v>
      </c>
      <c r="AR58" s="193">
        <v>0.78186281795199175</v>
      </c>
      <c r="AS58" s="193">
        <v>0.78186281795199175</v>
      </c>
      <c r="AT58" s="193">
        <v>0.78186281795199175</v>
      </c>
      <c r="AU58" s="193">
        <v>0.78186281795199175</v>
      </c>
      <c r="AV58" s="193">
        <v>0.78186281795199175</v>
      </c>
      <c r="AW58" s="193">
        <v>0.78186281795199175</v>
      </c>
      <c r="AX58" s="193">
        <v>0.78186281795199175</v>
      </c>
      <c r="AY58" s="193">
        <v>0.78186281795199175</v>
      </c>
      <c r="AZ58" s="193">
        <v>0.78186281795199175</v>
      </c>
      <c r="BA58" s="193">
        <v>0.78186281795199175</v>
      </c>
      <c r="BB58" s="193">
        <v>0.78186281795199175</v>
      </c>
      <c r="BC58" s="193">
        <v>0.78186281795199175</v>
      </c>
      <c r="BD58" s="193">
        <v>0.78186281795199175</v>
      </c>
      <c r="BE58" s="193">
        <v>0.78186281795199175</v>
      </c>
      <c r="BF58" s="193">
        <v>0.78021311436897689</v>
      </c>
      <c r="BG58" s="193">
        <v>0.78021311436897689</v>
      </c>
      <c r="BH58" s="193">
        <v>0.78021311436897689</v>
      </c>
      <c r="BI58" s="193">
        <v>0.78021311436897689</v>
      </c>
      <c r="BJ58" s="193">
        <v>0.78021311436897689</v>
      </c>
      <c r="BK58" s="193">
        <v>0.7768379530239844</v>
      </c>
      <c r="BL58" s="193">
        <v>0.7768379530239844</v>
      </c>
      <c r="BM58" s="193">
        <v>0.7768379530239844</v>
      </c>
      <c r="BN58" s="193">
        <v>0.7768379530239844</v>
      </c>
      <c r="BO58" s="193">
        <v>0.7768379530239844</v>
      </c>
      <c r="BP58" s="193">
        <v>0.7746184910780205</v>
      </c>
      <c r="BQ58" s="193">
        <v>0.7746184910780205</v>
      </c>
      <c r="BR58" s="193">
        <v>0.7746184910780205</v>
      </c>
      <c r="BS58" s="193">
        <v>0.7746184910780205</v>
      </c>
      <c r="BT58" s="193">
        <v>0.7746184910780205</v>
      </c>
      <c r="BU58" s="190"/>
      <c r="BV58" s="190"/>
      <c r="BW58" s="190"/>
      <c r="BX58" s="190"/>
      <c r="BY58" s="190"/>
      <c r="BZ58" s="190"/>
      <c r="CA58" s="190"/>
      <c r="CB58" s="190"/>
    </row>
    <row r="59" spans="2:88">
      <c r="B59" s="184">
        <f t="shared" si="5"/>
        <v>2052</v>
      </c>
      <c r="C59" s="193">
        <v>0.78186281795199175</v>
      </c>
      <c r="D59" s="193">
        <v>0.78186281795199175</v>
      </c>
      <c r="E59" s="193">
        <v>0.78186281795199175</v>
      </c>
      <c r="F59" s="193">
        <v>0.78186281795199175</v>
      </c>
      <c r="G59" s="193">
        <v>0.78186281795199175</v>
      </c>
      <c r="H59" s="193">
        <v>0.78186281795199175</v>
      </c>
      <c r="I59" s="193">
        <v>0.78186281795199175</v>
      </c>
      <c r="J59" s="193">
        <v>0.78186281795199175</v>
      </c>
      <c r="K59" s="193">
        <v>0.78186281795199175</v>
      </c>
      <c r="L59" s="193">
        <v>0.78186281795199175</v>
      </c>
      <c r="M59" s="193">
        <v>0.78186281795199175</v>
      </c>
      <c r="N59" s="193">
        <v>0.78186281795199175</v>
      </c>
      <c r="O59" s="193">
        <v>0.78186281795199175</v>
      </c>
      <c r="P59" s="193">
        <v>0.78186281795199175</v>
      </c>
      <c r="Q59" s="193">
        <v>0.78186281795199175</v>
      </c>
      <c r="R59" s="193">
        <v>0.78186281795199175</v>
      </c>
      <c r="S59" s="193">
        <v>0.78186281795199175</v>
      </c>
      <c r="T59" s="193">
        <v>0.78186281795199175</v>
      </c>
      <c r="U59" s="193">
        <v>0.78186281795199175</v>
      </c>
      <c r="V59" s="193">
        <v>0.78186281795199175</v>
      </c>
      <c r="W59" s="193">
        <v>0.78186281795199175</v>
      </c>
      <c r="X59" s="193">
        <v>0.78186281795199175</v>
      </c>
      <c r="Y59" s="193">
        <v>0.78186281795199175</v>
      </c>
      <c r="Z59" s="193">
        <v>0.78186281795199175</v>
      </c>
      <c r="AA59" s="193">
        <v>0.78186281795199175</v>
      </c>
      <c r="AB59" s="193">
        <v>0.78186281795199175</v>
      </c>
      <c r="AC59" s="193">
        <v>0.78186281795199175</v>
      </c>
      <c r="AD59" s="193">
        <v>0.78186281795199175</v>
      </c>
      <c r="AE59" s="193">
        <v>0.78186281795199175</v>
      </c>
      <c r="AF59" s="193">
        <v>0.78186281795199175</v>
      </c>
      <c r="AG59" s="193">
        <v>0.78186281795199175</v>
      </c>
      <c r="AH59" s="193">
        <v>0.78186281795199175</v>
      </c>
      <c r="AI59" s="193">
        <v>0.78186281795199175</v>
      </c>
      <c r="AJ59" s="193">
        <v>0.78186281795199175</v>
      </c>
      <c r="AK59" s="193">
        <v>0.78186281795199175</v>
      </c>
      <c r="AL59" s="193">
        <v>0.78186281795199175</v>
      </c>
      <c r="AM59" s="193">
        <v>0.78186281795199175</v>
      </c>
      <c r="AN59" s="193">
        <v>0.78186281795199175</v>
      </c>
      <c r="AO59" s="193">
        <v>0.78186281795199175</v>
      </c>
      <c r="AP59" s="193">
        <v>0.78186281795199175</v>
      </c>
      <c r="AQ59" s="193">
        <v>0.78186281795199175</v>
      </c>
      <c r="AR59" s="193">
        <v>0.78186281795199175</v>
      </c>
      <c r="AS59" s="193">
        <v>0.78186281795199175</v>
      </c>
      <c r="AT59" s="193">
        <v>0.78186281795199175</v>
      </c>
      <c r="AU59" s="193">
        <v>0.78186281795199175</v>
      </c>
      <c r="AV59" s="193">
        <v>0.78186281795199175</v>
      </c>
      <c r="AW59" s="193">
        <v>0.78186281795199175</v>
      </c>
      <c r="AX59" s="193">
        <v>0.78186281795199175</v>
      </c>
      <c r="AY59" s="193">
        <v>0.78186281795199175</v>
      </c>
      <c r="AZ59" s="193">
        <v>0.78186281795199175</v>
      </c>
      <c r="BA59" s="193">
        <v>0.78186281795199175</v>
      </c>
      <c r="BB59" s="193">
        <v>0.78186281795199175</v>
      </c>
      <c r="BC59" s="193">
        <v>0.78186281795199175</v>
      </c>
      <c r="BD59" s="193">
        <v>0.78186281795199175</v>
      </c>
      <c r="BE59" s="193">
        <v>0.78186281795199175</v>
      </c>
      <c r="BF59" s="193">
        <v>0.78021311436897689</v>
      </c>
      <c r="BG59" s="193">
        <v>0.78021311436897689</v>
      </c>
      <c r="BH59" s="193">
        <v>0.78021311436897689</v>
      </c>
      <c r="BI59" s="193">
        <v>0.78021311436897689</v>
      </c>
      <c r="BJ59" s="193">
        <v>0.78021311436897689</v>
      </c>
      <c r="BK59" s="193">
        <v>0.7768379530239844</v>
      </c>
      <c r="BL59" s="193">
        <v>0.7768379530239844</v>
      </c>
      <c r="BM59" s="193">
        <v>0.7768379530239844</v>
      </c>
      <c r="BN59" s="193">
        <v>0.7768379530239844</v>
      </c>
      <c r="BO59" s="193">
        <v>0.7768379530239844</v>
      </c>
      <c r="BP59" s="193">
        <v>0.7746184910780205</v>
      </c>
      <c r="BQ59" s="193">
        <v>0.7746184910780205</v>
      </c>
      <c r="BR59" s="193">
        <v>0.7746184910780205</v>
      </c>
      <c r="BS59" s="193">
        <v>0.7746184910780205</v>
      </c>
      <c r="BT59" s="193">
        <v>0.7746184910780205</v>
      </c>
      <c r="BU59" s="190"/>
      <c r="BV59" s="190"/>
      <c r="BW59" s="190"/>
      <c r="BX59" s="190"/>
      <c r="BY59" s="190"/>
      <c r="BZ59" s="190"/>
      <c r="CA59" s="190"/>
      <c r="CB59" s="190"/>
    </row>
    <row r="60" spans="2:88">
      <c r="B60" s="184">
        <f t="shared" si="5"/>
        <v>2053</v>
      </c>
      <c r="C60" s="193">
        <v>0.78186281795199175</v>
      </c>
      <c r="D60" s="193">
        <v>0.78186281795199175</v>
      </c>
      <c r="E60" s="193">
        <v>0.78186281795199175</v>
      </c>
      <c r="F60" s="193">
        <v>0.78186281795199175</v>
      </c>
      <c r="G60" s="193">
        <v>0.78186281795199175</v>
      </c>
      <c r="H60" s="193">
        <v>0.78186281795199175</v>
      </c>
      <c r="I60" s="193">
        <v>0.78186281795199175</v>
      </c>
      <c r="J60" s="193">
        <v>0.78186281795199175</v>
      </c>
      <c r="K60" s="193">
        <v>0.78186281795199175</v>
      </c>
      <c r="L60" s="193">
        <v>0.78186281795199175</v>
      </c>
      <c r="M60" s="193">
        <v>0.78186281795199175</v>
      </c>
      <c r="N60" s="193">
        <v>0.78186281795199175</v>
      </c>
      <c r="O60" s="193">
        <v>0.78186281795199175</v>
      </c>
      <c r="P60" s="193">
        <v>0.78186281795199175</v>
      </c>
      <c r="Q60" s="193">
        <v>0.78186281795199175</v>
      </c>
      <c r="R60" s="193">
        <v>0.78186281795199175</v>
      </c>
      <c r="S60" s="193">
        <v>0.78186281795199175</v>
      </c>
      <c r="T60" s="193">
        <v>0.78186281795199175</v>
      </c>
      <c r="U60" s="193">
        <v>0.78186281795199175</v>
      </c>
      <c r="V60" s="193">
        <v>0.78186281795199175</v>
      </c>
      <c r="W60" s="193">
        <v>0.78186281795199175</v>
      </c>
      <c r="X60" s="193">
        <v>0.78186281795199175</v>
      </c>
      <c r="Y60" s="193">
        <v>0.78186281795199175</v>
      </c>
      <c r="Z60" s="193">
        <v>0.78186281795199175</v>
      </c>
      <c r="AA60" s="193">
        <v>0.78186281795199175</v>
      </c>
      <c r="AB60" s="193">
        <v>0.78186281795199175</v>
      </c>
      <c r="AC60" s="193">
        <v>0.78186281795199175</v>
      </c>
      <c r="AD60" s="193">
        <v>0.78186281795199175</v>
      </c>
      <c r="AE60" s="193">
        <v>0.78186281795199175</v>
      </c>
      <c r="AF60" s="193">
        <v>0.78186281795199175</v>
      </c>
      <c r="AG60" s="193">
        <v>0.78186281795199175</v>
      </c>
      <c r="AH60" s="193">
        <v>0.78186281795199175</v>
      </c>
      <c r="AI60" s="193">
        <v>0.78186281795199175</v>
      </c>
      <c r="AJ60" s="193">
        <v>0.78186281795199175</v>
      </c>
      <c r="AK60" s="193">
        <v>0.78186281795199175</v>
      </c>
      <c r="AL60" s="193">
        <v>0.78186281795199175</v>
      </c>
      <c r="AM60" s="193">
        <v>0.78186281795199175</v>
      </c>
      <c r="AN60" s="193">
        <v>0.78186281795199175</v>
      </c>
      <c r="AO60" s="193">
        <v>0.78186281795199175</v>
      </c>
      <c r="AP60" s="193">
        <v>0.78186281795199175</v>
      </c>
      <c r="AQ60" s="193">
        <v>0.78186281795199175</v>
      </c>
      <c r="AR60" s="193">
        <v>0.78186281795199175</v>
      </c>
      <c r="AS60" s="193">
        <v>0.78186281795199175</v>
      </c>
      <c r="AT60" s="193">
        <v>0.78186281795199175</v>
      </c>
      <c r="AU60" s="193">
        <v>0.78186281795199175</v>
      </c>
      <c r="AV60" s="193">
        <v>0.78186281795199175</v>
      </c>
      <c r="AW60" s="193">
        <v>0.78186281795199175</v>
      </c>
      <c r="AX60" s="193">
        <v>0.78186281795199175</v>
      </c>
      <c r="AY60" s="193">
        <v>0.78186281795199175</v>
      </c>
      <c r="AZ60" s="193">
        <v>0.78186281795199175</v>
      </c>
      <c r="BA60" s="193">
        <v>0.78186281795199175</v>
      </c>
      <c r="BB60" s="193">
        <v>0.78186281795199175</v>
      </c>
      <c r="BC60" s="193">
        <v>0.78186281795199175</v>
      </c>
      <c r="BD60" s="193">
        <v>0.78186281795199175</v>
      </c>
      <c r="BE60" s="193">
        <v>0.78186281795199175</v>
      </c>
      <c r="BF60" s="193">
        <v>0.78021311436897689</v>
      </c>
      <c r="BG60" s="193">
        <v>0.78021311436897689</v>
      </c>
      <c r="BH60" s="193">
        <v>0.78021311436897689</v>
      </c>
      <c r="BI60" s="193">
        <v>0.78021311436897689</v>
      </c>
      <c r="BJ60" s="193">
        <v>0.78021311436897689</v>
      </c>
      <c r="BK60" s="193">
        <v>0.7768379530239844</v>
      </c>
      <c r="BL60" s="193">
        <v>0.7768379530239844</v>
      </c>
      <c r="BM60" s="193">
        <v>0.7768379530239844</v>
      </c>
      <c r="BN60" s="193">
        <v>0.7768379530239844</v>
      </c>
      <c r="BO60" s="193">
        <v>0.7768379530239844</v>
      </c>
      <c r="BP60" s="193">
        <v>0.7746184910780205</v>
      </c>
      <c r="BQ60" s="193">
        <v>0.7746184910780205</v>
      </c>
      <c r="BR60" s="193">
        <v>0.7746184910780205</v>
      </c>
      <c r="BS60" s="193">
        <v>0.7746184910780205</v>
      </c>
      <c r="BT60" s="193">
        <v>0.7746184910780205</v>
      </c>
      <c r="BU60" s="190"/>
      <c r="BV60" s="190"/>
      <c r="BW60" s="190"/>
      <c r="BX60" s="190"/>
      <c r="BY60" s="190"/>
      <c r="BZ60" s="190"/>
      <c r="CA60" s="190"/>
      <c r="CB60" s="190"/>
    </row>
    <row r="61" spans="2:88">
      <c r="B61" s="184">
        <f t="shared" si="5"/>
        <v>2054</v>
      </c>
      <c r="C61" s="193">
        <v>0.78186281795199175</v>
      </c>
      <c r="D61" s="193">
        <v>0.78186281795199175</v>
      </c>
      <c r="E61" s="193">
        <v>0.78186281795199175</v>
      </c>
      <c r="F61" s="193">
        <v>0.78186281795199175</v>
      </c>
      <c r="G61" s="193">
        <v>0.78186281795199175</v>
      </c>
      <c r="H61" s="193">
        <v>0.78186281795199175</v>
      </c>
      <c r="I61" s="193">
        <v>0.78186281795199175</v>
      </c>
      <c r="J61" s="193">
        <v>0.78186281795199175</v>
      </c>
      <c r="K61" s="193">
        <v>0.78186281795199175</v>
      </c>
      <c r="L61" s="193">
        <v>0.78186281795199175</v>
      </c>
      <c r="M61" s="193">
        <v>0.78186281795199175</v>
      </c>
      <c r="N61" s="193">
        <v>0.78186281795199175</v>
      </c>
      <c r="O61" s="193">
        <v>0.78186281795199175</v>
      </c>
      <c r="P61" s="193">
        <v>0.78186281795199175</v>
      </c>
      <c r="Q61" s="193">
        <v>0.78186281795199175</v>
      </c>
      <c r="R61" s="193">
        <v>0.78186281795199175</v>
      </c>
      <c r="S61" s="193">
        <v>0.78186281795199175</v>
      </c>
      <c r="T61" s="193">
        <v>0.78186281795199175</v>
      </c>
      <c r="U61" s="193">
        <v>0.78186281795199175</v>
      </c>
      <c r="V61" s="193">
        <v>0.78186281795199175</v>
      </c>
      <c r="W61" s="193">
        <v>0.78186281795199175</v>
      </c>
      <c r="X61" s="193">
        <v>0.78186281795199175</v>
      </c>
      <c r="Y61" s="193">
        <v>0.78186281795199175</v>
      </c>
      <c r="Z61" s="193">
        <v>0.78186281795199175</v>
      </c>
      <c r="AA61" s="193">
        <v>0.78186281795199175</v>
      </c>
      <c r="AB61" s="193">
        <v>0.78186281795199175</v>
      </c>
      <c r="AC61" s="193">
        <v>0.78186281795199175</v>
      </c>
      <c r="AD61" s="193">
        <v>0.78186281795199175</v>
      </c>
      <c r="AE61" s="193">
        <v>0.78186281795199175</v>
      </c>
      <c r="AF61" s="193">
        <v>0.78186281795199175</v>
      </c>
      <c r="AG61" s="193">
        <v>0.78186281795199175</v>
      </c>
      <c r="AH61" s="193">
        <v>0.78186281795199175</v>
      </c>
      <c r="AI61" s="193">
        <v>0.78186281795199175</v>
      </c>
      <c r="AJ61" s="193">
        <v>0.78186281795199175</v>
      </c>
      <c r="AK61" s="193">
        <v>0.78186281795199175</v>
      </c>
      <c r="AL61" s="193">
        <v>0.78186281795199175</v>
      </c>
      <c r="AM61" s="193">
        <v>0.78186281795199175</v>
      </c>
      <c r="AN61" s="193">
        <v>0.78186281795199175</v>
      </c>
      <c r="AO61" s="193">
        <v>0.78186281795199175</v>
      </c>
      <c r="AP61" s="193">
        <v>0.78186281795199175</v>
      </c>
      <c r="AQ61" s="193">
        <v>0.78186281795199175</v>
      </c>
      <c r="AR61" s="193">
        <v>0.78186281795199175</v>
      </c>
      <c r="AS61" s="193">
        <v>0.78186281795199175</v>
      </c>
      <c r="AT61" s="193">
        <v>0.78186281795199175</v>
      </c>
      <c r="AU61" s="193">
        <v>0.78186281795199175</v>
      </c>
      <c r="AV61" s="193">
        <v>0.78186281795199175</v>
      </c>
      <c r="AW61" s="193">
        <v>0.78186281795199175</v>
      </c>
      <c r="AX61" s="193">
        <v>0.78186281795199175</v>
      </c>
      <c r="AY61" s="193">
        <v>0.78186281795199175</v>
      </c>
      <c r="AZ61" s="193">
        <v>0.78186281795199175</v>
      </c>
      <c r="BA61" s="193">
        <v>0.78186281795199175</v>
      </c>
      <c r="BB61" s="193">
        <v>0.78186281795199175</v>
      </c>
      <c r="BC61" s="193">
        <v>0.78186281795199175</v>
      </c>
      <c r="BD61" s="193">
        <v>0.78186281795199175</v>
      </c>
      <c r="BE61" s="193">
        <v>0.78186281795199175</v>
      </c>
      <c r="BF61" s="193">
        <v>0.78021311436897689</v>
      </c>
      <c r="BG61" s="193">
        <v>0.78021311436897689</v>
      </c>
      <c r="BH61" s="193">
        <v>0.78021311436897689</v>
      </c>
      <c r="BI61" s="193">
        <v>0.78021311436897689</v>
      </c>
      <c r="BJ61" s="193">
        <v>0.78021311436897689</v>
      </c>
      <c r="BK61" s="193">
        <v>0.7768379530239844</v>
      </c>
      <c r="BL61" s="193">
        <v>0.7768379530239844</v>
      </c>
      <c r="BM61" s="193">
        <v>0.7768379530239844</v>
      </c>
      <c r="BN61" s="193">
        <v>0.7768379530239844</v>
      </c>
      <c r="BO61" s="193">
        <v>0.7768379530239844</v>
      </c>
      <c r="BP61" s="193">
        <v>0.7746184910780205</v>
      </c>
      <c r="BQ61" s="193">
        <v>0.7746184910780205</v>
      </c>
      <c r="BR61" s="193">
        <v>0.7746184910780205</v>
      </c>
      <c r="BS61" s="193">
        <v>0.7746184910780205</v>
      </c>
      <c r="BT61" s="193">
        <v>0.7746184910780205</v>
      </c>
      <c r="BU61" s="190"/>
      <c r="BV61" s="190"/>
      <c r="BW61" s="190"/>
      <c r="BX61" s="190"/>
      <c r="BY61" s="190"/>
      <c r="BZ61" s="190"/>
      <c r="CA61" s="190"/>
      <c r="CB61" s="190"/>
    </row>
    <row r="62" spans="2:88">
      <c r="B62" s="184">
        <f t="shared" si="5"/>
        <v>2055</v>
      </c>
      <c r="C62" s="193">
        <v>0.78186281795199175</v>
      </c>
      <c r="D62" s="193">
        <v>0.78186281795199175</v>
      </c>
      <c r="E62" s="193">
        <v>0.78186281795199175</v>
      </c>
      <c r="F62" s="193">
        <v>0.78186281795199175</v>
      </c>
      <c r="G62" s="193">
        <v>0.78186281795199175</v>
      </c>
      <c r="H62" s="193">
        <v>0.78186281795199175</v>
      </c>
      <c r="I62" s="193">
        <v>0.78186281795199175</v>
      </c>
      <c r="J62" s="193">
        <v>0.78186281795199175</v>
      </c>
      <c r="K62" s="193">
        <v>0.78186281795199175</v>
      </c>
      <c r="L62" s="193">
        <v>0.78186281795199175</v>
      </c>
      <c r="M62" s="193">
        <v>0.78186281795199175</v>
      </c>
      <c r="N62" s="193">
        <v>0.78186281795199175</v>
      </c>
      <c r="O62" s="193">
        <v>0.78186281795199175</v>
      </c>
      <c r="P62" s="193">
        <v>0.78186281795199175</v>
      </c>
      <c r="Q62" s="193">
        <v>0.78186281795199175</v>
      </c>
      <c r="R62" s="193">
        <v>0.78186281795199175</v>
      </c>
      <c r="S62" s="193">
        <v>0.78186281795199175</v>
      </c>
      <c r="T62" s="193">
        <v>0.78186281795199175</v>
      </c>
      <c r="U62" s="193">
        <v>0.78186281795199175</v>
      </c>
      <c r="V62" s="193">
        <v>0.78186281795199175</v>
      </c>
      <c r="W62" s="193">
        <v>0.78186281795199175</v>
      </c>
      <c r="X62" s="193">
        <v>0.78186281795199175</v>
      </c>
      <c r="Y62" s="193">
        <v>0.78186281795199175</v>
      </c>
      <c r="Z62" s="193">
        <v>0.78186281795199175</v>
      </c>
      <c r="AA62" s="193">
        <v>0.78186281795199175</v>
      </c>
      <c r="AB62" s="193">
        <v>0.78186281795199175</v>
      </c>
      <c r="AC62" s="193">
        <v>0.78186281795199175</v>
      </c>
      <c r="AD62" s="193">
        <v>0.78186281795199175</v>
      </c>
      <c r="AE62" s="193">
        <v>0.78186281795199175</v>
      </c>
      <c r="AF62" s="193">
        <v>0.78186281795199175</v>
      </c>
      <c r="AG62" s="193">
        <v>0.78186281795199175</v>
      </c>
      <c r="AH62" s="193">
        <v>0.78186281795199175</v>
      </c>
      <c r="AI62" s="193">
        <v>0.78186281795199175</v>
      </c>
      <c r="AJ62" s="193">
        <v>0.78186281795199175</v>
      </c>
      <c r="AK62" s="193">
        <v>0.78186281795199175</v>
      </c>
      <c r="AL62" s="193">
        <v>0.78186281795199175</v>
      </c>
      <c r="AM62" s="193">
        <v>0.78186281795199175</v>
      </c>
      <c r="AN62" s="193">
        <v>0.78186281795199175</v>
      </c>
      <c r="AO62" s="193">
        <v>0.78186281795199175</v>
      </c>
      <c r="AP62" s="193">
        <v>0.78186281795199175</v>
      </c>
      <c r="AQ62" s="193">
        <v>0.78186281795199175</v>
      </c>
      <c r="AR62" s="193">
        <v>0.78186281795199175</v>
      </c>
      <c r="AS62" s="193">
        <v>0.78186281795199175</v>
      </c>
      <c r="AT62" s="193">
        <v>0.78186281795199175</v>
      </c>
      <c r="AU62" s="193">
        <v>0.78186281795199175</v>
      </c>
      <c r="AV62" s="193">
        <v>0.78186281795199175</v>
      </c>
      <c r="AW62" s="193">
        <v>0.78186281795199175</v>
      </c>
      <c r="AX62" s="193">
        <v>0.78186281795199175</v>
      </c>
      <c r="AY62" s="193">
        <v>0.78186281795199175</v>
      </c>
      <c r="AZ62" s="193">
        <v>0.78186281795199175</v>
      </c>
      <c r="BA62" s="193">
        <v>0.78186281795199175</v>
      </c>
      <c r="BB62" s="193">
        <v>0.78186281795199175</v>
      </c>
      <c r="BC62" s="193">
        <v>0.78186281795199175</v>
      </c>
      <c r="BD62" s="193">
        <v>0.78186281795199175</v>
      </c>
      <c r="BE62" s="193">
        <v>0.78186281795199175</v>
      </c>
      <c r="BF62" s="193">
        <v>0.78021311436897689</v>
      </c>
      <c r="BG62" s="193">
        <v>0.78021311436897689</v>
      </c>
      <c r="BH62" s="193">
        <v>0.78021311436897689</v>
      </c>
      <c r="BI62" s="193">
        <v>0.78021311436897689</v>
      </c>
      <c r="BJ62" s="193">
        <v>0.78021311436897689</v>
      </c>
      <c r="BK62" s="193">
        <v>0.7768379530239844</v>
      </c>
      <c r="BL62" s="193">
        <v>0.7768379530239844</v>
      </c>
      <c r="BM62" s="193">
        <v>0.7768379530239844</v>
      </c>
      <c r="BN62" s="193">
        <v>0.7768379530239844</v>
      </c>
      <c r="BO62" s="193">
        <v>0.7768379530239844</v>
      </c>
      <c r="BP62" s="193">
        <v>0.7746184910780205</v>
      </c>
      <c r="BQ62" s="193">
        <v>0.7746184910780205</v>
      </c>
      <c r="BR62" s="193">
        <v>0.7746184910780205</v>
      </c>
      <c r="BS62" s="193">
        <v>0.7746184910780205</v>
      </c>
      <c r="BT62" s="193">
        <v>0.7746184910780205</v>
      </c>
      <c r="BU62" s="190"/>
      <c r="BV62" s="190"/>
      <c r="BW62" s="190"/>
      <c r="BX62" s="190"/>
      <c r="BY62" s="190"/>
      <c r="BZ62" s="190"/>
      <c r="CA62" s="190"/>
      <c r="CB62" s="190"/>
    </row>
    <row r="63" spans="2:88">
      <c r="B63" s="184">
        <f t="shared" si="5"/>
        <v>2056</v>
      </c>
      <c r="C63" s="193">
        <v>0.78186281795199175</v>
      </c>
      <c r="D63" s="193">
        <v>0.78186281795199175</v>
      </c>
      <c r="E63" s="193">
        <v>0.78186281795199175</v>
      </c>
      <c r="F63" s="193">
        <v>0.78186281795199175</v>
      </c>
      <c r="G63" s="193">
        <v>0.78186281795199175</v>
      </c>
      <c r="H63" s="193">
        <v>0.78186281795199175</v>
      </c>
      <c r="I63" s="193">
        <v>0.78186281795199175</v>
      </c>
      <c r="J63" s="193">
        <v>0.78186281795199175</v>
      </c>
      <c r="K63" s="193">
        <v>0.78186281795199175</v>
      </c>
      <c r="L63" s="193">
        <v>0.78186281795199175</v>
      </c>
      <c r="M63" s="193">
        <v>0.78186281795199175</v>
      </c>
      <c r="N63" s="193">
        <v>0.78186281795199175</v>
      </c>
      <c r="O63" s="193">
        <v>0.78186281795199175</v>
      </c>
      <c r="P63" s="193">
        <v>0.78186281795199175</v>
      </c>
      <c r="Q63" s="193">
        <v>0.78186281795199175</v>
      </c>
      <c r="R63" s="193">
        <v>0.78186281795199175</v>
      </c>
      <c r="S63" s="193">
        <v>0.78186281795199175</v>
      </c>
      <c r="T63" s="193">
        <v>0.78186281795199175</v>
      </c>
      <c r="U63" s="193">
        <v>0.78186281795199175</v>
      </c>
      <c r="V63" s="193">
        <v>0.78186281795199175</v>
      </c>
      <c r="W63" s="193">
        <v>0.78186281795199175</v>
      </c>
      <c r="X63" s="193">
        <v>0.78186281795199175</v>
      </c>
      <c r="Y63" s="193">
        <v>0.78186281795199175</v>
      </c>
      <c r="Z63" s="193">
        <v>0.78186281795199175</v>
      </c>
      <c r="AA63" s="193">
        <v>0.78186281795199175</v>
      </c>
      <c r="AB63" s="193">
        <v>0.78186281795199175</v>
      </c>
      <c r="AC63" s="193">
        <v>0.78186281795199175</v>
      </c>
      <c r="AD63" s="193">
        <v>0.78186281795199175</v>
      </c>
      <c r="AE63" s="193">
        <v>0.78186281795199175</v>
      </c>
      <c r="AF63" s="193">
        <v>0.78186281795199175</v>
      </c>
      <c r="AG63" s="193">
        <v>0.78186281795199175</v>
      </c>
      <c r="AH63" s="193">
        <v>0.78186281795199175</v>
      </c>
      <c r="AI63" s="193">
        <v>0.78186281795199175</v>
      </c>
      <c r="AJ63" s="193">
        <v>0.78186281795199175</v>
      </c>
      <c r="AK63" s="193">
        <v>0.78186281795199175</v>
      </c>
      <c r="AL63" s="193">
        <v>0.78186281795199175</v>
      </c>
      <c r="AM63" s="193">
        <v>0.78186281795199175</v>
      </c>
      <c r="AN63" s="193">
        <v>0.78186281795199175</v>
      </c>
      <c r="AO63" s="193">
        <v>0.78186281795199175</v>
      </c>
      <c r="AP63" s="193">
        <v>0.78186281795199175</v>
      </c>
      <c r="AQ63" s="193">
        <v>0.78186281795199175</v>
      </c>
      <c r="AR63" s="193">
        <v>0.78186281795199175</v>
      </c>
      <c r="AS63" s="193">
        <v>0.78186281795199175</v>
      </c>
      <c r="AT63" s="193">
        <v>0.78186281795199175</v>
      </c>
      <c r="AU63" s="193">
        <v>0.78186281795199175</v>
      </c>
      <c r="AV63" s="193">
        <v>0.78186281795199175</v>
      </c>
      <c r="AW63" s="193">
        <v>0.78186281795199175</v>
      </c>
      <c r="AX63" s="193">
        <v>0.78186281795199175</v>
      </c>
      <c r="AY63" s="193">
        <v>0.78186281795199175</v>
      </c>
      <c r="AZ63" s="193">
        <v>0.78186281795199175</v>
      </c>
      <c r="BA63" s="193">
        <v>0.78186281795199175</v>
      </c>
      <c r="BB63" s="193">
        <v>0.78186281795199175</v>
      </c>
      <c r="BC63" s="193">
        <v>0.78186281795199175</v>
      </c>
      <c r="BD63" s="193">
        <v>0.78186281795199175</v>
      </c>
      <c r="BE63" s="193">
        <v>0.78186281795199175</v>
      </c>
      <c r="BF63" s="193">
        <v>0.78021311436897689</v>
      </c>
      <c r="BG63" s="193">
        <v>0.78021311436897689</v>
      </c>
      <c r="BH63" s="193">
        <v>0.78021311436897689</v>
      </c>
      <c r="BI63" s="193">
        <v>0.78021311436897689</v>
      </c>
      <c r="BJ63" s="193">
        <v>0.78021311436897689</v>
      </c>
      <c r="BK63" s="193">
        <v>0.7768379530239844</v>
      </c>
      <c r="BL63" s="193">
        <v>0.7768379530239844</v>
      </c>
      <c r="BM63" s="193">
        <v>0.7768379530239844</v>
      </c>
      <c r="BN63" s="193">
        <v>0.7768379530239844</v>
      </c>
      <c r="BO63" s="193">
        <v>0.7768379530239844</v>
      </c>
      <c r="BP63" s="193">
        <v>0.7746184910780205</v>
      </c>
      <c r="BQ63" s="193">
        <v>0.7746184910780205</v>
      </c>
      <c r="BR63" s="193">
        <v>0.7746184910780205</v>
      </c>
      <c r="BS63" s="193">
        <v>0.7746184910780205</v>
      </c>
      <c r="BT63" s="193">
        <v>0.7746184910780205</v>
      </c>
      <c r="BU63" s="190"/>
      <c r="BV63" s="190"/>
      <c r="BW63" s="190"/>
      <c r="BX63" s="190"/>
      <c r="BY63" s="190"/>
      <c r="BZ63" s="190"/>
      <c r="CA63" s="190"/>
      <c r="CB63" s="190"/>
    </row>
    <row r="64" spans="2:88">
      <c r="B64" s="184">
        <f t="shared" si="5"/>
        <v>2057</v>
      </c>
      <c r="C64" s="193">
        <v>0.78186281795199175</v>
      </c>
      <c r="D64" s="193">
        <v>0.78186281795199175</v>
      </c>
      <c r="E64" s="193">
        <v>0.78186281795199175</v>
      </c>
      <c r="F64" s="193">
        <v>0.78186281795199175</v>
      </c>
      <c r="G64" s="193">
        <v>0.78186281795199175</v>
      </c>
      <c r="H64" s="193">
        <v>0.78186281795199175</v>
      </c>
      <c r="I64" s="193">
        <v>0.78186281795199175</v>
      </c>
      <c r="J64" s="193">
        <v>0.78186281795199175</v>
      </c>
      <c r="K64" s="193">
        <v>0.78186281795199175</v>
      </c>
      <c r="L64" s="193">
        <v>0.78186281795199175</v>
      </c>
      <c r="M64" s="193">
        <v>0.78186281795199175</v>
      </c>
      <c r="N64" s="193">
        <v>0.78186281795199175</v>
      </c>
      <c r="O64" s="193">
        <v>0.78186281795199175</v>
      </c>
      <c r="P64" s="193">
        <v>0.78186281795199175</v>
      </c>
      <c r="Q64" s="193">
        <v>0.78186281795199175</v>
      </c>
      <c r="R64" s="193">
        <v>0.78186281795199175</v>
      </c>
      <c r="S64" s="193">
        <v>0.78186281795199175</v>
      </c>
      <c r="T64" s="193">
        <v>0.78186281795199175</v>
      </c>
      <c r="U64" s="193">
        <v>0.78186281795199175</v>
      </c>
      <c r="V64" s="193">
        <v>0.78186281795199175</v>
      </c>
      <c r="W64" s="193">
        <v>0.78186281795199175</v>
      </c>
      <c r="X64" s="193">
        <v>0.78186281795199175</v>
      </c>
      <c r="Y64" s="193">
        <v>0.78186281795199175</v>
      </c>
      <c r="Z64" s="193">
        <v>0.78186281795199175</v>
      </c>
      <c r="AA64" s="193">
        <v>0.78186281795199175</v>
      </c>
      <c r="AB64" s="193">
        <v>0.78186281795199175</v>
      </c>
      <c r="AC64" s="193">
        <v>0.78186281795199175</v>
      </c>
      <c r="AD64" s="193">
        <v>0.78186281795199175</v>
      </c>
      <c r="AE64" s="193">
        <v>0.78186281795199175</v>
      </c>
      <c r="AF64" s="193">
        <v>0.78186281795199175</v>
      </c>
      <c r="AG64" s="193">
        <v>0.78186281795199175</v>
      </c>
      <c r="AH64" s="193">
        <v>0.78186281795199175</v>
      </c>
      <c r="AI64" s="193">
        <v>0.78186281795199175</v>
      </c>
      <c r="AJ64" s="193">
        <v>0.78186281795199175</v>
      </c>
      <c r="AK64" s="193">
        <v>0.78186281795199175</v>
      </c>
      <c r="AL64" s="193">
        <v>0.78186281795199175</v>
      </c>
      <c r="AM64" s="193">
        <v>0.78186281795199175</v>
      </c>
      <c r="AN64" s="193">
        <v>0.78186281795199175</v>
      </c>
      <c r="AO64" s="193">
        <v>0.78186281795199175</v>
      </c>
      <c r="AP64" s="193">
        <v>0.78186281795199175</v>
      </c>
      <c r="AQ64" s="193">
        <v>0.78186281795199175</v>
      </c>
      <c r="AR64" s="193">
        <v>0.78186281795199175</v>
      </c>
      <c r="AS64" s="193">
        <v>0.78186281795199175</v>
      </c>
      <c r="AT64" s="193">
        <v>0.78186281795199175</v>
      </c>
      <c r="AU64" s="193">
        <v>0.78186281795199175</v>
      </c>
      <c r="AV64" s="193">
        <v>0.78186281795199175</v>
      </c>
      <c r="AW64" s="193">
        <v>0.78186281795199175</v>
      </c>
      <c r="AX64" s="193">
        <v>0.78186281795199175</v>
      </c>
      <c r="AY64" s="193">
        <v>0.78186281795199175</v>
      </c>
      <c r="AZ64" s="193">
        <v>0.78186281795199175</v>
      </c>
      <c r="BA64" s="193">
        <v>0.78186281795199175</v>
      </c>
      <c r="BB64" s="193">
        <v>0.78186281795199175</v>
      </c>
      <c r="BC64" s="193">
        <v>0.78186281795199175</v>
      </c>
      <c r="BD64" s="193">
        <v>0.78186281795199175</v>
      </c>
      <c r="BE64" s="193">
        <v>0.78186281795199175</v>
      </c>
      <c r="BF64" s="193">
        <v>0.78021311436897689</v>
      </c>
      <c r="BG64" s="193">
        <v>0.78021311436897689</v>
      </c>
      <c r="BH64" s="193">
        <v>0.78021311436897689</v>
      </c>
      <c r="BI64" s="193">
        <v>0.78021311436897689</v>
      </c>
      <c r="BJ64" s="193">
        <v>0.78021311436897689</v>
      </c>
      <c r="BK64" s="193">
        <v>0.7768379530239844</v>
      </c>
      <c r="BL64" s="193">
        <v>0.7768379530239844</v>
      </c>
      <c r="BM64" s="193">
        <v>0.7768379530239844</v>
      </c>
      <c r="BN64" s="193">
        <v>0.7768379530239844</v>
      </c>
      <c r="BO64" s="193">
        <v>0.7768379530239844</v>
      </c>
      <c r="BP64" s="193">
        <v>0.7746184910780205</v>
      </c>
      <c r="BQ64" s="193">
        <v>0.7746184910780205</v>
      </c>
      <c r="BR64" s="193">
        <v>0.7746184910780205</v>
      </c>
      <c r="BS64" s="193">
        <v>0.7746184910780205</v>
      </c>
      <c r="BT64" s="193">
        <v>0.7746184910780205</v>
      </c>
      <c r="BU64" s="190"/>
      <c r="BV64" s="190"/>
      <c r="BW64" s="190"/>
      <c r="BX64" s="190"/>
      <c r="BY64" s="190"/>
      <c r="BZ64" s="190"/>
      <c r="CA64" s="190"/>
      <c r="CB64" s="190"/>
    </row>
    <row r="65" spans="2:80">
      <c r="B65" s="184">
        <f t="shared" si="5"/>
        <v>2058</v>
      </c>
      <c r="C65" s="193">
        <v>0.78186281795199175</v>
      </c>
      <c r="D65" s="193">
        <v>0.78186281795199175</v>
      </c>
      <c r="E65" s="193">
        <v>0.78186281795199175</v>
      </c>
      <c r="F65" s="193">
        <v>0.78186281795199175</v>
      </c>
      <c r="G65" s="193">
        <v>0.78186281795199175</v>
      </c>
      <c r="H65" s="193">
        <v>0.78186281795199175</v>
      </c>
      <c r="I65" s="193">
        <v>0.78186281795199175</v>
      </c>
      <c r="J65" s="193">
        <v>0.78186281795199175</v>
      </c>
      <c r="K65" s="193">
        <v>0.78186281795199175</v>
      </c>
      <c r="L65" s="193">
        <v>0.78186281795199175</v>
      </c>
      <c r="M65" s="193">
        <v>0.78186281795199175</v>
      </c>
      <c r="N65" s="193">
        <v>0.78186281795199175</v>
      </c>
      <c r="O65" s="193">
        <v>0.78186281795199175</v>
      </c>
      <c r="P65" s="193">
        <v>0.78186281795199175</v>
      </c>
      <c r="Q65" s="193">
        <v>0.78186281795199175</v>
      </c>
      <c r="R65" s="193">
        <v>0.78186281795199175</v>
      </c>
      <c r="S65" s="193">
        <v>0.78186281795199175</v>
      </c>
      <c r="T65" s="193">
        <v>0.78186281795199175</v>
      </c>
      <c r="U65" s="193">
        <v>0.78186281795199175</v>
      </c>
      <c r="V65" s="193">
        <v>0.78186281795199175</v>
      </c>
      <c r="W65" s="193">
        <v>0.78186281795199175</v>
      </c>
      <c r="X65" s="193">
        <v>0.78186281795199175</v>
      </c>
      <c r="Y65" s="193">
        <v>0.78186281795199175</v>
      </c>
      <c r="Z65" s="193">
        <v>0.78186281795199175</v>
      </c>
      <c r="AA65" s="193">
        <v>0.78186281795199175</v>
      </c>
      <c r="AB65" s="193">
        <v>0.78186281795199175</v>
      </c>
      <c r="AC65" s="193">
        <v>0.78186281795199175</v>
      </c>
      <c r="AD65" s="193">
        <v>0.78186281795199175</v>
      </c>
      <c r="AE65" s="193">
        <v>0.78186281795199175</v>
      </c>
      <c r="AF65" s="193">
        <v>0.78186281795199175</v>
      </c>
      <c r="AG65" s="193">
        <v>0.78186281795199175</v>
      </c>
      <c r="AH65" s="193">
        <v>0.78186281795199175</v>
      </c>
      <c r="AI65" s="193">
        <v>0.78186281795199175</v>
      </c>
      <c r="AJ65" s="193">
        <v>0.78186281795199175</v>
      </c>
      <c r="AK65" s="193">
        <v>0.78186281795199175</v>
      </c>
      <c r="AL65" s="193">
        <v>0.78186281795199175</v>
      </c>
      <c r="AM65" s="193">
        <v>0.78186281795199175</v>
      </c>
      <c r="AN65" s="193">
        <v>0.78186281795199175</v>
      </c>
      <c r="AO65" s="193">
        <v>0.78186281795199175</v>
      </c>
      <c r="AP65" s="193">
        <v>0.78186281795199175</v>
      </c>
      <c r="AQ65" s="193">
        <v>0.78186281795199175</v>
      </c>
      <c r="AR65" s="193">
        <v>0.78186281795199175</v>
      </c>
      <c r="AS65" s="193">
        <v>0.78186281795199175</v>
      </c>
      <c r="AT65" s="193">
        <v>0.78186281795199175</v>
      </c>
      <c r="AU65" s="193">
        <v>0.78186281795199175</v>
      </c>
      <c r="AV65" s="193">
        <v>0.78186281795199175</v>
      </c>
      <c r="AW65" s="193">
        <v>0.78186281795199175</v>
      </c>
      <c r="AX65" s="193">
        <v>0.78186281795199175</v>
      </c>
      <c r="AY65" s="193">
        <v>0.78186281795199175</v>
      </c>
      <c r="AZ65" s="193">
        <v>0.78186281795199175</v>
      </c>
      <c r="BA65" s="193">
        <v>0.78186281795199175</v>
      </c>
      <c r="BB65" s="193">
        <v>0.78186281795199175</v>
      </c>
      <c r="BC65" s="193">
        <v>0.78186281795199175</v>
      </c>
      <c r="BD65" s="193">
        <v>0.78186281795199175</v>
      </c>
      <c r="BE65" s="193">
        <v>0.78186281795199175</v>
      </c>
      <c r="BF65" s="193">
        <v>0.78021311436897689</v>
      </c>
      <c r="BG65" s="193">
        <v>0.78021311436897689</v>
      </c>
      <c r="BH65" s="193">
        <v>0.78021311436897689</v>
      </c>
      <c r="BI65" s="193">
        <v>0.78021311436897689</v>
      </c>
      <c r="BJ65" s="193">
        <v>0.78021311436897689</v>
      </c>
      <c r="BK65" s="193">
        <v>0.7768379530239844</v>
      </c>
      <c r="BL65" s="193">
        <v>0.7768379530239844</v>
      </c>
      <c r="BM65" s="193">
        <v>0.7768379530239844</v>
      </c>
      <c r="BN65" s="193">
        <v>0.7768379530239844</v>
      </c>
      <c r="BO65" s="193">
        <v>0.7768379530239844</v>
      </c>
      <c r="BP65" s="193">
        <v>0.7746184910780205</v>
      </c>
      <c r="BQ65" s="193">
        <v>0.7746184910780205</v>
      </c>
      <c r="BR65" s="193">
        <v>0.7746184910780205</v>
      </c>
      <c r="BS65" s="193">
        <v>0.7746184910780205</v>
      </c>
      <c r="BT65" s="193">
        <v>0.7746184910780205</v>
      </c>
      <c r="BU65" s="190"/>
      <c r="BV65" s="190"/>
      <c r="BW65" s="190"/>
      <c r="BX65" s="190"/>
      <c r="BY65" s="190"/>
      <c r="BZ65" s="190"/>
      <c r="CA65" s="190"/>
      <c r="CB65" s="190"/>
    </row>
    <row r="66" spans="2:80">
      <c r="B66" s="184">
        <f t="shared" si="5"/>
        <v>2059</v>
      </c>
      <c r="C66" s="193">
        <v>0.78186281795199175</v>
      </c>
      <c r="D66" s="193">
        <v>0.78186281795199175</v>
      </c>
      <c r="E66" s="193">
        <v>0.78186281795199175</v>
      </c>
      <c r="F66" s="193">
        <v>0.78186281795199175</v>
      </c>
      <c r="G66" s="193">
        <v>0.78186281795199175</v>
      </c>
      <c r="H66" s="193">
        <v>0.78186281795199175</v>
      </c>
      <c r="I66" s="193">
        <v>0.78186281795199175</v>
      </c>
      <c r="J66" s="193">
        <v>0.78186281795199175</v>
      </c>
      <c r="K66" s="193">
        <v>0.78186281795199175</v>
      </c>
      <c r="L66" s="193">
        <v>0.78186281795199175</v>
      </c>
      <c r="M66" s="193">
        <v>0.78186281795199175</v>
      </c>
      <c r="N66" s="193">
        <v>0.78186281795199175</v>
      </c>
      <c r="O66" s="193">
        <v>0.78186281795199175</v>
      </c>
      <c r="P66" s="193">
        <v>0.78186281795199175</v>
      </c>
      <c r="Q66" s="193">
        <v>0.78186281795199175</v>
      </c>
      <c r="R66" s="193">
        <v>0.78186281795199175</v>
      </c>
      <c r="S66" s="193">
        <v>0.78186281795199175</v>
      </c>
      <c r="T66" s="193">
        <v>0.78186281795199175</v>
      </c>
      <c r="U66" s="193">
        <v>0.78186281795199175</v>
      </c>
      <c r="V66" s="193">
        <v>0.78186281795199175</v>
      </c>
      <c r="W66" s="193">
        <v>0.78186281795199175</v>
      </c>
      <c r="X66" s="193">
        <v>0.78186281795199175</v>
      </c>
      <c r="Y66" s="193">
        <v>0.78186281795199175</v>
      </c>
      <c r="Z66" s="193">
        <v>0.78186281795199175</v>
      </c>
      <c r="AA66" s="193">
        <v>0.78186281795199175</v>
      </c>
      <c r="AB66" s="193">
        <v>0.78186281795199175</v>
      </c>
      <c r="AC66" s="193">
        <v>0.78186281795199175</v>
      </c>
      <c r="AD66" s="193">
        <v>0.78186281795199175</v>
      </c>
      <c r="AE66" s="193">
        <v>0.78186281795199175</v>
      </c>
      <c r="AF66" s="193">
        <v>0.78186281795199175</v>
      </c>
      <c r="AG66" s="193">
        <v>0.78186281795199175</v>
      </c>
      <c r="AH66" s="193">
        <v>0.78186281795199175</v>
      </c>
      <c r="AI66" s="193">
        <v>0.78186281795199175</v>
      </c>
      <c r="AJ66" s="193">
        <v>0.78186281795199175</v>
      </c>
      <c r="AK66" s="193">
        <v>0.78186281795199175</v>
      </c>
      <c r="AL66" s="193">
        <v>0.78186281795199175</v>
      </c>
      <c r="AM66" s="193">
        <v>0.78186281795199175</v>
      </c>
      <c r="AN66" s="193">
        <v>0.78186281795199175</v>
      </c>
      <c r="AO66" s="193">
        <v>0.78186281795199175</v>
      </c>
      <c r="AP66" s="193">
        <v>0.78186281795199175</v>
      </c>
      <c r="AQ66" s="193">
        <v>0.78186281795199175</v>
      </c>
      <c r="AR66" s="193">
        <v>0.78186281795199175</v>
      </c>
      <c r="AS66" s="193">
        <v>0.78186281795199175</v>
      </c>
      <c r="AT66" s="193">
        <v>0.78186281795199175</v>
      </c>
      <c r="AU66" s="193">
        <v>0.78186281795199175</v>
      </c>
      <c r="AV66" s="193">
        <v>0.78186281795199175</v>
      </c>
      <c r="AW66" s="193">
        <v>0.78186281795199175</v>
      </c>
      <c r="AX66" s="193">
        <v>0.78186281795199175</v>
      </c>
      <c r="AY66" s="193">
        <v>0.78186281795199175</v>
      </c>
      <c r="AZ66" s="193">
        <v>0.78186281795199175</v>
      </c>
      <c r="BA66" s="193">
        <v>0.78186281795199175</v>
      </c>
      <c r="BB66" s="193">
        <v>0.78186281795199175</v>
      </c>
      <c r="BC66" s="193">
        <v>0.78186281795199175</v>
      </c>
      <c r="BD66" s="193">
        <v>0.78186281795199175</v>
      </c>
      <c r="BE66" s="193">
        <v>0.78186281795199175</v>
      </c>
      <c r="BF66" s="193">
        <v>0.78021311436897689</v>
      </c>
      <c r="BG66" s="193">
        <v>0.78021311436897689</v>
      </c>
      <c r="BH66" s="193">
        <v>0.78021311436897689</v>
      </c>
      <c r="BI66" s="193">
        <v>0.78021311436897689</v>
      </c>
      <c r="BJ66" s="193">
        <v>0.78021311436897689</v>
      </c>
      <c r="BK66" s="193">
        <v>0.7768379530239844</v>
      </c>
      <c r="BL66" s="193">
        <v>0.7768379530239844</v>
      </c>
      <c r="BM66" s="193">
        <v>0.7768379530239844</v>
      </c>
      <c r="BN66" s="193">
        <v>0.7768379530239844</v>
      </c>
      <c r="BO66" s="193">
        <v>0.7768379530239844</v>
      </c>
      <c r="BP66" s="193">
        <v>0.7746184910780205</v>
      </c>
      <c r="BQ66" s="193">
        <v>0.7746184910780205</v>
      </c>
      <c r="BR66" s="193">
        <v>0.7746184910780205</v>
      </c>
      <c r="BS66" s="193">
        <v>0.7746184910780205</v>
      </c>
      <c r="BT66" s="193">
        <v>0.7746184910780205</v>
      </c>
      <c r="BU66" s="190"/>
      <c r="BV66" s="190"/>
      <c r="BW66" s="190"/>
      <c r="BX66" s="190"/>
      <c r="BY66" s="190"/>
      <c r="BZ66" s="190"/>
      <c r="CA66" s="190"/>
      <c r="CB66" s="190"/>
    </row>
    <row r="67" spans="2:80">
      <c r="B67" s="184">
        <f t="shared" si="5"/>
        <v>2060</v>
      </c>
      <c r="C67" s="193">
        <v>0.78186281795199175</v>
      </c>
      <c r="D67" s="193">
        <v>0.78186281795199175</v>
      </c>
      <c r="E67" s="193">
        <v>0.78186281795199175</v>
      </c>
      <c r="F67" s="193">
        <v>0.78186281795199175</v>
      </c>
      <c r="G67" s="193">
        <v>0.78186281795199175</v>
      </c>
      <c r="H67" s="193">
        <v>0.78186281795199175</v>
      </c>
      <c r="I67" s="193">
        <v>0.78186281795199175</v>
      </c>
      <c r="J67" s="193">
        <v>0.78186281795199175</v>
      </c>
      <c r="K67" s="193">
        <v>0.78186281795199175</v>
      </c>
      <c r="L67" s="193">
        <v>0.78186281795199175</v>
      </c>
      <c r="M67" s="193">
        <v>0.78186281795199175</v>
      </c>
      <c r="N67" s="193">
        <v>0.78186281795199175</v>
      </c>
      <c r="O67" s="193">
        <v>0.78186281795199175</v>
      </c>
      <c r="P67" s="193">
        <v>0.78186281795199175</v>
      </c>
      <c r="Q67" s="193">
        <v>0.78186281795199175</v>
      </c>
      <c r="R67" s="193">
        <v>0.78186281795199175</v>
      </c>
      <c r="S67" s="193">
        <v>0.78186281795199175</v>
      </c>
      <c r="T67" s="193">
        <v>0.78186281795199175</v>
      </c>
      <c r="U67" s="193">
        <v>0.78186281795199175</v>
      </c>
      <c r="V67" s="193">
        <v>0.78186281795199175</v>
      </c>
      <c r="W67" s="193">
        <v>0.78186281795199175</v>
      </c>
      <c r="X67" s="193">
        <v>0.78186281795199175</v>
      </c>
      <c r="Y67" s="193">
        <v>0.78186281795199175</v>
      </c>
      <c r="Z67" s="193">
        <v>0.78186281795199175</v>
      </c>
      <c r="AA67" s="193">
        <v>0.78186281795199175</v>
      </c>
      <c r="AB67" s="193">
        <v>0.78186281795199175</v>
      </c>
      <c r="AC67" s="193">
        <v>0.78186281795199175</v>
      </c>
      <c r="AD67" s="193">
        <v>0.78186281795199175</v>
      </c>
      <c r="AE67" s="193">
        <v>0.78186281795199175</v>
      </c>
      <c r="AF67" s="193">
        <v>0.78186281795199175</v>
      </c>
      <c r="AG67" s="193">
        <v>0.78186281795199175</v>
      </c>
      <c r="AH67" s="193">
        <v>0.78186281795199175</v>
      </c>
      <c r="AI67" s="193">
        <v>0.78186281795199175</v>
      </c>
      <c r="AJ67" s="193">
        <v>0.78186281795199175</v>
      </c>
      <c r="AK67" s="193">
        <v>0.78186281795199175</v>
      </c>
      <c r="AL67" s="193">
        <v>0.78186281795199175</v>
      </c>
      <c r="AM67" s="193">
        <v>0.78186281795199175</v>
      </c>
      <c r="AN67" s="193">
        <v>0.78186281795199175</v>
      </c>
      <c r="AO67" s="193">
        <v>0.78186281795199175</v>
      </c>
      <c r="AP67" s="193">
        <v>0.78186281795199175</v>
      </c>
      <c r="AQ67" s="193">
        <v>0.78186281795199175</v>
      </c>
      <c r="AR67" s="193">
        <v>0.78186281795199175</v>
      </c>
      <c r="AS67" s="193">
        <v>0.78186281795199175</v>
      </c>
      <c r="AT67" s="193">
        <v>0.78186281795199175</v>
      </c>
      <c r="AU67" s="193">
        <v>0.78186281795199175</v>
      </c>
      <c r="AV67" s="193">
        <v>0.78186281795199175</v>
      </c>
      <c r="AW67" s="193">
        <v>0.78186281795199175</v>
      </c>
      <c r="AX67" s="193">
        <v>0.78186281795199175</v>
      </c>
      <c r="AY67" s="193">
        <v>0.78186281795199175</v>
      </c>
      <c r="AZ67" s="193">
        <v>0.78186281795199175</v>
      </c>
      <c r="BA67" s="193">
        <v>0.78186281795199175</v>
      </c>
      <c r="BB67" s="193">
        <v>0.78186281795199175</v>
      </c>
      <c r="BC67" s="193">
        <v>0.78186281795199175</v>
      </c>
      <c r="BD67" s="193">
        <v>0.78186281795199175</v>
      </c>
      <c r="BE67" s="193">
        <v>0.78186281795199175</v>
      </c>
      <c r="BF67" s="193">
        <v>0.78021311436897689</v>
      </c>
      <c r="BG67" s="193">
        <v>0.78021311436897689</v>
      </c>
      <c r="BH67" s="193">
        <v>0.78021311436897689</v>
      </c>
      <c r="BI67" s="193">
        <v>0.78021311436897689</v>
      </c>
      <c r="BJ67" s="193">
        <v>0.78021311436897689</v>
      </c>
      <c r="BK67" s="193">
        <v>0.7768379530239844</v>
      </c>
      <c r="BL67" s="193">
        <v>0.7768379530239844</v>
      </c>
      <c r="BM67" s="193">
        <v>0.7768379530239844</v>
      </c>
      <c r="BN67" s="193">
        <v>0.7768379530239844</v>
      </c>
      <c r="BO67" s="193">
        <v>0.7768379530239844</v>
      </c>
      <c r="BP67" s="193">
        <v>0.7746184910780205</v>
      </c>
      <c r="BQ67" s="193">
        <v>0.7746184910780205</v>
      </c>
      <c r="BR67" s="193">
        <v>0.7746184910780205</v>
      </c>
      <c r="BS67" s="193">
        <v>0.7746184910780205</v>
      </c>
      <c r="BT67" s="193">
        <v>0.7746184910780205</v>
      </c>
      <c r="BU67" s="190"/>
      <c r="BV67" s="190"/>
      <c r="BW67" s="190"/>
      <c r="BX67" s="190"/>
      <c r="BY67" s="190"/>
      <c r="BZ67" s="190"/>
      <c r="CA67" s="190"/>
      <c r="CB67" s="190"/>
    </row>
    <row r="68" spans="2:80">
      <c r="B68" s="184">
        <f t="shared" si="5"/>
        <v>2061</v>
      </c>
      <c r="C68" s="193">
        <v>0.78186281795199175</v>
      </c>
      <c r="D68" s="193">
        <v>0.78186281795199175</v>
      </c>
      <c r="E68" s="193">
        <v>0.78186281795199175</v>
      </c>
      <c r="F68" s="193">
        <v>0.78186281795199175</v>
      </c>
      <c r="G68" s="193">
        <v>0.78186281795199175</v>
      </c>
      <c r="H68" s="193">
        <v>0.78186281795199175</v>
      </c>
      <c r="I68" s="193">
        <v>0.78186281795199175</v>
      </c>
      <c r="J68" s="193">
        <v>0.78186281795199175</v>
      </c>
      <c r="K68" s="193">
        <v>0.78186281795199175</v>
      </c>
      <c r="L68" s="193">
        <v>0.78186281795199175</v>
      </c>
      <c r="M68" s="193">
        <v>0.78186281795199175</v>
      </c>
      <c r="N68" s="193">
        <v>0.78186281795199175</v>
      </c>
      <c r="O68" s="193">
        <v>0.78186281795199175</v>
      </c>
      <c r="P68" s="193">
        <v>0.78186281795199175</v>
      </c>
      <c r="Q68" s="193">
        <v>0.78186281795199175</v>
      </c>
      <c r="R68" s="193">
        <v>0.78186281795199175</v>
      </c>
      <c r="S68" s="193">
        <v>0.78186281795199175</v>
      </c>
      <c r="T68" s="193">
        <v>0.78186281795199175</v>
      </c>
      <c r="U68" s="193">
        <v>0.78186281795199175</v>
      </c>
      <c r="V68" s="193">
        <v>0.78186281795199175</v>
      </c>
      <c r="W68" s="193">
        <v>0.78186281795199175</v>
      </c>
      <c r="X68" s="193">
        <v>0.78186281795199175</v>
      </c>
      <c r="Y68" s="193">
        <v>0.78186281795199175</v>
      </c>
      <c r="Z68" s="193">
        <v>0.78186281795199175</v>
      </c>
      <c r="AA68" s="193">
        <v>0.78186281795199175</v>
      </c>
      <c r="AB68" s="193">
        <v>0.78186281795199175</v>
      </c>
      <c r="AC68" s="193">
        <v>0.78186281795199175</v>
      </c>
      <c r="AD68" s="193">
        <v>0.78186281795199175</v>
      </c>
      <c r="AE68" s="193">
        <v>0.78186281795199175</v>
      </c>
      <c r="AF68" s="193">
        <v>0.78186281795199175</v>
      </c>
      <c r="AG68" s="193">
        <v>0.78186281795199175</v>
      </c>
      <c r="AH68" s="193">
        <v>0.78186281795199175</v>
      </c>
      <c r="AI68" s="193">
        <v>0.78186281795199175</v>
      </c>
      <c r="AJ68" s="193">
        <v>0.78186281795199175</v>
      </c>
      <c r="AK68" s="193">
        <v>0.78186281795199175</v>
      </c>
      <c r="AL68" s="193">
        <v>0.78186281795199175</v>
      </c>
      <c r="AM68" s="193">
        <v>0.78186281795199175</v>
      </c>
      <c r="AN68" s="193">
        <v>0.78186281795199175</v>
      </c>
      <c r="AO68" s="193">
        <v>0.78186281795199175</v>
      </c>
      <c r="AP68" s="193">
        <v>0.78186281795199175</v>
      </c>
      <c r="AQ68" s="193">
        <v>0.78186281795199175</v>
      </c>
      <c r="AR68" s="193">
        <v>0.78186281795199175</v>
      </c>
      <c r="AS68" s="193">
        <v>0.78186281795199175</v>
      </c>
      <c r="AT68" s="193">
        <v>0.78186281795199175</v>
      </c>
      <c r="AU68" s="193">
        <v>0.78186281795199175</v>
      </c>
      <c r="AV68" s="193">
        <v>0.78186281795199175</v>
      </c>
      <c r="AW68" s="193">
        <v>0.78186281795199175</v>
      </c>
      <c r="AX68" s="193">
        <v>0.78186281795199175</v>
      </c>
      <c r="AY68" s="193">
        <v>0.78186281795199175</v>
      </c>
      <c r="AZ68" s="193">
        <v>0.78186281795199175</v>
      </c>
      <c r="BA68" s="193">
        <v>0.78186281795199175</v>
      </c>
      <c r="BB68" s="193">
        <v>0.78186281795199175</v>
      </c>
      <c r="BC68" s="193">
        <v>0.78186281795199175</v>
      </c>
      <c r="BD68" s="193">
        <v>0.78186281795199175</v>
      </c>
      <c r="BE68" s="193">
        <v>0.78186281795199175</v>
      </c>
      <c r="BF68" s="193">
        <v>0.78021311436897689</v>
      </c>
      <c r="BG68" s="193">
        <v>0.78021311436897689</v>
      </c>
      <c r="BH68" s="193">
        <v>0.78021311436897689</v>
      </c>
      <c r="BI68" s="193">
        <v>0.78021311436897689</v>
      </c>
      <c r="BJ68" s="193">
        <v>0.78021311436897689</v>
      </c>
      <c r="BK68" s="193">
        <v>0.7768379530239844</v>
      </c>
      <c r="BL68" s="193">
        <v>0.7768379530239844</v>
      </c>
      <c r="BM68" s="193">
        <v>0.7768379530239844</v>
      </c>
      <c r="BN68" s="193">
        <v>0.7768379530239844</v>
      </c>
      <c r="BO68" s="193">
        <v>0.7768379530239844</v>
      </c>
      <c r="BP68" s="193">
        <v>0.7746184910780205</v>
      </c>
      <c r="BQ68" s="193">
        <v>0.7746184910780205</v>
      </c>
      <c r="BR68" s="193">
        <v>0.7746184910780205</v>
      </c>
      <c r="BS68" s="193">
        <v>0.7746184910780205</v>
      </c>
      <c r="BT68" s="193">
        <v>0.7746184910780205</v>
      </c>
      <c r="BU68" s="190"/>
      <c r="BV68" s="190"/>
      <c r="BW68" s="190"/>
      <c r="BX68" s="190"/>
      <c r="BY68" s="190"/>
      <c r="BZ68" s="190"/>
      <c r="CA68" s="190"/>
      <c r="CB68" s="190"/>
    </row>
    <row r="69" spans="2:80">
      <c r="B69" s="184">
        <f t="shared" si="5"/>
        <v>2062</v>
      </c>
      <c r="C69" s="193">
        <v>0.78186281795199175</v>
      </c>
      <c r="D69" s="193">
        <v>0.78186281795199175</v>
      </c>
      <c r="E69" s="193">
        <v>0.78186281795199175</v>
      </c>
      <c r="F69" s="193">
        <v>0.78186281795199175</v>
      </c>
      <c r="G69" s="193">
        <v>0.78186281795199175</v>
      </c>
      <c r="H69" s="193">
        <v>0.78186281795199175</v>
      </c>
      <c r="I69" s="193">
        <v>0.78186281795199175</v>
      </c>
      <c r="J69" s="193">
        <v>0.78186281795199175</v>
      </c>
      <c r="K69" s="193">
        <v>0.78186281795199175</v>
      </c>
      <c r="L69" s="193">
        <v>0.78186281795199175</v>
      </c>
      <c r="M69" s="193">
        <v>0.78186281795199175</v>
      </c>
      <c r="N69" s="193">
        <v>0.78186281795199175</v>
      </c>
      <c r="O69" s="193">
        <v>0.78186281795199175</v>
      </c>
      <c r="P69" s="193">
        <v>0.78186281795199175</v>
      </c>
      <c r="Q69" s="193">
        <v>0.78186281795199175</v>
      </c>
      <c r="R69" s="193">
        <v>0.78186281795199175</v>
      </c>
      <c r="S69" s="193">
        <v>0.78186281795199175</v>
      </c>
      <c r="T69" s="193">
        <v>0.78186281795199175</v>
      </c>
      <c r="U69" s="193">
        <v>0.78186281795199175</v>
      </c>
      <c r="V69" s="193">
        <v>0.78186281795199175</v>
      </c>
      <c r="W69" s="193">
        <v>0.78186281795199175</v>
      </c>
      <c r="X69" s="193">
        <v>0.78186281795199175</v>
      </c>
      <c r="Y69" s="193">
        <v>0.78186281795199175</v>
      </c>
      <c r="Z69" s="193">
        <v>0.78186281795199175</v>
      </c>
      <c r="AA69" s="193">
        <v>0.78186281795199175</v>
      </c>
      <c r="AB69" s="193">
        <v>0.78186281795199175</v>
      </c>
      <c r="AC69" s="193">
        <v>0.78186281795199175</v>
      </c>
      <c r="AD69" s="193">
        <v>0.78186281795199175</v>
      </c>
      <c r="AE69" s="193">
        <v>0.78186281795199175</v>
      </c>
      <c r="AF69" s="193">
        <v>0.78186281795199175</v>
      </c>
      <c r="AG69" s="193">
        <v>0.78186281795199175</v>
      </c>
      <c r="AH69" s="193">
        <v>0.78186281795199175</v>
      </c>
      <c r="AI69" s="193">
        <v>0.78186281795199175</v>
      </c>
      <c r="AJ69" s="193">
        <v>0.78186281795199175</v>
      </c>
      <c r="AK69" s="193">
        <v>0.78186281795199175</v>
      </c>
      <c r="AL69" s="193">
        <v>0.78186281795199175</v>
      </c>
      <c r="AM69" s="193">
        <v>0.78186281795199175</v>
      </c>
      <c r="AN69" s="193">
        <v>0.78186281795199175</v>
      </c>
      <c r="AO69" s="193">
        <v>0.78186281795199175</v>
      </c>
      <c r="AP69" s="193">
        <v>0.78186281795199175</v>
      </c>
      <c r="AQ69" s="193">
        <v>0.78186281795199175</v>
      </c>
      <c r="AR69" s="193">
        <v>0.78186281795199175</v>
      </c>
      <c r="AS69" s="193">
        <v>0.78186281795199175</v>
      </c>
      <c r="AT69" s="193">
        <v>0.78186281795199175</v>
      </c>
      <c r="AU69" s="193">
        <v>0.78186281795199175</v>
      </c>
      <c r="AV69" s="193">
        <v>0.78186281795199175</v>
      </c>
      <c r="AW69" s="193">
        <v>0.78186281795199175</v>
      </c>
      <c r="AX69" s="193">
        <v>0.78186281795199175</v>
      </c>
      <c r="AY69" s="193">
        <v>0.78186281795199175</v>
      </c>
      <c r="AZ69" s="193">
        <v>0.78186281795199175</v>
      </c>
      <c r="BA69" s="193">
        <v>0.78186281795199175</v>
      </c>
      <c r="BB69" s="193">
        <v>0.78186281795199175</v>
      </c>
      <c r="BC69" s="193">
        <v>0.78186281795199175</v>
      </c>
      <c r="BD69" s="193">
        <v>0.78186281795199175</v>
      </c>
      <c r="BE69" s="193">
        <v>0.78186281795199175</v>
      </c>
      <c r="BF69" s="193">
        <v>0.78021311436897689</v>
      </c>
      <c r="BG69" s="193">
        <v>0.78021311436897689</v>
      </c>
      <c r="BH69" s="193">
        <v>0.78021311436897689</v>
      </c>
      <c r="BI69" s="193">
        <v>0.78021311436897689</v>
      </c>
      <c r="BJ69" s="193">
        <v>0.78021311436897689</v>
      </c>
      <c r="BK69" s="193">
        <v>0.7768379530239844</v>
      </c>
      <c r="BL69" s="193">
        <v>0.7768379530239844</v>
      </c>
      <c r="BM69" s="193">
        <v>0.7768379530239844</v>
      </c>
      <c r="BN69" s="193">
        <v>0.7768379530239844</v>
      </c>
      <c r="BO69" s="193">
        <v>0.7768379530239844</v>
      </c>
      <c r="BP69" s="193">
        <v>0.7746184910780205</v>
      </c>
      <c r="BQ69" s="193">
        <v>0.7746184910780205</v>
      </c>
      <c r="BR69" s="193">
        <v>0.7746184910780205</v>
      </c>
      <c r="BS69" s="193">
        <v>0.7746184910780205</v>
      </c>
      <c r="BT69" s="193">
        <v>0.7746184910780205</v>
      </c>
      <c r="BU69" s="190"/>
      <c r="BV69" s="190"/>
      <c r="BW69" s="190"/>
      <c r="BX69" s="190"/>
      <c r="BY69" s="190"/>
      <c r="BZ69" s="190"/>
      <c r="CA69" s="190"/>
      <c r="CB69" s="190"/>
    </row>
    <row r="70" spans="2:80">
      <c r="B70" s="184">
        <f t="shared" si="5"/>
        <v>2063</v>
      </c>
      <c r="C70" s="193">
        <v>0.78186281795199175</v>
      </c>
      <c r="D70" s="193">
        <v>0.78186281795199175</v>
      </c>
      <c r="E70" s="193">
        <v>0.78186281795199175</v>
      </c>
      <c r="F70" s="193">
        <v>0.78186281795199175</v>
      </c>
      <c r="G70" s="193">
        <v>0.78186281795199175</v>
      </c>
      <c r="H70" s="193">
        <v>0.78186281795199175</v>
      </c>
      <c r="I70" s="193">
        <v>0.78186281795199175</v>
      </c>
      <c r="J70" s="193">
        <v>0.78186281795199175</v>
      </c>
      <c r="K70" s="193">
        <v>0.78186281795199175</v>
      </c>
      <c r="L70" s="193">
        <v>0.78186281795199175</v>
      </c>
      <c r="M70" s="193">
        <v>0.78186281795199175</v>
      </c>
      <c r="N70" s="193">
        <v>0.78186281795199175</v>
      </c>
      <c r="O70" s="193">
        <v>0.78186281795199175</v>
      </c>
      <c r="P70" s="193">
        <v>0.78186281795199175</v>
      </c>
      <c r="Q70" s="193">
        <v>0.78186281795199175</v>
      </c>
      <c r="R70" s="193">
        <v>0.78186281795199175</v>
      </c>
      <c r="S70" s="193">
        <v>0.78186281795199175</v>
      </c>
      <c r="T70" s="193">
        <v>0.78186281795199175</v>
      </c>
      <c r="U70" s="193">
        <v>0.78186281795199175</v>
      </c>
      <c r="V70" s="193">
        <v>0.78186281795199175</v>
      </c>
      <c r="W70" s="193">
        <v>0.78186281795199175</v>
      </c>
      <c r="X70" s="193">
        <v>0.78186281795199175</v>
      </c>
      <c r="Y70" s="193">
        <v>0.78186281795199175</v>
      </c>
      <c r="Z70" s="193">
        <v>0.78186281795199175</v>
      </c>
      <c r="AA70" s="193">
        <v>0.78186281795199175</v>
      </c>
      <c r="AB70" s="193">
        <v>0.78186281795199175</v>
      </c>
      <c r="AC70" s="193">
        <v>0.78186281795199175</v>
      </c>
      <c r="AD70" s="193">
        <v>0.78186281795199175</v>
      </c>
      <c r="AE70" s="193">
        <v>0.78186281795199175</v>
      </c>
      <c r="AF70" s="193">
        <v>0.78186281795199175</v>
      </c>
      <c r="AG70" s="193">
        <v>0.78186281795199175</v>
      </c>
      <c r="AH70" s="193">
        <v>0.78186281795199175</v>
      </c>
      <c r="AI70" s="193">
        <v>0.78186281795199175</v>
      </c>
      <c r="AJ70" s="193">
        <v>0.78186281795199175</v>
      </c>
      <c r="AK70" s="193">
        <v>0.78186281795199175</v>
      </c>
      <c r="AL70" s="193">
        <v>0.78186281795199175</v>
      </c>
      <c r="AM70" s="193">
        <v>0.78186281795199175</v>
      </c>
      <c r="AN70" s="193">
        <v>0.78186281795199175</v>
      </c>
      <c r="AO70" s="193">
        <v>0.78186281795199175</v>
      </c>
      <c r="AP70" s="193">
        <v>0.78186281795199175</v>
      </c>
      <c r="AQ70" s="193">
        <v>0.78186281795199175</v>
      </c>
      <c r="AR70" s="193">
        <v>0.78186281795199175</v>
      </c>
      <c r="AS70" s="193">
        <v>0.78186281795199175</v>
      </c>
      <c r="AT70" s="193">
        <v>0.78186281795199175</v>
      </c>
      <c r="AU70" s="193">
        <v>0.78186281795199175</v>
      </c>
      <c r="AV70" s="193">
        <v>0.78186281795199175</v>
      </c>
      <c r="AW70" s="193">
        <v>0.78186281795199175</v>
      </c>
      <c r="AX70" s="193">
        <v>0.78186281795199175</v>
      </c>
      <c r="AY70" s="193">
        <v>0.78186281795199175</v>
      </c>
      <c r="AZ70" s="193">
        <v>0.78186281795199175</v>
      </c>
      <c r="BA70" s="193">
        <v>0.78186281795199175</v>
      </c>
      <c r="BB70" s="193">
        <v>0.78186281795199175</v>
      </c>
      <c r="BC70" s="193">
        <v>0.78186281795199175</v>
      </c>
      <c r="BD70" s="193">
        <v>0.78186281795199175</v>
      </c>
      <c r="BE70" s="193">
        <v>0.78186281795199175</v>
      </c>
      <c r="BF70" s="193">
        <v>0.78021311436897689</v>
      </c>
      <c r="BG70" s="193">
        <v>0.78021311436897689</v>
      </c>
      <c r="BH70" s="193">
        <v>0.78021311436897689</v>
      </c>
      <c r="BI70" s="193">
        <v>0.78021311436897689</v>
      </c>
      <c r="BJ70" s="193">
        <v>0.78021311436897689</v>
      </c>
      <c r="BK70" s="193">
        <v>0.7768379530239844</v>
      </c>
      <c r="BL70" s="193">
        <v>0.7768379530239844</v>
      </c>
      <c r="BM70" s="193">
        <v>0.7768379530239844</v>
      </c>
      <c r="BN70" s="193">
        <v>0.7768379530239844</v>
      </c>
      <c r="BO70" s="193">
        <v>0.7768379530239844</v>
      </c>
      <c r="BP70" s="193">
        <v>0.7746184910780205</v>
      </c>
      <c r="BQ70" s="193">
        <v>0.7746184910780205</v>
      </c>
      <c r="BR70" s="193">
        <v>0.7746184910780205</v>
      </c>
      <c r="BS70" s="193">
        <v>0.7746184910780205</v>
      </c>
      <c r="BT70" s="193">
        <v>0.7746184910780205</v>
      </c>
      <c r="BU70" s="190"/>
      <c r="BV70" s="190"/>
      <c r="BW70" s="190"/>
      <c r="BX70" s="190"/>
      <c r="BY70" s="190"/>
      <c r="BZ70" s="190"/>
      <c r="CA70" s="190"/>
      <c r="CB70" s="190"/>
    </row>
    <row r="71" spans="2:80">
      <c r="B71" s="184">
        <f t="shared" si="5"/>
        <v>2064</v>
      </c>
      <c r="C71" s="193">
        <v>0.78186281795199175</v>
      </c>
      <c r="D71" s="193">
        <v>0.78186281795199175</v>
      </c>
      <c r="E71" s="193">
        <v>0.78186281795199175</v>
      </c>
      <c r="F71" s="193">
        <v>0.78186281795199175</v>
      </c>
      <c r="G71" s="193">
        <v>0.78186281795199175</v>
      </c>
      <c r="H71" s="193">
        <v>0.78186281795199175</v>
      </c>
      <c r="I71" s="193">
        <v>0.78186281795199175</v>
      </c>
      <c r="J71" s="193">
        <v>0.78186281795199175</v>
      </c>
      <c r="K71" s="193">
        <v>0.78186281795199175</v>
      </c>
      <c r="L71" s="193">
        <v>0.78186281795199175</v>
      </c>
      <c r="M71" s="193">
        <v>0.78186281795199175</v>
      </c>
      <c r="N71" s="193">
        <v>0.78186281795199175</v>
      </c>
      <c r="O71" s="193">
        <v>0.78186281795199175</v>
      </c>
      <c r="P71" s="193">
        <v>0.78186281795199175</v>
      </c>
      <c r="Q71" s="193">
        <v>0.78186281795199175</v>
      </c>
      <c r="R71" s="193">
        <v>0.78186281795199175</v>
      </c>
      <c r="S71" s="193">
        <v>0.78186281795199175</v>
      </c>
      <c r="T71" s="193">
        <v>0.78186281795199175</v>
      </c>
      <c r="U71" s="193">
        <v>0.78186281795199175</v>
      </c>
      <c r="V71" s="193">
        <v>0.78186281795199175</v>
      </c>
      <c r="W71" s="193">
        <v>0.78186281795199175</v>
      </c>
      <c r="X71" s="193">
        <v>0.78186281795199175</v>
      </c>
      <c r="Y71" s="193">
        <v>0.78186281795199175</v>
      </c>
      <c r="Z71" s="193">
        <v>0.78186281795199175</v>
      </c>
      <c r="AA71" s="193">
        <v>0.78186281795199175</v>
      </c>
      <c r="AB71" s="193">
        <v>0.78186281795199175</v>
      </c>
      <c r="AC71" s="193">
        <v>0.78186281795199175</v>
      </c>
      <c r="AD71" s="193">
        <v>0.78186281795199175</v>
      </c>
      <c r="AE71" s="193">
        <v>0.78186281795199175</v>
      </c>
      <c r="AF71" s="193">
        <v>0.78186281795199175</v>
      </c>
      <c r="AG71" s="193">
        <v>0.78186281795199175</v>
      </c>
      <c r="AH71" s="193">
        <v>0.78186281795199175</v>
      </c>
      <c r="AI71" s="193">
        <v>0.78186281795199175</v>
      </c>
      <c r="AJ71" s="193">
        <v>0.78186281795199175</v>
      </c>
      <c r="AK71" s="193">
        <v>0.78186281795199175</v>
      </c>
      <c r="AL71" s="193">
        <v>0.78186281795199175</v>
      </c>
      <c r="AM71" s="193">
        <v>0.78186281795199175</v>
      </c>
      <c r="AN71" s="193">
        <v>0.78186281795199175</v>
      </c>
      <c r="AO71" s="193">
        <v>0.78186281795199175</v>
      </c>
      <c r="AP71" s="193">
        <v>0.78186281795199175</v>
      </c>
      <c r="AQ71" s="193">
        <v>0.78186281795199175</v>
      </c>
      <c r="AR71" s="193">
        <v>0.78186281795199175</v>
      </c>
      <c r="AS71" s="193">
        <v>0.78186281795199175</v>
      </c>
      <c r="AT71" s="193">
        <v>0.78186281795199175</v>
      </c>
      <c r="AU71" s="193">
        <v>0.78186281795199175</v>
      </c>
      <c r="AV71" s="193">
        <v>0.78186281795199175</v>
      </c>
      <c r="AW71" s="193">
        <v>0.78186281795199175</v>
      </c>
      <c r="AX71" s="193">
        <v>0.78186281795199175</v>
      </c>
      <c r="AY71" s="193">
        <v>0.78186281795199175</v>
      </c>
      <c r="AZ71" s="193">
        <v>0.78186281795199175</v>
      </c>
      <c r="BA71" s="193">
        <v>0.78186281795199175</v>
      </c>
      <c r="BB71" s="193">
        <v>0.78186281795199175</v>
      </c>
      <c r="BC71" s="193">
        <v>0.78186281795199175</v>
      </c>
      <c r="BD71" s="193">
        <v>0.78186281795199175</v>
      </c>
      <c r="BE71" s="193">
        <v>0.78186281795199175</v>
      </c>
      <c r="BF71" s="193">
        <v>0.78021311436897689</v>
      </c>
      <c r="BG71" s="193">
        <v>0.78021311436897689</v>
      </c>
      <c r="BH71" s="193">
        <v>0.78021311436897689</v>
      </c>
      <c r="BI71" s="193">
        <v>0.78021311436897689</v>
      </c>
      <c r="BJ71" s="193">
        <v>0.78021311436897689</v>
      </c>
      <c r="BK71" s="193">
        <v>0.7768379530239844</v>
      </c>
      <c r="BL71" s="193">
        <v>0.7768379530239844</v>
      </c>
      <c r="BM71" s="193">
        <v>0.7768379530239844</v>
      </c>
      <c r="BN71" s="193">
        <v>0.7768379530239844</v>
      </c>
      <c r="BO71" s="193">
        <v>0.7768379530239844</v>
      </c>
      <c r="BP71" s="193">
        <v>0.7746184910780205</v>
      </c>
      <c r="BQ71" s="193">
        <v>0.7746184910780205</v>
      </c>
      <c r="BR71" s="193">
        <v>0.7746184910780205</v>
      </c>
      <c r="BS71" s="193">
        <v>0.7746184910780205</v>
      </c>
      <c r="BT71" s="193">
        <v>0.7746184910780205</v>
      </c>
      <c r="BU71" s="190"/>
      <c r="BV71" s="190"/>
      <c r="BW71" s="190"/>
      <c r="BX71" s="190"/>
      <c r="BY71" s="190"/>
      <c r="BZ71" s="190"/>
      <c r="CA71" s="190"/>
      <c r="CB71" s="190"/>
    </row>
    <row r="72" spans="2:80">
      <c r="B72" s="184">
        <f t="shared" si="5"/>
        <v>2065</v>
      </c>
      <c r="C72" s="193">
        <v>0.78186281795199175</v>
      </c>
      <c r="D72" s="193">
        <v>0.78186281795199175</v>
      </c>
      <c r="E72" s="193">
        <v>0.78186281795199175</v>
      </c>
      <c r="F72" s="193">
        <v>0.78186281795199175</v>
      </c>
      <c r="G72" s="193">
        <v>0.78186281795199175</v>
      </c>
      <c r="H72" s="193">
        <v>0.78186281795199175</v>
      </c>
      <c r="I72" s="193">
        <v>0.78186281795199175</v>
      </c>
      <c r="J72" s="193">
        <v>0.78186281795199175</v>
      </c>
      <c r="K72" s="193">
        <v>0.78186281795199175</v>
      </c>
      <c r="L72" s="193">
        <v>0.78186281795199175</v>
      </c>
      <c r="M72" s="193">
        <v>0.78186281795199175</v>
      </c>
      <c r="N72" s="193">
        <v>0.78186281795199175</v>
      </c>
      <c r="O72" s="193">
        <v>0.78186281795199175</v>
      </c>
      <c r="P72" s="193">
        <v>0.78186281795199175</v>
      </c>
      <c r="Q72" s="193">
        <v>0.78186281795199175</v>
      </c>
      <c r="R72" s="193">
        <v>0.78186281795199175</v>
      </c>
      <c r="S72" s="193">
        <v>0.78186281795199175</v>
      </c>
      <c r="T72" s="193">
        <v>0.78186281795199175</v>
      </c>
      <c r="U72" s="193">
        <v>0.78186281795199175</v>
      </c>
      <c r="V72" s="193">
        <v>0.78186281795199175</v>
      </c>
      <c r="W72" s="193">
        <v>0.78186281795199175</v>
      </c>
      <c r="X72" s="193">
        <v>0.78186281795199175</v>
      </c>
      <c r="Y72" s="193">
        <v>0.78186281795199175</v>
      </c>
      <c r="Z72" s="193">
        <v>0.78186281795199175</v>
      </c>
      <c r="AA72" s="193">
        <v>0.78186281795199175</v>
      </c>
      <c r="AB72" s="193">
        <v>0.78186281795199175</v>
      </c>
      <c r="AC72" s="193">
        <v>0.78186281795199175</v>
      </c>
      <c r="AD72" s="193">
        <v>0.78186281795199175</v>
      </c>
      <c r="AE72" s="193">
        <v>0.78186281795199175</v>
      </c>
      <c r="AF72" s="193">
        <v>0.78186281795199175</v>
      </c>
      <c r="AG72" s="193">
        <v>0.78186281795199175</v>
      </c>
      <c r="AH72" s="193">
        <v>0.78186281795199175</v>
      </c>
      <c r="AI72" s="193">
        <v>0.78186281795199175</v>
      </c>
      <c r="AJ72" s="193">
        <v>0.78186281795199175</v>
      </c>
      <c r="AK72" s="193">
        <v>0.78186281795199175</v>
      </c>
      <c r="AL72" s="193">
        <v>0.78186281795199175</v>
      </c>
      <c r="AM72" s="193">
        <v>0.78186281795199175</v>
      </c>
      <c r="AN72" s="193">
        <v>0.78186281795199175</v>
      </c>
      <c r="AO72" s="193">
        <v>0.78186281795199175</v>
      </c>
      <c r="AP72" s="193">
        <v>0.78186281795199175</v>
      </c>
      <c r="AQ72" s="193">
        <v>0.78186281795199175</v>
      </c>
      <c r="AR72" s="193">
        <v>0.78186281795199175</v>
      </c>
      <c r="AS72" s="193">
        <v>0.78186281795199175</v>
      </c>
      <c r="AT72" s="193">
        <v>0.78186281795199175</v>
      </c>
      <c r="AU72" s="193">
        <v>0.78186281795199175</v>
      </c>
      <c r="AV72" s="193">
        <v>0.78186281795199175</v>
      </c>
      <c r="AW72" s="193">
        <v>0.78186281795199175</v>
      </c>
      <c r="AX72" s="193">
        <v>0.78186281795199175</v>
      </c>
      <c r="AY72" s="193">
        <v>0.78186281795199175</v>
      </c>
      <c r="AZ72" s="193">
        <v>0.78186281795199175</v>
      </c>
      <c r="BA72" s="193">
        <v>0.78186281795199175</v>
      </c>
      <c r="BB72" s="193">
        <v>0.78186281795199175</v>
      </c>
      <c r="BC72" s="193">
        <v>0.78186281795199175</v>
      </c>
      <c r="BD72" s="193">
        <v>0.78186281795199175</v>
      </c>
      <c r="BE72" s="193">
        <v>0.78186281795199175</v>
      </c>
      <c r="BF72" s="193">
        <v>0.78021311436897689</v>
      </c>
      <c r="BG72" s="193">
        <v>0.78021311436897689</v>
      </c>
      <c r="BH72" s="193">
        <v>0.78021311436897689</v>
      </c>
      <c r="BI72" s="193">
        <v>0.78021311436897689</v>
      </c>
      <c r="BJ72" s="193">
        <v>0.78021311436897689</v>
      </c>
      <c r="BK72" s="193">
        <v>0.7768379530239844</v>
      </c>
      <c r="BL72" s="193">
        <v>0.7768379530239844</v>
      </c>
      <c r="BM72" s="193">
        <v>0.7768379530239844</v>
      </c>
      <c r="BN72" s="193">
        <v>0.7768379530239844</v>
      </c>
      <c r="BO72" s="193">
        <v>0.7768379530239844</v>
      </c>
      <c r="BP72" s="193">
        <v>0.7746184910780205</v>
      </c>
      <c r="BQ72" s="193">
        <v>0.7746184910780205</v>
      </c>
      <c r="BR72" s="193">
        <v>0.7746184910780205</v>
      </c>
      <c r="BS72" s="193">
        <v>0.7746184910780205</v>
      </c>
      <c r="BT72" s="193">
        <v>0.7746184910780205</v>
      </c>
      <c r="BU72" s="190"/>
      <c r="BV72" s="190"/>
      <c r="BW72" s="190"/>
      <c r="BX72" s="190"/>
      <c r="BY72" s="190"/>
      <c r="BZ72" s="190"/>
      <c r="CA72" s="190"/>
      <c r="CB72" s="190"/>
    </row>
    <row r="73" spans="2:80">
      <c r="B73" s="184">
        <f t="shared" si="5"/>
        <v>2066</v>
      </c>
      <c r="C73" s="193">
        <v>0.78186281795199175</v>
      </c>
      <c r="D73" s="193">
        <v>0.78186281795199175</v>
      </c>
      <c r="E73" s="193">
        <v>0.78186281795199175</v>
      </c>
      <c r="F73" s="193">
        <v>0.78186281795199175</v>
      </c>
      <c r="G73" s="193">
        <v>0.78186281795199175</v>
      </c>
      <c r="H73" s="193">
        <v>0.78186281795199175</v>
      </c>
      <c r="I73" s="193">
        <v>0.78186281795199175</v>
      </c>
      <c r="J73" s="193">
        <v>0.78186281795199175</v>
      </c>
      <c r="K73" s="193">
        <v>0.78186281795199175</v>
      </c>
      <c r="L73" s="193">
        <v>0.78186281795199175</v>
      </c>
      <c r="M73" s="193">
        <v>0.78186281795199175</v>
      </c>
      <c r="N73" s="193">
        <v>0.78186281795199175</v>
      </c>
      <c r="O73" s="193">
        <v>0.78186281795199175</v>
      </c>
      <c r="P73" s="193">
        <v>0.78186281795199175</v>
      </c>
      <c r="Q73" s="193">
        <v>0.78186281795199175</v>
      </c>
      <c r="R73" s="193">
        <v>0.78186281795199175</v>
      </c>
      <c r="S73" s="193">
        <v>0.78186281795199175</v>
      </c>
      <c r="T73" s="193">
        <v>0.78186281795199175</v>
      </c>
      <c r="U73" s="193">
        <v>0.78186281795199175</v>
      </c>
      <c r="V73" s="193">
        <v>0.78186281795199175</v>
      </c>
      <c r="W73" s="193">
        <v>0.78186281795199175</v>
      </c>
      <c r="X73" s="193">
        <v>0.78186281795199175</v>
      </c>
      <c r="Y73" s="193">
        <v>0.78186281795199175</v>
      </c>
      <c r="Z73" s="193">
        <v>0.78186281795199175</v>
      </c>
      <c r="AA73" s="193">
        <v>0.78186281795199175</v>
      </c>
      <c r="AB73" s="193">
        <v>0.78186281795199175</v>
      </c>
      <c r="AC73" s="193">
        <v>0.78186281795199175</v>
      </c>
      <c r="AD73" s="193">
        <v>0.78186281795199175</v>
      </c>
      <c r="AE73" s="193">
        <v>0.78186281795199175</v>
      </c>
      <c r="AF73" s="193">
        <v>0.78186281795199175</v>
      </c>
      <c r="AG73" s="193">
        <v>0.78186281795199175</v>
      </c>
      <c r="AH73" s="193">
        <v>0.78186281795199175</v>
      </c>
      <c r="AI73" s="193">
        <v>0.78186281795199175</v>
      </c>
      <c r="AJ73" s="193">
        <v>0.78186281795199175</v>
      </c>
      <c r="AK73" s="193">
        <v>0.78186281795199175</v>
      </c>
      <c r="AL73" s="193">
        <v>0.78186281795199175</v>
      </c>
      <c r="AM73" s="193">
        <v>0.78186281795199175</v>
      </c>
      <c r="AN73" s="193">
        <v>0.78186281795199175</v>
      </c>
      <c r="AO73" s="193">
        <v>0.78186281795199175</v>
      </c>
      <c r="AP73" s="193">
        <v>0.78186281795199175</v>
      </c>
      <c r="AQ73" s="193">
        <v>0.78186281795199175</v>
      </c>
      <c r="AR73" s="193">
        <v>0.78186281795199175</v>
      </c>
      <c r="AS73" s="193">
        <v>0.78186281795199175</v>
      </c>
      <c r="AT73" s="193">
        <v>0.78186281795199175</v>
      </c>
      <c r="AU73" s="193">
        <v>0.78186281795199175</v>
      </c>
      <c r="AV73" s="193">
        <v>0.78186281795199175</v>
      </c>
      <c r="AW73" s="193">
        <v>0.78186281795199175</v>
      </c>
      <c r="AX73" s="193">
        <v>0.78186281795199175</v>
      </c>
      <c r="AY73" s="193">
        <v>0.78186281795199175</v>
      </c>
      <c r="AZ73" s="193">
        <v>0.78186281795199175</v>
      </c>
      <c r="BA73" s="193">
        <v>0.78186281795199175</v>
      </c>
      <c r="BB73" s="193">
        <v>0.78186281795199175</v>
      </c>
      <c r="BC73" s="193">
        <v>0.78186281795199175</v>
      </c>
      <c r="BD73" s="193">
        <v>0.78186281795199175</v>
      </c>
      <c r="BE73" s="193">
        <v>0.78186281795199175</v>
      </c>
      <c r="BF73" s="193">
        <v>0.78021311436897689</v>
      </c>
      <c r="BG73" s="193">
        <v>0.78021311436897689</v>
      </c>
      <c r="BH73" s="193">
        <v>0.78021311436897689</v>
      </c>
      <c r="BI73" s="193">
        <v>0.78021311436897689</v>
      </c>
      <c r="BJ73" s="193">
        <v>0.78021311436897689</v>
      </c>
      <c r="BK73" s="193">
        <v>0.7768379530239844</v>
      </c>
      <c r="BL73" s="193">
        <v>0.7768379530239844</v>
      </c>
      <c r="BM73" s="193">
        <v>0.7768379530239844</v>
      </c>
      <c r="BN73" s="193">
        <v>0.7768379530239844</v>
      </c>
      <c r="BO73" s="193">
        <v>0.7768379530239844</v>
      </c>
      <c r="BP73" s="193">
        <v>0.7746184910780205</v>
      </c>
      <c r="BQ73" s="193">
        <v>0.7746184910780205</v>
      </c>
      <c r="BR73" s="193">
        <v>0.7746184910780205</v>
      </c>
      <c r="BS73" s="193">
        <v>0.7746184910780205</v>
      </c>
      <c r="BT73" s="193">
        <v>0.7746184910780205</v>
      </c>
      <c r="BU73" s="190"/>
      <c r="BV73" s="190"/>
      <c r="BW73" s="190"/>
      <c r="BX73" s="190"/>
      <c r="BY73" s="190"/>
      <c r="BZ73" s="190"/>
      <c r="CA73" s="190"/>
      <c r="CB73" s="190"/>
    </row>
    <row r="74" spans="2:80">
      <c r="B74" s="184">
        <f t="shared" si="5"/>
        <v>2067</v>
      </c>
      <c r="C74" s="193">
        <v>0.78186281795199175</v>
      </c>
      <c r="D74" s="193">
        <v>0.78186281795199175</v>
      </c>
      <c r="E74" s="193">
        <v>0.78186281795199175</v>
      </c>
      <c r="F74" s="193">
        <v>0.78186281795199175</v>
      </c>
      <c r="G74" s="193">
        <v>0.78186281795199175</v>
      </c>
      <c r="H74" s="193">
        <v>0.78186281795199175</v>
      </c>
      <c r="I74" s="193">
        <v>0.78186281795199175</v>
      </c>
      <c r="J74" s="193">
        <v>0.78186281795199175</v>
      </c>
      <c r="K74" s="193">
        <v>0.78186281795199175</v>
      </c>
      <c r="L74" s="193">
        <v>0.78186281795199175</v>
      </c>
      <c r="M74" s="193">
        <v>0.78186281795199175</v>
      </c>
      <c r="N74" s="193">
        <v>0.78186281795199175</v>
      </c>
      <c r="O74" s="193">
        <v>0.78186281795199175</v>
      </c>
      <c r="P74" s="193">
        <v>0.78186281795199175</v>
      </c>
      <c r="Q74" s="193">
        <v>0.78186281795199175</v>
      </c>
      <c r="R74" s="193">
        <v>0.78186281795199175</v>
      </c>
      <c r="S74" s="193">
        <v>0.78186281795199175</v>
      </c>
      <c r="T74" s="193">
        <v>0.78186281795199175</v>
      </c>
      <c r="U74" s="193">
        <v>0.78186281795199175</v>
      </c>
      <c r="V74" s="193">
        <v>0.78186281795199175</v>
      </c>
      <c r="W74" s="193">
        <v>0.78186281795199175</v>
      </c>
      <c r="X74" s="193">
        <v>0.78186281795199175</v>
      </c>
      <c r="Y74" s="193">
        <v>0.78186281795199175</v>
      </c>
      <c r="Z74" s="193">
        <v>0.78186281795199175</v>
      </c>
      <c r="AA74" s="193">
        <v>0.78186281795199175</v>
      </c>
      <c r="AB74" s="193">
        <v>0.78186281795199175</v>
      </c>
      <c r="AC74" s="193">
        <v>0.78186281795199175</v>
      </c>
      <c r="AD74" s="193">
        <v>0.78186281795199175</v>
      </c>
      <c r="AE74" s="193">
        <v>0.78186281795199175</v>
      </c>
      <c r="AF74" s="193">
        <v>0.78186281795199175</v>
      </c>
      <c r="AG74" s="193">
        <v>0.78186281795199175</v>
      </c>
      <c r="AH74" s="193">
        <v>0.78186281795199175</v>
      </c>
      <c r="AI74" s="193">
        <v>0.78186281795199175</v>
      </c>
      <c r="AJ74" s="193">
        <v>0.78186281795199175</v>
      </c>
      <c r="AK74" s="193">
        <v>0.78186281795199175</v>
      </c>
      <c r="AL74" s="193">
        <v>0.78186281795199175</v>
      </c>
      <c r="AM74" s="193">
        <v>0.78186281795199175</v>
      </c>
      <c r="AN74" s="193">
        <v>0.78186281795199175</v>
      </c>
      <c r="AO74" s="193">
        <v>0.78186281795199175</v>
      </c>
      <c r="AP74" s="193">
        <v>0.78186281795199175</v>
      </c>
      <c r="AQ74" s="193">
        <v>0.78186281795199175</v>
      </c>
      <c r="AR74" s="193">
        <v>0.78186281795199175</v>
      </c>
      <c r="AS74" s="193">
        <v>0.78186281795199175</v>
      </c>
      <c r="AT74" s="193">
        <v>0.78186281795199175</v>
      </c>
      <c r="AU74" s="193">
        <v>0.78186281795199175</v>
      </c>
      <c r="AV74" s="193">
        <v>0.78186281795199175</v>
      </c>
      <c r="AW74" s="193">
        <v>0.78186281795199175</v>
      </c>
      <c r="AX74" s="193">
        <v>0.78186281795199175</v>
      </c>
      <c r="AY74" s="193">
        <v>0.78186281795199175</v>
      </c>
      <c r="AZ74" s="193">
        <v>0.78186281795199175</v>
      </c>
      <c r="BA74" s="193">
        <v>0.78186281795199175</v>
      </c>
      <c r="BB74" s="193">
        <v>0.78186281795199175</v>
      </c>
      <c r="BC74" s="193">
        <v>0.78186281795199175</v>
      </c>
      <c r="BD74" s="193">
        <v>0.78186281795199175</v>
      </c>
      <c r="BE74" s="193">
        <v>0.78186281795199175</v>
      </c>
      <c r="BF74" s="193">
        <v>0.78021311436897689</v>
      </c>
      <c r="BG74" s="193">
        <v>0.78021311436897689</v>
      </c>
      <c r="BH74" s="193">
        <v>0.78021311436897689</v>
      </c>
      <c r="BI74" s="193">
        <v>0.78021311436897689</v>
      </c>
      <c r="BJ74" s="193">
        <v>0.78021311436897689</v>
      </c>
      <c r="BK74" s="193">
        <v>0.7768379530239844</v>
      </c>
      <c r="BL74" s="193">
        <v>0.7768379530239844</v>
      </c>
      <c r="BM74" s="193">
        <v>0.7768379530239844</v>
      </c>
      <c r="BN74" s="193">
        <v>0.7768379530239844</v>
      </c>
      <c r="BO74" s="193">
        <v>0.7768379530239844</v>
      </c>
      <c r="BP74" s="193">
        <v>0.7746184910780205</v>
      </c>
      <c r="BQ74" s="193">
        <v>0.7746184910780205</v>
      </c>
      <c r="BR74" s="193">
        <v>0.7746184910780205</v>
      </c>
      <c r="BS74" s="193">
        <v>0.7746184910780205</v>
      </c>
      <c r="BT74" s="193">
        <v>0.7746184910780205</v>
      </c>
      <c r="BU74" s="190"/>
      <c r="BV74" s="190"/>
      <c r="BW74" s="190"/>
      <c r="BX74" s="190"/>
      <c r="BY74" s="190"/>
      <c r="BZ74" s="190"/>
      <c r="CA74" s="190"/>
      <c r="CB74" s="190"/>
    </row>
    <row r="75" spans="2:80">
      <c r="B75" s="184">
        <f t="shared" si="5"/>
        <v>2068</v>
      </c>
      <c r="C75" s="193">
        <v>0.78186281795199175</v>
      </c>
      <c r="D75" s="193">
        <v>0.78186281795199175</v>
      </c>
      <c r="E75" s="193">
        <v>0.78186281795199175</v>
      </c>
      <c r="F75" s="193">
        <v>0.78186281795199175</v>
      </c>
      <c r="G75" s="193">
        <v>0.78186281795199175</v>
      </c>
      <c r="H75" s="193">
        <v>0.78186281795199175</v>
      </c>
      <c r="I75" s="193">
        <v>0.78186281795199175</v>
      </c>
      <c r="J75" s="193">
        <v>0.78186281795199175</v>
      </c>
      <c r="K75" s="193">
        <v>0.78186281795199175</v>
      </c>
      <c r="L75" s="193">
        <v>0.78186281795199175</v>
      </c>
      <c r="M75" s="193">
        <v>0.78186281795199175</v>
      </c>
      <c r="N75" s="193">
        <v>0.78186281795199175</v>
      </c>
      <c r="O75" s="193">
        <v>0.78186281795199175</v>
      </c>
      <c r="P75" s="193">
        <v>0.78186281795199175</v>
      </c>
      <c r="Q75" s="193">
        <v>0.78186281795199175</v>
      </c>
      <c r="R75" s="193">
        <v>0.78186281795199175</v>
      </c>
      <c r="S75" s="193">
        <v>0.78186281795199175</v>
      </c>
      <c r="T75" s="193">
        <v>0.78186281795199175</v>
      </c>
      <c r="U75" s="193">
        <v>0.78186281795199175</v>
      </c>
      <c r="V75" s="193">
        <v>0.78186281795199175</v>
      </c>
      <c r="W75" s="193">
        <v>0.78186281795199175</v>
      </c>
      <c r="X75" s="193">
        <v>0.78186281795199175</v>
      </c>
      <c r="Y75" s="193">
        <v>0.78186281795199175</v>
      </c>
      <c r="Z75" s="193">
        <v>0.78186281795199175</v>
      </c>
      <c r="AA75" s="193">
        <v>0.78186281795199175</v>
      </c>
      <c r="AB75" s="193">
        <v>0.78186281795199175</v>
      </c>
      <c r="AC75" s="193">
        <v>0.78186281795199175</v>
      </c>
      <c r="AD75" s="193">
        <v>0.78186281795199175</v>
      </c>
      <c r="AE75" s="193">
        <v>0.78186281795199175</v>
      </c>
      <c r="AF75" s="193">
        <v>0.78186281795199175</v>
      </c>
      <c r="AG75" s="193">
        <v>0.78186281795199175</v>
      </c>
      <c r="AH75" s="193">
        <v>0.78186281795199175</v>
      </c>
      <c r="AI75" s="193">
        <v>0.78186281795199175</v>
      </c>
      <c r="AJ75" s="193">
        <v>0.78186281795199175</v>
      </c>
      <c r="AK75" s="193">
        <v>0.78186281795199175</v>
      </c>
      <c r="AL75" s="193">
        <v>0.78186281795199175</v>
      </c>
      <c r="AM75" s="193">
        <v>0.78186281795199175</v>
      </c>
      <c r="AN75" s="193">
        <v>0.78186281795199175</v>
      </c>
      <c r="AO75" s="193">
        <v>0.78186281795199175</v>
      </c>
      <c r="AP75" s="193">
        <v>0.78186281795199175</v>
      </c>
      <c r="AQ75" s="193">
        <v>0.78186281795199175</v>
      </c>
      <c r="AR75" s="193">
        <v>0.78186281795199175</v>
      </c>
      <c r="AS75" s="193">
        <v>0.78186281795199175</v>
      </c>
      <c r="AT75" s="193">
        <v>0.78186281795199175</v>
      </c>
      <c r="AU75" s="193">
        <v>0.78186281795199175</v>
      </c>
      <c r="AV75" s="193">
        <v>0.78186281795199175</v>
      </c>
      <c r="AW75" s="193">
        <v>0.78186281795199175</v>
      </c>
      <c r="AX75" s="193">
        <v>0.78186281795199175</v>
      </c>
      <c r="AY75" s="193">
        <v>0.78186281795199175</v>
      </c>
      <c r="AZ75" s="193">
        <v>0.78186281795199175</v>
      </c>
      <c r="BA75" s="193">
        <v>0.78186281795199175</v>
      </c>
      <c r="BB75" s="193">
        <v>0.78186281795199175</v>
      </c>
      <c r="BC75" s="193">
        <v>0.78186281795199175</v>
      </c>
      <c r="BD75" s="193">
        <v>0.78186281795199175</v>
      </c>
      <c r="BE75" s="193">
        <v>0.78186281795199175</v>
      </c>
      <c r="BF75" s="193">
        <v>0.78021311436897689</v>
      </c>
      <c r="BG75" s="193">
        <v>0.78021311436897689</v>
      </c>
      <c r="BH75" s="193">
        <v>0.78021311436897689</v>
      </c>
      <c r="BI75" s="193">
        <v>0.78021311436897689</v>
      </c>
      <c r="BJ75" s="193">
        <v>0.78021311436897689</v>
      </c>
      <c r="BK75" s="193">
        <v>0.7768379530239844</v>
      </c>
      <c r="BL75" s="193">
        <v>0.7768379530239844</v>
      </c>
      <c r="BM75" s="193">
        <v>0.7768379530239844</v>
      </c>
      <c r="BN75" s="193">
        <v>0.7768379530239844</v>
      </c>
      <c r="BO75" s="193">
        <v>0.7768379530239844</v>
      </c>
      <c r="BP75" s="193">
        <v>0.7746184910780205</v>
      </c>
      <c r="BQ75" s="193">
        <v>0.7746184910780205</v>
      </c>
      <c r="BR75" s="193">
        <v>0.7746184910780205</v>
      </c>
      <c r="BS75" s="193">
        <v>0.7746184910780205</v>
      </c>
      <c r="BT75" s="193">
        <v>0.7746184910780205</v>
      </c>
      <c r="BU75" s="190"/>
      <c r="BV75" s="190"/>
      <c r="BW75" s="190"/>
      <c r="BX75" s="190"/>
      <c r="BY75" s="190"/>
      <c r="BZ75" s="190"/>
      <c r="CA75" s="190"/>
      <c r="CB75" s="190"/>
    </row>
    <row r="76" spans="2:80">
      <c r="B76" s="184">
        <f t="shared" si="5"/>
        <v>2069</v>
      </c>
      <c r="C76" s="193">
        <v>0.78186281795199175</v>
      </c>
      <c r="D76" s="193">
        <v>0.78186281795199175</v>
      </c>
      <c r="E76" s="193">
        <v>0.78186281795199175</v>
      </c>
      <c r="F76" s="193">
        <v>0.78186281795199175</v>
      </c>
      <c r="G76" s="193">
        <v>0.78186281795199175</v>
      </c>
      <c r="H76" s="193">
        <v>0.78186281795199175</v>
      </c>
      <c r="I76" s="193">
        <v>0.78186281795199175</v>
      </c>
      <c r="J76" s="193">
        <v>0.78186281795199175</v>
      </c>
      <c r="K76" s="193">
        <v>0.78186281795199175</v>
      </c>
      <c r="L76" s="193">
        <v>0.78186281795199175</v>
      </c>
      <c r="M76" s="193">
        <v>0.78186281795199175</v>
      </c>
      <c r="N76" s="193">
        <v>0.78186281795199175</v>
      </c>
      <c r="O76" s="193">
        <v>0.78186281795199175</v>
      </c>
      <c r="P76" s="193">
        <v>0.78186281795199175</v>
      </c>
      <c r="Q76" s="193">
        <v>0.78186281795199175</v>
      </c>
      <c r="R76" s="193">
        <v>0.78186281795199175</v>
      </c>
      <c r="S76" s="193">
        <v>0.78186281795199175</v>
      </c>
      <c r="T76" s="193">
        <v>0.78186281795199175</v>
      </c>
      <c r="U76" s="193">
        <v>0.78186281795199175</v>
      </c>
      <c r="V76" s="193">
        <v>0.78186281795199175</v>
      </c>
      <c r="W76" s="193">
        <v>0.78186281795199175</v>
      </c>
      <c r="X76" s="193">
        <v>0.78186281795199175</v>
      </c>
      <c r="Y76" s="193">
        <v>0.78186281795199175</v>
      </c>
      <c r="Z76" s="193">
        <v>0.78186281795199175</v>
      </c>
      <c r="AA76" s="193">
        <v>0.78186281795199175</v>
      </c>
      <c r="AB76" s="193">
        <v>0.78186281795199175</v>
      </c>
      <c r="AC76" s="193">
        <v>0.78186281795199175</v>
      </c>
      <c r="AD76" s="193">
        <v>0.78186281795199175</v>
      </c>
      <c r="AE76" s="193">
        <v>0.78186281795199175</v>
      </c>
      <c r="AF76" s="193">
        <v>0.78186281795199175</v>
      </c>
      <c r="AG76" s="193">
        <v>0.78186281795199175</v>
      </c>
      <c r="AH76" s="193">
        <v>0.78186281795199175</v>
      </c>
      <c r="AI76" s="193">
        <v>0.78186281795199175</v>
      </c>
      <c r="AJ76" s="193">
        <v>0.78186281795199175</v>
      </c>
      <c r="AK76" s="193">
        <v>0.78186281795199175</v>
      </c>
      <c r="AL76" s="193">
        <v>0.78186281795199175</v>
      </c>
      <c r="AM76" s="193">
        <v>0.78186281795199175</v>
      </c>
      <c r="AN76" s="193">
        <v>0.78186281795199175</v>
      </c>
      <c r="AO76" s="193">
        <v>0.78186281795199175</v>
      </c>
      <c r="AP76" s="193">
        <v>0.78186281795199175</v>
      </c>
      <c r="AQ76" s="193">
        <v>0.78186281795199175</v>
      </c>
      <c r="AR76" s="193">
        <v>0.78186281795199175</v>
      </c>
      <c r="AS76" s="193">
        <v>0.78186281795199175</v>
      </c>
      <c r="AT76" s="193">
        <v>0.78186281795199175</v>
      </c>
      <c r="AU76" s="193">
        <v>0.78186281795199175</v>
      </c>
      <c r="AV76" s="193">
        <v>0.78186281795199175</v>
      </c>
      <c r="AW76" s="193">
        <v>0.78186281795199175</v>
      </c>
      <c r="AX76" s="193">
        <v>0.78186281795199175</v>
      </c>
      <c r="AY76" s="193">
        <v>0.78186281795199175</v>
      </c>
      <c r="AZ76" s="193">
        <v>0.78186281795199175</v>
      </c>
      <c r="BA76" s="193">
        <v>0.78186281795199175</v>
      </c>
      <c r="BB76" s="193">
        <v>0.78186281795199175</v>
      </c>
      <c r="BC76" s="193">
        <v>0.78186281795199175</v>
      </c>
      <c r="BD76" s="193">
        <v>0.78186281795199175</v>
      </c>
      <c r="BE76" s="193">
        <v>0.78186281795199175</v>
      </c>
      <c r="BF76" s="193">
        <v>0.78021311436897689</v>
      </c>
      <c r="BG76" s="193">
        <v>0.78021311436897689</v>
      </c>
      <c r="BH76" s="193">
        <v>0.78021311436897689</v>
      </c>
      <c r="BI76" s="193">
        <v>0.78021311436897689</v>
      </c>
      <c r="BJ76" s="193">
        <v>0.78021311436897689</v>
      </c>
      <c r="BK76" s="193">
        <v>0.7768379530239844</v>
      </c>
      <c r="BL76" s="193">
        <v>0.7768379530239844</v>
      </c>
      <c r="BM76" s="193">
        <v>0.7768379530239844</v>
      </c>
      <c r="BN76" s="193">
        <v>0.7768379530239844</v>
      </c>
      <c r="BO76" s="193">
        <v>0.7768379530239844</v>
      </c>
      <c r="BP76" s="193">
        <v>0.7746184910780205</v>
      </c>
      <c r="BQ76" s="193">
        <v>0.7746184910780205</v>
      </c>
      <c r="BR76" s="193">
        <v>0.7746184910780205</v>
      </c>
      <c r="BS76" s="193">
        <v>0.7746184910780205</v>
      </c>
      <c r="BT76" s="193">
        <v>0.7746184910780205</v>
      </c>
      <c r="BU76" s="190"/>
      <c r="BV76" s="190"/>
      <c r="BW76" s="190"/>
      <c r="BX76" s="190"/>
      <c r="BY76" s="190"/>
      <c r="BZ76" s="190"/>
      <c r="CA76" s="190"/>
      <c r="CB76" s="190"/>
    </row>
    <row r="77" spans="2:80">
      <c r="B77" s="184">
        <f t="shared" ref="B77" si="6">B76+1</f>
        <v>2070</v>
      </c>
      <c r="C77" s="193">
        <v>0.78186281795199175</v>
      </c>
      <c r="D77" s="193">
        <v>0.78186281795199175</v>
      </c>
      <c r="E77" s="193">
        <v>0.78186281795199175</v>
      </c>
      <c r="F77" s="193">
        <v>0.78186281795199175</v>
      </c>
      <c r="G77" s="193">
        <v>0.78186281795199175</v>
      </c>
      <c r="H77" s="193">
        <v>0.78186281795199175</v>
      </c>
      <c r="I77" s="193">
        <v>0.78186281795199175</v>
      </c>
      <c r="J77" s="193">
        <v>0.78186281795199175</v>
      </c>
      <c r="K77" s="193">
        <v>0.78186281795199175</v>
      </c>
      <c r="L77" s="193">
        <v>0.78186281795199175</v>
      </c>
      <c r="M77" s="193">
        <v>0.78186281795199175</v>
      </c>
      <c r="N77" s="193">
        <v>0.78186281795199175</v>
      </c>
      <c r="O77" s="193">
        <v>0.78186281795199175</v>
      </c>
      <c r="P77" s="193">
        <v>0.78186281795199175</v>
      </c>
      <c r="Q77" s="193">
        <v>0.78186281795199175</v>
      </c>
      <c r="R77" s="193">
        <v>0.78186281795199175</v>
      </c>
      <c r="S77" s="193">
        <v>0.78186281795199175</v>
      </c>
      <c r="T77" s="193">
        <v>0.78186281795199175</v>
      </c>
      <c r="U77" s="193">
        <v>0.78186281795199175</v>
      </c>
      <c r="V77" s="193">
        <v>0.78186281795199175</v>
      </c>
      <c r="W77" s="193">
        <v>0.78186281795199175</v>
      </c>
      <c r="X77" s="193">
        <v>0.78186281795199175</v>
      </c>
      <c r="Y77" s="193">
        <v>0.78186281795199175</v>
      </c>
      <c r="Z77" s="193">
        <v>0.78186281795199175</v>
      </c>
      <c r="AA77" s="193">
        <v>0.78186281795199175</v>
      </c>
      <c r="AB77" s="193">
        <v>0.78186281795199175</v>
      </c>
      <c r="AC77" s="193">
        <v>0.78186281795199175</v>
      </c>
      <c r="AD77" s="193">
        <v>0.78186281795199175</v>
      </c>
      <c r="AE77" s="193">
        <v>0.78186281795199175</v>
      </c>
      <c r="AF77" s="193">
        <v>0.78186281795199175</v>
      </c>
      <c r="AG77" s="193">
        <v>0.78186281795199175</v>
      </c>
      <c r="AH77" s="193">
        <v>0.78186281795199175</v>
      </c>
      <c r="AI77" s="193">
        <v>0.78186281795199175</v>
      </c>
      <c r="AJ77" s="193">
        <v>0.78186281795199175</v>
      </c>
      <c r="AK77" s="193">
        <v>0.78186281795199175</v>
      </c>
      <c r="AL77" s="193">
        <v>0.78186281795199175</v>
      </c>
      <c r="AM77" s="193">
        <v>0.78186281795199175</v>
      </c>
      <c r="AN77" s="193">
        <v>0.78186281795199175</v>
      </c>
      <c r="AO77" s="193">
        <v>0.78186281795199175</v>
      </c>
      <c r="AP77" s="193">
        <v>0.78186281795199175</v>
      </c>
      <c r="AQ77" s="193">
        <v>0.78186281795199175</v>
      </c>
      <c r="AR77" s="193">
        <v>0.78186281795199175</v>
      </c>
      <c r="AS77" s="193">
        <v>0.78186281795199175</v>
      </c>
      <c r="AT77" s="193">
        <v>0.78186281795199175</v>
      </c>
      <c r="AU77" s="193">
        <v>0.78186281795199175</v>
      </c>
      <c r="AV77" s="193">
        <v>0.78186281795199175</v>
      </c>
      <c r="AW77" s="193">
        <v>0.78186281795199175</v>
      </c>
      <c r="AX77" s="193">
        <v>0.78186281795199175</v>
      </c>
      <c r="AY77" s="193">
        <v>0.78186281795199175</v>
      </c>
      <c r="AZ77" s="193">
        <v>0.78186281795199175</v>
      </c>
      <c r="BA77" s="193">
        <v>0.78186281795199175</v>
      </c>
      <c r="BB77" s="193">
        <v>0.78186281795199175</v>
      </c>
      <c r="BC77" s="193">
        <v>0.78186281795199175</v>
      </c>
      <c r="BD77" s="193">
        <v>0.78186281795199175</v>
      </c>
      <c r="BE77" s="193">
        <v>0.78186281795199175</v>
      </c>
      <c r="BF77" s="193">
        <v>0.78021311436897689</v>
      </c>
      <c r="BG77" s="193">
        <v>0.78021311436897689</v>
      </c>
      <c r="BH77" s="193">
        <v>0.78021311436897689</v>
      </c>
      <c r="BI77" s="193">
        <v>0.78021311436897689</v>
      </c>
      <c r="BJ77" s="193">
        <v>0.78021311436897689</v>
      </c>
      <c r="BK77" s="193">
        <v>0.7768379530239844</v>
      </c>
      <c r="BL77" s="193">
        <v>0.7768379530239844</v>
      </c>
      <c r="BM77" s="193">
        <v>0.7768379530239844</v>
      </c>
      <c r="BN77" s="193">
        <v>0.7768379530239844</v>
      </c>
      <c r="BO77" s="193">
        <v>0.7768379530239844</v>
      </c>
      <c r="BP77" s="193">
        <v>0.7746184910780205</v>
      </c>
      <c r="BQ77" s="193">
        <v>0.7746184910780205</v>
      </c>
      <c r="BR77" s="193">
        <v>0.7746184910780205</v>
      </c>
      <c r="BS77" s="193">
        <v>0.7746184910780205</v>
      </c>
      <c r="BT77" s="193">
        <v>0.7746184910780205</v>
      </c>
      <c r="BU77" s="190"/>
      <c r="BV77" s="190"/>
      <c r="BW77" s="190"/>
      <c r="BX77" s="190"/>
      <c r="BY77" s="190"/>
      <c r="BZ77" s="190"/>
      <c r="CA77" s="190"/>
      <c r="CB77" s="190"/>
    </row>
    <row r="78" spans="2:80"/>
    <row r="79" spans="2:80" hidden="1"/>
    <row r="80" spans="2:80" hidden="1"/>
    <row r="81" hidden="1"/>
    <row r="82" hidden="1"/>
    <row r="83" hidden="1"/>
    <row r="84" hidden="1"/>
    <row r="85" hidden="1"/>
    <row r="86" hidden="1"/>
    <row r="87" hidden="1"/>
    <row r="88" hidden="1"/>
    <row r="89" hidden="1"/>
    <row r="90" hidden="1"/>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
    <tabColor rgb="FFFFFF66"/>
  </sheetPr>
  <dimension ref="A1:CD83"/>
  <sheetViews>
    <sheetView showGridLines="0" showRowColHeaders="0" zoomScale="90" zoomScaleNormal="90" workbookViewId="0">
      <pane xSplit="2" ySplit="11" topLeftCell="C12" activePane="bottomRight" state="frozen"/>
      <selection activeCell="C12" sqref="C12"/>
      <selection pane="topRight" activeCell="C12" sqref="C12"/>
      <selection pane="bottomLeft" activeCell="C12" sqref="C12"/>
      <selection pane="bottomRight"/>
    </sheetView>
  </sheetViews>
  <sheetFormatPr baseColWidth="10" defaultColWidth="0" defaultRowHeight="13" zeroHeight="1"/>
  <cols>
    <col min="1" max="1" width="3.33203125" style="28" customWidth="1"/>
    <col min="2" max="2" width="4.83203125" style="27" bestFit="1" customWidth="1"/>
    <col min="3" max="52" width="7.6640625" style="28" bestFit="1" customWidth="1"/>
    <col min="53" max="78" width="6.83203125" style="28" bestFit="1" customWidth="1"/>
    <col min="79" max="79" width="9" style="28" customWidth="1"/>
    <col min="80" max="80" width="9" style="28" hidden="1" customWidth="1"/>
    <col min="81" max="82" width="0" style="28" hidden="1" customWidth="1"/>
    <col min="83" max="16384" width="9" style="28" hidden="1"/>
  </cols>
  <sheetData>
    <row r="1" spans="1:80" ht="20">
      <c r="A1" s="1" t="s">
        <v>121</v>
      </c>
    </row>
    <row r="2" spans="1:80"/>
    <row r="3" spans="1:80">
      <c r="B3" s="124" t="s">
        <v>160</v>
      </c>
      <c r="H3" s="419" t="s">
        <v>167</v>
      </c>
      <c r="I3" s="420">
        <v>0.9</v>
      </c>
    </row>
    <row r="4" spans="1:80" ht="3" customHeight="1">
      <c r="B4" s="32"/>
    </row>
    <row r="5" spans="1:80" ht="3" customHeight="1">
      <c r="B5" s="32"/>
    </row>
    <row r="6" spans="1:80" ht="3" customHeight="1">
      <c r="B6" s="32"/>
    </row>
    <row r="7" spans="1:80" ht="3" customHeight="1">
      <c r="B7" s="32"/>
    </row>
    <row r="8" spans="1:80" ht="3" customHeight="1">
      <c r="B8" s="32"/>
    </row>
    <row r="9" spans="1:80" ht="3" customHeight="1">
      <c r="B9" s="32"/>
    </row>
    <row r="10" spans="1:80" ht="3" customHeight="1"/>
    <row r="11" spans="1:80">
      <c r="B11" s="182"/>
      <c r="C11" s="182">
        <v>20</v>
      </c>
      <c r="D11" s="182">
        <f t="shared" ref="D11:AI11" si="0">C11+1</f>
        <v>21</v>
      </c>
      <c r="E11" s="182">
        <f t="shared" si="0"/>
        <v>22</v>
      </c>
      <c r="F11" s="182">
        <f t="shared" si="0"/>
        <v>23</v>
      </c>
      <c r="G11" s="182">
        <f t="shared" si="0"/>
        <v>24</v>
      </c>
      <c r="H11" s="182">
        <f t="shared" si="0"/>
        <v>25</v>
      </c>
      <c r="I11" s="182">
        <f t="shared" si="0"/>
        <v>26</v>
      </c>
      <c r="J11" s="182">
        <f t="shared" si="0"/>
        <v>27</v>
      </c>
      <c r="K11" s="182">
        <f t="shared" si="0"/>
        <v>28</v>
      </c>
      <c r="L11" s="182">
        <f t="shared" si="0"/>
        <v>29</v>
      </c>
      <c r="M11" s="182">
        <f t="shared" si="0"/>
        <v>30</v>
      </c>
      <c r="N11" s="182">
        <f t="shared" si="0"/>
        <v>31</v>
      </c>
      <c r="O11" s="182">
        <f t="shared" si="0"/>
        <v>32</v>
      </c>
      <c r="P11" s="182">
        <f t="shared" si="0"/>
        <v>33</v>
      </c>
      <c r="Q11" s="182">
        <f t="shared" si="0"/>
        <v>34</v>
      </c>
      <c r="R11" s="182">
        <f t="shared" si="0"/>
        <v>35</v>
      </c>
      <c r="S11" s="182">
        <f t="shared" si="0"/>
        <v>36</v>
      </c>
      <c r="T11" s="182">
        <f t="shared" si="0"/>
        <v>37</v>
      </c>
      <c r="U11" s="182">
        <f t="shared" si="0"/>
        <v>38</v>
      </c>
      <c r="V11" s="182">
        <f t="shared" si="0"/>
        <v>39</v>
      </c>
      <c r="W11" s="182">
        <f t="shared" si="0"/>
        <v>40</v>
      </c>
      <c r="X11" s="182">
        <f t="shared" si="0"/>
        <v>41</v>
      </c>
      <c r="Y11" s="182">
        <f t="shared" si="0"/>
        <v>42</v>
      </c>
      <c r="Z11" s="182">
        <f t="shared" si="0"/>
        <v>43</v>
      </c>
      <c r="AA11" s="182">
        <f t="shared" si="0"/>
        <v>44</v>
      </c>
      <c r="AB11" s="182">
        <f t="shared" si="0"/>
        <v>45</v>
      </c>
      <c r="AC11" s="182">
        <f t="shared" si="0"/>
        <v>46</v>
      </c>
      <c r="AD11" s="182">
        <f t="shared" si="0"/>
        <v>47</v>
      </c>
      <c r="AE11" s="182">
        <f t="shared" si="0"/>
        <v>48</v>
      </c>
      <c r="AF11" s="182">
        <f t="shared" si="0"/>
        <v>49</v>
      </c>
      <c r="AG11" s="182">
        <f t="shared" si="0"/>
        <v>50</v>
      </c>
      <c r="AH11" s="182">
        <f t="shared" si="0"/>
        <v>51</v>
      </c>
      <c r="AI11" s="182">
        <f t="shared" si="0"/>
        <v>52</v>
      </c>
      <c r="AJ11" s="182">
        <f t="shared" ref="AJ11:BO11" si="1">AI11+1</f>
        <v>53</v>
      </c>
      <c r="AK11" s="182">
        <f t="shared" si="1"/>
        <v>54</v>
      </c>
      <c r="AL11" s="182">
        <f t="shared" si="1"/>
        <v>55</v>
      </c>
      <c r="AM11" s="182">
        <f t="shared" si="1"/>
        <v>56</v>
      </c>
      <c r="AN11" s="182">
        <f t="shared" si="1"/>
        <v>57</v>
      </c>
      <c r="AO11" s="182">
        <f t="shared" si="1"/>
        <v>58</v>
      </c>
      <c r="AP11" s="182">
        <f t="shared" si="1"/>
        <v>59</v>
      </c>
      <c r="AQ11" s="182">
        <f t="shared" si="1"/>
        <v>60</v>
      </c>
      <c r="AR11" s="182">
        <f t="shared" si="1"/>
        <v>61</v>
      </c>
      <c r="AS11" s="182">
        <f t="shared" si="1"/>
        <v>62</v>
      </c>
      <c r="AT11" s="182">
        <f t="shared" si="1"/>
        <v>63</v>
      </c>
      <c r="AU11" s="182">
        <f t="shared" si="1"/>
        <v>64</v>
      </c>
      <c r="AV11" s="182">
        <f t="shared" si="1"/>
        <v>65</v>
      </c>
      <c r="AW11" s="182">
        <f t="shared" si="1"/>
        <v>66</v>
      </c>
      <c r="AX11" s="182">
        <f t="shared" si="1"/>
        <v>67</v>
      </c>
      <c r="AY11" s="182">
        <f t="shared" si="1"/>
        <v>68</v>
      </c>
      <c r="AZ11" s="182">
        <f t="shared" si="1"/>
        <v>69</v>
      </c>
      <c r="BA11" s="182">
        <f t="shared" si="1"/>
        <v>70</v>
      </c>
      <c r="BB11" s="182">
        <f t="shared" si="1"/>
        <v>71</v>
      </c>
      <c r="BC11" s="182">
        <f t="shared" si="1"/>
        <v>72</v>
      </c>
      <c r="BD11" s="182">
        <f t="shared" si="1"/>
        <v>73</v>
      </c>
      <c r="BE11" s="182">
        <f t="shared" si="1"/>
        <v>74</v>
      </c>
      <c r="BF11" s="182">
        <f t="shared" si="1"/>
        <v>75</v>
      </c>
      <c r="BG11" s="182">
        <f t="shared" si="1"/>
        <v>76</v>
      </c>
      <c r="BH11" s="182">
        <f t="shared" si="1"/>
        <v>77</v>
      </c>
      <c r="BI11" s="182">
        <f t="shared" si="1"/>
        <v>78</v>
      </c>
      <c r="BJ11" s="182">
        <f t="shared" si="1"/>
        <v>79</v>
      </c>
      <c r="BK11" s="182">
        <f t="shared" si="1"/>
        <v>80</v>
      </c>
      <c r="BL11" s="182">
        <f t="shared" si="1"/>
        <v>81</v>
      </c>
      <c r="BM11" s="182">
        <f t="shared" si="1"/>
        <v>82</v>
      </c>
      <c r="BN11" s="182">
        <f t="shared" si="1"/>
        <v>83</v>
      </c>
      <c r="BO11" s="182">
        <f t="shared" si="1"/>
        <v>84</v>
      </c>
      <c r="BP11" s="182">
        <f t="shared" ref="BP11:BY11" si="2">BO11+1</f>
        <v>85</v>
      </c>
      <c r="BQ11" s="182">
        <f t="shared" si="2"/>
        <v>86</v>
      </c>
      <c r="BR11" s="182">
        <f t="shared" si="2"/>
        <v>87</v>
      </c>
      <c r="BS11" s="182">
        <f t="shared" si="2"/>
        <v>88</v>
      </c>
      <c r="BT11" s="182">
        <f t="shared" si="2"/>
        <v>89</v>
      </c>
      <c r="BU11" s="182">
        <f t="shared" si="2"/>
        <v>90</v>
      </c>
      <c r="BV11" s="182">
        <f t="shared" si="2"/>
        <v>91</v>
      </c>
      <c r="BW11" s="182">
        <f t="shared" si="2"/>
        <v>92</v>
      </c>
      <c r="BX11" s="182">
        <f t="shared" si="2"/>
        <v>93</v>
      </c>
      <c r="BY11" s="182">
        <f t="shared" si="2"/>
        <v>94</v>
      </c>
      <c r="BZ11" s="182">
        <v>95</v>
      </c>
      <c r="CA11" s="190"/>
      <c r="CB11" s="190"/>
    </row>
    <row r="12" spans="1:80">
      <c r="B12" s="184">
        <v>2005</v>
      </c>
      <c r="C12" s="191">
        <v>301710.14931182016</v>
      </c>
      <c r="D12" s="191">
        <v>301272.62738002877</v>
      </c>
      <c r="E12" s="191">
        <v>299650.58811621659</v>
      </c>
      <c r="F12" s="191">
        <v>297963.40083329577</v>
      </c>
      <c r="G12" s="191">
        <v>296254.97404183872</v>
      </c>
      <c r="H12" s="191">
        <v>294522.45622199168</v>
      </c>
      <c r="I12" s="191">
        <v>292730.49342274352</v>
      </c>
      <c r="J12" s="191">
        <v>290947.01360465959</v>
      </c>
      <c r="K12" s="191">
        <v>289079.99777878454</v>
      </c>
      <c r="L12" s="191">
        <v>287162.01995467267</v>
      </c>
      <c r="M12" s="191">
        <v>285217.09958231711</v>
      </c>
      <c r="N12" s="191">
        <v>283242.4567202609</v>
      </c>
      <c r="O12" s="191">
        <v>281246.5743496684</v>
      </c>
      <c r="P12" s="191">
        <v>279164.30445143109</v>
      </c>
      <c r="Q12" s="191">
        <v>276353.8539417056</v>
      </c>
      <c r="R12" s="191">
        <v>273492.44143374328</v>
      </c>
      <c r="S12" s="191">
        <v>270598.45491622662</v>
      </c>
      <c r="T12" s="191">
        <v>267680.37737032003</v>
      </c>
      <c r="U12" s="191">
        <v>264711.33782617655</v>
      </c>
      <c r="V12" s="191">
        <v>261688.48476394246</v>
      </c>
      <c r="W12" s="191">
        <v>258633.05769215411</v>
      </c>
      <c r="X12" s="191">
        <v>255583.26208167637</v>
      </c>
      <c r="Y12" s="191">
        <v>252471.16997194375</v>
      </c>
      <c r="Z12" s="191">
        <v>249367.56084337557</v>
      </c>
      <c r="AA12" s="191">
        <v>246188.89868818049</v>
      </c>
      <c r="AB12" s="191">
        <v>243010.23653298538</v>
      </c>
      <c r="AC12" s="191">
        <v>239777.76085969972</v>
      </c>
      <c r="AD12" s="191">
        <v>236524.04567787788</v>
      </c>
      <c r="AE12" s="191">
        <v>233216.51697796534</v>
      </c>
      <c r="AF12" s="191">
        <v>229879.26578835223</v>
      </c>
      <c r="AG12" s="191">
        <v>226491.0526005023</v>
      </c>
      <c r="AH12" s="191">
        <v>223019.3034048611</v>
      </c>
      <c r="AI12" s="191">
        <v>219568.79371775623</v>
      </c>
      <c r="AJ12" s="191">
        <v>216064.47051256077</v>
      </c>
      <c r="AK12" s="191">
        <v>212527.57329781097</v>
      </c>
      <c r="AL12" s="191">
        <v>208987.82456320748</v>
      </c>
      <c r="AM12" s="191">
        <v>205472.09527859723</v>
      </c>
      <c r="AN12" s="191">
        <v>201959.2175138407</v>
      </c>
      <c r="AO12" s="191">
        <v>198443.48822923045</v>
      </c>
      <c r="AP12" s="191">
        <v>194876.79694638334</v>
      </c>
      <c r="AQ12" s="191">
        <v>191288.86615499994</v>
      </c>
      <c r="AR12" s="191">
        <v>187661.30786639775</v>
      </c>
      <c r="AS12" s="191">
        <v>183974.30459839432</v>
      </c>
      <c r="AT12" s="191">
        <v>180215.09982361773</v>
      </c>
      <c r="AU12" s="191">
        <v>176453.04352898744</v>
      </c>
      <c r="AV12" s="191">
        <v>172610.30274641971</v>
      </c>
      <c r="AW12" s="191">
        <v>168785.94995253455</v>
      </c>
      <c r="AX12" s="191">
        <v>164929.02314909498</v>
      </c>
      <c r="AY12" s="191">
        <v>161138.59481272122</v>
      </c>
      <c r="AZ12" s="191">
        <v>157366.55446503</v>
      </c>
      <c r="BA12" s="191">
        <v>153672.34708542269</v>
      </c>
      <c r="BB12" s="191">
        <v>150047.4896927347</v>
      </c>
      <c r="BC12" s="191">
        <v>146524.55629652049</v>
      </c>
      <c r="BD12" s="191">
        <v>143088.01042795123</v>
      </c>
      <c r="BE12" s="191">
        <v>139753.38855585564</v>
      </c>
      <c r="BF12" s="191">
        <v>136475.43172170431</v>
      </c>
      <c r="BG12" s="191">
        <v>133265.47442651531</v>
      </c>
      <c r="BH12" s="191">
        <v>130112.18216927061</v>
      </c>
      <c r="BI12" s="191">
        <v>127039.6459783601</v>
      </c>
      <c r="BJ12" s="191">
        <v>124047.86585378379</v>
      </c>
      <c r="BK12" s="191">
        <v>121160.86124553491</v>
      </c>
      <c r="BL12" s="191">
        <v>118402.72318200345</v>
      </c>
      <c r="BM12" s="191">
        <v>115752.21215465311</v>
      </c>
      <c r="BN12" s="191">
        <v>113203.62512377652</v>
      </c>
      <c r="BO12" s="191">
        <v>110840.49809716491</v>
      </c>
      <c r="BP12" s="191">
        <v>108534.03610849752</v>
      </c>
      <c r="BQ12" s="191">
        <v>106348.50245806226</v>
      </c>
      <c r="BR12" s="191">
        <v>104216.78232571755</v>
      </c>
      <c r="BS12" s="191">
        <v>102264.8907363271</v>
      </c>
      <c r="BT12" s="191">
        <v>100482.92268237275</v>
      </c>
      <c r="BU12" s="191">
        <v>98760.471186216368</v>
      </c>
      <c r="BV12" s="191">
        <v>97052.20571093171</v>
      </c>
      <c r="BW12" s="191">
        <v>96078.733255905769</v>
      </c>
      <c r="BX12" s="191">
        <v>95089.724332051017</v>
      </c>
      <c r="BY12" s="191">
        <v>94154.528926286803</v>
      </c>
      <c r="BZ12" s="191">
        <v>93213.702059211922</v>
      </c>
      <c r="CA12" s="190"/>
      <c r="CB12" s="190"/>
    </row>
    <row r="13" spans="1:80">
      <c r="B13" s="184">
        <f t="shared" ref="B13:B77" si="3">B12+1</f>
        <v>2006</v>
      </c>
      <c r="C13" s="191">
        <v>314580.35345055687</v>
      </c>
      <c r="D13" s="191">
        <v>313275.76518897264</v>
      </c>
      <c r="E13" s="191">
        <v>311600.21882857708</v>
      </c>
      <c r="F13" s="191">
        <v>309827.67093546578</v>
      </c>
      <c r="G13" s="191">
        <v>308047.88448344503</v>
      </c>
      <c r="H13" s="191">
        <v>306255.09077915823</v>
      </c>
      <c r="I13" s="191">
        <v>304376.83292886883</v>
      </c>
      <c r="J13" s="191">
        <v>302534.06859267136</v>
      </c>
      <c r="K13" s="191">
        <v>300592.83285820519</v>
      </c>
      <c r="L13" s="191">
        <v>298601.62649182836</v>
      </c>
      <c r="M13" s="191">
        <v>296591.64417982887</v>
      </c>
      <c r="N13" s="191">
        <v>294538.92979482806</v>
      </c>
      <c r="O13" s="191">
        <v>292478.97685091797</v>
      </c>
      <c r="P13" s="191">
        <v>290314.78381538246</v>
      </c>
      <c r="Q13" s="191">
        <v>287406.81507189141</v>
      </c>
      <c r="R13" s="191">
        <v>284448.87569648959</v>
      </c>
      <c r="S13" s="191">
        <v>281442.43555473001</v>
      </c>
      <c r="T13" s="191">
        <v>278422.98816070438</v>
      </c>
      <c r="U13" s="191">
        <v>275353.57013476786</v>
      </c>
      <c r="V13" s="191">
        <v>272228.41278356418</v>
      </c>
      <c r="W13" s="191">
        <v>269054.75466600253</v>
      </c>
      <c r="X13" s="191">
        <v>265910.82136917603</v>
      </c>
      <c r="Y13" s="191">
        <v>262675.65523299045</v>
      </c>
      <c r="Z13" s="191">
        <v>259475.9826108967</v>
      </c>
      <c r="AA13" s="191">
        <v>256213.3321046262</v>
      </c>
      <c r="AB13" s="191">
        <v>252950.68159835567</v>
      </c>
      <c r="AC13" s="191">
        <v>249632.2917668178</v>
      </c>
      <c r="AD13" s="191">
        <v>246306.66337637047</v>
      </c>
      <c r="AE13" s="191">
        <v>242925.29566065583</v>
      </c>
      <c r="AF13" s="191">
        <v>239501.19587193994</v>
      </c>
      <c r="AG13" s="191">
        <v>236027.12545131333</v>
      </c>
      <c r="AH13" s="191">
        <v>232454.58363241825</v>
      </c>
      <c r="AI13" s="191">
        <v>228889.28037243246</v>
      </c>
      <c r="AJ13" s="191">
        <v>225268.23778717942</v>
      </c>
      <c r="AK13" s="191">
        <v>221598.69443556847</v>
      </c>
      <c r="AL13" s="191">
        <v>217923.38239060092</v>
      </c>
      <c r="AM13" s="191">
        <v>214279.26503192139</v>
      </c>
      <c r="AN13" s="191">
        <v>210640.91636659842</v>
      </c>
      <c r="AO13" s="191">
        <v>206996.79900791889</v>
      </c>
      <c r="AP13" s="191">
        <v>203302.71101732863</v>
      </c>
      <c r="AQ13" s="191">
        <v>199601.3844678289</v>
      </c>
      <c r="AR13" s="191">
        <v>195891.3494938669</v>
      </c>
      <c r="AS13" s="191">
        <v>192095.85037390247</v>
      </c>
      <c r="AT13" s="191">
        <v>188243.14206311785</v>
      </c>
      <c r="AU13" s="191">
        <v>184384.66505897662</v>
      </c>
      <c r="AV13" s="191">
        <v>180433.48534992343</v>
      </c>
      <c r="AW13" s="191">
        <v>176483.77550642306</v>
      </c>
      <c r="AX13" s="191">
        <v>172485.56489656481</v>
      </c>
      <c r="AY13" s="191">
        <v>168533.02609081342</v>
      </c>
      <c r="AZ13" s="191">
        <v>164581.95715061488</v>
      </c>
      <c r="BA13" s="191">
        <v>160717.82222197161</v>
      </c>
      <c r="BB13" s="191">
        <v>156905.12779079188</v>
      </c>
      <c r="BC13" s="191">
        <v>153192.37462343357</v>
      </c>
      <c r="BD13" s="191">
        <v>149583.86154770042</v>
      </c>
      <c r="BE13" s="191">
        <v>146075.28973578865</v>
      </c>
      <c r="BF13" s="191">
        <v>142628.2259425009</v>
      </c>
      <c r="BG13" s="191">
        <v>139283.93237528551</v>
      </c>
      <c r="BH13" s="191">
        <v>136001.14682669402</v>
      </c>
      <c r="BI13" s="191">
        <v>132792.87654899262</v>
      </c>
      <c r="BJ13" s="191">
        <v>129659.12154218127</v>
      </c>
      <c r="BK13" s="191">
        <v>126631.07649254789</v>
      </c>
      <c r="BL13" s="191">
        <v>123721.74865235867</v>
      </c>
      <c r="BM13" s="191">
        <v>120923.89946270405</v>
      </c>
      <c r="BN13" s="191">
        <v>118225.99153687082</v>
      </c>
      <c r="BO13" s="191">
        <v>115726.4962731276</v>
      </c>
      <c r="BP13" s="191">
        <v>113288.50902800831</v>
      </c>
      <c r="BQ13" s="191">
        <v>110978.10289585716</v>
      </c>
      <c r="BR13" s="191">
        <v>108723.43608897334</v>
      </c>
      <c r="BS13" s="191">
        <v>106637.45712344428</v>
      </c>
      <c r="BT13" s="191">
        <v>104754.18964780903</v>
      </c>
      <c r="BU13" s="191">
        <v>102938.19888415438</v>
      </c>
      <c r="BV13" s="191">
        <v>101169.23902130479</v>
      </c>
      <c r="BW13" s="191">
        <v>100156.5360793671</v>
      </c>
      <c r="BX13" s="191">
        <v>99148.131965233275</v>
      </c>
      <c r="BY13" s="191">
        <v>98195.467176366801</v>
      </c>
      <c r="BZ13" s="191">
        <v>97213.077566765147</v>
      </c>
      <c r="CA13" s="190"/>
      <c r="CB13" s="190"/>
    </row>
    <row r="14" spans="1:80">
      <c r="B14" s="184">
        <f t="shared" si="3"/>
        <v>2007</v>
      </c>
      <c r="C14" s="191">
        <v>327909.55364041659</v>
      </c>
      <c r="D14" s="191">
        <v>326132.02555225935</v>
      </c>
      <c r="E14" s="191">
        <v>324400.79660460725</v>
      </c>
      <c r="F14" s="191">
        <v>322553.81032087177</v>
      </c>
      <c r="G14" s="191">
        <v>320706.82403713622</v>
      </c>
      <c r="H14" s="191">
        <v>318848.25822586403</v>
      </c>
      <c r="I14" s="191">
        <v>316897.09413358185</v>
      </c>
      <c r="J14" s="191">
        <v>314992.22918180452</v>
      </c>
      <c r="K14" s="191">
        <v>312983.18642148067</v>
      </c>
      <c r="L14" s="191">
        <v>310927.84452065179</v>
      </c>
      <c r="M14" s="191">
        <v>308849.34356474946</v>
      </c>
      <c r="N14" s="191">
        <v>306724.54346834222</v>
      </c>
      <c r="O14" s="191">
        <v>304599.74337193498</v>
      </c>
      <c r="P14" s="191">
        <v>302359.18593944435</v>
      </c>
      <c r="Q14" s="191">
        <v>299350.50852348155</v>
      </c>
      <c r="R14" s="191">
        <v>296295.53196701373</v>
      </c>
      <c r="S14" s="191">
        <v>293182.67674250423</v>
      </c>
      <c r="T14" s="191">
        <v>290058.24199045805</v>
      </c>
      <c r="U14" s="191">
        <v>286887.50809790683</v>
      </c>
      <c r="V14" s="191">
        <v>283658.89553731401</v>
      </c>
      <c r="W14" s="191">
        <v>280372.40430867946</v>
      </c>
      <c r="X14" s="191">
        <v>277120.63269301323</v>
      </c>
      <c r="Y14" s="191">
        <v>273764.6832688002</v>
      </c>
      <c r="Z14" s="191">
        <v>270455.03298509232</v>
      </c>
      <c r="AA14" s="191">
        <v>267087.5040333427</v>
      </c>
      <c r="AB14" s="191">
        <v>263719.97508159309</v>
      </c>
      <c r="AC14" s="191">
        <v>260294.56746180175</v>
      </c>
      <c r="AD14" s="191">
        <v>256869.15984201044</v>
      </c>
      <c r="AE14" s="191">
        <v>253385.87355417747</v>
      </c>
      <c r="AF14" s="191">
        <v>249856.28812583943</v>
      </c>
      <c r="AG14" s="191">
        <v>246280.40355699643</v>
      </c>
      <c r="AH14" s="191">
        <v>242600.34117960682</v>
      </c>
      <c r="AI14" s="191">
        <v>238920.27880221707</v>
      </c>
      <c r="AJ14" s="191">
        <v>235182.33775678571</v>
      </c>
      <c r="AK14" s="191">
        <v>231386.51804331262</v>
      </c>
      <c r="AL14" s="191">
        <v>227579.11880230292</v>
      </c>
      <c r="AM14" s="191">
        <v>223794.85964672471</v>
      </c>
      <c r="AN14" s="191">
        <v>220022.18001868331</v>
      </c>
      <c r="AO14" s="191">
        <v>216237.92086310519</v>
      </c>
      <c r="AP14" s="191">
        <v>212407.36256702206</v>
      </c>
      <c r="AQ14" s="191">
        <v>208576.80427093894</v>
      </c>
      <c r="AR14" s="191">
        <v>204757.82550239252</v>
      </c>
      <c r="AS14" s="191">
        <v>200846.24845283604</v>
      </c>
      <c r="AT14" s="191">
        <v>196888.37226277459</v>
      </c>
      <c r="AU14" s="191">
        <v>192918.91654517644</v>
      </c>
      <c r="AV14" s="191">
        <v>188856.86254656836</v>
      </c>
      <c r="AW14" s="191">
        <v>184783.22902042355</v>
      </c>
      <c r="AX14" s="191">
        <v>180651.71682623707</v>
      </c>
      <c r="AY14" s="191">
        <v>176543.34471748216</v>
      </c>
      <c r="AZ14" s="191">
        <v>172423.39308119059</v>
      </c>
      <c r="BA14" s="191">
        <v>168384.46019837234</v>
      </c>
      <c r="BB14" s="191">
        <v>164380.24692852245</v>
      </c>
      <c r="BC14" s="191">
        <v>160468.63193968244</v>
      </c>
      <c r="BD14" s="191">
        <v>156672.77428692591</v>
      </c>
      <c r="BE14" s="191">
        <v>152969.51491517934</v>
      </c>
      <c r="BF14" s="191">
        <v>149335.71373901115</v>
      </c>
      <c r="BG14" s="191">
        <v>145829.24942646304</v>
      </c>
      <c r="BH14" s="191">
        <v>142392.24330949329</v>
      </c>
      <c r="BI14" s="191">
        <v>139036.27491563855</v>
      </c>
      <c r="BJ14" s="191">
        <v>135761.34424489894</v>
      </c>
      <c r="BK14" s="191">
        <v>132590.59138270601</v>
      </c>
      <c r="BL14" s="191">
        <v>129535.59585659648</v>
      </c>
      <c r="BM14" s="191">
        <v>126596.35766657027</v>
      </c>
      <c r="BN14" s="191">
        <v>123749.71775755408</v>
      </c>
      <c r="BO14" s="191">
        <v>121099.8539380946</v>
      </c>
      <c r="BP14" s="191">
        <v>118519.44831421351</v>
      </c>
      <c r="BQ14" s="191">
        <v>116076.55859166718</v>
      </c>
      <c r="BR14" s="191">
        <v>113691.54753716255</v>
      </c>
      <c r="BS14" s="191">
        <v>111468.59295924631</v>
      </c>
      <c r="BT14" s="191">
        <v>109465.57352596012</v>
      </c>
      <c r="BU14" s="191">
        <v>107543.59181578904</v>
      </c>
      <c r="BV14" s="191">
        <v>105691.0683011963</v>
      </c>
      <c r="BW14" s="191">
        <v>104630.80093729813</v>
      </c>
      <c r="BX14" s="191">
        <v>103593.69262847342</v>
      </c>
      <c r="BY14" s="191">
        <v>102614.46298769042</v>
      </c>
      <c r="BZ14" s="191">
        <v>101600.51373393908</v>
      </c>
      <c r="CA14" s="190"/>
      <c r="CB14" s="190"/>
    </row>
    <row r="15" spans="1:80">
      <c r="B15" s="184">
        <f t="shared" si="3"/>
        <v>2008</v>
      </c>
      <c r="C15" s="191">
        <v>341360.83432737709</v>
      </c>
      <c r="D15" s="191">
        <v>339537.08682249015</v>
      </c>
      <c r="E15" s="191">
        <v>337751.54137285368</v>
      </c>
      <c r="F15" s="191">
        <v>335845.66617717367</v>
      </c>
      <c r="G15" s="191">
        <v>333939.7909814936</v>
      </c>
      <c r="H15" s="191">
        <v>332011.9529680424</v>
      </c>
      <c r="I15" s="191">
        <v>330007.7108440898</v>
      </c>
      <c r="J15" s="191">
        <v>328041.67077538796</v>
      </c>
      <c r="K15" s="191">
        <v>325977.26377841359</v>
      </c>
      <c r="L15" s="191">
        <v>323874.65472618875</v>
      </c>
      <c r="M15" s="191">
        <v>321728.12003842136</v>
      </c>
      <c r="N15" s="191">
        <v>319543.38329540344</v>
      </c>
      <c r="O15" s="191">
        <v>317358.64655238547</v>
      </c>
      <c r="P15" s="191">
        <v>315053.5800633239</v>
      </c>
      <c r="Q15" s="191">
        <v>311944.26754758501</v>
      </c>
      <c r="R15" s="191">
        <v>308796.7529765956</v>
      </c>
      <c r="S15" s="191">
        <v>305589.0735325843</v>
      </c>
      <c r="T15" s="191">
        <v>302359.43127080181</v>
      </c>
      <c r="U15" s="191">
        <v>299091.58695376868</v>
      </c>
      <c r="V15" s="191">
        <v>295763.57776371378</v>
      </c>
      <c r="W15" s="191">
        <v>292375.40370063699</v>
      </c>
      <c r="X15" s="191">
        <v>289003.46887503966</v>
      </c>
      <c r="Y15" s="191">
        <v>285533.16712116991</v>
      </c>
      <c r="Z15" s="191">
        <v>282101.06742255081</v>
      </c>
      <c r="AA15" s="191">
        <v>278608.80285090982</v>
      </c>
      <c r="AB15" s="191">
        <v>275116.53827926889</v>
      </c>
      <c r="AC15" s="191">
        <v>271564.10883460607</v>
      </c>
      <c r="AD15" s="191">
        <v>268011.67938994331</v>
      </c>
      <c r="AE15" s="191">
        <v>264399.08507225878</v>
      </c>
      <c r="AF15" s="191">
        <v>260748.28869932352</v>
      </c>
      <c r="AG15" s="191">
        <v>257059.29027113761</v>
      </c>
      <c r="AH15" s="191">
        <v>253271.92491467934</v>
      </c>
      <c r="AI15" s="191">
        <v>249484.55955822105</v>
      </c>
      <c r="AJ15" s="191">
        <v>245637.02932874093</v>
      </c>
      <c r="AK15" s="191">
        <v>241729.33422623898</v>
      </c>
      <c r="AL15" s="191">
        <v>237799.67630596587</v>
      </c>
      <c r="AM15" s="191">
        <v>233864.29480540098</v>
      </c>
      <c r="AN15" s="191">
        <v>229950.8761226073</v>
      </c>
      <c r="AO15" s="191">
        <v>226015.4946220424</v>
      </c>
      <c r="AP15" s="191">
        <v>222041.91106622686</v>
      </c>
      <c r="AQ15" s="191">
        <v>218068.32751041139</v>
      </c>
      <c r="AR15" s="191">
        <v>214116.70677236706</v>
      </c>
      <c r="AS15" s="191">
        <v>210088.68192382148</v>
      </c>
      <c r="AT15" s="191">
        <v>206022.45502002526</v>
      </c>
      <c r="AU15" s="191">
        <v>201934.26529845787</v>
      </c>
      <c r="AV15" s="191">
        <v>197769.67146638929</v>
      </c>
      <c r="AW15" s="191">
        <v>193583.11481654947</v>
      </c>
      <c r="AX15" s="191">
        <v>189336.39329368775</v>
      </c>
      <c r="AY15" s="191">
        <v>185083.94819053431</v>
      </c>
      <c r="AZ15" s="191">
        <v>180809.54026960972</v>
      </c>
      <c r="BA15" s="191">
        <v>176589.57364141519</v>
      </c>
      <c r="BB15" s="191">
        <v>172385.84625070001</v>
      </c>
      <c r="BC15" s="191">
        <v>168258.52297048617</v>
      </c>
      <c r="BD15" s="191">
        <v>164251.52943631596</v>
      </c>
      <c r="BE15" s="191">
        <v>160320.94001264696</v>
      </c>
      <c r="BF15" s="191">
        <v>156472.47827977099</v>
      </c>
      <c r="BG15" s="191">
        <v>152766.30911070982</v>
      </c>
      <c r="BH15" s="191">
        <v>149142.26763244168</v>
      </c>
      <c r="BI15" s="191">
        <v>145622.31666273778</v>
      </c>
      <c r="BJ15" s="191">
        <v>142206.45620159808</v>
      </c>
      <c r="BK15" s="191">
        <v>138888.96266873079</v>
      </c>
      <c r="BL15" s="191">
        <v>135691.79888190719</v>
      </c>
      <c r="BM15" s="191">
        <v>132614.96484112719</v>
      </c>
      <c r="BN15" s="191">
        <v>129614.53491084842</v>
      </c>
      <c r="BO15" s="191">
        <v>126788.8760193434</v>
      </c>
      <c r="BP15" s="191">
        <v>124045.34481863139</v>
      </c>
      <c r="BQ15" s="191">
        <v>121454.07233769457</v>
      </c>
      <c r="BR15" s="191">
        <v>118922.96472977956</v>
      </c>
      <c r="BS15" s="191">
        <v>116550.38892315881</v>
      </c>
      <c r="BT15" s="191">
        <v>114396.50979085411</v>
      </c>
      <c r="BU15" s="191">
        <v>112346.7211671137</v>
      </c>
      <c r="BV15" s="191">
        <v>110379.06023416626</v>
      </c>
      <c r="BW15" s="191">
        <v>109260.58132371919</v>
      </c>
      <c r="BX15" s="191">
        <v>108186.02804881455</v>
      </c>
      <c r="BY15" s="191">
        <v>107171.63964693173</v>
      </c>
      <c r="BZ15" s="191">
        <v>106141.01200756949</v>
      </c>
      <c r="CA15" s="190"/>
      <c r="CB15" s="190"/>
    </row>
    <row r="16" spans="1:80">
      <c r="B16" s="184">
        <f t="shared" si="3"/>
        <v>2009</v>
      </c>
      <c r="C16" s="191">
        <v>357261.95327843982</v>
      </c>
      <c r="D16" s="191">
        <v>355347.16297238017</v>
      </c>
      <c r="E16" s="191">
        <v>353457.18344124826</v>
      </c>
      <c r="F16" s="191">
        <v>351443.80157183483</v>
      </c>
      <c r="G16" s="191">
        <v>349430.79149273981</v>
      </c>
      <c r="H16" s="191">
        <v>347380.89101943176</v>
      </c>
      <c r="I16" s="191">
        <v>345282.85615754162</v>
      </c>
      <c r="J16" s="191">
        <v>343210.37565121596</v>
      </c>
      <c r="K16" s="191">
        <v>341052.49857177702</v>
      </c>
      <c r="L16" s="191">
        <v>338870.18250772858</v>
      </c>
      <c r="M16" s="191">
        <v>336613.34207461734</v>
      </c>
      <c r="N16" s="191">
        <v>334332.80623753346</v>
      </c>
      <c r="O16" s="191">
        <v>332052.64219076803</v>
      </c>
      <c r="P16" s="191">
        <v>329648.70401540253</v>
      </c>
      <c r="Q16" s="191">
        <v>326394.63910210779</v>
      </c>
      <c r="R16" s="191">
        <v>323116.506994522</v>
      </c>
      <c r="S16" s="191">
        <v>319777.04550811381</v>
      </c>
      <c r="T16" s="191">
        <v>316400.69362749264</v>
      </c>
      <c r="U16" s="191">
        <v>313000.64634289878</v>
      </c>
      <c r="V16" s="191">
        <v>309538.89788916416</v>
      </c>
      <c r="W16" s="191">
        <v>306015.82005660702</v>
      </c>
      <c r="X16" s="191">
        <v>302479.91902412788</v>
      </c>
      <c r="Y16" s="191">
        <v>298858.24962821708</v>
      </c>
      <c r="Z16" s="191">
        <v>295261.76279755216</v>
      </c>
      <c r="AA16" s="191">
        <v>291603.94658806501</v>
      </c>
      <c r="AB16" s="191">
        <v>287946.87395921448</v>
      </c>
      <c r="AC16" s="191">
        <v>284228.47195154161</v>
      </c>
      <c r="AD16" s="191">
        <v>280510.81352450553</v>
      </c>
      <c r="AE16" s="191">
        <v>276732.19750896539</v>
      </c>
      <c r="AF16" s="191">
        <v>272929.88608945254</v>
      </c>
      <c r="AG16" s="191">
        <v>269103.87926596717</v>
      </c>
      <c r="AH16" s="191">
        <v>265192.47586936835</v>
      </c>
      <c r="AI16" s="191">
        <v>261281.81605340628</v>
      </c>
      <c r="AJ16" s="191">
        <v>257309.45506830342</v>
      </c>
      <c r="AK16" s="191">
        <v>253275.02112374132</v>
      </c>
      <c r="AL16" s="191">
        <v>249203.32499464782</v>
      </c>
      <c r="AM16" s="191">
        <v>245081.5434811009</v>
      </c>
      <c r="AN16" s="191">
        <v>240997.76773272216</v>
      </c>
      <c r="AO16" s="191">
        <v>236877.47338044868</v>
      </c>
      <c r="AP16" s="191">
        <v>232733.48362420264</v>
      </c>
      <c r="AQ16" s="191">
        <v>228590.98102923011</v>
      </c>
      <c r="AR16" s="191">
        <v>224486.85598974416</v>
      </c>
      <c r="AS16" s="191">
        <v>220334.96835199455</v>
      </c>
      <c r="AT16" s="191">
        <v>216159.75710059071</v>
      </c>
      <c r="AU16" s="191">
        <v>211947.28366465544</v>
      </c>
      <c r="AV16" s="191">
        <v>207686.67584013825</v>
      </c>
      <c r="AW16" s="191">
        <v>203388.43404077122</v>
      </c>
      <c r="AX16" s="191">
        <v>199028.49107226334</v>
      </c>
      <c r="AY16" s="191">
        <v>194617.34734834684</v>
      </c>
      <c r="AZ16" s="191">
        <v>190168.94143989898</v>
      </c>
      <c r="BA16" s="191">
        <v>185731.40773550165</v>
      </c>
      <c r="BB16" s="191">
        <v>181281.79441181896</v>
      </c>
      <c r="BC16" s="191">
        <v>176881.80263799187</v>
      </c>
      <c r="BD16" s="191">
        <v>172606.70036371986</v>
      </c>
      <c r="BE16" s="191">
        <v>168382.33501025848</v>
      </c>
      <c r="BF16" s="191">
        <v>164258.79196206128</v>
      </c>
      <c r="BG16" s="191">
        <v>160299.2595495425</v>
      </c>
      <c r="BH16" s="191">
        <v>156441.66481324297</v>
      </c>
      <c r="BI16" s="191">
        <v>152722.89814737579</v>
      </c>
      <c r="BJ16" s="191">
        <v>149143.33134225933</v>
      </c>
      <c r="BK16" s="191">
        <v>145651.7636424849</v>
      </c>
      <c r="BL16" s="191">
        <v>142285.08544226561</v>
      </c>
      <c r="BM16" s="191">
        <v>139043.66853191983</v>
      </c>
      <c r="BN16" s="191">
        <v>135851.87317142953</v>
      </c>
      <c r="BO16" s="191">
        <v>132796.2113048633</v>
      </c>
      <c r="BP16" s="191">
        <v>129841.37174356125</v>
      </c>
      <c r="BQ16" s="191">
        <v>127059.63583966972</v>
      </c>
      <c r="BR16" s="191">
        <v>124340.71647587416</v>
      </c>
      <c r="BS16" s="191">
        <v>121771.49738656149</v>
      </c>
      <c r="BT16" s="191">
        <v>119414.05153119084</v>
      </c>
      <c r="BU16" s="191">
        <v>117195.43374625253</v>
      </c>
      <c r="BV16" s="191">
        <v>115078.01005689673</v>
      </c>
      <c r="BW16" s="191">
        <v>113888.51807415344</v>
      </c>
      <c r="BX16" s="191">
        <v>112774.66583142821</v>
      </c>
      <c r="BY16" s="191">
        <v>111723.63012879896</v>
      </c>
      <c r="BZ16" s="191">
        <v>110686.16120672847</v>
      </c>
      <c r="CA16" s="190"/>
      <c r="CB16" s="190"/>
    </row>
    <row r="17" spans="2:80">
      <c r="B17" s="184">
        <f t="shared" si="3"/>
        <v>2010</v>
      </c>
      <c r="C17" s="191">
        <v>375870.26588375116</v>
      </c>
      <c r="D17" s="191">
        <v>373808.86443740863</v>
      </c>
      <c r="E17" s="191">
        <v>371756.90239108831</v>
      </c>
      <c r="F17" s="191">
        <v>369579.88244349364</v>
      </c>
      <c r="G17" s="191">
        <v>367403.98902056355</v>
      </c>
      <c r="H17" s="191">
        <v>365175.00604701857</v>
      </c>
      <c r="I17" s="191">
        <v>362931.6503720879</v>
      </c>
      <c r="J17" s="191">
        <v>360699.98714650876</v>
      </c>
      <c r="K17" s="191">
        <v>358399.73514426441</v>
      </c>
      <c r="L17" s="191">
        <v>356091.17026666255</v>
      </c>
      <c r="M17" s="191">
        <v>353674.17323850119</v>
      </c>
      <c r="N17" s="191">
        <v>351251.11638431181</v>
      </c>
      <c r="O17" s="191">
        <v>348829.18605478702</v>
      </c>
      <c r="P17" s="191">
        <v>346281.07129932311</v>
      </c>
      <c r="Q17" s="191">
        <v>342832.24369524751</v>
      </c>
      <c r="R17" s="191">
        <v>339376.22974047891</v>
      </c>
      <c r="S17" s="191">
        <v>335858.81335973792</v>
      </c>
      <c r="T17" s="191">
        <v>332288.30742838181</v>
      </c>
      <c r="U17" s="191">
        <v>328711.7416709977</v>
      </c>
      <c r="V17" s="191">
        <v>325072.64696297637</v>
      </c>
      <c r="W17" s="191">
        <v>321372.14982898248</v>
      </c>
      <c r="X17" s="191">
        <v>317625.74949506629</v>
      </c>
      <c r="Y17" s="191">
        <v>313809.63385982026</v>
      </c>
      <c r="Z17" s="191">
        <v>310004.08414926101</v>
      </c>
      <c r="AA17" s="191">
        <v>306137.1320127293</v>
      </c>
      <c r="AB17" s="191">
        <v>302272.43292552698</v>
      </c>
      <c r="AC17" s="191">
        <v>298346.3314123521</v>
      </c>
      <c r="AD17" s="191">
        <v>294422.48294850654</v>
      </c>
      <c r="AE17" s="191">
        <v>290438.35858335323</v>
      </c>
      <c r="AF17" s="191">
        <v>286448.17439217184</v>
      </c>
      <c r="AG17" s="191">
        <v>282451.93037496222</v>
      </c>
      <c r="AH17" s="191">
        <v>278387.09758108738</v>
      </c>
      <c r="AI17" s="191">
        <v>274324.51783654181</v>
      </c>
      <c r="AJ17" s="191">
        <v>270199.40914135921</v>
      </c>
      <c r="AK17" s="191">
        <v>266010.64497087453</v>
      </c>
      <c r="AL17" s="191">
        <v>261767.66472511025</v>
      </c>
      <c r="AM17" s="191">
        <v>257424.56520414402</v>
      </c>
      <c r="AN17" s="191">
        <v>253137.93480778692</v>
      </c>
      <c r="AO17" s="191">
        <v>248799.34138547946</v>
      </c>
      <c r="AP17" s="191">
        <v>244454.68813714388</v>
      </c>
      <c r="AQ17" s="191">
        <v>240114.5409874671</v>
      </c>
      <c r="AR17" s="191">
        <v>235831.98948706401</v>
      </c>
      <c r="AS17" s="191">
        <v>231536.19180994004</v>
      </c>
      <c r="AT17" s="191">
        <v>227235.46083145268</v>
      </c>
      <c r="AU17" s="191">
        <v>222880.51377768553</v>
      </c>
      <c r="AV17" s="191">
        <v>218511.19402253281</v>
      </c>
      <c r="AW17" s="191">
        <v>214086.53166743569</v>
      </c>
      <c r="AX17" s="191">
        <v>209599.34036170141</v>
      </c>
      <c r="AY17" s="191">
        <v>205008.65020677107</v>
      </c>
      <c r="AZ17" s="191">
        <v>200363.74397656106</v>
      </c>
      <c r="BA17" s="191">
        <v>195678.994372457</v>
      </c>
      <c r="BB17" s="191">
        <v>190950.5946177601</v>
      </c>
      <c r="BC17" s="191">
        <v>186241.07366310756</v>
      </c>
      <c r="BD17" s="191">
        <v>181661.1167083882</v>
      </c>
      <c r="BE17" s="191">
        <v>177103.41812770729</v>
      </c>
      <c r="BF17" s="191">
        <v>172668.0971962667</v>
      </c>
      <c r="BG17" s="191">
        <v>168422.18896336248</v>
      </c>
      <c r="BH17" s="191">
        <v>164302.03795369266</v>
      </c>
      <c r="BI17" s="191">
        <v>160360.7337178723</v>
      </c>
      <c r="BJ17" s="191">
        <v>156599.40278056602</v>
      </c>
      <c r="BK17" s="191">
        <v>152914.5462925779</v>
      </c>
      <c r="BL17" s="191">
        <v>149359.25380452297</v>
      </c>
      <c r="BM17" s="191">
        <v>145934.65184106588</v>
      </c>
      <c r="BN17" s="191">
        <v>142528.92867765317</v>
      </c>
      <c r="BO17" s="191">
        <v>139214.05266494426</v>
      </c>
      <c r="BP17" s="191">
        <v>136021.5543014757</v>
      </c>
      <c r="BQ17" s="191">
        <v>133025.84852156896</v>
      </c>
      <c r="BR17" s="191">
        <v>130096.05126629358</v>
      </c>
      <c r="BS17" s="191">
        <v>127305.25741097346</v>
      </c>
      <c r="BT17" s="191">
        <v>124717.12243091062</v>
      </c>
      <c r="BU17" s="191">
        <v>122307.83422469729</v>
      </c>
      <c r="BV17" s="191">
        <v>120022.05019238892</v>
      </c>
      <c r="BW17" s="191">
        <v>118753.26360274704</v>
      </c>
      <c r="BX17" s="191">
        <v>117596.2887376587</v>
      </c>
      <c r="BY17" s="191">
        <v>116505.22239720159</v>
      </c>
      <c r="BZ17" s="191">
        <v>115462.31230599612</v>
      </c>
      <c r="CA17" s="190"/>
      <c r="CB17" s="190"/>
    </row>
    <row r="18" spans="2:80">
      <c r="B18" s="184">
        <f t="shared" si="3"/>
        <v>2011</v>
      </c>
      <c r="C18" s="191">
        <v>400158.06400275719</v>
      </c>
      <c r="D18" s="191">
        <v>397729.54942285444</v>
      </c>
      <c r="E18" s="191">
        <v>395304.42437349068</v>
      </c>
      <c r="F18" s="191">
        <v>392757.92064109986</v>
      </c>
      <c r="G18" s="191">
        <v>390214.41353867529</v>
      </c>
      <c r="H18" s="191">
        <v>387613.60662527609</v>
      </c>
      <c r="I18" s="191">
        <v>385019.18587238167</v>
      </c>
      <c r="J18" s="191">
        <v>382434.54081053106</v>
      </c>
      <c r="K18" s="191">
        <v>379795.19966709928</v>
      </c>
      <c r="L18" s="191">
        <v>377156.25142424012</v>
      </c>
      <c r="M18" s="191">
        <v>374395.92449835414</v>
      </c>
      <c r="N18" s="191">
        <v>371641.98373297317</v>
      </c>
      <c r="O18" s="191">
        <v>368891.43249813095</v>
      </c>
      <c r="P18" s="191">
        <v>366016.11304972298</v>
      </c>
      <c r="Q18" s="191">
        <v>362204.32583443139</v>
      </c>
      <c r="R18" s="191">
        <v>358395.53524910583</v>
      </c>
      <c r="S18" s="191">
        <v>354529.44485280564</v>
      </c>
      <c r="T18" s="191">
        <v>350606.05464553076</v>
      </c>
      <c r="U18" s="191">
        <v>346688.65769818815</v>
      </c>
      <c r="V18" s="191">
        <v>342710.9643099049</v>
      </c>
      <c r="W18" s="191">
        <v>338675.9711106469</v>
      </c>
      <c r="X18" s="191">
        <v>334580.68147044815</v>
      </c>
      <c r="Y18" s="191">
        <v>330427.69911870215</v>
      </c>
      <c r="Z18" s="191">
        <v>326281.10292746103</v>
      </c>
      <c r="AA18" s="191">
        <v>322077.20692524529</v>
      </c>
      <c r="AB18" s="191">
        <v>317880.08998410706</v>
      </c>
      <c r="AC18" s="191">
        <v>313625.28033142159</v>
      </c>
      <c r="AD18" s="191">
        <v>309377.64264038636</v>
      </c>
      <c r="AE18" s="191">
        <v>305075.30886777001</v>
      </c>
      <c r="AF18" s="191">
        <v>300779.75415623124</v>
      </c>
      <c r="AG18" s="191">
        <v>296490.97850576998</v>
      </c>
      <c r="AH18" s="191">
        <v>292147.89967430028</v>
      </c>
      <c r="AI18" s="191">
        <v>287811.20700333553</v>
      </c>
      <c r="AJ18" s="191">
        <v>283414.21789142996</v>
      </c>
      <c r="AK18" s="191">
        <v>278953.54280804482</v>
      </c>
      <c r="AL18" s="191">
        <v>274432.1783831463</v>
      </c>
      <c r="AM18" s="191">
        <v>269789.43527522084</v>
      </c>
      <c r="AN18" s="191">
        <v>265214.16056988644</v>
      </c>
      <c r="AO18" s="191">
        <v>260584.97558411615</v>
      </c>
      <c r="AP18" s="191">
        <v>255962.17675885084</v>
      </c>
      <c r="AQ18" s="191">
        <v>251352.54315516804</v>
      </c>
      <c r="AR18" s="191">
        <v>246813.37458404244</v>
      </c>
      <c r="AS18" s="191">
        <v>242283.98170396054</v>
      </c>
      <c r="AT18" s="191">
        <v>237764.36451492234</v>
      </c>
      <c r="AU18" s="191">
        <v>233184.45088494333</v>
      </c>
      <c r="AV18" s="191">
        <v>228610.92341546935</v>
      </c>
      <c r="AW18" s="191">
        <v>223973.7099745158</v>
      </c>
      <c r="AX18" s="191">
        <v>219275.80719204867</v>
      </c>
      <c r="AY18" s="191">
        <v>214447.5358366564</v>
      </c>
      <c r="AZ18" s="191">
        <v>209558.1822391779</v>
      </c>
      <c r="BA18" s="191">
        <v>204602.14604025381</v>
      </c>
      <c r="BB18" s="191">
        <v>199591.80666032119</v>
      </c>
      <c r="BC18" s="191">
        <v>194588.24634146615</v>
      </c>
      <c r="BD18" s="191">
        <v>189719.2299272205</v>
      </c>
      <c r="BE18" s="191">
        <v>184866.3753645235</v>
      </c>
      <c r="BF18" s="191">
        <v>180151.06133640208</v>
      </c>
      <c r="BG18" s="191">
        <v>175646.74950537941</v>
      </c>
      <c r="BH18" s="191">
        <v>171290.14680054874</v>
      </c>
      <c r="BI18" s="191">
        <v>167137.7672317393</v>
      </c>
      <c r="BJ18" s="191">
        <v>163193.39323006253</v>
      </c>
      <c r="BK18" s="191">
        <v>159325.87042144788</v>
      </c>
      <c r="BL18" s="191">
        <v>155592.89151744262</v>
      </c>
      <c r="BM18" s="191">
        <v>151997.06024744027</v>
      </c>
      <c r="BN18" s="191">
        <v>148408.00803851549</v>
      </c>
      <c r="BO18" s="191">
        <v>144889.02796157522</v>
      </c>
      <c r="BP18" s="191">
        <v>141507.98131978314</v>
      </c>
      <c r="BQ18" s="191">
        <v>138340.2716412984</v>
      </c>
      <c r="BR18" s="191">
        <v>135243.02699537075</v>
      </c>
      <c r="BS18" s="191">
        <v>132282.92998344605</v>
      </c>
      <c r="BT18" s="191">
        <v>129524.84527872174</v>
      </c>
      <c r="BU18" s="191">
        <v>126970.98371001869</v>
      </c>
      <c r="BV18" s="191">
        <v>124557.65930585732</v>
      </c>
      <c r="BW18" s="191">
        <v>123222.86435546064</v>
      </c>
      <c r="BX18" s="191">
        <v>122019.22377913463</v>
      </c>
      <c r="BY18" s="191">
        <v>120885.6553347931</v>
      </c>
      <c r="BZ18" s="191">
        <v>119819.55529304261</v>
      </c>
      <c r="CA18" s="190"/>
      <c r="CB18" s="190"/>
    </row>
    <row r="19" spans="2:80">
      <c r="B19" s="184">
        <f t="shared" si="3"/>
        <v>2012</v>
      </c>
      <c r="C19" s="191">
        <v>426832.07172194531</v>
      </c>
      <c r="D19" s="191">
        <v>423871.87958312628</v>
      </c>
      <c r="E19" s="191">
        <v>420918.52524618059</v>
      </c>
      <c r="F19" s="191">
        <v>417852.00851033069</v>
      </c>
      <c r="G19" s="191">
        <v>414791.13555151387</v>
      </c>
      <c r="H19" s="191">
        <v>411680.51919511816</v>
      </c>
      <c r="I19" s="191">
        <v>408582.38441762875</v>
      </c>
      <c r="J19" s="191">
        <v>405503.16079722386</v>
      </c>
      <c r="K19" s="191">
        <v>402378.64353143302</v>
      </c>
      <c r="L19" s="191">
        <v>399254.91206678754</v>
      </c>
      <c r="M19" s="191">
        <v>396018.83465062769</v>
      </c>
      <c r="N19" s="191">
        <v>392794.83058967924</v>
      </c>
      <c r="O19" s="191">
        <v>389577.25610690907</v>
      </c>
      <c r="P19" s="191">
        <v>386240.90609444625</v>
      </c>
      <c r="Q19" s="191">
        <v>381946.58814484865</v>
      </c>
      <c r="R19" s="191">
        <v>377658.32219597901</v>
      </c>
      <c r="S19" s="191">
        <v>373320.31284953054</v>
      </c>
      <c r="T19" s="191">
        <v>368932.5601055033</v>
      </c>
      <c r="U19" s="191">
        <v>364556.09491554211</v>
      </c>
      <c r="V19" s="191">
        <v>360124.24255096907</v>
      </c>
      <c r="W19" s="191">
        <v>355642.64678881719</v>
      </c>
      <c r="X19" s="191">
        <v>351105.25562835851</v>
      </c>
      <c r="Y19" s="191">
        <v>346517.74349287082</v>
      </c>
      <c r="Z19" s="191">
        <v>341941.89648889942</v>
      </c>
      <c r="AA19" s="191">
        <v>337316.71431104414</v>
      </c>
      <c r="AB19" s="191">
        <v>332704.39128954546</v>
      </c>
      <c r="AC19" s="191">
        <v>328041.53906932269</v>
      </c>
      <c r="AD19" s="191">
        <v>323392.74003029685</v>
      </c>
      <c r="AE19" s="191">
        <v>318698.64734588494</v>
      </c>
      <c r="AF19" s="191">
        <v>314018.23026521958</v>
      </c>
      <c r="AG19" s="191">
        <v>309350.67234091082</v>
      </c>
      <c r="AH19" s="191">
        <v>304639.42301975138</v>
      </c>
      <c r="AI19" s="191">
        <v>299940.24705380312</v>
      </c>
      <c r="AJ19" s="191">
        <v>295186.09213693818</v>
      </c>
      <c r="AK19" s="191">
        <v>290370.52869097795</v>
      </c>
      <c r="AL19" s="191">
        <v>285498.79226926068</v>
      </c>
      <c r="AM19" s="191">
        <v>280514.30167233426</v>
      </c>
      <c r="AN19" s="191">
        <v>275600.06787860655</v>
      </c>
      <c r="AO19" s="191">
        <v>270642.52026547829</v>
      </c>
      <c r="AP19" s="191">
        <v>265697.45423125627</v>
      </c>
      <c r="AQ19" s="191">
        <v>260778.13715599224</v>
      </c>
      <c r="AR19" s="191">
        <v>255934.72066095995</v>
      </c>
      <c r="AS19" s="191">
        <v>251110.21532301229</v>
      </c>
      <c r="AT19" s="191">
        <v>246305.02936584418</v>
      </c>
      <c r="AU19" s="191">
        <v>241444.86445775928</v>
      </c>
      <c r="AV19" s="191">
        <v>236597.18112858073</v>
      </c>
      <c r="AW19" s="191">
        <v>231687.68104661198</v>
      </c>
      <c r="AX19" s="191">
        <v>226722.8244362761</v>
      </c>
      <c r="AY19" s="191">
        <v>221628.28231963204</v>
      </c>
      <c r="AZ19" s="191">
        <v>216477.59787347552</v>
      </c>
      <c r="BA19" s="191">
        <v>211259.45289749588</v>
      </c>
      <c r="BB19" s="191">
        <v>205998.02474836042</v>
      </c>
      <c r="BC19" s="191">
        <v>200749.86397927659</v>
      </c>
      <c r="BD19" s="191">
        <v>195641.02279174986</v>
      </c>
      <c r="BE19" s="191">
        <v>190563.982563909</v>
      </c>
      <c r="BF19" s="191">
        <v>185631.49747096337</v>
      </c>
      <c r="BG19" s="191">
        <v>180924.70364648255</v>
      </c>
      <c r="BH19" s="191">
        <v>176381.75369143183</v>
      </c>
      <c r="BI19" s="191">
        <v>172052.04407218436</v>
      </c>
      <c r="BJ19" s="191">
        <v>167941.9737206737</v>
      </c>
      <c r="BK19" s="191">
        <v>163920.28552830106</v>
      </c>
      <c r="BL19" s="191">
        <v>160038.32514118054</v>
      </c>
      <c r="BM19" s="191">
        <v>156299.72586411491</v>
      </c>
      <c r="BN19" s="191">
        <v>152575.61863818581</v>
      </c>
      <c r="BO19" s="191">
        <v>148926.62619134315</v>
      </c>
      <c r="BP19" s="191">
        <v>145423.38290423594</v>
      </c>
      <c r="BQ19" s="191">
        <v>142141.83602149796</v>
      </c>
      <c r="BR19" s="191">
        <v>138936.18971899169</v>
      </c>
      <c r="BS19" s="191">
        <v>135874.72097393021</v>
      </c>
      <c r="BT19" s="191">
        <v>133021.60394253963</v>
      </c>
      <c r="BU19" s="191">
        <v>130381.3190232573</v>
      </c>
      <c r="BV19" s="191">
        <v>127890.82479220814</v>
      </c>
      <c r="BW19" s="191">
        <v>126510.44841508017</v>
      </c>
      <c r="BX19" s="191">
        <v>125262.55381763617</v>
      </c>
      <c r="BY19" s="191">
        <v>124089.77399927854</v>
      </c>
      <c r="BZ19" s="191">
        <v>122986.84276042464</v>
      </c>
      <c r="CA19" s="190"/>
      <c r="CB19" s="190"/>
    </row>
    <row r="20" spans="2:80">
      <c r="B20" s="184">
        <f t="shared" si="3"/>
        <v>2013</v>
      </c>
      <c r="C20" s="191">
        <v>467270.97313805547</v>
      </c>
      <c r="D20" s="191">
        <v>463345.71178299986</v>
      </c>
      <c r="E20" s="191">
        <v>459434.18143003975</v>
      </c>
      <c r="F20" s="191">
        <v>455428.58786135761</v>
      </c>
      <c r="G20" s="191">
        <v>451433.13301465788</v>
      </c>
      <c r="H20" s="191">
        <v>447404.37756219244</v>
      </c>
      <c r="I20" s="191">
        <v>443399.49183380499</v>
      </c>
      <c r="J20" s="191">
        <v>439430.97195491323</v>
      </c>
      <c r="K20" s="191">
        <v>435435.69791212498</v>
      </c>
      <c r="L20" s="191">
        <v>431442.78127277252</v>
      </c>
      <c r="M20" s="191">
        <v>427358.27117105306</v>
      </c>
      <c r="N20" s="191">
        <v>423296.39591673383</v>
      </c>
      <c r="O20" s="191">
        <v>419247.01678783289</v>
      </c>
      <c r="P20" s="191">
        <v>415093.54807114636</v>
      </c>
      <c r="Q20" s="191">
        <v>409968.84947870817</v>
      </c>
      <c r="R20" s="191">
        <v>404855.52448492934</v>
      </c>
      <c r="S20" s="191">
        <v>399708.89888538519</v>
      </c>
      <c r="T20" s="191">
        <v>394528.97268007556</v>
      </c>
      <c r="U20" s="191">
        <v>389369.32391873031</v>
      </c>
      <c r="V20" s="191">
        <v>384166.23582963739</v>
      </c>
      <c r="W20" s="191">
        <v>378929.84713477903</v>
      </c>
      <c r="X20" s="191">
        <v>373648.78423549555</v>
      </c>
      <c r="Y20" s="191">
        <v>368333.29820368817</v>
      </c>
      <c r="Z20" s="191">
        <v>363039.21214260376</v>
      </c>
      <c r="AA20" s="191">
        <v>357713.06035243132</v>
      </c>
      <c r="AB20" s="191">
        <v>352411.9008130951</v>
      </c>
      <c r="AC20" s="191">
        <v>347075.08326455741</v>
      </c>
      <c r="AD20" s="191">
        <v>341766.85024696932</v>
      </c>
      <c r="AE20" s="191">
        <v>336431.86306548468</v>
      </c>
      <c r="AF20" s="191">
        <v>331124.33788819105</v>
      </c>
      <c r="AG20" s="191">
        <v>325841.80496173375</v>
      </c>
      <c r="AH20" s="191">
        <v>320537.34502817062</v>
      </c>
      <c r="AI20" s="191">
        <v>315255.51994200767</v>
      </c>
      <c r="AJ20" s="191">
        <v>309931.49040477455</v>
      </c>
      <c r="AK20" s="191">
        <v>304552.76029105287</v>
      </c>
      <c r="AL20" s="191">
        <v>299128.23344614758</v>
      </c>
      <c r="AM20" s="191">
        <v>293610.87826219783</v>
      </c>
      <c r="AN20" s="191">
        <v>288168.01669029996</v>
      </c>
      <c r="AO20" s="191">
        <v>282704.35063805472</v>
      </c>
      <c r="AP20" s="191">
        <v>277264.55430988729</v>
      </c>
      <c r="AQ20" s="191">
        <v>271874.85483331117</v>
      </c>
      <c r="AR20" s="191">
        <v>266569.78769076918</v>
      </c>
      <c r="AS20" s="191">
        <v>261301.08639772303</v>
      </c>
      <c r="AT20" s="191">
        <v>256069.98583085011</v>
      </c>
      <c r="AU20" s="191">
        <v>250796.68081290688</v>
      </c>
      <c r="AV20" s="191">
        <v>245547.24551904126</v>
      </c>
      <c r="AW20" s="191">
        <v>240241.87477200991</v>
      </c>
      <c r="AX20" s="191">
        <v>234893.1770471496</v>
      </c>
      <c r="AY20" s="191">
        <v>229421.23481729816</v>
      </c>
      <c r="AZ20" s="191">
        <v>223903.60820618185</v>
      </c>
      <c r="BA20" s="191">
        <v>218319.90741991752</v>
      </c>
      <c r="BB20" s="191">
        <v>212715.51450322461</v>
      </c>
      <c r="BC20" s="191">
        <v>207137.34871404539</v>
      </c>
      <c r="BD20" s="191">
        <v>201704.57786885669</v>
      </c>
      <c r="BE20" s="191">
        <v>196333.27747391895</v>
      </c>
      <c r="BF20" s="191">
        <v>191116.27586827666</v>
      </c>
      <c r="BG20" s="191">
        <v>186147.10923126878</v>
      </c>
      <c r="BH20" s="191">
        <v>181369.7297598109</v>
      </c>
      <c r="BI20" s="191">
        <v>176816.42788282852</v>
      </c>
      <c r="BJ20" s="191">
        <v>172499.58737582105</v>
      </c>
      <c r="BK20" s="191">
        <v>168291.24892692541</v>
      </c>
      <c r="BL20" s="191">
        <v>164229.54029869771</v>
      </c>
      <c r="BM20" s="191">
        <v>160318.53817965227</v>
      </c>
      <c r="BN20" s="191">
        <v>156437.46781815239</v>
      </c>
      <c r="BO20" s="191">
        <v>152638.67238725082</v>
      </c>
      <c r="BP20" s="191">
        <v>148997.76802575798</v>
      </c>
      <c r="BQ20" s="191">
        <v>145588.58558538766</v>
      </c>
      <c r="BR20" s="191">
        <v>142264.03547905147</v>
      </c>
      <c r="BS20" s="191">
        <v>139092.66163525215</v>
      </c>
      <c r="BT20" s="191">
        <v>136137.47171746334</v>
      </c>
      <c r="BU20" s="191">
        <v>133405.12451747272</v>
      </c>
      <c r="BV20" s="191">
        <v>130835.97995208245</v>
      </c>
      <c r="BW20" s="191">
        <v>129406.0568729802</v>
      </c>
      <c r="BX20" s="191">
        <v>128107.79773577313</v>
      </c>
      <c r="BY20" s="191">
        <v>126891.81352916431</v>
      </c>
      <c r="BZ20" s="191">
        <v>125749.08805793009</v>
      </c>
      <c r="CA20" s="190"/>
      <c r="CB20" s="190"/>
    </row>
    <row r="21" spans="2:80">
      <c r="B21" s="184">
        <f t="shared" si="3"/>
        <v>2014</v>
      </c>
      <c r="C21" s="191">
        <v>532914.28033855592</v>
      </c>
      <c r="D21" s="191">
        <v>527273.38075850636</v>
      </c>
      <c r="E21" s="191">
        <v>521658.52474921243</v>
      </c>
      <c r="F21" s="191">
        <v>515987.66902516031</v>
      </c>
      <c r="G21" s="191">
        <v>510335.60358379927</v>
      </c>
      <c r="H21" s="191">
        <v>504681.58185581473</v>
      </c>
      <c r="I21" s="191">
        <v>499072.39398127649</v>
      </c>
      <c r="J21" s="191">
        <v>493530.36634802935</v>
      </c>
      <c r="K21" s="191">
        <v>487997.91942278499</v>
      </c>
      <c r="L21" s="191">
        <v>482469.00860269472</v>
      </c>
      <c r="M21" s="191">
        <v>476891.53243366774</v>
      </c>
      <c r="N21" s="191">
        <v>471355.17293517629</v>
      </c>
      <c r="O21" s="191">
        <v>465841.13982452976</v>
      </c>
      <c r="P21" s="191">
        <v>460256.21497710171</v>
      </c>
      <c r="Q21" s="191">
        <v>453695.49416325986</v>
      </c>
      <c r="R21" s="191">
        <v>447157.28081501951</v>
      </c>
      <c r="S21" s="191">
        <v>440617.11118015554</v>
      </c>
      <c r="T21" s="191">
        <v>434074.98525866808</v>
      </c>
      <c r="U21" s="191">
        <v>427570.4399025623</v>
      </c>
      <c r="V21" s="191">
        <v>421045.14797714225</v>
      </c>
      <c r="W21" s="191">
        <v>414517.89976509864</v>
      </c>
      <c r="X21" s="191">
        <v>407966.18780082988</v>
      </c>
      <c r="Y21" s="191">
        <v>401412.70062769443</v>
      </c>
      <c r="Z21" s="191">
        <v>394896.61294218403</v>
      </c>
      <c r="AA21" s="191">
        <v>388382.28615296067</v>
      </c>
      <c r="AB21" s="191">
        <v>381912.6121394271</v>
      </c>
      <c r="AC21" s="191">
        <v>375437.4457341159</v>
      </c>
      <c r="AD21" s="191">
        <v>369014.18539255892</v>
      </c>
      <c r="AE21" s="191">
        <v>362600.50575900485</v>
      </c>
      <c r="AF21" s="191">
        <v>356238.91326696158</v>
      </c>
      <c r="AG21" s="191">
        <v>349921.97355060809</v>
      </c>
      <c r="AH21" s="191">
        <v>343625.58501323248</v>
      </c>
      <c r="AI21" s="191">
        <v>337370.31314639258</v>
      </c>
      <c r="AJ21" s="191">
        <v>331098.011893149</v>
      </c>
      <c r="AK21" s="191">
        <v>324786.35486565682</v>
      </c>
      <c r="AL21" s="191">
        <v>318450.41516369628</v>
      </c>
      <c r="AM21" s="191">
        <v>312062.19292988844</v>
      </c>
      <c r="AN21" s="191">
        <v>305754.05769497063</v>
      </c>
      <c r="AO21" s="191">
        <v>299466.29256127396</v>
      </c>
      <c r="AP21" s="191">
        <v>293223.36128102371</v>
      </c>
      <c r="AQ21" s="191">
        <v>287073.63381282002</v>
      </c>
      <c r="AR21" s="191">
        <v>281022.78362619731</v>
      </c>
      <c r="AS21" s="191">
        <v>275039.09368086566</v>
      </c>
      <c r="AT21" s="191">
        <v>269126.28115973593</v>
      </c>
      <c r="AU21" s="191">
        <v>263196.43925220222</v>
      </c>
      <c r="AV21" s="191">
        <v>257311.43119811511</v>
      </c>
      <c r="AW21" s="191">
        <v>251383.35018686875</v>
      </c>
      <c r="AX21" s="191">
        <v>245438.4208669753</v>
      </c>
      <c r="AY21" s="191">
        <v>239384.8381671618</v>
      </c>
      <c r="AZ21" s="191">
        <v>233310.87105354748</v>
      </c>
      <c r="BA21" s="191">
        <v>227175.04070008302</v>
      </c>
      <c r="BB21" s="191">
        <v>221063.47870850714</v>
      </c>
      <c r="BC21" s="191">
        <v>215000.28667553168</v>
      </c>
      <c r="BD21" s="191">
        <v>209090.01535227147</v>
      </c>
      <c r="BE21" s="191">
        <v>203295.45530665942</v>
      </c>
      <c r="BF21" s="191">
        <v>197668.88907054291</v>
      </c>
      <c r="BG21" s="191">
        <v>192324.26702528298</v>
      </c>
      <c r="BH21" s="191">
        <v>187214.61795305306</v>
      </c>
      <c r="BI21" s="191">
        <v>182345.97747890072</v>
      </c>
      <c r="BJ21" s="191">
        <v>177736.77373000348</v>
      </c>
      <c r="BK21" s="191">
        <v>173271.28111613338</v>
      </c>
      <c r="BL21" s="191">
        <v>168962.42639488925</v>
      </c>
      <c r="BM21" s="191">
        <v>164814.31219507611</v>
      </c>
      <c r="BN21" s="191">
        <v>160725.71950259522</v>
      </c>
      <c r="BO21" s="191">
        <v>156732.46798654122</v>
      </c>
      <c r="BP21" s="191">
        <v>152914.46356804733</v>
      </c>
      <c r="BQ21" s="191">
        <v>149344.13732928041</v>
      </c>
      <c r="BR21" s="191">
        <v>145872.68837209433</v>
      </c>
      <c r="BS21" s="191">
        <v>142569.41430216056</v>
      </c>
      <c r="BT21" s="191">
        <v>139487.99639209997</v>
      </c>
      <c r="BU21" s="191">
        <v>136643.8698972064</v>
      </c>
      <c r="BV21" s="191">
        <v>133982.8103115886</v>
      </c>
      <c r="BW21" s="191">
        <v>132489.09558576767</v>
      </c>
      <c r="BX21" s="191">
        <v>131122.25799890666</v>
      </c>
      <c r="BY21" s="191">
        <v>129850.76158847257</v>
      </c>
      <c r="BZ21" s="191">
        <v>128655.63499401776</v>
      </c>
      <c r="CA21" s="190"/>
      <c r="CB21" s="190"/>
    </row>
    <row r="22" spans="2:80">
      <c r="B22" s="184">
        <f t="shared" si="3"/>
        <v>2015</v>
      </c>
      <c r="C22" s="191">
        <v>627537.07486504246</v>
      </c>
      <c r="D22" s="191">
        <v>619353.59936860227</v>
      </c>
      <c r="E22" s="191">
        <v>611215.15848190628</v>
      </c>
      <c r="F22" s="191">
        <v>603078.02202835889</v>
      </c>
      <c r="G22" s="191">
        <v>594971.35750930582</v>
      </c>
      <c r="H22" s="191">
        <v>586910.37981657125</v>
      </c>
      <c r="I22" s="191">
        <v>578924.90866807534</v>
      </c>
      <c r="J22" s="191">
        <v>571052.48820862023</v>
      </c>
      <c r="K22" s="191">
        <v>563241.6638347283</v>
      </c>
      <c r="L22" s="191">
        <v>555437.91167114396</v>
      </c>
      <c r="M22" s="191">
        <v>547650.44487059233</v>
      </c>
      <c r="N22" s="191">
        <v>539930.99414933717</v>
      </c>
      <c r="O22" s="191">
        <v>532249.08757288428</v>
      </c>
      <c r="P22" s="191">
        <v>524545.92221466184</v>
      </c>
      <c r="Q22" s="191">
        <v>515870.40236088127</v>
      </c>
      <c r="R22" s="191">
        <v>507232.84490653704</v>
      </c>
      <c r="S22" s="191">
        <v>498640.97427851154</v>
      </c>
      <c r="T22" s="191">
        <v>490094.79047680431</v>
      </c>
      <c r="U22" s="191">
        <v>481609.55054408591</v>
      </c>
      <c r="V22" s="191">
        <v>473139.52550319186</v>
      </c>
      <c r="W22" s="191">
        <v>464715.18728861597</v>
      </c>
      <c r="X22" s="191">
        <v>456298.57350092224</v>
      </c>
      <c r="Y22" s="191">
        <v>447928.06479418138</v>
      </c>
      <c r="Z22" s="191">
        <v>439618.08170179487</v>
      </c>
      <c r="AA22" s="191">
        <v>431361.2759006691</v>
      </c>
      <c r="AB22" s="191">
        <v>423179.55838914769</v>
      </c>
      <c r="AC22" s="191">
        <v>415036.45549363684</v>
      </c>
      <c r="AD22" s="191">
        <v>406983.00356298027</v>
      </c>
      <c r="AE22" s="191">
        <v>398991.14771788666</v>
      </c>
      <c r="AF22" s="191">
        <v>391089.3610922817</v>
      </c>
      <c r="AG22" s="191">
        <v>383262.66275628115</v>
      </c>
      <c r="AH22" s="191">
        <v>375519.61364603543</v>
      </c>
      <c r="AI22" s="191">
        <v>367844.58061508625</v>
      </c>
      <c r="AJ22" s="191">
        <v>360192.2529409033</v>
      </c>
      <c r="AK22" s="191">
        <v>352525.08647868427</v>
      </c>
      <c r="AL22" s="191">
        <v>344866.06269798166</v>
      </c>
      <c r="AM22" s="191">
        <v>337215.83381536941</v>
      </c>
      <c r="AN22" s="191">
        <v>329655.02193567157</v>
      </c>
      <c r="AO22" s="191">
        <v>322177.44102709432</v>
      </c>
      <c r="AP22" s="191">
        <v>314775.36666275578</v>
      </c>
      <c r="AQ22" s="191">
        <v>307531.37759720237</v>
      </c>
      <c r="AR22" s="191">
        <v>300407.27746905747</v>
      </c>
      <c r="AS22" s="191">
        <v>293396.22802995337</v>
      </c>
      <c r="AT22" s="191">
        <v>286505.71974483225</v>
      </c>
      <c r="AU22" s="191">
        <v>279637.91681647726</v>
      </c>
      <c r="AV22" s="191">
        <v>272845.62043236091</v>
      </c>
      <c r="AW22" s="191">
        <v>266030.99479526648</v>
      </c>
      <c r="AX22" s="191">
        <v>259239.49276957239</v>
      </c>
      <c r="AY22" s="191">
        <v>252365.36983848573</v>
      </c>
      <c r="AZ22" s="191">
        <v>245507.29830849165</v>
      </c>
      <c r="BA22" s="191">
        <v>238596.42559102512</v>
      </c>
      <c r="BB22" s="191">
        <v>231776.69256425553</v>
      </c>
      <c r="BC22" s="191">
        <v>225039.53829203249</v>
      </c>
      <c r="BD22" s="191">
        <v>218466.65535038797</v>
      </c>
      <c r="BE22" s="191">
        <v>212089.82010696497</v>
      </c>
      <c r="BF22" s="191">
        <v>205900.23766367298</v>
      </c>
      <c r="BG22" s="191">
        <v>200040.7784274728</v>
      </c>
      <c r="BH22" s="191">
        <v>194481.2044258102</v>
      </c>
      <c r="BI22" s="191">
        <v>189184.15580657721</v>
      </c>
      <c r="BJ22" s="191">
        <v>184179.26799499974</v>
      </c>
      <c r="BK22" s="191">
        <v>179369.77566506944</v>
      </c>
      <c r="BL22" s="191">
        <v>174732.04513065986</v>
      </c>
      <c r="BM22" s="191">
        <v>170267.00472113138</v>
      </c>
      <c r="BN22" s="191">
        <v>165907.01446097539</v>
      </c>
      <c r="BO22" s="191">
        <v>161659.84092792036</v>
      </c>
      <c r="BP22" s="191">
        <v>157614.48287024608</v>
      </c>
      <c r="BQ22" s="191">
        <v>153837.57689964469</v>
      </c>
      <c r="BR22" s="191">
        <v>150180.55986645204</v>
      </c>
      <c r="BS22" s="191">
        <v>146711.2138880245</v>
      </c>
      <c r="BT22" s="191">
        <v>143473.08484826374</v>
      </c>
      <c r="BU22" s="191">
        <v>140489.99072599044</v>
      </c>
      <c r="BV22" s="191">
        <v>137717.13087340046</v>
      </c>
      <c r="BW22" s="191">
        <v>136142.68828524361</v>
      </c>
      <c r="BX22" s="191">
        <v>134687.48241792124</v>
      </c>
      <c r="BY22" s="191">
        <v>133345.09327769961</v>
      </c>
      <c r="BZ22" s="191">
        <v>132084.63067545023</v>
      </c>
      <c r="CA22" s="190"/>
      <c r="CB22" s="190"/>
    </row>
    <row r="23" spans="2:80">
      <c r="B23" s="184">
        <f t="shared" si="3"/>
        <v>2016</v>
      </c>
      <c r="C23" s="191">
        <v>729344.41301286302</v>
      </c>
      <c r="D23" s="191">
        <v>718466.138456307</v>
      </c>
      <c r="E23" s="191">
        <v>707654.6965644341</v>
      </c>
      <c r="F23" s="191">
        <v>696901.36767565785</v>
      </c>
      <c r="G23" s="191">
        <v>686187.25151176064</v>
      </c>
      <c r="H23" s="191">
        <v>675569.02451409528</v>
      </c>
      <c r="I23" s="191">
        <v>665056.84290599241</v>
      </c>
      <c r="J23" s="191">
        <v>654702.49223065679</v>
      </c>
      <c r="K23" s="191">
        <v>644455.62350662833</v>
      </c>
      <c r="L23" s="191">
        <v>634221.32760092476</v>
      </c>
      <c r="M23" s="191">
        <v>624075.23894127517</v>
      </c>
      <c r="N23" s="191">
        <v>614020.14854970935</v>
      </c>
      <c r="O23" s="191">
        <v>604016.84370134829</v>
      </c>
      <c r="P23" s="191">
        <v>594049.96055583633</v>
      </c>
      <c r="Q23" s="191">
        <v>583111.21333000867</v>
      </c>
      <c r="R23" s="191">
        <v>572226.72595053911</v>
      </c>
      <c r="S23" s="191">
        <v>561438.12773730117</v>
      </c>
      <c r="T23" s="191">
        <v>550745.41869029438</v>
      </c>
      <c r="U23" s="191">
        <v>540131.13509304682</v>
      </c>
      <c r="V23" s="191">
        <v>529575.49356453563</v>
      </c>
      <c r="W23" s="191">
        <v>519113.72345076769</v>
      </c>
      <c r="X23" s="191">
        <v>508693.58265687258</v>
      </c>
      <c r="Y23" s="191">
        <v>498371.80624682084</v>
      </c>
      <c r="Z23" s="191">
        <v>488125.98052614526</v>
      </c>
      <c r="AA23" s="191">
        <v>477991.09200763784</v>
      </c>
      <c r="AB23" s="191">
        <v>467959.77457553934</v>
      </c>
      <c r="AC23" s="191">
        <v>458013.3806512116</v>
      </c>
      <c r="AD23" s="191">
        <v>448194.96480505489</v>
      </c>
      <c r="AE23" s="191">
        <v>438487.14463955839</v>
      </c>
      <c r="AF23" s="191">
        <v>428911.43476766773</v>
      </c>
      <c r="AG23" s="191">
        <v>419439.29598218622</v>
      </c>
      <c r="AH23" s="191">
        <v>410117.30803821015</v>
      </c>
      <c r="AI23" s="191">
        <v>400886.3183623181</v>
      </c>
      <c r="AJ23" s="191">
        <v>391727.05407817266</v>
      </c>
      <c r="AK23" s="191">
        <v>382587.72964256932</v>
      </c>
      <c r="AL23" s="191">
        <v>373492.50974445074</v>
      </c>
      <c r="AM23" s="191">
        <v>364470.45088536531</v>
      </c>
      <c r="AN23" s="191">
        <v>355554.08723015449</v>
      </c>
      <c r="AO23" s="191">
        <v>346783.23010455689</v>
      </c>
      <c r="AP23" s="191">
        <v>338120.50104652543</v>
      </c>
      <c r="AQ23" s="191">
        <v>329681.39767616009</v>
      </c>
      <c r="AR23" s="191">
        <v>321386.11860186653</v>
      </c>
      <c r="AS23" s="191">
        <v>313248.67183202715</v>
      </c>
      <c r="AT23" s="191">
        <v>305284.10585980763</v>
      </c>
      <c r="AU23" s="191">
        <v>297391.26619379275</v>
      </c>
      <c r="AV23" s="191">
        <v>289604.47328902752</v>
      </c>
      <c r="AW23" s="191">
        <v>281822.57265409658</v>
      </c>
      <c r="AX23" s="191">
        <v>274115.55207078817</v>
      </c>
      <c r="AY23" s="191">
        <v>266363.34016020765</v>
      </c>
      <c r="AZ23" s="191">
        <v>258672.75878403432</v>
      </c>
      <c r="BA23" s="191">
        <v>250948.42894626979</v>
      </c>
      <c r="BB23" s="191">
        <v>243388.15765687163</v>
      </c>
      <c r="BC23" s="191">
        <v>235948.08841654763</v>
      </c>
      <c r="BD23" s="191">
        <v>228688.54880515949</v>
      </c>
      <c r="BE23" s="191">
        <v>221707.49735559136</v>
      </c>
      <c r="BF23" s="191">
        <v>214932.68748676984</v>
      </c>
      <c r="BG23" s="191">
        <v>208531.24859322727</v>
      </c>
      <c r="BH23" s="191">
        <v>202491.7069377978</v>
      </c>
      <c r="BI23" s="191">
        <v>196736.34611009335</v>
      </c>
      <c r="BJ23" s="191">
        <v>191301.50741994157</v>
      </c>
      <c r="BK23" s="191">
        <v>186116.4940642133</v>
      </c>
      <c r="BL23" s="191">
        <v>181127.55858186164</v>
      </c>
      <c r="BM23" s="191">
        <v>176317.05544765524</v>
      </c>
      <c r="BN23" s="191">
        <v>171670.54598701058</v>
      </c>
      <c r="BO23" s="191">
        <v>167155.25325471017</v>
      </c>
      <c r="BP23" s="191">
        <v>162873.31771939548</v>
      </c>
      <c r="BQ23" s="191">
        <v>158881.54374909285</v>
      </c>
      <c r="BR23" s="191">
        <v>155034.14412132488</v>
      </c>
      <c r="BS23" s="191">
        <v>151394.51208455296</v>
      </c>
      <c r="BT23" s="191">
        <v>147996.41388670055</v>
      </c>
      <c r="BU23" s="191">
        <v>144867.96743552864</v>
      </c>
      <c r="BV23" s="191">
        <v>141969.98440766867</v>
      </c>
      <c r="BW23" s="191">
        <v>140302.16274034663</v>
      </c>
      <c r="BX23" s="191">
        <v>138749.17470852137</v>
      </c>
      <c r="BY23" s="191">
        <v>137327.86612076795</v>
      </c>
      <c r="BZ23" s="191">
        <v>135996.11695320936</v>
      </c>
      <c r="CA23" s="190"/>
      <c r="CB23" s="190"/>
    </row>
    <row r="24" spans="2:80">
      <c r="B24" s="184">
        <f t="shared" si="3"/>
        <v>2017</v>
      </c>
      <c r="C24" s="191">
        <v>776102.90385404497</v>
      </c>
      <c r="D24" s="191">
        <v>764257.07285325229</v>
      </c>
      <c r="E24" s="191">
        <v>752490.49555649073</v>
      </c>
      <c r="F24" s="191">
        <v>740786.86236063088</v>
      </c>
      <c r="G24" s="191">
        <v>729114.70121522166</v>
      </c>
      <c r="H24" s="191">
        <v>717553.26582429453</v>
      </c>
      <c r="I24" s="191">
        <v>706102.55618784914</v>
      </c>
      <c r="J24" s="191">
        <v>694813.29648439679</v>
      </c>
      <c r="K24" s="191">
        <v>683618.4529322969</v>
      </c>
      <c r="L24" s="191">
        <v>672442.86150825734</v>
      </c>
      <c r="M24" s="191">
        <v>661387.27323615935</v>
      </c>
      <c r="N24" s="191">
        <v>650413.88119302318</v>
      </c>
      <c r="O24" s="191">
        <v>639491.21332839807</v>
      </c>
      <c r="P24" s="191">
        <v>628637.8244372037</v>
      </c>
      <c r="Q24" s="191">
        <v>616787.42314558942</v>
      </c>
      <c r="R24" s="191">
        <v>604997.02342994581</v>
      </c>
      <c r="S24" s="191">
        <v>593317.34946878429</v>
      </c>
      <c r="T24" s="191">
        <v>581748.40126210463</v>
      </c>
      <c r="U24" s="191">
        <v>570242.39715632645</v>
      </c>
      <c r="V24" s="191">
        <v>558821.60260555497</v>
      </c>
      <c r="W24" s="191">
        <v>547505.42002225562</v>
      </c>
      <c r="X24" s="191">
        <v>536239.96161746734</v>
      </c>
      <c r="Y24" s="191">
        <v>525094.50913542847</v>
      </c>
      <c r="Z24" s="191">
        <v>514002.7219714275</v>
      </c>
      <c r="AA24" s="191">
        <v>503050.19285823614</v>
      </c>
      <c r="AB24" s="191">
        <v>492199.11210206681</v>
      </c>
      <c r="AC24" s="191">
        <v>481444.37466670823</v>
      </c>
      <c r="AD24" s="191">
        <v>470829.13200938533</v>
      </c>
      <c r="AE24" s="191">
        <v>460317.74010335485</v>
      </c>
      <c r="AF24" s="191">
        <v>449960.14384703175</v>
      </c>
      <c r="AG24" s="191">
        <v>439703.99594773084</v>
      </c>
      <c r="AH24" s="191">
        <v>429618.58092049783</v>
      </c>
      <c r="AI24" s="191">
        <v>419615.36212222668</v>
      </c>
      <c r="AJ24" s="191">
        <v>409719.93209512194</v>
      </c>
      <c r="AK24" s="191">
        <v>399881.5666606726</v>
      </c>
      <c r="AL24" s="191">
        <v>390103.20557300182</v>
      </c>
      <c r="AM24" s="191">
        <v>380416.32088256028</v>
      </c>
      <c r="AN24" s="191">
        <v>370859.76326918055</v>
      </c>
      <c r="AO24" s="191">
        <v>361458.08600393106</v>
      </c>
      <c r="AP24" s="191">
        <v>352173.44500751374</v>
      </c>
      <c r="AQ24" s="191">
        <v>343126.3627814739</v>
      </c>
      <c r="AR24" s="191">
        <v>334237.79627591895</v>
      </c>
      <c r="AS24" s="191">
        <v>325510.68385956855</v>
      </c>
      <c r="AT24" s="191">
        <v>316973.55921415385</v>
      </c>
      <c r="AU24" s="191">
        <v>308544.22611071315</v>
      </c>
      <c r="AV24" s="191">
        <v>300225.62291796593</v>
      </c>
      <c r="AW24" s="191">
        <v>291935.55340695009</v>
      </c>
      <c r="AX24" s="191">
        <v>283764.61154542852</v>
      </c>
      <c r="AY24" s="191">
        <v>275588.56592903397</v>
      </c>
      <c r="AZ24" s="191">
        <v>267510.34543643607</v>
      </c>
      <c r="BA24" s="191">
        <v>259430.91971528396</v>
      </c>
      <c r="BB24" s="191">
        <v>251547.30396542774</v>
      </c>
      <c r="BC24" s="191">
        <v>243798.46513690829</v>
      </c>
      <c r="BD24" s="191">
        <v>236252.67906673322</v>
      </c>
      <c r="BE24" s="191">
        <v>229006.27930512684</v>
      </c>
      <c r="BF24" s="191">
        <v>221970.56026247796</v>
      </c>
      <c r="BG24" s="191">
        <v>215304.37285423357</v>
      </c>
      <c r="BH24" s="191">
        <v>209001.9447545709</v>
      </c>
      <c r="BI24" s="191">
        <v>202994.11092446095</v>
      </c>
      <c r="BJ24" s="191">
        <v>197300.08250893961</v>
      </c>
      <c r="BK24" s="191">
        <v>191875.16118421557</v>
      </c>
      <c r="BL24" s="191">
        <v>186683.34054593087</v>
      </c>
      <c r="BM24" s="191">
        <v>181653.8454158465</v>
      </c>
      <c r="BN24" s="191">
        <v>176840.62607161453</v>
      </c>
      <c r="BO24" s="191">
        <v>172166.56502911804</v>
      </c>
      <c r="BP24" s="191">
        <v>167749.4382587579</v>
      </c>
      <c r="BQ24" s="191">
        <v>163633.41613905903</v>
      </c>
      <c r="BR24" s="191">
        <v>159677.57638062764</v>
      </c>
      <c r="BS24" s="191">
        <v>155938.82141111346</v>
      </c>
      <c r="BT24" s="191">
        <v>152449.22232319723</v>
      </c>
      <c r="BU24" s="191">
        <v>149227.25764182938</v>
      </c>
      <c r="BV24" s="191">
        <v>146219.08660901827</v>
      </c>
      <c r="BW24" s="191">
        <v>144467.5384440374</v>
      </c>
      <c r="BX24" s="191">
        <v>142843.23344723938</v>
      </c>
      <c r="BY24" s="191">
        <v>141359.48878083142</v>
      </c>
      <c r="BZ24" s="191">
        <v>139974.24301949577</v>
      </c>
      <c r="CA24" s="190"/>
      <c r="CB24" s="190"/>
    </row>
    <row r="25" spans="2:80">
      <c r="B25" s="184">
        <f t="shared" si="3"/>
        <v>2018</v>
      </c>
      <c r="C25" s="191">
        <v>769490.99616158265</v>
      </c>
      <c r="D25" s="191">
        <v>758305.92359017674</v>
      </c>
      <c r="E25" s="191">
        <v>747202.51975646766</v>
      </c>
      <c r="F25" s="191">
        <v>736120.56078832271</v>
      </c>
      <c r="G25" s="191">
        <v>725049.32425295969</v>
      </c>
      <c r="H25" s="191">
        <v>714070.47888807533</v>
      </c>
      <c r="I25" s="191">
        <v>703184.02469366952</v>
      </c>
      <c r="J25" s="191">
        <v>692422.29363402096</v>
      </c>
      <c r="K25" s="191">
        <v>681692.7298727181</v>
      </c>
      <c r="L25" s="191">
        <v>670984.77564291179</v>
      </c>
      <c r="M25" s="191">
        <v>660396.9398255063</v>
      </c>
      <c r="N25" s="191">
        <v>649852.158405161</v>
      </c>
      <c r="O25" s="191">
        <v>639339.70894909406</v>
      </c>
      <c r="P25" s="191">
        <v>628915.0459411497</v>
      </c>
      <c r="Q25" s="191">
        <v>617442.17481364135</v>
      </c>
      <c r="R25" s="191">
        <v>606029.36289233307</v>
      </c>
      <c r="S25" s="191">
        <v>594708.94214150368</v>
      </c>
      <c r="T25" s="191">
        <v>583480.91256115295</v>
      </c>
      <c r="U25" s="191">
        <v>572274.32784636633</v>
      </c>
      <c r="V25" s="191">
        <v>561167.34016008815</v>
      </c>
      <c r="W25" s="191">
        <v>550134.3399347394</v>
      </c>
      <c r="X25" s="191">
        <v>539133.67167366878</v>
      </c>
      <c r="Y25" s="191">
        <v>528253.1301656788</v>
      </c>
      <c r="Z25" s="191">
        <v>517366.30211099063</v>
      </c>
      <c r="AA25" s="191">
        <v>506621.21034087933</v>
      </c>
      <c r="AB25" s="191">
        <v>495940.78249932447</v>
      </c>
      <c r="AC25" s="191">
        <v>485345.7950411585</v>
      </c>
      <c r="AD25" s="191">
        <v>474857.11283866997</v>
      </c>
      <c r="AE25" s="191">
        <v>464428.99794858397</v>
      </c>
      <c r="AF25" s="191">
        <v>454150.03720822226</v>
      </c>
      <c r="AG25" s="191">
        <v>443935.74039641698</v>
      </c>
      <c r="AH25" s="191">
        <v>433873.91064265004</v>
      </c>
      <c r="AI25" s="191">
        <v>423855.13528594334</v>
      </c>
      <c r="AJ25" s="191">
        <v>413967.38212171086</v>
      </c>
      <c r="AK25" s="191">
        <v>404178.31918567448</v>
      </c>
      <c r="AL25" s="191">
        <v>394449.32379651815</v>
      </c>
      <c r="AM25" s="191">
        <v>384791.11838702398</v>
      </c>
      <c r="AN25" s="191">
        <v>375295.43674751231</v>
      </c>
      <c r="AO25" s="191">
        <v>365904.70249141287</v>
      </c>
      <c r="AP25" s="191">
        <v>356625.35530359362</v>
      </c>
      <c r="AQ25" s="191">
        <v>347542.93331687566</v>
      </c>
      <c r="AR25" s="191">
        <v>338623.87382758962</v>
      </c>
      <c r="AS25" s="191">
        <v>329829.54998408002</v>
      </c>
      <c r="AT25" s="191">
        <v>321209.31107078452</v>
      </c>
      <c r="AU25" s="191">
        <v>312720.1026906427</v>
      </c>
      <c r="AV25" s="191">
        <v>304323.29799199913</v>
      </c>
      <c r="AW25" s="191">
        <v>295975.8425777934</v>
      </c>
      <c r="AX25" s="191">
        <v>287793.34206361062</v>
      </c>
      <c r="AY25" s="191">
        <v>279642.95015997189</v>
      </c>
      <c r="AZ25" s="191">
        <v>271629.73152195202</v>
      </c>
      <c r="BA25" s="191">
        <v>263660.35683068109</v>
      </c>
      <c r="BB25" s="191">
        <v>255882.39348407849</v>
      </c>
      <c r="BC25" s="191">
        <v>248232.87689652751</v>
      </c>
      <c r="BD25" s="191">
        <v>240807.90217550503</v>
      </c>
      <c r="BE25" s="191">
        <v>233645.40836964434</v>
      </c>
      <c r="BF25" s="191">
        <v>226682.94617888879</v>
      </c>
      <c r="BG25" s="191">
        <v>220037.41518052507</v>
      </c>
      <c r="BH25" s="191">
        <v>213691.63909233225</v>
      </c>
      <c r="BI25" s="191">
        <v>207641.39085630077</v>
      </c>
      <c r="BJ25" s="191">
        <v>201860.88427509216</v>
      </c>
      <c r="BK25" s="191">
        <v>196335.72683883336</v>
      </c>
      <c r="BL25" s="191">
        <v>191089.0187349453</v>
      </c>
      <c r="BM25" s="191">
        <v>185969.66942056964</v>
      </c>
      <c r="BN25" s="191">
        <v>181114.4663424028</v>
      </c>
      <c r="BO25" s="191">
        <v>176400.69928434707</v>
      </c>
      <c r="BP25" s="191">
        <v>171953.31026150848</v>
      </c>
      <c r="BQ25" s="191">
        <v>167810.23471090783</v>
      </c>
      <c r="BR25" s="191">
        <v>163835.53857652197</v>
      </c>
      <c r="BS25" s="191">
        <v>160079.95201441256</v>
      </c>
      <c r="BT25" s="191">
        <v>156567.52855326474</v>
      </c>
      <c r="BU25" s="191">
        <v>153306.02116585642</v>
      </c>
      <c r="BV25" s="191">
        <v>150206.44400471251</v>
      </c>
      <c r="BW25" s="191">
        <v>148379.35910534786</v>
      </c>
      <c r="BX25" s="191">
        <v>146705.5147995649</v>
      </c>
      <c r="BY25" s="191">
        <v>145177.32689777311</v>
      </c>
      <c r="BZ25" s="191">
        <v>143752.39641347516</v>
      </c>
      <c r="CA25" s="190"/>
      <c r="CB25" s="190"/>
    </row>
    <row r="26" spans="2:80">
      <c r="B26" s="184">
        <f t="shared" si="3"/>
        <v>2019</v>
      </c>
      <c r="C26" s="191">
        <v>776088.39707098622</v>
      </c>
      <c r="D26" s="191">
        <v>765079.29177749355</v>
      </c>
      <c r="E26" s="191">
        <v>754154.37744037912</v>
      </c>
      <c r="F26" s="191">
        <v>743229.46310326492</v>
      </c>
      <c r="G26" s="191">
        <v>732304.54876615084</v>
      </c>
      <c r="H26" s="191">
        <v>721463.82538541523</v>
      </c>
      <c r="I26" s="191">
        <v>710707.29296105821</v>
      </c>
      <c r="J26" s="191">
        <v>700045.95270911464</v>
      </c>
      <c r="K26" s="191">
        <v>689384.61245717073</v>
      </c>
      <c r="L26" s="191">
        <v>678734.27342126123</v>
      </c>
      <c r="M26" s="191">
        <v>668230.31386604044</v>
      </c>
      <c r="N26" s="191">
        <v>657737.35552685393</v>
      </c>
      <c r="O26" s="191">
        <v>647255.39840370207</v>
      </c>
      <c r="P26" s="191">
        <v>636908.81954520405</v>
      </c>
      <c r="Q26" s="191">
        <v>625460.14381628728</v>
      </c>
      <c r="R26" s="191">
        <v>614084.65782771481</v>
      </c>
      <c r="S26" s="191">
        <v>602793.36279552092</v>
      </c>
      <c r="T26" s="191">
        <v>591586.25871970574</v>
      </c>
      <c r="U26" s="191">
        <v>580379.15464389056</v>
      </c>
      <c r="V26" s="191">
        <v>569292.39831045154</v>
      </c>
      <c r="W26" s="191">
        <v>558252.7173491607</v>
      </c>
      <c r="X26" s="191">
        <v>547224.03760390426</v>
      </c>
      <c r="Y26" s="191">
        <v>536341.7541603581</v>
      </c>
      <c r="Z26" s="191">
        <v>525397.2737819911</v>
      </c>
      <c r="AA26" s="191">
        <v>514610.19092136878</v>
      </c>
      <c r="AB26" s="191">
        <v>503845.11049281521</v>
      </c>
      <c r="AC26" s="191">
        <v>493182.78275012365</v>
      </c>
      <c r="AD26" s="191">
        <v>482567.54773637641</v>
      </c>
      <c r="AE26" s="191">
        <v>472009.58830128546</v>
      </c>
      <c r="AF26" s="191">
        <v>461591.40663166693</v>
      </c>
      <c r="AG26" s="191">
        <v>451195.22739411722</v>
      </c>
      <c r="AH26" s="191">
        <v>440956.46249533369</v>
      </c>
      <c r="AI26" s="191">
        <v>430728.69881258457</v>
      </c>
      <c r="AJ26" s="191">
        <v>420658.34946860169</v>
      </c>
      <c r="AK26" s="191">
        <v>410734.41324735055</v>
      </c>
      <c r="AL26" s="191">
        <v>400883.68358746544</v>
      </c>
      <c r="AM26" s="191">
        <v>391106.16048894607</v>
      </c>
      <c r="AN26" s="191">
        <v>381517.00267688278</v>
      </c>
      <c r="AO26" s="191">
        <v>371983.15439494356</v>
      </c>
      <c r="AP26" s="191">
        <v>362571.80694614921</v>
      </c>
      <c r="AQ26" s="191">
        <v>353320.75076659478</v>
      </c>
      <c r="AR26" s="191">
        <v>344238.12696286244</v>
      </c>
      <c r="AS26" s="191">
        <v>335250.72056307568</v>
      </c>
      <c r="AT26" s="191">
        <v>326431.74653911119</v>
      </c>
      <c r="AU26" s="191">
        <v>317770.20367493451</v>
      </c>
      <c r="AV26" s="191">
        <v>309192.87699866889</v>
      </c>
      <c r="AW26" s="191">
        <v>300688.76529428014</v>
      </c>
      <c r="AX26" s="191">
        <v>292416.77129306138</v>
      </c>
      <c r="AY26" s="191">
        <v>284204.84663531417</v>
      </c>
      <c r="AZ26" s="191">
        <v>276201.59090869519</v>
      </c>
      <c r="BA26" s="191">
        <v>268282.07170298358</v>
      </c>
      <c r="BB26" s="191">
        <v>260572.1975834294</v>
      </c>
      <c r="BC26" s="191">
        <v>252986.64964575434</v>
      </c>
      <c r="BD26" s="191">
        <v>245634.0276239494</v>
      </c>
      <c r="BE26" s="191">
        <v>238525.97166498387</v>
      </c>
      <c r="BF26" s="191">
        <v>231606.09622912348</v>
      </c>
      <c r="BG26" s="191">
        <v>224953.81537049063</v>
      </c>
      <c r="BH26" s="191">
        <v>218528.2191571398</v>
      </c>
      <c r="BI26" s="191">
        <v>212409.15071503332</v>
      </c>
      <c r="BJ26" s="191">
        <v>206510.44194618796</v>
      </c>
      <c r="BK26" s="191">
        <v>200863.54068999438</v>
      </c>
      <c r="BL26" s="191">
        <v>195531.97300986943</v>
      </c>
      <c r="BM26" s="191">
        <v>190300.91294499324</v>
      </c>
      <c r="BN26" s="191">
        <v>185388.92045510054</v>
      </c>
      <c r="BO26" s="191">
        <v>180633.7199261738</v>
      </c>
      <c r="BP26" s="191">
        <v>176141.61408330093</v>
      </c>
      <c r="BQ26" s="191">
        <v>171968.55391236959</v>
      </c>
      <c r="BR26" s="191">
        <v>167974.04396177203</v>
      </c>
      <c r="BS26" s="191">
        <v>164212.45965915735</v>
      </c>
      <c r="BT26" s="191">
        <v>160660.88169098945</v>
      </c>
      <c r="BU26" s="191">
        <v>157352.17086247611</v>
      </c>
      <c r="BV26" s="191">
        <v>154159.485309554</v>
      </c>
      <c r="BW26" s="191">
        <v>152250.40731086824</v>
      </c>
      <c r="BX26" s="191">
        <v>150510.9728015624</v>
      </c>
      <c r="BY26" s="191">
        <v>148936.84169016793</v>
      </c>
      <c r="BZ26" s="191">
        <v>147457.86069863258</v>
      </c>
      <c r="CA26" s="190"/>
      <c r="CB26" s="190"/>
    </row>
    <row r="27" spans="2:80">
      <c r="B27" s="184">
        <f t="shared" si="3"/>
        <v>2020</v>
      </c>
      <c r="C27" s="191">
        <v>797925.3110865663</v>
      </c>
      <c r="D27" s="191">
        <v>786583.59277690691</v>
      </c>
      <c r="E27" s="191">
        <v>775328.6231692757</v>
      </c>
      <c r="F27" s="191">
        <v>764073.65356164461</v>
      </c>
      <c r="G27" s="191">
        <v>752821.82310700847</v>
      </c>
      <c r="H27" s="191">
        <v>741653.53787450003</v>
      </c>
      <c r="I27" s="191">
        <v>730572.00185863511</v>
      </c>
      <c r="J27" s="191">
        <v>719577.21505941427</v>
      </c>
      <c r="K27" s="191">
        <v>708582.42826019297</v>
      </c>
      <c r="L27" s="191">
        <v>697587.64146097202</v>
      </c>
      <c r="M27" s="191">
        <v>686769.11194736673</v>
      </c>
      <c r="N27" s="191">
        <v>675947.76131298812</v>
      </c>
      <c r="O27" s="191">
        <v>665126.41067860974</v>
      </c>
      <c r="P27" s="191">
        <v>654478.55950674892</v>
      </c>
      <c r="Q27" s="191">
        <v>642684.21730584116</v>
      </c>
      <c r="R27" s="191">
        <v>630979.07594860462</v>
      </c>
      <c r="S27" s="191">
        <v>619358.17300023092</v>
      </c>
      <c r="T27" s="191">
        <v>607824.02029773139</v>
      </c>
      <c r="U27" s="191">
        <v>596292.13910692348</v>
      </c>
      <c r="V27" s="191">
        <v>584915.08792110602</v>
      </c>
      <c r="W27" s="191">
        <v>573552.50991430786</v>
      </c>
      <c r="X27" s="191">
        <v>562192.0269061724</v>
      </c>
      <c r="Y27" s="191">
        <v>551002.92554011079</v>
      </c>
      <c r="Z27" s="191">
        <v>539729.03573084425</v>
      </c>
      <c r="AA27" s="191">
        <v>528626.64489592751</v>
      </c>
      <c r="AB27" s="191">
        <v>517526.11902665882</v>
      </c>
      <c r="AC27" s="191">
        <v>506567.99321263965</v>
      </c>
      <c r="AD27" s="191">
        <v>495581.52916024352</v>
      </c>
      <c r="AE27" s="191">
        <v>484708.2977242475</v>
      </c>
      <c r="AF27" s="191">
        <v>473951.11695229664</v>
      </c>
      <c r="AG27" s="191">
        <v>463195.52222453104</v>
      </c>
      <c r="AH27" s="191">
        <v>452611.8585692104</v>
      </c>
      <c r="AI27" s="191">
        <v>442029.67288887338</v>
      </c>
      <c r="AJ27" s="191">
        <v>431619.52840864361</v>
      </c>
      <c r="AK27" s="191">
        <v>421384.33013157954</v>
      </c>
      <c r="AL27" s="191">
        <v>411234.4940043629</v>
      </c>
      <c r="AM27" s="191">
        <v>401172.71558164759</v>
      </c>
      <c r="AN27" s="191">
        <v>391322.04029990477</v>
      </c>
      <c r="AO27" s="191">
        <v>381480.45384270017</v>
      </c>
      <c r="AP27" s="191">
        <v>371802.47031929513</v>
      </c>
      <c r="AQ27" s="191">
        <v>362258.47726572765</v>
      </c>
      <c r="AR27" s="191">
        <v>352888.09429543873</v>
      </c>
      <c r="AS27" s="191">
        <v>343605.49773806176</v>
      </c>
      <c r="AT27" s="191">
        <v>334495.48460654949</v>
      </c>
      <c r="AU27" s="191">
        <v>325559.08258754661</v>
      </c>
      <c r="AV27" s="191">
        <v>316710.33421072236</v>
      </c>
      <c r="AW27" s="191">
        <v>307947.50007654814</v>
      </c>
      <c r="AX27" s="191">
        <v>299470.13639653905</v>
      </c>
      <c r="AY27" s="191">
        <v>291053.897115211</v>
      </c>
      <c r="AZ27" s="191">
        <v>282896.68271495838</v>
      </c>
      <c r="BA27" s="191">
        <v>274848.12946843531</v>
      </c>
      <c r="BB27" s="191">
        <v>267018.41844606248</v>
      </c>
      <c r="BC27" s="191">
        <v>259333.33723237974</v>
      </c>
      <c r="BD27" s="191">
        <v>251869.59495400573</v>
      </c>
      <c r="BE27" s="191">
        <v>244649.97038005973</v>
      </c>
      <c r="BF27" s="191">
        <v>237620.99655984077</v>
      </c>
      <c r="BG27" s="191">
        <v>230838.70725046459</v>
      </c>
      <c r="BH27" s="191">
        <v>224257.78012429221</v>
      </c>
      <c r="BI27" s="191">
        <v>217986.05760366586</v>
      </c>
      <c r="BJ27" s="191">
        <v>211924.85816834791</v>
      </c>
      <c r="BK27" s="191">
        <v>206122.81992766765</v>
      </c>
      <c r="BL27" s="191">
        <v>200646.60795530019</v>
      </c>
      <c r="BM27" s="191">
        <v>195269.30260524765</v>
      </c>
      <c r="BN27" s="191">
        <v>190246.00786378322</v>
      </c>
      <c r="BO27" s="191">
        <v>185396.33977429086</v>
      </c>
      <c r="BP27" s="191">
        <v>180805.24935535918</v>
      </c>
      <c r="BQ27" s="191">
        <v>176543.60694807442</v>
      </c>
      <c r="BR27" s="191">
        <v>172475.71518106447</v>
      </c>
      <c r="BS27" s="191">
        <v>168651.09107510292</v>
      </c>
      <c r="BT27" s="191">
        <v>165016.95337860563</v>
      </c>
      <c r="BU27" s="191">
        <v>161623.46697648437</v>
      </c>
      <c r="BV27" s="191">
        <v>158336.39582313571</v>
      </c>
      <c r="BW27" s="191">
        <v>156350.27762748618</v>
      </c>
      <c r="BX27" s="191">
        <v>154540.57468103312</v>
      </c>
      <c r="BY27" s="191">
        <v>152919.22115880862</v>
      </c>
      <c r="BZ27" s="191">
        <v>151385.06295680671</v>
      </c>
      <c r="CA27" s="190"/>
      <c r="CB27" s="190"/>
    </row>
    <row r="28" spans="2:80">
      <c r="B28" s="184">
        <f t="shared" si="3"/>
        <v>2021</v>
      </c>
      <c r="C28" s="191">
        <v>821580.25933498854</v>
      </c>
      <c r="D28" s="191">
        <v>809896.97336680267</v>
      </c>
      <c r="E28" s="191">
        <v>798303.06280086969</v>
      </c>
      <c r="F28" s="191">
        <v>786709.15223493672</v>
      </c>
      <c r="G28" s="191">
        <v>775124.753302578</v>
      </c>
      <c r="H28" s="191">
        <v>763620.02322837361</v>
      </c>
      <c r="I28" s="191">
        <v>752204.67011570581</v>
      </c>
      <c r="J28" s="191">
        <v>740878.69396457507</v>
      </c>
      <c r="K28" s="191">
        <v>729552.71781344409</v>
      </c>
      <c r="L28" s="191">
        <v>718226.74166231346</v>
      </c>
      <c r="M28" s="191">
        <v>707087.87875681219</v>
      </c>
      <c r="N28" s="191">
        <v>695940.46785536781</v>
      </c>
      <c r="O28" s="191">
        <v>684793.05695392343</v>
      </c>
      <c r="P28" s="191">
        <v>673824.40309412091</v>
      </c>
      <c r="Q28" s="191">
        <v>661674.86347440036</v>
      </c>
      <c r="R28" s="191">
        <v>649622.12924610951</v>
      </c>
      <c r="S28" s="191">
        <v>637651.1642317801</v>
      </c>
      <c r="T28" s="191">
        <v>625769.57929755619</v>
      </c>
      <c r="U28" s="191">
        <v>613894.87704375782</v>
      </c>
      <c r="V28" s="191">
        <v>602233.49105149391</v>
      </c>
      <c r="W28" s="191">
        <v>590527.01473623374</v>
      </c>
      <c r="X28" s="191">
        <v>578826.88626692095</v>
      </c>
      <c r="Y28" s="191">
        <v>567299.05953416857</v>
      </c>
      <c r="Z28" s="191">
        <v>555687.81613796763</v>
      </c>
      <c r="AA28" s="191">
        <v>544249.22999512288</v>
      </c>
      <c r="AB28" s="191">
        <v>532816.29469819157</v>
      </c>
      <c r="AC28" s="191">
        <v>521574.03009654966</v>
      </c>
      <c r="AD28" s="191">
        <v>510207.02661847515</v>
      </c>
      <c r="AE28" s="191">
        <v>499052.67535864929</v>
      </c>
      <c r="AF28" s="191">
        <v>487968.15596754261</v>
      </c>
      <c r="AG28" s="191">
        <v>476888.44229031727</v>
      </c>
      <c r="AH28" s="191">
        <v>465982.65681454033</v>
      </c>
      <c r="AI28" s="191">
        <v>455081.34960296418</v>
      </c>
      <c r="AJ28" s="191">
        <v>444354.30427965359</v>
      </c>
      <c r="AK28" s="191">
        <v>433810.32300387527</v>
      </c>
      <c r="AL28" s="191">
        <v>423351.47756810533</v>
      </c>
      <c r="AM28" s="191">
        <v>412985.93550294422</v>
      </c>
      <c r="AN28" s="191">
        <v>402867.57837109972</v>
      </c>
      <c r="AO28" s="191">
        <v>392694.11817511765</v>
      </c>
      <c r="AP28" s="191">
        <v>382755.65264550346</v>
      </c>
      <c r="AQ28" s="191">
        <v>372919.71277952439</v>
      </c>
      <c r="AR28" s="191">
        <v>363262.75020868401</v>
      </c>
      <c r="AS28" s="191">
        <v>353698.24984036846</v>
      </c>
      <c r="AT28" s="191">
        <v>344309.61599522765</v>
      </c>
      <c r="AU28" s="191">
        <v>335099.96256379399</v>
      </c>
      <c r="AV28" s="191">
        <v>325982.3690395634</v>
      </c>
      <c r="AW28" s="191">
        <v>316951.56504196493</v>
      </c>
      <c r="AX28" s="191">
        <v>308236.73841005203</v>
      </c>
      <c r="AY28" s="191">
        <v>299563.52666764148</v>
      </c>
      <c r="AZ28" s="191">
        <v>291154.51096539118</v>
      </c>
      <c r="BA28" s="191">
        <v>282877.24556552473</v>
      </c>
      <c r="BB28" s="191">
        <v>274790.30917583604</v>
      </c>
      <c r="BC28" s="191">
        <v>266901.77651733917</v>
      </c>
      <c r="BD28" s="191">
        <v>259208.22640946365</v>
      </c>
      <c r="BE28" s="191">
        <v>251752.16860025169</v>
      </c>
      <c r="BF28" s="191">
        <v>244506.80056670832</v>
      </c>
      <c r="BG28" s="191">
        <v>237504.36539794476</v>
      </c>
      <c r="BH28" s="191">
        <v>230732.54854856172</v>
      </c>
      <c r="BI28" s="191">
        <v>224247.53549188387</v>
      </c>
      <c r="BJ28" s="191">
        <v>218010.24834804391</v>
      </c>
      <c r="BK28" s="191">
        <v>212039.54319498228</v>
      </c>
      <c r="BL28" s="191">
        <v>206385.95063990349</v>
      </c>
      <c r="BM28" s="191">
        <v>200846.46629844295</v>
      </c>
      <c r="BN28" s="191">
        <v>195675.93430251273</v>
      </c>
      <c r="BO28" s="191">
        <v>190685.8855520449</v>
      </c>
      <c r="BP28" s="191">
        <v>185959.99945908354</v>
      </c>
      <c r="BQ28" s="191">
        <v>181555.40065608444</v>
      </c>
      <c r="BR28" s="191">
        <v>177367.76209037716</v>
      </c>
      <c r="BS28" s="191">
        <v>173416.49593907638</v>
      </c>
      <c r="BT28" s="191">
        <v>169675.82384626046</v>
      </c>
      <c r="BU28" s="191">
        <v>166166.01005242692</v>
      </c>
      <c r="BV28" s="191">
        <v>162782.76960725503</v>
      </c>
      <c r="BW28" s="191">
        <v>160722.01022862608</v>
      </c>
      <c r="BX28" s="191">
        <v>158845.96954004545</v>
      </c>
      <c r="BY28" s="191">
        <v>157175.63767384639</v>
      </c>
      <c r="BZ28" s="191">
        <v>155596.13023586891</v>
      </c>
      <c r="CA28" s="190"/>
      <c r="CB28" s="190"/>
    </row>
    <row r="29" spans="2:80">
      <c r="B29" s="184">
        <f t="shared" si="3"/>
        <v>2022</v>
      </c>
      <c r="C29" s="191">
        <v>846678.1202781169</v>
      </c>
      <c r="D29" s="191">
        <v>834628.77095051587</v>
      </c>
      <c r="E29" s="191">
        <v>822671.61500986665</v>
      </c>
      <c r="F29" s="191">
        <v>810714.45906921756</v>
      </c>
      <c r="G29" s="191">
        <v>798785.93502911925</v>
      </c>
      <c r="H29" s="191">
        <v>786920.38575614861</v>
      </c>
      <c r="I29" s="191">
        <v>775147.03456388426</v>
      </c>
      <c r="J29" s="191">
        <v>763465.8814523262</v>
      </c>
      <c r="K29" s="191">
        <v>751784.72834076779</v>
      </c>
      <c r="L29" s="191">
        <v>740103.57522920985</v>
      </c>
      <c r="M29" s="191">
        <v>728631.98149526934</v>
      </c>
      <c r="N29" s="191">
        <v>717134.65660086693</v>
      </c>
      <c r="O29" s="191">
        <v>705637.33170646429</v>
      </c>
      <c r="P29" s="191">
        <v>694324.41236098262</v>
      </c>
      <c r="Q29" s="191">
        <v>681795.18068278534</v>
      </c>
      <c r="R29" s="191">
        <v>669380.50813024887</v>
      </c>
      <c r="S29" s="191">
        <v>657035.13283173204</v>
      </c>
      <c r="T29" s="191">
        <v>644781.96500142966</v>
      </c>
      <c r="U29" s="191">
        <v>632549.51540211646</v>
      </c>
      <c r="V29" s="191">
        <v>620605.98513943306</v>
      </c>
      <c r="W29" s="191">
        <v>608530.91707699432</v>
      </c>
      <c r="X29" s="191">
        <v>596474.95728785743</v>
      </c>
      <c r="Y29" s="191">
        <v>584583.88925380993</v>
      </c>
      <c r="Z29" s="191">
        <v>572618.60584018729</v>
      </c>
      <c r="AA29" s="191">
        <v>560819.28435760911</v>
      </c>
      <c r="AB29" s="191">
        <v>549036.97304021043</v>
      </c>
      <c r="AC29" s="191">
        <v>537507.5759456238</v>
      </c>
      <c r="AD29" s="191">
        <v>525714.11889870162</v>
      </c>
      <c r="AE29" s="191">
        <v>514281.41622704966</v>
      </c>
      <c r="AF29" s="191">
        <v>502844.75412546954</v>
      </c>
      <c r="AG29" s="191">
        <v>491422.55817429879</v>
      </c>
      <c r="AH29" s="191">
        <v>480170.06791234523</v>
      </c>
      <c r="AI29" s="191">
        <v>468931.05811242131</v>
      </c>
      <c r="AJ29" s="191">
        <v>457862.75846511108</v>
      </c>
      <c r="AK29" s="191">
        <v>446991.66521280905</v>
      </c>
      <c r="AL29" s="191">
        <v>436199.9213783294</v>
      </c>
      <c r="AM29" s="191">
        <v>425512.11284611223</v>
      </c>
      <c r="AN29" s="191">
        <v>415117.21922519617</v>
      </c>
      <c r="AO29" s="191">
        <v>404574.14424478967</v>
      </c>
      <c r="AP29" s="191">
        <v>394374.74284338561</v>
      </c>
      <c r="AQ29" s="191">
        <v>384223.39908478124</v>
      </c>
      <c r="AR29" s="191">
        <v>374256.87773996615</v>
      </c>
      <c r="AS29" s="191">
        <v>364391.71859128342</v>
      </c>
      <c r="AT29" s="191">
        <v>354702.01781678363</v>
      </c>
      <c r="AU29" s="191">
        <v>345197.14884358103</v>
      </c>
      <c r="AV29" s="191">
        <v>335792.43107793055</v>
      </c>
      <c r="AW29" s="191">
        <v>326471.99963067373</v>
      </c>
      <c r="AX29" s="191">
        <v>317510.98255419818</v>
      </c>
      <c r="AY29" s="191">
        <v>308562.38712444081</v>
      </c>
      <c r="AZ29" s="191">
        <v>299878.0489922855</v>
      </c>
      <c r="BA29" s="191">
        <v>291362.01745723822</v>
      </c>
      <c r="BB29" s="191">
        <v>282990.44790400052</v>
      </c>
      <c r="BC29" s="191">
        <v>274897.16274799628</v>
      </c>
      <c r="BD29" s="191">
        <v>266956.11206047802</v>
      </c>
      <c r="BE29" s="191">
        <v>259238.48189879209</v>
      </c>
      <c r="BF29" s="191">
        <v>251758.47042320782</v>
      </c>
      <c r="BG29" s="191">
        <v>244513.25177211312</v>
      </c>
      <c r="BH29" s="191">
        <v>237538.8112168113</v>
      </c>
      <c r="BI29" s="191">
        <v>230814.15082136058</v>
      </c>
      <c r="BJ29" s="191">
        <v>224388.95662813055</v>
      </c>
      <c r="BK29" s="191">
        <v>218239.42735007883</v>
      </c>
      <c r="BL29" s="191">
        <v>212387.96199832612</v>
      </c>
      <c r="BM29" s="191">
        <v>206677.21376002458</v>
      </c>
      <c r="BN29" s="191">
        <v>201348.70395606736</v>
      </c>
      <c r="BO29" s="191">
        <v>196212.66757035686</v>
      </c>
      <c r="BP29" s="191">
        <v>191343.61862422695</v>
      </c>
      <c r="BQ29" s="191">
        <v>186779.37124169199</v>
      </c>
      <c r="BR29" s="191">
        <v>182464.93102495262</v>
      </c>
      <c r="BS29" s="191">
        <v>178373.65805644932</v>
      </c>
      <c r="BT29" s="191">
        <v>174520.57714257212</v>
      </c>
      <c r="BU29" s="191">
        <v>170879.23387480839</v>
      </c>
      <c r="BV29" s="191">
        <v>167394.10055674313</v>
      </c>
      <c r="BW29" s="191">
        <v>165245.0957561183</v>
      </c>
      <c r="BX29" s="191">
        <v>163292.28870234604</v>
      </c>
      <c r="BY29" s="191">
        <v>161566.37313633258</v>
      </c>
      <c r="BZ29" s="191">
        <v>159937.21793051655</v>
      </c>
      <c r="CA29" s="190"/>
      <c r="CB29" s="190"/>
    </row>
    <row r="30" spans="2:80">
      <c r="B30" s="184">
        <f t="shared" si="3"/>
        <v>2023</v>
      </c>
      <c r="C30" s="191">
        <v>872691.18684302981</v>
      </c>
      <c r="D30" s="191">
        <v>860261.51917253283</v>
      </c>
      <c r="E30" s="191">
        <v>847926.97348086361</v>
      </c>
      <c r="F30" s="191">
        <v>835592.42778919439</v>
      </c>
      <c r="G30" s="191">
        <v>823315.62533204607</v>
      </c>
      <c r="H30" s="191">
        <v>811075.01835620205</v>
      </c>
      <c r="I30" s="191">
        <v>798929.54282528954</v>
      </c>
      <c r="J30" s="191">
        <v>786879.19873930921</v>
      </c>
      <c r="K30" s="191">
        <v>774828.85465332842</v>
      </c>
      <c r="L30" s="191">
        <v>762778.5105673481</v>
      </c>
      <c r="M30" s="191">
        <v>750969.1771548813</v>
      </c>
      <c r="N30" s="191">
        <v>739107.95056017791</v>
      </c>
      <c r="O30" s="191">
        <v>727246.7239654744</v>
      </c>
      <c r="P30" s="191">
        <v>715575.77919284243</v>
      </c>
      <c r="Q30" s="191">
        <v>702652.03271751339</v>
      </c>
      <c r="R30" s="191">
        <v>689868.51420666638</v>
      </c>
      <c r="S30" s="191">
        <v>677133.94201923837</v>
      </c>
      <c r="T30" s="191">
        <v>664494.52020894992</v>
      </c>
      <c r="U30" s="191">
        <v>651896.88178180531</v>
      </c>
      <c r="V30" s="191">
        <v>639664.22925196914</v>
      </c>
      <c r="W30" s="191">
        <v>627205.73674663377</v>
      </c>
      <c r="X30" s="191">
        <v>614785.78075076302</v>
      </c>
      <c r="Y30" s="191">
        <v>602516.69320744858</v>
      </c>
      <c r="Z30" s="191">
        <v>590188.77025125467</v>
      </c>
      <c r="AA30" s="191">
        <v>578013.87401933363</v>
      </c>
      <c r="AB30" s="191">
        <v>565873.28294838045</v>
      </c>
      <c r="AC30" s="191">
        <v>554048.20388574945</v>
      </c>
      <c r="AD30" s="191">
        <v>541807.17195288907</v>
      </c>
      <c r="AE30" s="191">
        <v>530092.69691923622</v>
      </c>
      <c r="AF30" s="191">
        <v>518288.99786490388</v>
      </c>
      <c r="AG30" s="191">
        <v>506514.47334316064</v>
      </c>
      <c r="AH30" s="191">
        <v>494900.46672159329</v>
      </c>
      <c r="AI30" s="191">
        <v>483313.64675077092</v>
      </c>
      <c r="AJ30" s="191">
        <v>471889.37042638467</v>
      </c>
      <c r="AK30" s="191">
        <v>460681.07390562637</v>
      </c>
      <c r="AL30" s="191">
        <v>449541.93732799287</v>
      </c>
      <c r="AM30" s="191">
        <v>438521.54414633982</v>
      </c>
      <c r="AN30" s="191">
        <v>427840.1424239027</v>
      </c>
      <c r="AO30" s="191">
        <v>416909.04512908612</v>
      </c>
      <c r="AP30" s="191">
        <v>406445.80339286319</v>
      </c>
      <c r="AQ30" s="191">
        <v>395964.86208625714</v>
      </c>
      <c r="AR30" s="191">
        <v>385674.86622577003</v>
      </c>
      <c r="AS30" s="191">
        <v>375498.39494870842</v>
      </c>
      <c r="AT30" s="191">
        <v>365493.98424024601</v>
      </c>
      <c r="AU30" s="191">
        <v>355680.53791011055</v>
      </c>
      <c r="AV30" s="191">
        <v>345978.17390856345</v>
      </c>
      <c r="AW30" s="191">
        <v>336354.89680401742</v>
      </c>
      <c r="AX30" s="191">
        <v>327140.00571221852</v>
      </c>
      <c r="AY30" s="191">
        <v>317905.39971701428</v>
      </c>
      <c r="AZ30" s="191">
        <v>308930.95341682085</v>
      </c>
      <c r="BA30" s="191">
        <v>300168.11904134211</v>
      </c>
      <c r="BB30" s="191">
        <v>291497.63361356157</v>
      </c>
      <c r="BC30" s="191">
        <v>283195.3305904622</v>
      </c>
      <c r="BD30" s="191">
        <v>274996.56545847544</v>
      </c>
      <c r="BE30" s="191">
        <v>267004.05449116166</v>
      </c>
      <c r="BF30" s="191">
        <v>259278.27067092567</v>
      </c>
      <c r="BG30" s="191">
        <v>251778.07529050758</v>
      </c>
      <c r="BH30" s="191">
        <v>244592.17875022389</v>
      </c>
      <c r="BI30" s="191">
        <v>237614.29010943623</v>
      </c>
      <c r="BJ30" s="191">
        <v>230992.14692886622</v>
      </c>
      <c r="BK30" s="191">
        <v>224656.20967189054</v>
      </c>
      <c r="BL30" s="191">
        <v>218594.75484264403</v>
      </c>
      <c r="BM30" s="191">
        <v>212707.6289054752</v>
      </c>
      <c r="BN30" s="191">
        <v>207213.03478573303</v>
      </c>
      <c r="BO30" s="191">
        <v>201927.0593240835</v>
      </c>
      <c r="BP30" s="191">
        <v>196908.78604564254</v>
      </c>
      <c r="BQ30" s="191">
        <v>192175.8347720216</v>
      </c>
      <c r="BR30" s="191">
        <v>187729.38086190732</v>
      </c>
      <c r="BS30" s="191">
        <v>183490.91340927011</v>
      </c>
      <c r="BT30" s="191">
        <v>179520.94924258528</v>
      </c>
      <c r="BU30" s="191">
        <v>175739.63974908966</v>
      </c>
      <c r="BV30" s="191">
        <v>172148.05504843438</v>
      </c>
      <c r="BW30" s="191">
        <v>169903.92807222647</v>
      </c>
      <c r="BX30" s="191">
        <v>167869.43762165032</v>
      </c>
      <c r="BY30" s="191">
        <v>166083.1097877305</v>
      </c>
      <c r="BZ30" s="191">
        <v>164401.26192350785</v>
      </c>
      <c r="CA30" s="190"/>
      <c r="CB30" s="190"/>
    </row>
    <row r="31" spans="2:80">
      <c r="B31" s="184">
        <f t="shared" si="3"/>
        <v>2024</v>
      </c>
      <c r="C31" s="191">
        <v>899342.15144955856</v>
      </c>
      <c r="D31" s="191">
        <v>886527.0913485511</v>
      </c>
      <c r="E31" s="191">
        <v>873806.32457285689</v>
      </c>
      <c r="F31" s="191">
        <v>861085.55779716303</v>
      </c>
      <c r="G31" s="191">
        <v>848477.23816258123</v>
      </c>
      <c r="H31" s="191">
        <v>835855.74685372575</v>
      </c>
      <c r="I31" s="191">
        <v>823328.8603813611</v>
      </c>
      <c r="J31" s="191">
        <v>810900.11188983917</v>
      </c>
      <c r="K31" s="191">
        <v>798474.60983669257</v>
      </c>
      <c r="L31" s="191">
        <v>786045.79010307963</v>
      </c>
      <c r="M31" s="191">
        <v>773912.07193603541</v>
      </c>
      <c r="N31" s="191">
        <v>761680.33384256903</v>
      </c>
      <c r="O31" s="191">
        <v>749445.490636501</v>
      </c>
      <c r="P31" s="191">
        <v>737406.96257684939</v>
      </c>
      <c r="Q31" s="191">
        <v>724080.8758581049</v>
      </c>
      <c r="R31" s="191">
        <v>710937.85221166757</v>
      </c>
      <c r="S31" s="191">
        <v>697805.71998649917</v>
      </c>
      <c r="T31" s="191">
        <v>684769.00617829023</v>
      </c>
      <c r="U31" s="191">
        <v>671816.21646516968</v>
      </c>
      <c r="V31" s="191">
        <v>659212.79764926352</v>
      </c>
      <c r="W31" s="191">
        <v>646363.75007319846</v>
      </c>
      <c r="X31" s="191">
        <v>633589.61507984728</v>
      </c>
      <c r="Y31" s="191">
        <v>620932.49846983794</v>
      </c>
      <c r="Z31" s="191">
        <v>608250.21224693814</v>
      </c>
      <c r="AA31" s="191">
        <v>595691.44273512403</v>
      </c>
      <c r="AB31" s="191">
        <v>583199.34930221923</v>
      </c>
      <c r="AC31" s="191">
        <v>571010.28691243241</v>
      </c>
      <c r="AD31" s="191">
        <v>558370.10482244566</v>
      </c>
      <c r="AE31" s="191">
        <v>546324.87499422091</v>
      </c>
      <c r="AF31" s="191">
        <v>534144.60703130823</v>
      </c>
      <c r="AG31" s="191">
        <v>522022.93763229734</v>
      </c>
      <c r="AH31" s="191">
        <v>510039.25936015928</v>
      </c>
      <c r="AI31" s="191">
        <v>498108.40178129345</v>
      </c>
      <c r="AJ31" s="191">
        <v>486319.48482985038</v>
      </c>
      <c r="AK31" s="191">
        <v>474776.57167147647</v>
      </c>
      <c r="AL31" s="191">
        <v>463279.50015788584</v>
      </c>
      <c r="AM31" s="191">
        <v>451929.29128394142</v>
      </c>
      <c r="AN31" s="191">
        <v>440913.27021871932</v>
      </c>
      <c r="AO31" s="191">
        <v>429622.10882233037</v>
      </c>
      <c r="AP31" s="191">
        <v>418869.62556124438</v>
      </c>
      <c r="AQ31" s="191">
        <v>408050.47776156332</v>
      </c>
      <c r="AR31" s="191">
        <v>397428.47604301246</v>
      </c>
      <c r="AS31" s="191">
        <v>386940.14995214139</v>
      </c>
      <c r="AT31" s="191">
        <v>376611.14641704794</v>
      </c>
      <c r="AU31" s="191">
        <v>366480.43848186842</v>
      </c>
      <c r="AV31" s="191">
        <v>356478.6571637665</v>
      </c>
      <c r="AW31" s="191">
        <v>346543.49742380285</v>
      </c>
      <c r="AX31" s="191">
        <v>337047.93578397669</v>
      </c>
      <c r="AY31" s="191">
        <v>327525.36340430775</v>
      </c>
      <c r="AZ31" s="191">
        <v>318247.26683894946</v>
      </c>
      <c r="BA31" s="191">
        <v>309214.10405951197</v>
      </c>
      <c r="BB31" s="191">
        <v>300257.37625765719</v>
      </c>
      <c r="BC31" s="191">
        <v>291712.20273842796</v>
      </c>
      <c r="BD31" s="191">
        <v>283254.80851612362</v>
      </c>
      <c r="BE31" s="191">
        <v>274996.65228089289</v>
      </c>
      <c r="BF31" s="191">
        <v>267018.14615512814</v>
      </c>
      <c r="BG31" s="191">
        <v>259269.05031895533</v>
      </c>
      <c r="BH31" s="191">
        <v>251851.37341684956</v>
      </c>
      <c r="BI31" s="191">
        <v>244633.9802547541</v>
      </c>
      <c r="BJ31" s="191">
        <v>237793.0596482454</v>
      </c>
      <c r="BK31" s="191">
        <v>231253.21875315395</v>
      </c>
      <c r="BL31" s="191">
        <v>224977.96953079058</v>
      </c>
      <c r="BM31" s="191">
        <v>218916.2059532867</v>
      </c>
      <c r="BN31" s="191">
        <v>213237.18624784716</v>
      </c>
      <c r="BO31" s="191">
        <v>207795.53381076417</v>
      </c>
      <c r="BP31" s="191">
        <v>202617.21235769746</v>
      </c>
      <c r="BQ31" s="191">
        <v>197721.12943627243</v>
      </c>
      <c r="BR31" s="191">
        <v>193132.68169015957</v>
      </c>
      <c r="BS31" s="191">
        <v>188753.17103820512</v>
      </c>
      <c r="BT31" s="191">
        <v>184657.94219519416</v>
      </c>
      <c r="BU31" s="191">
        <v>180740.38157310768</v>
      </c>
      <c r="BV31" s="191">
        <v>177032.53835006311</v>
      </c>
      <c r="BW31" s="191">
        <v>174700.49516668406</v>
      </c>
      <c r="BX31" s="191">
        <v>172592.33994614851</v>
      </c>
      <c r="BY31" s="191">
        <v>170734.38204514558</v>
      </c>
      <c r="BZ31" s="191">
        <v>168992.98807040349</v>
      </c>
      <c r="CA31" s="190"/>
      <c r="CB31" s="190"/>
    </row>
    <row r="32" spans="2:80">
      <c r="B32" s="184">
        <f t="shared" si="3"/>
        <v>2025</v>
      </c>
      <c r="C32" s="191">
        <v>926770.78428994596</v>
      </c>
      <c r="D32" s="191">
        <v>913562.78235474101</v>
      </c>
      <c r="E32" s="191">
        <v>900444.39342704799</v>
      </c>
      <c r="F32" s="191">
        <v>887326.00449935487</v>
      </c>
      <c r="G32" s="191">
        <v>874416.82273413986</v>
      </c>
      <c r="H32" s="191">
        <v>861405.83753218828</v>
      </c>
      <c r="I32" s="191">
        <v>848485.38765798137</v>
      </c>
      <c r="J32" s="191">
        <v>835666.17853890476</v>
      </c>
      <c r="K32" s="191">
        <v>822856.8061281062</v>
      </c>
      <c r="L32" s="191">
        <v>810037.38114549359</v>
      </c>
      <c r="M32" s="191">
        <v>797604.30341230566</v>
      </c>
      <c r="N32" s="191">
        <v>784992.40974055941</v>
      </c>
      <c r="O32" s="191">
        <v>772371.10757763032</v>
      </c>
      <c r="P32" s="191">
        <v>759952.36253742652</v>
      </c>
      <c r="Q32" s="191">
        <v>746213.08626772801</v>
      </c>
      <c r="R32" s="191">
        <v>732729.66844191344</v>
      </c>
      <c r="S32" s="191">
        <v>719188.31887716113</v>
      </c>
      <c r="T32" s="191">
        <v>705739.92667170253</v>
      </c>
      <c r="U32" s="191">
        <v>692450.66465831897</v>
      </c>
      <c r="V32" s="191">
        <v>679376.07180785213</v>
      </c>
      <c r="W32" s="191">
        <v>666126.21153302339</v>
      </c>
      <c r="X32" s="191">
        <v>653015.57117967028</v>
      </c>
      <c r="Y32" s="191">
        <v>639956.96551384125</v>
      </c>
      <c r="Z32" s="191">
        <v>626935.55836102471</v>
      </c>
      <c r="AA32" s="191">
        <v>613980.9604599569</v>
      </c>
      <c r="AB32" s="191">
        <v>601150.26258379733</v>
      </c>
      <c r="AC32" s="191">
        <v>588512.55801981711</v>
      </c>
      <c r="AD32" s="191">
        <v>575530.12506090384</v>
      </c>
      <c r="AE32" s="191">
        <v>563098.5548308721</v>
      </c>
      <c r="AF32" s="191">
        <v>550528.38885279547</v>
      </c>
      <c r="AG32" s="191">
        <v>538069.33280946582</v>
      </c>
      <c r="AH32" s="191">
        <v>525703.86721691536</v>
      </c>
      <c r="AI32" s="191">
        <v>513436.53192450979</v>
      </c>
      <c r="AJ32" s="191">
        <v>501270.14052160335</v>
      </c>
      <c r="AK32" s="191">
        <v>489398.30590405595</v>
      </c>
      <c r="AL32" s="191">
        <v>477528.38763822231</v>
      </c>
      <c r="AM32" s="191">
        <v>465853.55520703981</v>
      </c>
      <c r="AN32" s="191">
        <v>454441.99101557134</v>
      </c>
      <c r="AO32" s="191">
        <v>442822.61215453479</v>
      </c>
      <c r="AP32" s="191">
        <v>431755.24371420743</v>
      </c>
      <c r="AQ32" s="191">
        <v>420584.81657229521</v>
      </c>
      <c r="AR32" s="191">
        <v>409617.90653851954</v>
      </c>
      <c r="AS32" s="191">
        <v>398818.00358032627</v>
      </c>
      <c r="AT32" s="191">
        <v>388150.02192579658</v>
      </c>
      <c r="AU32" s="191">
        <v>377688.9973040481</v>
      </c>
      <c r="AV32" s="191">
        <v>367386.15238365415</v>
      </c>
      <c r="AW32" s="191">
        <v>357125.5710838121</v>
      </c>
      <c r="AX32" s="191">
        <v>347316.98069001496</v>
      </c>
      <c r="AY32" s="191">
        <v>337504.04470664216</v>
      </c>
      <c r="AZ32" s="191">
        <v>327900.89649716008</v>
      </c>
      <c r="BA32" s="191">
        <v>318568.80937367107</v>
      </c>
      <c r="BB32" s="191">
        <v>309338.84963535139</v>
      </c>
      <c r="BC32" s="191">
        <v>300511.14827927772</v>
      </c>
      <c r="BD32" s="191">
        <v>291793.29050708475</v>
      </c>
      <c r="BE32" s="191">
        <v>283278.36783395644</v>
      </c>
      <c r="BF32" s="191">
        <v>275036.32213602314</v>
      </c>
      <c r="BG32" s="191">
        <v>267043.65775145212</v>
      </c>
      <c r="BH32" s="191">
        <v>259367.33287224208</v>
      </c>
      <c r="BI32" s="191">
        <v>251923.9758389981</v>
      </c>
      <c r="BJ32" s="191">
        <v>244834.78077287169</v>
      </c>
      <c r="BK32" s="191">
        <v>238068.36020600851</v>
      </c>
      <c r="BL32" s="191">
        <v>231570.27575776578</v>
      </c>
      <c r="BM32" s="191">
        <v>225337.68224674647</v>
      </c>
      <c r="BN32" s="191">
        <v>219449.03304281429</v>
      </c>
      <c r="BO32" s="191">
        <v>213846.10856328948</v>
      </c>
      <c r="BP32" s="191">
        <v>208493.45861742564</v>
      </c>
      <c r="BQ32" s="191">
        <v>203438.73662878165</v>
      </c>
      <c r="BR32" s="191">
        <v>198695.40078863502</v>
      </c>
      <c r="BS32" s="191">
        <v>194181.03050277548</v>
      </c>
      <c r="BT32" s="191">
        <v>189949.68846616411</v>
      </c>
      <c r="BU32" s="191">
        <v>185897.56840226505</v>
      </c>
      <c r="BV32" s="191">
        <v>182060.30769130483</v>
      </c>
      <c r="BW32" s="191">
        <v>179646.28261915824</v>
      </c>
      <c r="BX32" s="191">
        <v>177473.12151269929</v>
      </c>
      <c r="BY32" s="191">
        <v>175526.67911390142</v>
      </c>
      <c r="BZ32" s="191">
        <v>173716.05587467851</v>
      </c>
      <c r="CA32" s="190"/>
      <c r="CB32" s="190"/>
    </row>
    <row r="33" spans="2:80">
      <c r="B33" s="184">
        <f t="shared" si="3"/>
        <v>2026</v>
      </c>
      <c r="C33" s="191">
        <v>955596.37386264745</v>
      </c>
      <c r="D33" s="191">
        <v>941987.44779468363</v>
      </c>
      <c r="E33" s="191">
        <v>928448.10227644304</v>
      </c>
      <c r="F33" s="191">
        <v>914908.75675820222</v>
      </c>
      <c r="G33" s="191">
        <v>901717.51424795215</v>
      </c>
      <c r="H33" s="191">
        <v>888307.07442115073</v>
      </c>
      <c r="I33" s="191">
        <v>874968.94533815503</v>
      </c>
      <c r="J33" s="191">
        <v>861735.35245528223</v>
      </c>
      <c r="K33" s="191">
        <v>848531.37001218915</v>
      </c>
      <c r="L33" s="191">
        <v>835297.12733732816</v>
      </c>
      <c r="M33" s="191">
        <v>822577.89881299983</v>
      </c>
      <c r="N33" s="191">
        <v>809573.51630527724</v>
      </c>
      <c r="O33" s="191">
        <v>796540.81237602769</v>
      </c>
      <c r="P33" s="191">
        <v>783717.31611060421</v>
      </c>
      <c r="Q33" s="191">
        <v>769550.63524691283</v>
      </c>
      <c r="R33" s="191">
        <v>755733.95486610651</v>
      </c>
      <c r="S33" s="191">
        <v>741767.94536910031</v>
      </c>
      <c r="T33" s="191">
        <v>727881.44506556168</v>
      </c>
      <c r="U33" s="191">
        <v>714270.15293275309</v>
      </c>
      <c r="V33" s="191">
        <v>700657.67749704397</v>
      </c>
      <c r="W33" s="191">
        <v>686990.84010445618</v>
      </c>
      <c r="X33" s="191">
        <v>673555.11417768616</v>
      </c>
      <c r="Y33" s="191">
        <v>660068.14299674041</v>
      </c>
      <c r="Z33" s="191">
        <v>646716.12328913878</v>
      </c>
      <c r="AA33" s="191">
        <v>633346.80537149333</v>
      </c>
      <c r="AB33" s="191">
        <v>620183.12208493915</v>
      </c>
      <c r="AC33" s="191">
        <v>607035.82826423901</v>
      </c>
      <c r="AD33" s="191">
        <v>593722.91461945628</v>
      </c>
      <c r="AE33" s="191">
        <v>580876.5681078675</v>
      </c>
      <c r="AF33" s="191">
        <v>567888.27133417863</v>
      </c>
      <c r="AG33" s="191">
        <v>555092.13395835832</v>
      </c>
      <c r="AH33" s="191">
        <v>542323.17998641939</v>
      </c>
      <c r="AI33" s="191">
        <v>529717.01035761531</v>
      </c>
      <c r="AJ33" s="191">
        <v>517150.27853389928</v>
      </c>
      <c r="AK33" s="191">
        <v>504945.15415999992</v>
      </c>
      <c r="AL33" s="191">
        <v>492672.66439538286</v>
      </c>
      <c r="AM33" s="191">
        <v>480672.43631344021</v>
      </c>
      <c r="AN33" s="191">
        <v>468819.15154719597</v>
      </c>
      <c r="AO33" s="191">
        <v>456863.37918944069</v>
      </c>
      <c r="AP33" s="191">
        <v>445471.8777256147</v>
      </c>
      <c r="AQ33" s="191">
        <v>433925.17343782767</v>
      </c>
      <c r="AR33" s="191">
        <v>422588.54260231054</v>
      </c>
      <c r="AS33" s="191">
        <v>411465.30859064677</v>
      </c>
      <c r="AT33" s="191">
        <v>400428.74453102017</v>
      </c>
      <c r="AU33" s="191">
        <v>389612.51643310621</v>
      </c>
      <c r="AV33" s="191">
        <v>378995.02550813003</v>
      </c>
      <c r="AW33" s="191">
        <v>368383.40429860947</v>
      </c>
      <c r="AX33" s="191">
        <v>358233.42453528388</v>
      </c>
      <c r="AY33" s="191">
        <v>348114.95306296158</v>
      </c>
      <c r="AZ33" s="191">
        <v>338152.84076520673</v>
      </c>
      <c r="BA33" s="191">
        <v>328491.81707638782</v>
      </c>
      <c r="BB33" s="191">
        <v>318976.19089258887</v>
      </c>
      <c r="BC33" s="191">
        <v>309839.66478941182</v>
      </c>
      <c r="BD33" s="191">
        <v>300847.91631977394</v>
      </c>
      <c r="BE33" s="191">
        <v>292059.94725579891</v>
      </c>
      <c r="BF33" s="191">
        <v>283531.45023712976</v>
      </c>
      <c r="BG33" s="191">
        <v>275276.90271402447</v>
      </c>
      <c r="BH33" s="191">
        <v>267312.83380817925</v>
      </c>
      <c r="BI33" s="191">
        <v>259628.30804052742</v>
      </c>
      <c r="BJ33" s="191">
        <v>252258.35383295151</v>
      </c>
      <c r="BK33" s="191">
        <v>245237.00376351146</v>
      </c>
      <c r="BL33" s="191">
        <v>238489.08637615651</v>
      </c>
      <c r="BM33" s="191">
        <v>232081.59919520913</v>
      </c>
      <c r="BN33" s="191">
        <v>225953.52429884268</v>
      </c>
      <c r="BO33" s="191">
        <v>220181.41574174829</v>
      </c>
      <c r="BP33" s="191">
        <v>214636.80059124681</v>
      </c>
      <c r="BQ33" s="191">
        <v>209410.05733192168</v>
      </c>
      <c r="BR33" s="191">
        <v>204495.22643802923</v>
      </c>
      <c r="BS33" s="191">
        <v>199838.71787283005</v>
      </c>
      <c r="BT33" s="191">
        <v>195459.32987687335</v>
      </c>
      <c r="BU33" s="191">
        <v>191257.34759101542</v>
      </c>
      <c r="BV33" s="191">
        <v>187276.84977193916</v>
      </c>
      <c r="BW33" s="191">
        <v>184771.23980960736</v>
      </c>
      <c r="BX33" s="191">
        <v>182526.06739342393</v>
      </c>
      <c r="BY33" s="191">
        <v>180470.94808295398</v>
      </c>
      <c r="BZ33" s="191">
        <v>178577.84306024658</v>
      </c>
      <c r="CA33" s="190"/>
      <c r="CB33" s="190"/>
    </row>
    <row r="34" spans="2:80">
      <c r="B34" s="184">
        <f t="shared" si="3"/>
        <v>2027</v>
      </c>
      <c r="C34" s="191">
        <v>985530.86992436601</v>
      </c>
      <c r="D34" s="191">
        <v>971515.38653099467</v>
      </c>
      <c r="E34" s="191">
        <v>957537.41366876021</v>
      </c>
      <c r="F34" s="191">
        <v>943559.44080652564</v>
      </c>
      <c r="G34" s="191">
        <v>930080.86915807414</v>
      </c>
      <c r="H34" s="191">
        <v>916264.20282360842</v>
      </c>
      <c r="I34" s="191">
        <v>902490.51990616717</v>
      </c>
      <c r="J34" s="191">
        <v>888824.81092492258</v>
      </c>
      <c r="K34" s="191">
        <v>875218.81864203117</v>
      </c>
      <c r="L34" s="191">
        <v>861551.79919621954</v>
      </c>
      <c r="M34" s="191">
        <v>848539.64891593566</v>
      </c>
      <c r="N34" s="191">
        <v>835134.52041704534</v>
      </c>
      <c r="O34" s="191">
        <v>821672.27484056866</v>
      </c>
      <c r="P34" s="191">
        <v>808426.1834913207</v>
      </c>
      <c r="Q34" s="191">
        <v>793822.05585802498</v>
      </c>
      <c r="R34" s="191">
        <v>779662.68736718106</v>
      </c>
      <c r="S34" s="191">
        <v>765261.38500951405</v>
      </c>
      <c r="T34" s="191">
        <v>750917.51706700854</v>
      </c>
      <c r="U34" s="191">
        <v>736982.04668339831</v>
      </c>
      <c r="V34" s="191">
        <v>722795.85989513283</v>
      </c>
      <c r="W34" s="191">
        <v>708700.79783610522</v>
      </c>
      <c r="X34" s="191">
        <v>694936.59553165745</v>
      </c>
      <c r="Y34" s="191">
        <v>681001.96345156338</v>
      </c>
      <c r="Z34" s="191">
        <v>667314.78575170774</v>
      </c>
      <c r="AA34" s="191">
        <v>653518.06694902829</v>
      </c>
      <c r="AB34" s="191">
        <v>640015.67636003613</v>
      </c>
      <c r="AC34" s="191">
        <v>626325.45641635044</v>
      </c>
      <c r="AD34" s="191">
        <v>612681.78115762793</v>
      </c>
      <c r="AE34" s="191">
        <v>599400.89245222928</v>
      </c>
      <c r="AF34" s="191">
        <v>585974.73344375112</v>
      </c>
      <c r="AG34" s="191">
        <v>572833.73104526708</v>
      </c>
      <c r="AH34" s="191">
        <v>559646.98029899411</v>
      </c>
      <c r="AI34" s="191">
        <v>546693.12008992699</v>
      </c>
      <c r="AJ34" s="191">
        <v>533711.11674354668</v>
      </c>
      <c r="AK34" s="191">
        <v>521163.18498033145</v>
      </c>
      <c r="AL34" s="191">
        <v>508468.05810655985</v>
      </c>
      <c r="AM34" s="191">
        <v>496136.6780056823</v>
      </c>
      <c r="AN34" s="191">
        <v>483817.00301665644</v>
      </c>
      <c r="AO34" s="191">
        <v>471513.77202634653</v>
      </c>
      <c r="AP34" s="191">
        <v>459786.93732377363</v>
      </c>
      <c r="AQ34" s="191">
        <v>447847.97178551916</v>
      </c>
      <c r="AR34" s="191">
        <v>436125.69637491909</v>
      </c>
      <c r="AS34" s="191">
        <v>424666.95274109679</v>
      </c>
      <c r="AT34" s="191">
        <v>413242.29705940792</v>
      </c>
      <c r="AU34" s="191">
        <v>402054.96192992374</v>
      </c>
      <c r="AV34" s="191">
        <v>391110.16421214741</v>
      </c>
      <c r="AW34" s="191">
        <v>380131.21847476257</v>
      </c>
      <c r="AX34" s="191">
        <v>369621.29986234353</v>
      </c>
      <c r="AY34" s="191">
        <v>359184.25413804135</v>
      </c>
      <c r="AZ34" s="191">
        <v>348844.78942265193</v>
      </c>
      <c r="BA34" s="191">
        <v>338834.73248599505</v>
      </c>
      <c r="BB34" s="191">
        <v>329022.93915323034</v>
      </c>
      <c r="BC34" s="191">
        <v>319560.47085300629</v>
      </c>
      <c r="BD34" s="191">
        <v>310284.09016753978</v>
      </c>
      <c r="BE34" s="191">
        <v>301210.36499555991</v>
      </c>
      <c r="BF34" s="191">
        <v>292380.91530897631</v>
      </c>
      <c r="BG34" s="191">
        <v>283850.53352669987</v>
      </c>
      <c r="BH34" s="191">
        <v>275581.95057760779</v>
      </c>
      <c r="BI34" s="191">
        <v>267644.75836736738</v>
      </c>
      <c r="BJ34" s="191">
        <v>259976.16860413674</v>
      </c>
      <c r="BK34" s="191">
        <v>252682.26380405168</v>
      </c>
      <c r="BL34" s="191">
        <v>245669.3534984226</v>
      </c>
      <c r="BM34" s="191">
        <v>239080.06277406361</v>
      </c>
      <c r="BN34" s="191">
        <v>232696.20421559442</v>
      </c>
      <c r="BO34" s="191">
        <v>226747.07601635795</v>
      </c>
      <c r="BP34" s="191">
        <v>220999.65593589449</v>
      </c>
      <c r="BQ34" s="191">
        <v>215591.67634150901</v>
      </c>
      <c r="BR34" s="191">
        <v>210494.74235258048</v>
      </c>
      <c r="BS34" s="191">
        <v>205690.21473703216</v>
      </c>
      <c r="BT34" s="191">
        <v>201155.40711267569</v>
      </c>
      <c r="BU34" s="191">
        <v>196794.16597235634</v>
      </c>
      <c r="BV34" s="191">
        <v>192662.75089000902</v>
      </c>
      <c r="BW34" s="191">
        <v>190060.15199273708</v>
      </c>
      <c r="BX34" s="191">
        <v>187737.07072912331</v>
      </c>
      <c r="BY34" s="191">
        <v>185564.02212126914</v>
      </c>
      <c r="BZ34" s="191">
        <v>183581.1278625961</v>
      </c>
      <c r="CA34" s="190"/>
      <c r="CB34" s="190"/>
    </row>
    <row r="35" spans="2:80">
      <c r="B35" s="184">
        <f t="shared" si="3"/>
        <v>2028</v>
      </c>
      <c r="C35" s="191">
        <v>1015928.0275603113</v>
      </c>
      <c r="D35" s="191">
        <v>1001535.7588821215</v>
      </c>
      <c r="E35" s="191">
        <v>987113.47880844015</v>
      </c>
      <c r="F35" s="191">
        <v>972695.25745915226</v>
      </c>
      <c r="G35" s="191">
        <v>958811.57818189519</v>
      </c>
      <c r="H35" s="191">
        <v>944617.37210944318</v>
      </c>
      <c r="I35" s="191">
        <v>930404.0717393785</v>
      </c>
      <c r="J35" s="191">
        <v>916302.21390477684</v>
      </c>
      <c r="K35" s="191">
        <v>902320.30016023945</v>
      </c>
      <c r="L35" s="191">
        <v>888219.38390088745</v>
      </c>
      <c r="M35" s="191">
        <v>874811.16574291873</v>
      </c>
      <c r="N35" s="191">
        <v>861027.55673999817</v>
      </c>
      <c r="O35" s="191">
        <v>847136.05702390871</v>
      </c>
      <c r="P35" s="191">
        <v>833467.54944201652</v>
      </c>
      <c r="Q35" s="191">
        <v>818444.63319993194</v>
      </c>
      <c r="R35" s="191">
        <v>803853.29397327185</v>
      </c>
      <c r="S35" s="191">
        <v>789035.81608872302</v>
      </c>
      <c r="T35" s="191">
        <v>774234.1759788394</v>
      </c>
      <c r="U35" s="191">
        <v>759913.7589583213</v>
      </c>
      <c r="V35" s="191">
        <v>745210.98225569353</v>
      </c>
      <c r="W35" s="191">
        <v>730703.9731137621</v>
      </c>
      <c r="X35" s="191">
        <v>716557.04591455648</v>
      </c>
      <c r="Y35" s="191">
        <v>702172.15691703418</v>
      </c>
      <c r="Z35" s="191">
        <v>688097.25797609275</v>
      </c>
      <c r="AA35" s="191">
        <v>673892.06595608825</v>
      </c>
      <c r="AB35" s="191">
        <v>660004.51638305059</v>
      </c>
      <c r="AC35" s="191">
        <v>645819.2517570362</v>
      </c>
      <c r="AD35" s="191">
        <v>631816.67952240468</v>
      </c>
      <c r="AE35" s="191">
        <v>618100.50760359841</v>
      </c>
      <c r="AF35" s="191">
        <v>604237.49980949739</v>
      </c>
      <c r="AG35" s="191">
        <v>590710.4639011285</v>
      </c>
      <c r="AH35" s="191">
        <v>577122.13714778784</v>
      </c>
      <c r="AI35" s="191">
        <v>563784.81128114252</v>
      </c>
      <c r="AJ35" s="191">
        <v>550403.32442235376</v>
      </c>
      <c r="AK35" s="191">
        <v>537478.24815945083</v>
      </c>
      <c r="AL35" s="191">
        <v>524363.75805862353</v>
      </c>
      <c r="AM35" s="191">
        <v>511683.92808165232</v>
      </c>
      <c r="AN35" s="191">
        <v>498943.82472709048</v>
      </c>
      <c r="AO35" s="191">
        <v>486266.70063522499</v>
      </c>
      <c r="AP35" s="191">
        <v>474176.45756972843</v>
      </c>
      <c r="AQ35" s="191">
        <v>461860.48437725008</v>
      </c>
      <c r="AR35" s="191">
        <v>449765.3303988087</v>
      </c>
      <c r="AS35" s="191">
        <v>437947.81841806765</v>
      </c>
      <c r="AT35" s="191">
        <v>426138.8457747369</v>
      </c>
      <c r="AU35" s="191">
        <v>414592.15728965565</v>
      </c>
      <c r="AV35" s="191">
        <v>403301.65893889801</v>
      </c>
      <c r="AW35" s="191">
        <v>391967.74774036941</v>
      </c>
      <c r="AX35" s="191">
        <v>381100.31754444167</v>
      </c>
      <c r="AY35" s="191">
        <v>370329.62348346028</v>
      </c>
      <c r="AZ35" s="191">
        <v>359647.32854302274</v>
      </c>
      <c r="BA35" s="191">
        <v>349284.45078647317</v>
      </c>
      <c r="BB35" s="191">
        <v>339168.78686703037</v>
      </c>
      <c r="BC35" s="191">
        <v>329382.46762430103</v>
      </c>
      <c r="BD35" s="191">
        <v>319815.29812963103</v>
      </c>
      <c r="BE35" s="191">
        <v>310446.48793974618</v>
      </c>
      <c r="BF35" s="191">
        <v>301323.10597272683</v>
      </c>
      <c r="BG35" s="191">
        <v>292504.10186133796</v>
      </c>
      <c r="BH35" s="191">
        <v>283949.20909265045</v>
      </c>
      <c r="BI35" s="191">
        <v>275751.06120902381</v>
      </c>
      <c r="BJ35" s="191">
        <v>267807.58807900304</v>
      </c>
      <c r="BK35" s="191">
        <v>260244.05225154312</v>
      </c>
      <c r="BL35" s="191">
        <v>252983.88623466046</v>
      </c>
      <c r="BM35" s="191">
        <v>246185.36085493895</v>
      </c>
      <c r="BN35" s="191">
        <v>239565.66342720177</v>
      </c>
      <c r="BO35" s="191">
        <v>233421.75665903813</v>
      </c>
      <c r="BP35" s="191">
        <v>227477.60457559163</v>
      </c>
      <c r="BQ35" s="191">
        <v>221885.98267051784</v>
      </c>
      <c r="BR35" s="191">
        <v>216608.1217615013</v>
      </c>
      <c r="BS35" s="191">
        <v>211650.04550806709</v>
      </c>
      <c r="BT35" s="191">
        <v>206965.2270663816</v>
      </c>
      <c r="BU35" s="191">
        <v>202448.35881964138</v>
      </c>
      <c r="BV35" s="191">
        <v>198177.63998416477</v>
      </c>
      <c r="BW35" s="191">
        <v>195485.21647155314</v>
      </c>
      <c r="BX35" s="191">
        <v>193070.90402729856</v>
      </c>
      <c r="BY35" s="191">
        <v>190805.35552773863</v>
      </c>
      <c r="BZ35" s="191">
        <v>188739.04489213682</v>
      </c>
      <c r="CA35" s="190"/>
      <c r="CB35" s="190"/>
    </row>
    <row r="36" spans="2:80">
      <c r="B36" s="184">
        <f t="shared" si="3"/>
        <v>2029</v>
      </c>
      <c r="C36" s="191">
        <v>1046927.3099472256</v>
      </c>
      <c r="D36" s="191">
        <v>1032205.2629803215</v>
      </c>
      <c r="E36" s="191">
        <v>1017330.0609614331</v>
      </c>
      <c r="F36" s="191">
        <v>1002467.156877457</v>
      </c>
      <c r="G36" s="191">
        <v>988033.4887810353</v>
      </c>
      <c r="H36" s="191">
        <v>973506.27786900406</v>
      </c>
      <c r="I36" s="191">
        <v>958846.5177561139</v>
      </c>
      <c r="J36" s="191">
        <v>944301.72199968609</v>
      </c>
      <c r="K36" s="191">
        <v>929984.35468404274</v>
      </c>
      <c r="L36" s="191">
        <v>915445.39642599272</v>
      </c>
      <c r="M36" s="191">
        <v>901513.64258565637</v>
      </c>
      <c r="N36" s="191">
        <v>887387.13147794339</v>
      </c>
      <c r="O36" s="191">
        <v>873063.79313956341</v>
      </c>
      <c r="P36" s="191">
        <v>858970.22055431549</v>
      </c>
      <c r="Q36" s="191">
        <v>843559.03609508206</v>
      </c>
      <c r="R36" s="191">
        <v>828424.36926883576</v>
      </c>
      <c r="S36" s="191">
        <v>813221.13647058548</v>
      </c>
      <c r="T36" s="191">
        <v>797958.26974082785</v>
      </c>
      <c r="U36" s="191">
        <v>783185.00534578844</v>
      </c>
      <c r="V36" s="191">
        <v>768023.73372905003</v>
      </c>
      <c r="W36" s="191">
        <v>753130.6778614627</v>
      </c>
      <c r="X36" s="191">
        <v>738539.73925264017</v>
      </c>
      <c r="Y36" s="191">
        <v>723698.71971510944</v>
      </c>
      <c r="Z36" s="191">
        <v>709176.75187594316</v>
      </c>
      <c r="AA36" s="191">
        <v>694590.28474630171</v>
      </c>
      <c r="AB36" s="191">
        <v>680264.43050869543</v>
      </c>
      <c r="AC36" s="191">
        <v>665631.89952531841</v>
      </c>
      <c r="AD36" s="191">
        <v>651246.18600870902</v>
      </c>
      <c r="AE36" s="191">
        <v>637090.33448689815</v>
      </c>
      <c r="AF36" s="191">
        <v>622787.95529973728</v>
      </c>
      <c r="AG36" s="191">
        <v>608827.32983538124</v>
      </c>
      <c r="AH36" s="191">
        <v>594859.31017053383</v>
      </c>
      <c r="AI36" s="191">
        <v>581096.44251344923</v>
      </c>
      <c r="AJ36" s="191">
        <v>567336.12749135564</v>
      </c>
      <c r="AK36" s="191">
        <v>553993.31904577336</v>
      </c>
      <c r="AL36" s="191">
        <v>540459.07991461677</v>
      </c>
      <c r="AM36" s="191">
        <v>527415.1426429454</v>
      </c>
      <c r="AN36" s="191">
        <v>514306.16552800621</v>
      </c>
      <c r="AO36" s="191">
        <v>501222.5859809895</v>
      </c>
      <c r="AP36" s="191">
        <v>488734.82348093897</v>
      </c>
      <c r="AQ36" s="191">
        <v>476059.66299995419</v>
      </c>
      <c r="AR36" s="191">
        <v>463606.44622842298</v>
      </c>
      <c r="AS36" s="191">
        <v>451400.89608331304</v>
      </c>
      <c r="AT36" s="191">
        <v>439207.30399045901</v>
      </c>
      <c r="AU36" s="191">
        <v>427314.29210669902</v>
      </c>
      <c r="AV36" s="191">
        <v>415654.00571612176</v>
      </c>
      <c r="AW36" s="191">
        <v>403978.18835665635</v>
      </c>
      <c r="AX36" s="191">
        <v>392751.46219791926</v>
      </c>
      <c r="AY36" s="191">
        <v>381626.6399304957</v>
      </c>
      <c r="AZ36" s="191">
        <v>370641.40203272097</v>
      </c>
      <c r="BA36" s="191">
        <v>359913.72210181993</v>
      </c>
      <c r="BB36" s="191">
        <v>349484.98334004683</v>
      </c>
      <c r="BC36" s="191">
        <v>339372.77885923162</v>
      </c>
      <c r="BD36" s="191">
        <v>329506.93266053975</v>
      </c>
      <c r="BE36" s="191">
        <v>319828.93313595705</v>
      </c>
      <c r="BF36" s="191">
        <v>310417.63138295413</v>
      </c>
      <c r="BG36" s="191">
        <v>301290.11243691045</v>
      </c>
      <c r="BH36" s="191">
        <v>292466.82927048969</v>
      </c>
      <c r="BI36" s="191">
        <v>283995.35048977606</v>
      </c>
      <c r="BJ36" s="191">
        <v>275800.81210118026</v>
      </c>
      <c r="BK36" s="191">
        <v>267964.02550278738</v>
      </c>
      <c r="BL36" s="191">
        <v>260474.34884550248</v>
      </c>
      <c r="BM36" s="191">
        <v>253431.47108906359</v>
      </c>
      <c r="BN36" s="191">
        <v>246594.88015888256</v>
      </c>
      <c r="BO36" s="191">
        <v>240232.4774160184</v>
      </c>
      <c r="BP36" s="191">
        <v>234096.1799090454</v>
      </c>
      <c r="BQ36" s="191">
        <v>228315.5684818904</v>
      </c>
      <c r="BR36" s="191">
        <v>222854.55825927842</v>
      </c>
      <c r="BS36" s="191">
        <v>217735.81656767309</v>
      </c>
      <c r="BT36" s="191">
        <v>212906.44263396671</v>
      </c>
      <c r="BU36" s="191">
        <v>208235.25942985271</v>
      </c>
      <c r="BV36" s="191">
        <v>203838.14886029961</v>
      </c>
      <c r="BW36" s="191">
        <v>201063.21064910825</v>
      </c>
      <c r="BX36" s="191">
        <v>198537.76101631919</v>
      </c>
      <c r="BY36" s="191">
        <v>196207.54470567379</v>
      </c>
      <c r="BZ36" s="191">
        <v>194062.06613129511</v>
      </c>
      <c r="CA36" s="190"/>
      <c r="CB36" s="190"/>
    </row>
    <row r="37" spans="2:80">
      <c r="B37" s="184">
        <f t="shared" si="3"/>
        <v>2030</v>
      </c>
      <c r="C37" s="191">
        <v>1079503.0629253185</v>
      </c>
      <c r="D37" s="191">
        <v>1064492.5198524115</v>
      </c>
      <c r="E37" s="191">
        <v>1049137.0573200674</v>
      </c>
      <c r="F37" s="191">
        <v>1033818.6140070437</v>
      </c>
      <c r="G37" s="191">
        <v>1018744.3145058171</v>
      </c>
      <c r="H37" s="191">
        <v>1003920.2046824918</v>
      </c>
      <c r="I37" s="191">
        <v>988786.73574056791</v>
      </c>
      <c r="J37" s="191">
        <v>973771.97071731766</v>
      </c>
      <c r="K37" s="191">
        <v>959150.53246847831</v>
      </c>
      <c r="L37" s="191">
        <v>944159.73147444683</v>
      </c>
      <c r="M37" s="191">
        <v>929620.92299104563</v>
      </c>
      <c r="N37" s="191">
        <v>915165.31984647608</v>
      </c>
      <c r="O37" s="191">
        <v>900395.82555828185</v>
      </c>
      <c r="P37" s="191">
        <v>885862.69710878725</v>
      </c>
      <c r="Q37" s="191">
        <v>870071.84211691609</v>
      </c>
      <c r="R37" s="191">
        <v>854327.25488286384</v>
      </c>
      <c r="S37" s="191">
        <v>838745.49341630889</v>
      </c>
      <c r="T37" s="191">
        <v>823003.83021846972</v>
      </c>
      <c r="U37" s="191">
        <v>807748.28508340637</v>
      </c>
      <c r="V37" s="191">
        <v>792110.26281414973</v>
      </c>
      <c r="W37" s="191">
        <v>776834.00227373571</v>
      </c>
      <c r="X37" s="191">
        <v>761779.65098733141</v>
      </c>
      <c r="Y37" s="191">
        <v>746452.12217292818</v>
      </c>
      <c r="Z37" s="191">
        <v>731452.82909915107</v>
      </c>
      <c r="AA37" s="191">
        <v>716493.87979217316</v>
      </c>
      <c r="AB37" s="191">
        <v>701708.38335098384</v>
      </c>
      <c r="AC37" s="191">
        <v>686606.56524439703</v>
      </c>
      <c r="AD37" s="191">
        <v>671841.85523499898</v>
      </c>
      <c r="AE37" s="191">
        <v>657214.17226166429</v>
      </c>
      <c r="AF37" s="191">
        <v>642448.94341917476</v>
      </c>
      <c r="AG37" s="191">
        <v>628022.82895267662</v>
      </c>
      <c r="AH37" s="191">
        <v>613674.50069334079</v>
      </c>
      <c r="AI37" s="191">
        <v>599461.24230046885</v>
      </c>
      <c r="AJ37" s="191">
        <v>585318.5324695633</v>
      </c>
      <c r="AK37" s="191">
        <v>571525.37754957296</v>
      </c>
      <c r="AL37" s="191">
        <v>557545.6101645038</v>
      </c>
      <c r="AM37" s="191">
        <v>544131.01136018999</v>
      </c>
      <c r="AN37" s="191">
        <v>530644.95678345696</v>
      </c>
      <c r="AO37" s="191">
        <v>517133.37104599562</v>
      </c>
      <c r="AP37" s="191">
        <v>504208.97562975046</v>
      </c>
      <c r="AQ37" s="191">
        <v>491169.05166659289</v>
      </c>
      <c r="AR37" s="191">
        <v>478345.20397895278</v>
      </c>
      <c r="AS37" s="191">
        <v>465717.83533411019</v>
      </c>
      <c r="AT37" s="191">
        <v>453111.18218375603</v>
      </c>
      <c r="AU37" s="191">
        <v>440857.14357919595</v>
      </c>
      <c r="AV37" s="191">
        <v>428798.30740965658</v>
      </c>
      <c r="AW37" s="191">
        <v>416767.87933372095</v>
      </c>
      <c r="AX37" s="191">
        <v>405148.92863231082</v>
      </c>
      <c r="AY37" s="191">
        <v>393641.13705898164</v>
      </c>
      <c r="AZ37" s="191">
        <v>382348.72621968552</v>
      </c>
      <c r="BA37" s="191">
        <v>371217.03636199009</v>
      </c>
      <c r="BB37" s="191">
        <v>360456.17216384312</v>
      </c>
      <c r="BC37" s="191">
        <v>349986.64095934218</v>
      </c>
      <c r="BD37" s="191">
        <v>339802.59828320431</v>
      </c>
      <c r="BE37" s="191">
        <v>329790.68671719689</v>
      </c>
      <c r="BF37" s="191">
        <v>320069.16916822904</v>
      </c>
      <c r="BG37" s="191">
        <v>310598.05439211847</v>
      </c>
      <c r="BH37" s="191">
        <v>301489.48401129345</v>
      </c>
      <c r="BI37" s="191">
        <v>292716.51554746204</v>
      </c>
      <c r="BJ37" s="191">
        <v>284252.79938625562</v>
      </c>
      <c r="BK37" s="191">
        <v>276108.70292667171</v>
      </c>
      <c r="BL37" s="191">
        <v>268370.56718148413</v>
      </c>
      <c r="BM37" s="191">
        <v>261052.18649474197</v>
      </c>
      <c r="BN37" s="191">
        <v>253978.26288577673</v>
      </c>
      <c r="BO37" s="191">
        <v>247368.69929450171</v>
      </c>
      <c r="BP37" s="191">
        <v>241024.29633038223</v>
      </c>
      <c r="BQ37" s="191">
        <v>235034.83015274454</v>
      </c>
      <c r="BR37" s="191">
        <v>229370.66822109261</v>
      </c>
      <c r="BS37" s="191">
        <v>224075.03746815457</v>
      </c>
      <c r="BT37" s="191">
        <v>219091.90923886496</v>
      </c>
      <c r="BU37" s="191">
        <v>214249.89107259462</v>
      </c>
      <c r="BV37" s="191">
        <v>209720.7501929049</v>
      </c>
      <c r="BW37" s="191">
        <v>206859.70813947116</v>
      </c>
      <c r="BX37" s="191">
        <v>204198.53368892721</v>
      </c>
      <c r="BY37" s="191">
        <v>201800.82252764294</v>
      </c>
      <c r="BZ37" s="191">
        <v>199564.1093198708</v>
      </c>
      <c r="CA37" s="190"/>
      <c r="CB37" s="190"/>
    </row>
    <row r="38" spans="2:80">
      <c r="B38" s="184">
        <f t="shared" si="3"/>
        <v>2031</v>
      </c>
      <c r="C38" s="191">
        <v>1113331.2158313405</v>
      </c>
      <c r="D38" s="191">
        <v>1098040.560818895</v>
      </c>
      <c r="E38" s="191">
        <v>1082184.5620757272</v>
      </c>
      <c r="F38" s="191">
        <v>1066403.2216480006</v>
      </c>
      <c r="G38" s="191">
        <v>1050641.7586338548</v>
      </c>
      <c r="H38" s="191">
        <v>1035526.9763764403</v>
      </c>
      <c r="I38" s="191">
        <v>1019899.5707973391</v>
      </c>
      <c r="J38" s="191">
        <v>1004394.7697642824</v>
      </c>
      <c r="K38" s="191">
        <v>989473.64941952622</v>
      </c>
      <c r="L38" s="191">
        <v>974021.77642408444</v>
      </c>
      <c r="M38" s="191">
        <v>958832.54393281951</v>
      </c>
      <c r="N38" s="191">
        <v>944039.83176064061</v>
      </c>
      <c r="O38" s="191">
        <v>928814.51764959935</v>
      </c>
      <c r="P38" s="191">
        <v>913832.00671640213</v>
      </c>
      <c r="Q38" s="191">
        <v>897650.85672462126</v>
      </c>
      <c r="R38" s="191">
        <v>881264.03976777603</v>
      </c>
      <c r="S38" s="191">
        <v>865292.91486270435</v>
      </c>
      <c r="T38" s="191">
        <v>849060.29198301421</v>
      </c>
      <c r="U38" s="191">
        <v>833301.11219500704</v>
      </c>
      <c r="V38" s="191">
        <v>817173.6185470036</v>
      </c>
      <c r="W38" s="191">
        <v>801502.02745144488</v>
      </c>
      <c r="X38" s="191">
        <v>785971.16056603484</v>
      </c>
      <c r="Y38" s="191">
        <v>770135.27240306931</v>
      </c>
      <c r="Z38" s="191">
        <v>754637.01437320095</v>
      </c>
      <c r="AA38" s="191">
        <v>739300.1987627031</v>
      </c>
      <c r="AB38" s="191">
        <v>724040.78292769659</v>
      </c>
      <c r="AC38" s="191">
        <v>708454.74955289054</v>
      </c>
      <c r="AD38" s="191">
        <v>693303.64187178493</v>
      </c>
      <c r="AE38" s="191">
        <v>678181.72928227682</v>
      </c>
      <c r="AF38" s="191">
        <v>662937.9108591046</v>
      </c>
      <c r="AG38" s="191">
        <v>648024.04230545741</v>
      </c>
      <c r="AH38" s="191">
        <v>633286.19749776041</v>
      </c>
      <c r="AI38" s="191">
        <v>618606.1440742393</v>
      </c>
      <c r="AJ38" s="191">
        <v>604070.64263991721</v>
      </c>
      <c r="AK38" s="191">
        <v>589804.89884724421</v>
      </c>
      <c r="AL38" s="191">
        <v>575362.61448275205</v>
      </c>
      <c r="AM38" s="191">
        <v>561566.06279914035</v>
      </c>
      <c r="AN38" s="191">
        <v>547690.95044352149</v>
      </c>
      <c r="AO38" s="191">
        <v>533738.26814503397</v>
      </c>
      <c r="AP38" s="191">
        <v>520350.44714673149</v>
      </c>
      <c r="AQ38" s="191">
        <v>506937.10956362006</v>
      </c>
      <c r="AR38" s="191">
        <v>493729.10635644424</v>
      </c>
      <c r="AS38" s="191">
        <v>480657.70937605383</v>
      </c>
      <c r="AT38" s="191">
        <v>467619.81879502936</v>
      </c>
      <c r="AU38" s="191">
        <v>454990.64841127204</v>
      </c>
      <c r="AV38" s="191">
        <v>442515.04536353808</v>
      </c>
      <c r="AW38" s="191">
        <v>430118.32643049629</v>
      </c>
      <c r="AX38" s="191">
        <v>418085.75091311446</v>
      </c>
      <c r="AY38" s="191">
        <v>406176.7307416735</v>
      </c>
      <c r="AZ38" s="191">
        <v>394567.84186189517</v>
      </c>
      <c r="BA38" s="191">
        <v>383010.85399092367</v>
      </c>
      <c r="BB38" s="191">
        <v>371902.63124795625</v>
      </c>
      <c r="BC38" s="191">
        <v>361055.57244057773</v>
      </c>
      <c r="BD38" s="191">
        <v>350538.30354064726</v>
      </c>
      <c r="BE38" s="191">
        <v>340177.33996991726</v>
      </c>
      <c r="BF38" s="191">
        <v>330128.78140340291</v>
      </c>
      <c r="BG38" s="191">
        <v>320293.90984614863</v>
      </c>
      <c r="BH38" s="191">
        <v>310887.56532239681</v>
      </c>
      <c r="BI38" s="191">
        <v>301794.69589064672</v>
      </c>
      <c r="BJ38" s="191">
        <v>293048.5397288028</v>
      </c>
      <c r="BK38" s="191">
        <v>284578.71820816497</v>
      </c>
      <c r="BL38" s="191">
        <v>276577.85470782511</v>
      </c>
      <c r="BM38" s="191">
        <v>268966.62600252288</v>
      </c>
      <c r="BN38" s="191">
        <v>261641.65931237274</v>
      </c>
      <c r="BO38" s="191">
        <v>254768.18214473128</v>
      </c>
      <c r="BP38" s="191">
        <v>248204.89201460467</v>
      </c>
      <c r="BQ38" s="191">
        <v>241994.02023720587</v>
      </c>
      <c r="BR38" s="191">
        <v>236115.07387486941</v>
      </c>
      <c r="BS38" s="191">
        <v>230630.78069115392</v>
      </c>
      <c r="BT38" s="191">
        <v>225486.39179793093</v>
      </c>
      <c r="BU38" s="191">
        <v>220463.4896489511</v>
      </c>
      <c r="BV38" s="191">
        <v>215796.50940243067</v>
      </c>
      <c r="BW38" s="191">
        <v>212846.58459989564</v>
      </c>
      <c r="BX38" s="191">
        <v>210038.03836017466</v>
      </c>
      <c r="BY38" s="191">
        <v>207569.36644929941</v>
      </c>
      <c r="BZ38" s="191">
        <v>205235.25429669855</v>
      </c>
      <c r="CA38" s="190"/>
      <c r="CB38" s="190"/>
    </row>
    <row r="39" spans="2:80">
      <c r="B39" s="184">
        <f t="shared" si="3"/>
        <v>2032</v>
      </c>
      <c r="C39" s="191">
        <v>1147684.5508580748</v>
      </c>
      <c r="D39" s="191">
        <v>1132013.3019024858</v>
      </c>
      <c r="E39" s="191">
        <v>1115652.8766205944</v>
      </c>
      <c r="F39" s="191">
        <v>1099442.4064426904</v>
      </c>
      <c r="G39" s="191">
        <v>1083083.4220940275</v>
      </c>
      <c r="H39" s="191">
        <v>1067579.681082197</v>
      </c>
      <c r="I39" s="191">
        <v>1051458.0361112668</v>
      </c>
      <c r="J39" s="191">
        <v>1035462.750764885</v>
      </c>
      <c r="K39" s="191">
        <v>1020151.1513252598</v>
      </c>
      <c r="L39" s="191">
        <v>1004268.5111457699</v>
      </c>
      <c r="M39" s="191">
        <v>988504.24966774427</v>
      </c>
      <c r="N39" s="191">
        <v>973264.64797573711</v>
      </c>
      <c r="O39" s="191">
        <v>957611.56393442547</v>
      </c>
      <c r="P39" s="191">
        <v>942206.3246740785</v>
      </c>
      <c r="Q39" s="191">
        <v>925531.88525828777</v>
      </c>
      <c r="R39" s="191">
        <v>908594.97671761655</v>
      </c>
      <c r="S39" s="191">
        <v>892136.23426935228</v>
      </c>
      <c r="T39" s="191">
        <v>875436.7588395006</v>
      </c>
      <c r="U39" s="191">
        <v>859170.41276813054</v>
      </c>
      <c r="V39" s="191">
        <v>842575.46422631049</v>
      </c>
      <c r="W39" s="191">
        <v>826420.46206295793</v>
      </c>
      <c r="X39" s="191">
        <v>810432.75980390201</v>
      </c>
      <c r="Y39" s="191">
        <v>794088.44045161584</v>
      </c>
      <c r="Z39" s="191">
        <v>778091.37082241778</v>
      </c>
      <c r="AA39" s="191">
        <v>762318.94517017039</v>
      </c>
      <c r="AB39" s="191">
        <v>746603.73366044892</v>
      </c>
      <c r="AC39" s="191">
        <v>730555.2037328881</v>
      </c>
      <c r="AD39" s="191">
        <v>714965.06954221055</v>
      </c>
      <c r="AE39" s="191">
        <v>699350.43559216766</v>
      </c>
      <c r="AF39" s="191">
        <v>683645.96383755736</v>
      </c>
      <c r="AG39" s="191">
        <v>668244.92589282955</v>
      </c>
      <c r="AH39" s="191">
        <v>653071.96083981707</v>
      </c>
      <c r="AI39" s="191">
        <v>637942.23850563529</v>
      </c>
      <c r="AJ39" s="191">
        <v>622972.2629307711</v>
      </c>
      <c r="AK39" s="191">
        <v>608236.4344912339</v>
      </c>
      <c r="AL39" s="191">
        <v>593349.21414362639</v>
      </c>
      <c r="AM39" s="191">
        <v>579132.53550763032</v>
      </c>
      <c r="AN39" s="191">
        <v>564836.35911979573</v>
      </c>
      <c r="AO39" s="191">
        <v>550472.35049566207</v>
      </c>
      <c r="AP39" s="191">
        <v>536611.01735708874</v>
      </c>
      <c r="AQ39" s="191">
        <v>522807.83544332552</v>
      </c>
      <c r="AR39" s="191">
        <v>509190.12544055533</v>
      </c>
      <c r="AS39" s="191">
        <v>495679.6857105791</v>
      </c>
      <c r="AT39" s="191">
        <v>482226.09540981846</v>
      </c>
      <c r="AU39" s="191">
        <v>469198.96480624157</v>
      </c>
      <c r="AV39" s="191">
        <v>456320.43714253261</v>
      </c>
      <c r="AW39" s="191">
        <v>443548.29147415364</v>
      </c>
      <c r="AX39" s="191">
        <v>431105.83288003824</v>
      </c>
      <c r="AY39" s="191">
        <v>418808.75984483573</v>
      </c>
      <c r="AZ39" s="191">
        <v>406848.24507511582</v>
      </c>
      <c r="BA39" s="191">
        <v>394904.39208313957</v>
      </c>
      <c r="BB39" s="191">
        <v>383435.15654574317</v>
      </c>
      <c r="BC39" s="191">
        <v>372216.05301451549</v>
      </c>
      <c r="BD39" s="191">
        <v>361353.81463485461</v>
      </c>
      <c r="BE39" s="191">
        <v>350658.85860941489</v>
      </c>
      <c r="BF39" s="191">
        <v>340269.0008953358</v>
      </c>
      <c r="BG39" s="191">
        <v>330092.54165944684</v>
      </c>
      <c r="BH39" s="191">
        <v>320383.74317005515</v>
      </c>
      <c r="BI39" s="191">
        <v>310970.4027179273</v>
      </c>
      <c r="BJ39" s="191">
        <v>301935.26065819018</v>
      </c>
      <c r="BK39" s="191">
        <v>293168.59203894087</v>
      </c>
      <c r="BL39" s="191">
        <v>284890.80542643659</v>
      </c>
      <c r="BM39" s="191">
        <v>277007.68594899867</v>
      </c>
      <c r="BN39" s="191">
        <v>269429.03051102848</v>
      </c>
      <c r="BO39" s="191">
        <v>262302.3105282847</v>
      </c>
      <c r="BP39" s="191">
        <v>255519.76643661209</v>
      </c>
      <c r="BQ39" s="191">
        <v>249090.58802596552</v>
      </c>
      <c r="BR39" s="191">
        <v>243007.62396333797</v>
      </c>
      <c r="BS39" s="191">
        <v>237323.3982421871</v>
      </c>
      <c r="BT39" s="191">
        <v>232007.75809985114</v>
      </c>
      <c r="BU39" s="191">
        <v>226810.33627379569</v>
      </c>
      <c r="BV39" s="191">
        <v>221991.88172369535</v>
      </c>
      <c r="BW39" s="191">
        <v>218952.43735851039</v>
      </c>
      <c r="BX39" s="191">
        <v>216025.32518622663</v>
      </c>
      <c r="BY39" s="191">
        <v>213473.90886689399</v>
      </c>
      <c r="BZ39" s="191">
        <v>211053.94266921494</v>
      </c>
      <c r="CA39" s="190"/>
      <c r="CB39" s="190"/>
    </row>
    <row r="40" spans="2:80">
      <c r="B40" s="184">
        <f t="shared" si="3"/>
        <v>2033</v>
      </c>
      <c r="C40" s="191">
        <v>1182720.1758182778</v>
      </c>
      <c r="D40" s="191">
        <v>1166558.3621591546</v>
      </c>
      <c r="E40" s="191">
        <v>1149686.8755096269</v>
      </c>
      <c r="F40" s="191">
        <v>1133099.7217977967</v>
      </c>
      <c r="G40" s="191">
        <v>1116236.0422150521</v>
      </c>
      <c r="H40" s="191">
        <v>1100235.5600294741</v>
      </c>
      <c r="I40" s="191">
        <v>1083616.3735870081</v>
      </c>
      <c r="J40" s="191">
        <v>1067127.1760548914</v>
      </c>
      <c r="K40" s="191">
        <v>1051325.3640533148</v>
      </c>
      <c r="L40" s="191">
        <v>1035058.1443309224</v>
      </c>
      <c r="M40" s="191">
        <v>1018796.3736606111</v>
      </c>
      <c r="N40" s="191">
        <v>1002973.3814803963</v>
      </c>
      <c r="O40" s="191">
        <v>986935.2564672376</v>
      </c>
      <c r="P40" s="191">
        <v>971147.8515568655</v>
      </c>
      <c r="Q40" s="191">
        <v>953851.72530163813</v>
      </c>
      <c r="R40" s="191">
        <v>936474.8177532095</v>
      </c>
      <c r="S40" s="191">
        <v>919405.90509465733</v>
      </c>
      <c r="T40" s="191">
        <v>902276.13198947185</v>
      </c>
      <c r="U40" s="191">
        <v>885495.56296627456</v>
      </c>
      <c r="V40" s="191">
        <v>868466.45947740984</v>
      </c>
      <c r="W40" s="191">
        <v>851717.52665360447</v>
      </c>
      <c r="X40" s="191">
        <v>835303.2349677009</v>
      </c>
      <c r="Y40" s="191">
        <v>818446.80908112531</v>
      </c>
      <c r="Z40" s="191">
        <v>801947.45229757018</v>
      </c>
      <c r="AA40" s="191">
        <v>785674.20804080204</v>
      </c>
      <c r="AB40" s="191">
        <v>769530.17580662924</v>
      </c>
      <c r="AC40" s="191">
        <v>753049.1416180149</v>
      </c>
      <c r="AD40" s="191">
        <v>736959.64872980642</v>
      </c>
      <c r="AE40" s="191">
        <v>720849.75776040764</v>
      </c>
      <c r="AF40" s="191">
        <v>704709.48742980522</v>
      </c>
      <c r="AG40" s="191">
        <v>688817.51945092401</v>
      </c>
      <c r="AH40" s="191">
        <v>673156.4567415925</v>
      </c>
      <c r="AI40" s="191">
        <v>657599.84617635387</v>
      </c>
      <c r="AJ40" s="191">
        <v>642146.38381609088</v>
      </c>
      <c r="AK40" s="191">
        <v>626938.71969387447</v>
      </c>
      <c r="AL40" s="191">
        <v>611628.75467128668</v>
      </c>
      <c r="AM40" s="191">
        <v>596946.63242380403</v>
      </c>
      <c r="AN40" s="191">
        <v>582190.63285291044</v>
      </c>
      <c r="AO40" s="191">
        <v>567456.48080177302</v>
      </c>
      <c r="AP40" s="191">
        <v>553099.24541926431</v>
      </c>
      <c r="AQ40" s="191">
        <v>538890.40614715731</v>
      </c>
      <c r="AR40" s="191">
        <v>524830.88160267693</v>
      </c>
      <c r="AS40" s="191">
        <v>510882.00406915991</v>
      </c>
      <c r="AT40" s="191">
        <v>497030.21739930275</v>
      </c>
      <c r="AU40" s="191">
        <v>483576.00038277195</v>
      </c>
      <c r="AV40" s="191">
        <v>470309.67098195199</v>
      </c>
      <c r="AW40" s="191">
        <v>457152.15352870384</v>
      </c>
      <c r="AX40" s="191">
        <v>444298.89053239173</v>
      </c>
      <c r="AY40" s="191">
        <v>431627.19236221275</v>
      </c>
      <c r="AZ40" s="191">
        <v>419272.52293624758</v>
      </c>
      <c r="BA40" s="191">
        <v>406985.62327979703</v>
      </c>
      <c r="BB40" s="191">
        <v>395135.65421455965</v>
      </c>
      <c r="BC40" s="191">
        <v>383545.28806006041</v>
      </c>
      <c r="BD40" s="191">
        <v>372320.72208640713</v>
      </c>
      <c r="BE40" s="191">
        <v>361309.18684663455</v>
      </c>
      <c r="BF40" s="191">
        <v>350555.16152967612</v>
      </c>
      <c r="BG40" s="191">
        <v>340058.94251256366</v>
      </c>
      <c r="BH40" s="191">
        <v>330040.63946187595</v>
      </c>
      <c r="BI40" s="191">
        <v>320299.66774512024</v>
      </c>
      <c r="BJ40" s="191">
        <v>310964.53958080715</v>
      </c>
      <c r="BK40" s="191">
        <v>301931.97214068682</v>
      </c>
      <c r="BL40" s="191">
        <v>293354.8289286496</v>
      </c>
      <c r="BM40" s="191">
        <v>285220.4954018204</v>
      </c>
      <c r="BN40" s="191">
        <v>277380.63846817694</v>
      </c>
      <c r="BO40" s="191">
        <v>270007.81720633234</v>
      </c>
      <c r="BP40" s="191">
        <v>263003.05015847692</v>
      </c>
      <c r="BQ40" s="191">
        <v>256355.341478777</v>
      </c>
      <c r="BR40" s="191">
        <v>250078.87811972213</v>
      </c>
      <c r="BS40" s="191">
        <v>244175.68553127168</v>
      </c>
      <c r="BT40" s="191">
        <v>238674.86005311058</v>
      </c>
      <c r="BU40" s="191">
        <v>233307.72804166592</v>
      </c>
      <c r="BV40" s="191">
        <v>228319.87261578749</v>
      </c>
      <c r="BW40" s="191">
        <v>225190.92079976536</v>
      </c>
      <c r="BX40" s="191">
        <v>222175.87127614097</v>
      </c>
      <c r="BY40" s="191">
        <v>219525.85958278773</v>
      </c>
      <c r="BZ40" s="191">
        <v>217032.43086390255</v>
      </c>
      <c r="CA40" s="190"/>
      <c r="CB40" s="190"/>
    </row>
    <row r="41" spans="2:80">
      <c r="B41" s="184">
        <f t="shared" si="3"/>
        <v>2034</v>
      </c>
      <c r="C41" s="191">
        <v>1219534.8706888449</v>
      </c>
      <c r="D41" s="191">
        <v>1202853.5812069979</v>
      </c>
      <c r="E41" s="191">
        <v>1185441.6193079979</v>
      </c>
      <c r="F41" s="191">
        <v>1168521.3978301054</v>
      </c>
      <c r="G41" s="191">
        <v>1151140.3064736039</v>
      </c>
      <c r="H41" s="191">
        <v>1134594.9229635119</v>
      </c>
      <c r="I41" s="191">
        <v>1117465.2087784216</v>
      </c>
      <c r="J41" s="191">
        <v>1100468.6229088202</v>
      </c>
      <c r="K41" s="191">
        <v>1084129.6112754187</v>
      </c>
      <c r="L41" s="191">
        <v>1067511.5579779011</v>
      </c>
      <c r="M41" s="191">
        <v>1050720.794452165</v>
      </c>
      <c r="N41" s="191">
        <v>1034237.6592366776</v>
      </c>
      <c r="O41" s="191">
        <v>1017844.0996958622</v>
      </c>
      <c r="P41" s="191">
        <v>1001701.8424337798</v>
      </c>
      <c r="Q41" s="191">
        <v>983707.65925430926</v>
      </c>
      <c r="R41" s="191">
        <v>965899.51954958308</v>
      </c>
      <c r="S41" s="191">
        <v>948146.62924466992</v>
      </c>
      <c r="T41" s="191">
        <v>930607.2991966306</v>
      </c>
      <c r="U41" s="191">
        <v>913279.24189350277</v>
      </c>
      <c r="V41" s="191">
        <v>895832.91710732016</v>
      </c>
      <c r="W41" s="191">
        <v>878419.34513642092</v>
      </c>
      <c r="X41" s="191">
        <v>861580.96962232946</v>
      </c>
      <c r="Y41" s="191">
        <v>844190.23006764695</v>
      </c>
      <c r="Z41" s="191">
        <v>827165.84502494265</v>
      </c>
      <c r="AA41" s="191">
        <v>810357.80823411886</v>
      </c>
      <c r="AB41" s="191">
        <v>793782.66750771517</v>
      </c>
      <c r="AC41" s="191">
        <v>776885.73578257556</v>
      </c>
      <c r="AD41" s="191">
        <v>760260.88040766551</v>
      </c>
      <c r="AE41" s="191">
        <v>743629.52502199623</v>
      </c>
      <c r="AF41" s="191">
        <v>727054.7731202743</v>
      </c>
      <c r="AG41" s="191">
        <v>710644.05623168056</v>
      </c>
      <c r="AH41" s="191">
        <v>694458.22316610732</v>
      </c>
      <c r="AI41" s="191">
        <v>678471.71627898526</v>
      </c>
      <c r="AJ41" s="191">
        <v>662497.51179882057</v>
      </c>
      <c r="AK41" s="191">
        <v>646789.37911343214</v>
      </c>
      <c r="AL41" s="191">
        <v>631057.60294194531</v>
      </c>
      <c r="AM41" s="191">
        <v>615865.28394935967</v>
      </c>
      <c r="AN41" s="191">
        <v>600619.84566169418</v>
      </c>
      <c r="AO41" s="191">
        <v>585532.06369979167</v>
      </c>
      <c r="AP41" s="191">
        <v>570621.58340687514</v>
      </c>
      <c r="AQ41" s="191">
        <v>555994.63940050802</v>
      </c>
      <c r="AR41" s="191">
        <v>541461.98548041517</v>
      </c>
      <c r="AS41" s="191">
        <v>527043.19172559015</v>
      </c>
      <c r="AT41" s="191">
        <v>512783.11230512126</v>
      </c>
      <c r="AU41" s="191">
        <v>498864.68162579852</v>
      </c>
      <c r="AV41" s="191">
        <v>485193.14866423886</v>
      </c>
      <c r="AW41" s="191">
        <v>471635.94209663029</v>
      </c>
      <c r="AX41" s="191">
        <v>458334.61924380914</v>
      </c>
      <c r="AY41" s="191">
        <v>445272.10031462047</v>
      </c>
      <c r="AZ41" s="191">
        <v>432490.56610103109</v>
      </c>
      <c r="BA41" s="191">
        <v>419853.35630681273</v>
      </c>
      <c r="BB41" s="191">
        <v>407589.36623923603</v>
      </c>
      <c r="BC41" s="191">
        <v>395597.90202131757</v>
      </c>
      <c r="BD41" s="191">
        <v>383975.60126920108</v>
      </c>
      <c r="BE41" s="191">
        <v>372633.1737867365</v>
      </c>
      <c r="BF41" s="191">
        <v>361475.34671379783</v>
      </c>
      <c r="BG41" s="191">
        <v>350639.07760827534</v>
      </c>
      <c r="BH41" s="191">
        <v>340285.76033207355</v>
      </c>
      <c r="BI41" s="191">
        <v>330181.97887634172</v>
      </c>
      <c r="BJ41" s="191">
        <v>320519.37692421366</v>
      </c>
      <c r="BK41" s="191">
        <v>311205.54706590594</v>
      </c>
      <c r="BL41" s="191">
        <v>302290.08823227359</v>
      </c>
      <c r="BM41" s="191">
        <v>293883.86752546014</v>
      </c>
      <c r="BN41" s="191">
        <v>285753.19113452069</v>
      </c>
      <c r="BO41" s="191">
        <v>278104.08228314546</v>
      </c>
      <c r="BP41" s="191">
        <v>270857.14147423056</v>
      </c>
      <c r="BQ41" s="191">
        <v>263968.98957111349</v>
      </c>
      <c r="BR41" s="191">
        <v>257481.78466571067</v>
      </c>
      <c r="BS41" s="191">
        <v>251326.65924829341</v>
      </c>
      <c r="BT41" s="191">
        <v>245616.73330765089</v>
      </c>
      <c r="BU41" s="191">
        <v>240066.96936150914</v>
      </c>
      <c r="BV41" s="191">
        <v>234888.5607582771</v>
      </c>
      <c r="BW41" s="191">
        <v>231663.15178444854</v>
      </c>
      <c r="BX41" s="191">
        <v>228557.69005961638</v>
      </c>
      <c r="BY41" s="191">
        <v>225793.6213740831</v>
      </c>
      <c r="BZ41" s="191">
        <v>223221.21887877796</v>
      </c>
      <c r="CA41" s="190"/>
      <c r="CB41" s="190"/>
    </row>
    <row r="42" spans="2:80">
      <c r="B42" s="184">
        <f t="shared" si="3"/>
        <v>2035</v>
      </c>
      <c r="C42" s="191">
        <v>1257764.040738255</v>
      </c>
      <c r="D42" s="191">
        <v>1240541.529069884</v>
      </c>
      <c r="E42" s="191">
        <v>1222566.7644752082</v>
      </c>
      <c r="F42" s="191">
        <v>1205321.7223559138</v>
      </c>
      <c r="G42" s="191">
        <v>1187414.5178926054</v>
      </c>
      <c r="H42" s="191">
        <v>1170287.905760875</v>
      </c>
      <c r="I42" s="191">
        <v>1152638.7265570736</v>
      </c>
      <c r="J42" s="191">
        <v>1135125.4205837541</v>
      </c>
      <c r="K42" s="191">
        <v>1118213.7667833362</v>
      </c>
      <c r="L42" s="191">
        <v>1101249.0788406166</v>
      </c>
      <c r="M42" s="191">
        <v>1083906.3710897041</v>
      </c>
      <c r="N42" s="191">
        <v>1066727.2453045705</v>
      </c>
      <c r="O42" s="191">
        <v>1049980.7359871597</v>
      </c>
      <c r="P42" s="191">
        <v>1033485.3121058657</v>
      </c>
      <c r="Q42" s="191">
        <v>1014756.0914826167</v>
      </c>
      <c r="R42" s="191">
        <v>996504.50424790347</v>
      </c>
      <c r="S42" s="191">
        <v>978031.61013569462</v>
      </c>
      <c r="T42" s="191">
        <v>960080.8574263698</v>
      </c>
      <c r="U42" s="191">
        <v>942181.13584278431</v>
      </c>
      <c r="V42" s="191">
        <v>924314.20409414312</v>
      </c>
      <c r="W42" s="191">
        <v>906200.83367095853</v>
      </c>
      <c r="X42" s="191">
        <v>888924.74639445473</v>
      </c>
      <c r="Y42" s="191">
        <v>870984.45765754336</v>
      </c>
      <c r="Z42" s="191">
        <v>853419.51879339188</v>
      </c>
      <c r="AA42" s="191">
        <v>836052.30770936888</v>
      </c>
      <c r="AB42" s="191">
        <v>819030.98516373173</v>
      </c>
      <c r="AC42" s="191">
        <v>801718.70791900984</v>
      </c>
      <c r="AD42" s="191">
        <v>784533.38961903763</v>
      </c>
      <c r="AE42" s="191">
        <v>767363.14132728416</v>
      </c>
      <c r="AF42" s="191">
        <v>750344.23850828409</v>
      </c>
      <c r="AG42" s="191">
        <v>733396.46734445728</v>
      </c>
      <c r="AH42" s="191">
        <v>716660.54180736351</v>
      </c>
      <c r="AI42" s="191">
        <v>700232.89623105328</v>
      </c>
      <c r="AJ42" s="191">
        <v>683712.52886559663</v>
      </c>
      <c r="AK42" s="191">
        <v>667485.1789388177</v>
      </c>
      <c r="AL42" s="191">
        <v>651324.90249412414</v>
      </c>
      <c r="AM42" s="191">
        <v>635591.40704272641</v>
      </c>
      <c r="AN42" s="191">
        <v>619837.25019485201</v>
      </c>
      <c r="AO42" s="191">
        <v>604393.10667575512</v>
      </c>
      <c r="AP42" s="191">
        <v>588898.48741932481</v>
      </c>
      <c r="AQ42" s="191">
        <v>573838.87838275032</v>
      </c>
      <c r="AR42" s="191">
        <v>558812.97687983618</v>
      </c>
      <c r="AS42" s="191">
        <v>543903.96282054344</v>
      </c>
      <c r="AT42" s="191">
        <v>529224.0949718937</v>
      </c>
      <c r="AU42" s="191">
        <v>514816.86959622958</v>
      </c>
      <c r="AV42" s="191">
        <v>500723.8927748467</v>
      </c>
      <c r="AW42" s="191">
        <v>486753.83217115991</v>
      </c>
      <c r="AX42" s="191">
        <v>472980.1633636849</v>
      </c>
      <c r="AY42" s="191">
        <v>459512.96513407328</v>
      </c>
      <c r="AZ42" s="191">
        <v>446283.90185618208</v>
      </c>
      <c r="BA42" s="191">
        <v>433284.84734448284</v>
      </c>
      <c r="BB42" s="191">
        <v>420586.05994597566</v>
      </c>
      <c r="BC42" s="191">
        <v>408175.3749466358</v>
      </c>
      <c r="BD42" s="191">
        <v>396132.60772623343</v>
      </c>
      <c r="BE42" s="191">
        <v>384444.48622193083</v>
      </c>
      <c r="BF42" s="191">
        <v>372860.81475808198</v>
      </c>
      <c r="BG42" s="191">
        <v>361669.5443827454</v>
      </c>
      <c r="BH42" s="191">
        <v>350962.55793638225</v>
      </c>
      <c r="BI42" s="191">
        <v>340476.07624270383</v>
      </c>
      <c r="BJ42" s="191">
        <v>330468.61989111517</v>
      </c>
      <c r="BK42" s="191">
        <v>320859.97621735412</v>
      </c>
      <c r="BL42" s="191">
        <v>311584.57336847048</v>
      </c>
      <c r="BM42" s="191">
        <v>302891.45257086726</v>
      </c>
      <c r="BN42" s="191">
        <v>294452.14264648262</v>
      </c>
      <c r="BO42" s="191">
        <v>286508.01242615975</v>
      </c>
      <c r="BP42" s="191">
        <v>279005.80107508728</v>
      </c>
      <c r="BQ42" s="191">
        <v>271863.96436107968</v>
      </c>
      <c r="BR42" s="191">
        <v>265152.96373901051</v>
      </c>
      <c r="BS42" s="191">
        <v>258728.99844512722</v>
      </c>
      <c r="BT42" s="191">
        <v>252795.0052171011</v>
      </c>
      <c r="BU42" s="191">
        <v>247054.41927030656</v>
      </c>
      <c r="BV42" s="191">
        <v>241672.84325758478</v>
      </c>
      <c r="BW42" s="191">
        <v>238344.11728814928</v>
      </c>
      <c r="BX42" s="191">
        <v>235146.03857232249</v>
      </c>
      <c r="BY42" s="191">
        <v>232259.97801570885</v>
      </c>
      <c r="BZ42" s="191">
        <v>229603.85109848046</v>
      </c>
      <c r="CA42" s="190"/>
      <c r="CB42" s="190"/>
    </row>
    <row r="43" spans="2:80">
      <c r="B43" s="184">
        <f t="shared" si="3"/>
        <v>2036</v>
      </c>
      <c r="C43" s="191">
        <v>1296589.3502162911</v>
      </c>
      <c r="D43" s="191">
        <v>1278819.7637445796</v>
      </c>
      <c r="E43" s="191">
        <v>1260275.6150460786</v>
      </c>
      <c r="F43" s="191">
        <v>1242596.7247802375</v>
      </c>
      <c r="G43" s="191">
        <v>1224200.425384724</v>
      </c>
      <c r="H43" s="191">
        <v>1206452.2222883583</v>
      </c>
      <c r="I43" s="191">
        <v>1188318.85106574</v>
      </c>
      <c r="J43" s="191">
        <v>1170317.7275131824</v>
      </c>
      <c r="K43" s="191">
        <v>1152794.4675560333</v>
      </c>
      <c r="L43" s="191">
        <v>1135387.5654226218</v>
      </c>
      <c r="M43" s="191">
        <v>1117494.0386278599</v>
      </c>
      <c r="N43" s="191">
        <v>1099738.0318461028</v>
      </c>
      <c r="O43" s="191">
        <v>1082548.1109787619</v>
      </c>
      <c r="P43" s="191">
        <v>1065613.0730662872</v>
      </c>
      <c r="Q43" s="191">
        <v>1046259.1557561189</v>
      </c>
      <c r="R43" s="191">
        <v>1027450.7367401968</v>
      </c>
      <c r="S43" s="191">
        <v>1008362.6072100176</v>
      </c>
      <c r="T43" s="191">
        <v>989919.34239131771</v>
      </c>
      <c r="U43" s="191">
        <v>971443.83536953724</v>
      </c>
      <c r="V43" s="191">
        <v>953084.47757450049</v>
      </c>
      <c r="W43" s="191">
        <v>934366.32898473484</v>
      </c>
      <c r="X43" s="191">
        <v>916552.81913429662</v>
      </c>
      <c r="Y43" s="191">
        <v>898087.09791122295</v>
      </c>
      <c r="Z43" s="191">
        <v>880004.62806706806</v>
      </c>
      <c r="AA43" s="191">
        <v>862077.4172664599</v>
      </c>
      <c r="AB43" s="191">
        <v>844521.58321281301</v>
      </c>
      <c r="AC43" s="191">
        <v>826758.17540650372</v>
      </c>
      <c r="AD43" s="191">
        <v>809011.96185675659</v>
      </c>
      <c r="AE43" s="191">
        <v>791324.80045407556</v>
      </c>
      <c r="AF43" s="191">
        <v>773810.30052800023</v>
      </c>
      <c r="AG43" s="191">
        <v>756346.88563163404</v>
      </c>
      <c r="AH43" s="191">
        <v>739062.980185049</v>
      </c>
      <c r="AI43" s="191">
        <v>722146.48108848964</v>
      </c>
      <c r="AJ43" s="191">
        <v>705083.43058139994</v>
      </c>
      <c r="AK43" s="191">
        <v>688356.05914260622</v>
      </c>
      <c r="AL43" s="191">
        <v>671742.50953198259</v>
      </c>
      <c r="AM43" s="191">
        <v>655454.58782240178</v>
      </c>
      <c r="AN43" s="191">
        <v>639209.57774099242</v>
      </c>
      <c r="AO43" s="191">
        <v>623336.79033985164</v>
      </c>
      <c r="AP43" s="191">
        <v>607313.04136764514</v>
      </c>
      <c r="AQ43" s="191">
        <v>591789.83739422925</v>
      </c>
      <c r="AR43" s="191">
        <v>576287.31560506334</v>
      </c>
      <c r="AS43" s="191">
        <v>560903.4108609925</v>
      </c>
      <c r="AT43" s="191">
        <v>545789.13383072452</v>
      </c>
      <c r="AU43" s="191">
        <v>530896.85828427703</v>
      </c>
      <c r="AV43" s="191">
        <v>516357.49759439356</v>
      </c>
      <c r="AW43" s="191">
        <v>501962.98946316534</v>
      </c>
      <c r="AX43" s="191">
        <v>487723.49636085879</v>
      </c>
      <c r="AY43" s="191">
        <v>473841.93447689427</v>
      </c>
      <c r="AZ43" s="191">
        <v>460178.73637111211</v>
      </c>
      <c r="BA43" s="191">
        <v>446782.37121549208</v>
      </c>
      <c r="BB43" s="191">
        <v>433662.61009955144</v>
      </c>
      <c r="BC43" s="191">
        <v>420853.08025459968</v>
      </c>
      <c r="BD43" s="191">
        <v>408394.7728311299</v>
      </c>
      <c r="BE43" s="191">
        <v>396326.7426168613</v>
      </c>
      <c r="BF43" s="191">
        <v>384351.16098665318</v>
      </c>
      <c r="BG43" s="191">
        <v>372800.22187271394</v>
      </c>
      <c r="BH43" s="191">
        <v>361726.65478642622</v>
      </c>
      <c r="BI43" s="191">
        <v>350884.13598922692</v>
      </c>
      <c r="BJ43" s="191">
        <v>340538.82103617111</v>
      </c>
      <c r="BK43" s="191">
        <v>330613.1617832738</v>
      </c>
      <c r="BL43" s="191">
        <v>321005.10532295995</v>
      </c>
      <c r="BM43" s="191">
        <v>312014.55049436877</v>
      </c>
      <c r="BN43" s="191">
        <v>303277.57155999867</v>
      </c>
      <c r="BO43" s="191">
        <v>295041.78171616682</v>
      </c>
      <c r="BP43" s="191">
        <v>287284.83311321802</v>
      </c>
      <c r="BQ43" s="191">
        <v>279899.27367134101</v>
      </c>
      <c r="BR43" s="191">
        <v>272948.98662493977</v>
      </c>
      <c r="BS43" s="191">
        <v>266288.1005668618</v>
      </c>
      <c r="BT43" s="191">
        <v>260130.88061737319</v>
      </c>
      <c r="BU43" s="191">
        <v>254204.87259003779</v>
      </c>
      <c r="BV43" s="191">
        <v>248626.94678788012</v>
      </c>
      <c r="BW43" s="191">
        <v>245174.68991060616</v>
      </c>
      <c r="BX43" s="191">
        <v>241884.09839735995</v>
      </c>
      <c r="BY43" s="191">
        <v>238890.55575700957</v>
      </c>
      <c r="BZ43" s="191">
        <v>236141.5230804903</v>
      </c>
      <c r="CA43" s="190"/>
      <c r="CB43" s="190"/>
    </row>
    <row r="44" spans="2:80">
      <c r="B44" s="184">
        <f t="shared" si="3"/>
        <v>2037</v>
      </c>
      <c r="C44" s="191">
        <v>1336187.7844349819</v>
      </c>
      <c r="D44" s="191">
        <v>1317862.0310552951</v>
      </c>
      <c r="E44" s="191">
        <v>1298738.6796267983</v>
      </c>
      <c r="F44" s="191">
        <v>1280506.5443839424</v>
      </c>
      <c r="G44" s="191">
        <v>1261678.6995473751</v>
      </c>
      <c r="H44" s="191">
        <v>1243242.0197104593</v>
      </c>
      <c r="I44" s="191">
        <v>1224679.3419142361</v>
      </c>
      <c r="J44" s="191">
        <v>1206237.8456461199</v>
      </c>
      <c r="K44" s="191">
        <v>1188038.4945027509</v>
      </c>
      <c r="L44" s="191">
        <v>1170084.0191070931</v>
      </c>
      <c r="M44" s="191">
        <v>1151637.6269572016</v>
      </c>
      <c r="N44" s="191">
        <v>1133446.8561619257</v>
      </c>
      <c r="O44" s="191">
        <v>1115713.2830187252</v>
      </c>
      <c r="P44" s="191">
        <v>1098242.7419309972</v>
      </c>
      <c r="Q44" s="191">
        <v>1078395.3559905123</v>
      </c>
      <c r="R44" s="191">
        <v>1058888.7493770877</v>
      </c>
      <c r="S44" s="191">
        <v>1039309.9166617274</v>
      </c>
      <c r="T44" s="191">
        <v>1020283.7406291575</v>
      </c>
      <c r="U44" s="191">
        <v>1001224.3551274154</v>
      </c>
      <c r="V44" s="191">
        <v>982291.98004920164</v>
      </c>
      <c r="W44" s="191">
        <v>963081.29787488515</v>
      </c>
      <c r="X44" s="191">
        <v>944605.87449576997</v>
      </c>
      <c r="Y44" s="191">
        <v>925650.44243486831</v>
      </c>
      <c r="Z44" s="191">
        <v>907084.17495540157</v>
      </c>
      <c r="AA44" s="191">
        <v>888591.68985440629</v>
      </c>
      <c r="AB44" s="191">
        <v>870390.282857529</v>
      </c>
      <c r="AC44" s="191">
        <v>852145.57727807108</v>
      </c>
      <c r="AD44" s="191">
        <v>833833.82063820213</v>
      </c>
      <c r="AE44" s="191">
        <v>815660.27444510278</v>
      </c>
      <c r="AF44" s="191">
        <v>797590.5909749486</v>
      </c>
      <c r="AG44" s="191">
        <v>779640.44360207662</v>
      </c>
      <c r="AH44" s="191">
        <v>761805.98394461209</v>
      </c>
      <c r="AI44" s="191">
        <v>744344.86255704018</v>
      </c>
      <c r="AJ44" s="191">
        <v>726738.12045039132</v>
      </c>
      <c r="AK44" s="191">
        <v>709535.78350587876</v>
      </c>
      <c r="AL44" s="191">
        <v>692446.36585791979</v>
      </c>
      <c r="AM44" s="191">
        <v>675576.23680149473</v>
      </c>
      <c r="AN44" s="191">
        <v>658862.85904978658</v>
      </c>
      <c r="AO44" s="191">
        <v>642479.08733513032</v>
      </c>
      <c r="AP44" s="191">
        <v>625987.5441152741</v>
      </c>
      <c r="AQ44" s="191">
        <v>609962.47734285239</v>
      </c>
      <c r="AR44" s="191">
        <v>594002.90659094427</v>
      </c>
      <c r="AS44" s="191">
        <v>578161.73918052122</v>
      </c>
      <c r="AT44" s="191">
        <v>562598.11526031478</v>
      </c>
      <c r="AU44" s="191">
        <v>547219.14324489038</v>
      </c>
      <c r="AV44" s="191">
        <v>532201.19699061103</v>
      </c>
      <c r="AW44" s="191">
        <v>517369.69774719217</v>
      </c>
      <c r="AX44" s="191">
        <v>502665.72296409705</v>
      </c>
      <c r="AY44" s="191">
        <v>488358.74663210748</v>
      </c>
      <c r="AZ44" s="191">
        <v>474274.73280222906</v>
      </c>
      <c r="BA44" s="191">
        <v>460437.34640947817</v>
      </c>
      <c r="BB44" s="191">
        <v>446909.93122396682</v>
      </c>
      <c r="BC44" s="191">
        <v>433725.22233833722</v>
      </c>
      <c r="BD44" s="191">
        <v>420850.73975523992</v>
      </c>
      <c r="BE44" s="191">
        <v>408357.27573782869</v>
      </c>
      <c r="BF44" s="191">
        <v>396026.99729657022</v>
      </c>
      <c r="BG44" s="191">
        <v>384108.90006407333</v>
      </c>
      <c r="BH44" s="191">
        <v>372646.82018383517</v>
      </c>
      <c r="BI44" s="191">
        <v>361476.92267452163</v>
      </c>
      <c r="BJ44" s="191">
        <v>350798.54295429384</v>
      </c>
      <c r="BK44" s="191">
        <v>340525.07244203967</v>
      </c>
      <c r="BL44" s="191">
        <v>330611.17344445962</v>
      </c>
      <c r="BM44" s="191">
        <v>321305.68994547398</v>
      </c>
      <c r="BN44" s="191">
        <v>312278.89586509462</v>
      </c>
      <c r="BO44" s="191">
        <v>303748.24906878546</v>
      </c>
      <c r="BP44" s="191">
        <v>295734.02579043171</v>
      </c>
      <c r="BQ44" s="191">
        <v>288113.85104563332</v>
      </c>
      <c r="BR44" s="191">
        <v>280900.05840563605</v>
      </c>
      <c r="BS44" s="191">
        <v>274036.52172300493</v>
      </c>
      <c r="BT44" s="191">
        <v>267650.67071685923</v>
      </c>
      <c r="BU44" s="191">
        <v>261545.38424280731</v>
      </c>
      <c r="BV44" s="191">
        <v>255774.98338150317</v>
      </c>
      <c r="BW44" s="191">
        <v>252170.46168518125</v>
      </c>
      <c r="BX44" s="191">
        <v>248788.88605129567</v>
      </c>
      <c r="BY44" s="191">
        <v>245703.15982379139</v>
      </c>
      <c r="BZ44" s="191">
        <v>242847.90484586504</v>
      </c>
      <c r="CA44" s="190"/>
      <c r="CB44" s="190"/>
    </row>
    <row r="45" spans="2:80">
      <c r="B45" s="184">
        <f t="shared" si="3"/>
        <v>2038</v>
      </c>
      <c r="C45" s="191">
        <v>1377793.9429385017</v>
      </c>
      <c r="D45" s="191">
        <v>1358879.3601963685</v>
      </c>
      <c r="E45" s="191">
        <v>1339143.5787202376</v>
      </c>
      <c r="F45" s="191">
        <v>1320325.749915316</v>
      </c>
      <c r="G45" s="191">
        <v>1301113.6486252097</v>
      </c>
      <c r="H45" s="191">
        <v>1281895.7629076922</v>
      </c>
      <c r="I45" s="191">
        <v>1262947.8716848982</v>
      </c>
      <c r="J45" s="191">
        <v>1244087.9040926564</v>
      </c>
      <c r="K45" s="191">
        <v>1225122.2402486771</v>
      </c>
      <c r="L45" s="191">
        <v>1206586.3512899538</v>
      </c>
      <c r="M45" s="191">
        <v>1187571.0872895699</v>
      </c>
      <c r="N45" s="191">
        <v>1168980.3403680902</v>
      </c>
      <c r="O45" s="191">
        <v>1150667.7673048442</v>
      </c>
      <c r="P45" s="191">
        <v>1132626.9353994248</v>
      </c>
      <c r="Q45" s="191">
        <v>1112313.4359649306</v>
      </c>
      <c r="R45" s="191">
        <v>1092023.9828643487</v>
      </c>
      <c r="S45" s="191">
        <v>1071978.8829102444</v>
      </c>
      <c r="T45" s="191">
        <v>1052332.2290066702</v>
      </c>
      <c r="U45" s="191">
        <v>1032651.3693498488</v>
      </c>
      <c r="V45" s="191">
        <v>1013123.0812568557</v>
      </c>
      <c r="W45" s="191">
        <v>993437.18107123184</v>
      </c>
      <c r="X45" s="191">
        <v>974207.67756313388</v>
      </c>
      <c r="Y45" s="191">
        <v>954777.46966243966</v>
      </c>
      <c r="Z45" s="191">
        <v>935739.52115208213</v>
      </c>
      <c r="AA45" s="191">
        <v>916654.7937416943</v>
      </c>
      <c r="AB45" s="191">
        <v>897720.52971137932</v>
      </c>
      <c r="AC45" s="191">
        <v>879002.78144993854</v>
      </c>
      <c r="AD45" s="191">
        <v>860086.21162898152</v>
      </c>
      <c r="AE45" s="191">
        <v>841430.4970066112</v>
      </c>
      <c r="AF45" s="191">
        <v>822776.28022798011</v>
      </c>
      <c r="AG45" s="191">
        <v>804339.65915067925</v>
      </c>
      <c r="AH45" s="191">
        <v>785923.5127220474</v>
      </c>
      <c r="AI45" s="191">
        <v>767876.6338995042</v>
      </c>
      <c r="AJ45" s="191">
        <v>749694.71289483353</v>
      </c>
      <c r="AK45" s="191">
        <v>732012.2564912854</v>
      </c>
      <c r="AL45" s="191">
        <v>714439.53508431895</v>
      </c>
      <c r="AM45" s="191">
        <v>696920.91845587955</v>
      </c>
      <c r="AN45" s="191">
        <v>679729.95442994486</v>
      </c>
      <c r="AO45" s="191">
        <v>662801.69128170109</v>
      </c>
      <c r="AP45" s="191">
        <v>645829.78272061807</v>
      </c>
      <c r="AQ45" s="191">
        <v>629268.33605781</v>
      </c>
      <c r="AR45" s="191">
        <v>612836.82289218716</v>
      </c>
      <c r="AS45" s="191">
        <v>596521.53505445144</v>
      </c>
      <c r="AT45" s="191">
        <v>580496.35674345412</v>
      </c>
      <c r="AU45" s="191">
        <v>564593.65510027332</v>
      </c>
      <c r="AV45" s="191">
        <v>549054.65618777543</v>
      </c>
      <c r="AW45" s="191">
        <v>533764.78597892146</v>
      </c>
      <c r="AX45" s="191">
        <v>518564.39779540407</v>
      </c>
      <c r="AY45" s="191">
        <v>503808.76512281434</v>
      </c>
      <c r="AZ45" s="191">
        <v>489279.96191798849</v>
      </c>
      <c r="BA45" s="191">
        <v>474968.10795219743</v>
      </c>
      <c r="BB45" s="191">
        <v>461007.66000430146</v>
      </c>
      <c r="BC45" s="191">
        <v>447435.73632942204</v>
      </c>
      <c r="BD45" s="191">
        <v>434107.13122981362</v>
      </c>
      <c r="BE45" s="191">
        <v>421138.73132472258</v>
      </c>
      <c r="BF45" s="191">
        <v>408442.2973641018</v>
      </c>
      <c r="BG45" s="191">
        <v>396129.67239141883</v>
      </c>
      <c r="BH45" s="191">
        <v>384236.06587999087</v>
      </c>
      <c r="BI45" s="191">
        <v>372722.59647676785</v>
      </c>
      <c r="BJ45" s="191">
        <v>361682.34417461668</v>
      </c>
      <c r="BK45" s="191">
        <v>351020.79757269361</v>
      </c>
      <c r="BL45" s="191">
        <v>340779.34257765254</v>
      </c>
      <c r="BM45" s="191">
        <v>331120.82771724748</v>
      </c>
      <c r="BN45" s="191">
        <v>321777.67339948169</v>
      </c>
      <c r="BO45" s="191">
        <v>312914.76833140705</v>
      </c>
      <c r="BP45" s="191">
        <v>304616.32500509417</v>
      </c>
      <c r="BQ45" s="191">
        <v>296744.45851855888</v>
      </c>
      <c r="BR45" s="191">
        <v>289227.08241669589</v>
      </c>
      <c r="BS45" s="191">
        <v>282148.19109354063</v>
      </c>
      <c r="BT45" s="191">
        <v>275502.60024094727</v>
      </c>
      <c r="BU45" s="191">
        <v>269206.16675592511</v>
      </c>
      <c r="BV45" s="191">
        <v>263221.57799569739</v>
      </c>
      <c r="BW45" s="191">
        <v>259433.71913757434</v>
      </c>
      <c r="BX45" s="191">
        <v>255958.64400688183</v>
      </c>
      <c r="BY45" s="191">
        <v>252774.23777316307</v>
      </c>
      <c r="BZ45" s="191">
        <v>249796.06231712966</v>
      </c>
      <c r="CA45" s="190"/>
      <c r="CB45" s="190"/>
    </row>
    <row r="46" spans="2:80">
      <c r="B46" s="184">
        <f t="shared" si="3"/>
        <v>2039</v>
      </c>
      <c r="C46" s="191">
        <v>1420997.6402462015</v>
      </c>
      <c r="D46" s="191">
        <v>1401469.6259646488</v>
      </c>
      <c r="E46" s="191">
        <v>1381096.1592811856</v>
      </c>
      <c r="F46" s="191">
        <v>1361668.1838490686</v>
      </c>
      <c r="G46" s="191">
        <v>1342080.2702428955</v>
      </c>
      <c r="H46" s="191">
        <v>1322038.8637382477</v>
      </c>
      <c r="I46" s="191">
        <v>1302712.8812177251</v>
      </c>
      <c r="J46" s="191">
        <v>1283425.3505831985</v>
      </c>
      <c r="K46" s="191">
        <v>1263651.7955331628</v>
      </c>
      <c r="L46" s="191">
        <v>1244509.4872530503</v>
      </c>
      <c r="M46" s="191">
        <v>1224914.127174638</v>
      </c>
      <c r="N46" s="191">
        <v>1205926.7336621147</v>
      </c>
      <c r="O46" s="191">
        <v>1187009.5187177111</v>
      </c>
      <c r="P46" s="191">
        <v>1168373.1529011372</v>
      </c>
      <c r="Q46" s="191">
        <v>1147592.9098726707</v>
      </c>
      <c r="R46" s="191">
        <v>1126479.3715924975</v>
      </c>
      <c r="S46" s="191">
        <v>1105966.1828810894</v>
      </c>
      <c r="T46" s="191">
        <v>1085671.7107447619</v>
      </c>
      <c r="U46" s="191">
        <v>1065342.0066825892</v>
      </c>
      <c r="V46" s="191">
        <v>1045201.9282608797</v>
      </c>
      <c r="W46" s="191">
        <v>1025036.1200924546</v>
      </c>
      <c r="X46" s="191">
        <v>1005002.6332879167</v>
      </c>
      <c r="Y46" s="191">
        <v>985092.13422795699</v>
      </c>
      <c r="Z46" s="191">
        <v>965576.00913506735</v>
      </c>
      <c r="AA46" s="191">
        <v>945880.92535986879</v>
      </c>
      <c r="AB46" s="191">
        <v>926165.98967430601</v>
      </c>
      <c r="AC46" s="191">
        <v>906967.17591700796</v>
      </c>
      <c r="AD46" s="191">
        <v>887417.95245213259</v>
      </c>
      <c r="AE46" s="191">
        <v>868270.41829308285</v>
      </c>
      <c r="AF46" s="191">
        <v>849012.0444549385</v>
      </c>
      <c r="AG46" s="191">
        <v>830077.67005522095</v>
      </c>
      <c r="AH46" s="191">
        <v>811059.23859367042</v>
      </c>
      <c r="AI46" s="191">
        <v>792398.24654854008</v>
      </c>
      <c r="AJ46" s="191">
        <v>773620.17457995086</v>
      </c>
      <c r="AK46" s="191">
        <v>755444.31999578315</v>
      </c>
      <c r="AL46" s="191">
        <v>737374.14579063409</v>
      </c>
      <c r="AM46" s="191">
        <v>719171.5535974938</v>
      </c>
      <c r="AN46" s="191">
        <v>701488.25284732005</v>
      </c>
      <c r="AO46" s="191">
        <v>683993.62691944698</v>
      </c>
      <c r="AP46" s="191">
        <v>666525.24988587236</v>
      </c>
      <c r="AQ46" s="191">
        <v>649405.04062951007</v>
      </c>
      <c r="AR46" s="191">
        <v>632484.77625765454</v>
      </c>
      <c r="AS46" s="191">
        <v>615677.82775646914</v>
      </c>
      <c r="AT46" s="191">
        <v>599177.92484833661</v>
      </c>
      <c r="AU46" s="191">
        <v>582727.91583212989</v>
      </c>
      <c r="AV46" s="191">
        <v>566640.00487402687</v>
      </c>
      <c r="AW46" s="191">
        <v>550872.81444985769</v>
      </c>
      <c r="AX46" s="191">
        <v>535156.46199173096</v>
      </c>
      <c r="AY46" s="191">
        <v>519932.63572091964</v>
      </c>
      <c r="AZ46" s="191">
        <v>504939.40543116373</v>
      </c>
      <c r="BA46" s="191">
        <v>490132.73557991214</v>
      </c>
      <c r="BB46" s="191">
        <v>475719.26377712411</v>
      </c>
      <c r="BC46" s="191">
        <v>461745.90697024489</v>
      </c>
      <c r="BD46" s="191">
        <v>447939.69974226539</v>
      </c>
      <c r="BE46" s="191">
        <v>434468.20507025637</v>
      </c>
      <c r="BF46" s="191">
        <v>421393.29853644065</v>
      </c>
      <c r="BG46" s="191">
        <v>408666.33187457372</v>
      </c>
      <c r="BH46" s="191">
        <v>396317.1146805755</v>
      </c>
      <c r="BI46" s="191">
        <v>384445.38761328394</v>
      </c>
      <c r="BJ46" s="191">
        <v>373022.82536703523</v>
      </c>
      <c r="BK46" s="191">
        <v>361949.98823207134</v>
      </c>
      <c r="BL46" s="191">
        <v>351365.71304445062</v>
      </c>
      <c r="BM46" s="191">
        <v>341331.66712809779</v>
      </c>
      <c r="BN46" s="191">
        <v>331655.37943346775</v>
      </c>
      <c r="BO46" s="191">
        <v>322439.16680190247</v>
      </c>
      <c r="BP46" s="191">
        <v>313838.56264550879</v>
      </c>
      <c r="BQ46" s="191">
        <v>305702.58709344792</v>
      </c>
      <c r="BR46" s="191">
        <v>297859.92251759238</v>
      </c>
      <c r="BS46" s="191">
        <v>290554.46287139907</v>
      </c>
      <c r="BT46" s="191">
        <v>283632.63917731389</v>
      </c>
      <c r="BU46" s="191">
        <v>277134.31040279422</v>
      </c>
      <c r="BV46" s="191">
        <v>270922.44095610885</v>
      </c>
      <c r="BW46" s="191">
        <v>266936.40306748194</v>
      </c>
      <c r="BX46" s="191">
        <v>263363.34901953855</v>
      </c>
      <c r="BY46" s="191">
        <v>260075.006776172</v>
      </c>
      <c r="BZ46" s="191">
        <v>256965.32686139614</v>
      </c>
      <c r="CA46" s="190"/>
      <c r="CB46" s="190"/>
    </row>
    <row r="47" spans="2:80">
      <c r="B47" s="184">
        <f t="shared" si="3"/>
        <v>2040</v>
      </c>
      <c r="C47" s="191">
        <v>1464878.0066035585</v>
      </c>
      <c r="D47" s="191">
        <v>1444729.8433277975</v>
      </c>
      <c r="E47" s="191">
        <v>1423711.1547827062</v>
      </c>
      <c r="F47" s="191">
        <v>1403666.3222265008</v>
      </c>
      <c r="G47" s="191">
        <v>1383582.0724346389</v>
      </c>
      <c r="H47" s="191">
        <v>1362869.1929727832</v>
      </c>
      <c r="I47" s="191">
        <v>1343048.3549246308</v>
      </c>
      <c r="J47" s="191">
        <v>1323182.553997047</v>
      </c>
      <c r="K47" s="191">
        <v>1302745.6442333711</v>
      </c>
      <c r="L47" s="191">
        <v>1282991.4513738514</v>
      </c>
      <c r="M47" s="191">
        <v>1262850.9579132507</v>
      </c>
      <c r="N47" s="191">
        <v>1243367.7042211359</v>
      </c>
      <c r="O47" s="191">
        <v>1223841.6146751966</v>
      </c>
      <c r="P47" s="191">
        <v>1204605.5264925142</v>
      </c>
      <c r="Q47" s="191">
        <v>1183261.5205925906</v>
      </c>
      <c r="R47" s="191">
        <v>1161444.832027863</v>
      </c>
      <c r="S47" s="191">
        <v>1140374.3700572303</v>
      </c>
      <c r="T47" s="191">
        <v>1119427.3072903557</v>
      </c>
      <c r="U47" s="191">
        <v>1098443.9556398611</v>
      </c>
      <c r="V47" s="191">
        <v>1077720.2206685627</v>
      </c>
      <c r="W47" s="191">
        <v>1056990.76378066</v>
      </c>
      <c r="X47" s="191">
        <v>1036229.4274801654</v>
      </c>
      <c r="Y47" s="191">
        <v>1015762.7007747258</v>
      </c>
      <c r="Z47" s="191">
        <v>995689.76136928645</v>
      </c>
      <c r="AA47" s="191">
        <v>975411.2722495757</v>
      </c>
      <c r="AB47" s="191">
        <v>954984.08321018051</v>
      </c>
      <c r="AC47" s="191">
        <v>935234.40437158674</v>
      </c>
      <c r="AD47" s="191">
        <v>915052.9888524242</v>
      </c>
      <c r="AE47" s="191">
        <v>895349.76061599294</v>
      </c>
      <c r="AF47" s="191">
        <v>875510.8054845219</v>
      </c>
      <c r="AG47" s="191">
        <v>856019.89328608185</v>
      </c>
      <c r="AH47" s="191">
        <v>836422.19735662988</v>
      </c>
      <c r="AI47" s="191">
        <v>817149.52097761084</v>
      </c>
      <c r="AJ47" s="191">
        <v>797795.73528255487</v>
      </c>
      <c r="AK47" s="191">
        <v>779075.4741683508</v>
      </c>
      <c r="AL47" s="191">
        <v>760462.90179153206</v>
      </c>
      <c r="AM47" s="191">
        <v>741645.52126365993</v>
      </c>
      <c r="AN47" s="191">
        <v>723425.13433353254</v>
      </c>
      <c r="AO47" s="191">
        <v>705382.80844151811</v>
      </c>
      <c r="AP47" s="191">
        <v>687379.72673660994</v>
      </c>
      <c r="AQ47" s="191">
        <v>669718.72928805999</v>
      </c>
      <c r="AR47" s="191">
        <v>652275.47617109411</v>
      </c>
      <c r="AS47" s="191">
        <v>634945.74210926669</v>
      </c>
      <c r="AT47" s="191">
        <v>617955.21438715863</v>
      </c>
      <c r="AU47" s="191">
        <v>600977.41867875704</v>
      </c>
      <c r="AV47" s="191">
        <v>584346.14958045352</v>
      </c>
      <c r="AW47" s="191">
        <v>568077.96057505044</v>
      </c>
      <c r="AX47" s="191">
        <v>551873.19090047583</v>
      </c>
      <c r="AY47" s="191">
        <v>536158.86561638827</v>
      </c>
      <c r="AZ47" s="191">
        <v>520683.80100238539</v>
      </c>
      <c r="BA47" s="191">
        <v>505406.31985870464</v>
      </c>
      <c r="BB47" s="191">
        <v>490523.57978523243</v>
      </c>
      <c r="BC47" s="191">
        <v>476114.654186528</v>
      </c>
      <c r="BD47" s="191">
        <v>461847.65180819324</v>
      </c>
      <c r="BE47" s="191">
        <v>447906.24217908661</v>
      </c>
      <c r="BF47" s="191">
        <v>434430.85569083953</v>
      </c>
      <c r="BG47" s="191">
        <v>421281.55606148636</v>
      </c>
      <c r="BH47" s="191">
        <v>408510.34033502464</v>
      </c>
      <c r="BI47" s="191">
        <v>396257.40989166027</v>
      </c>
      <c r="BJ47" s="191">
        <v>384441.48508999293</v>
      </c>
      <c r="BK47" s="191">
        <v>372981.25310145738</v>
      </c>
      <c r="BL47" s="191">
        <v>362052.97728418023</v>
      </c>
      <c r="BM47" s="191">
        <v>351659.2125694385</v>
      </c>
      <c r="BN47" s="191">
        <v>341656.24023662251</v>
      </c>
      <c r="BO47" s="191">
        <v>332110.84519135318</v>
      </c>
      <c r="BP47" s="191">
        <v>323202.06361432845</v>
      </c>
      <c r="BQ47" s="191">
        <v>314796.14815217012</v>
      </c>
      <c r="BR47" s="191">
        <v>306656.19590227643</v>
      </c>
      <c r="BS47" s="191">
        <v>299103.66342770105</v>
      </c>
      <c r="BT47" s="191">
        <v>291932.78850569762</v>
      </c>
      <c r="BU47" s="191">
        <v>285210.07118480158</v>
      </c>
      <c r="BV47" s="191">
        <v>278778.43099094537</v>
      </c>
      <c r="BW47" s="191">
        <v>274629.43963104213</v>
      </c>
      <c r="BX47" s="191">
        <v>270937.2800216247</v>
      </c>
      <c r="BY47" s="191">
        <v>267538.0918673597</v>
      </c>
      <c r="BZ47" s="191">
        <v>264312.39930507599</v>
      </c>
      <c r="CA47" s="190"/>
      <c r="CB47" s="190"/>
    </row>
    <row r="48" spans="2:80">
      <c r="B48" s="184">
        <f t="shared" si="3"/>
        <v>2041</v>
      </c>
      <c r="C48" s="191">
        <v>1509634.4202811872</v>
      </c>
      <c r="D48" s="191">
        <v>1488855.7405386392</v>
      </c>
      <c r="E48" s="191">
        <v>1467180.6460463572</v>
      </c>
      <c r="F48" s="191">
        <v>1446508.6232226274</v>
      </c>
      <c r="G48" s="191">
        <v>1425796.0006461716</v>
      </c>
      <c r="H48" s="191">
        <v>1404594.0099704822</v>
      </c>
      <c r="I48" s="191">
        <v>1384149.8772456131</v>
      </c>
      <c r="J48" s="191">
        <v>1363518.9662554071</v>
      </c>
      <c r="K48" s="191">
        <v>1342591.6707311647</v>
      </c>
      <c r="L48" s="191">
        <v>1322216.2066087837</v>
      </c>
      <c r="M48" s="191">
        <v>1301585.0307311474</v>
      </c>
      <c r="N48" s="191">
        <v>1281495.6862144903</v>
      </c>
      <c r="O48" s="191">
        <v>1261352.255180022</v>
      </c>
      <c r="P48" s="191">
        <v>1241508.0912438978</v>
      </c>
      <c r="Q48" s="191">
        <v>1219492.7720590155</v>
      </c>
      <c r="R48" s="191">
        <v>1197116.7386843462</v>
      </c>
      <c r="S48" s="191">
        <v>1175389.2800931446</v>
      </c>
      <c r="T48" s="191">
        <v>1153780.3798502886</v>
      </c>
      <c r="U48" s="191">
        <v>1132134.1020573031</v>
      </c>
      <c r="V48" s="191">
        <v>1110869.1451101729</v>
      </c>
      <c r="W48" s="191">
        <v>1089481.988644528</v>
      </c>
      <c r="X48" s="191">
        <v>1068069.5639851557</v>
      </c>
      <c r="Y48" s="191">
        <v>1046960.8459292434</v>
      </c>
      <c r="Z48" s="191">
        <v>1026242.6705679982</v>
      </c>
      <c r="AA48" s="191">
        <v>1005419.5176186077</v>
      </c>
      <c r="AB48" s="191">
        <v>984348.30677782022</v>
      </c>
      <c r="AC48" s="191">
        <v>963968.35613583482</v>
      </c>
      <c r="AD48" s="191">
        <v>943150.41398476472</v>
      </c>
      <c r="AE48" s="191">
        <v>922818.47254361201</v>
      </c>
      <c r="AF48" s="191">
        <v>902431.74341206637</v>
      </c>
      <c r="AG48" s="191">
        <v>882316.39904919558</v>
      </c>
      <c r="AH48" s="191">
        <v>862170.52903589001</v>
      </c>
      <c r="AI48" s="191">
        <v>842283.32360383857</v>
      </c>
      <c r="AJ48" s="191">
        <v>822381.06321136933</v>
      </c>
      <c r="AK48" s="191">
        <v>803056.33961892442</v>
      </c>
      <c r="AL48" s="191">
        <v>783847.75978983403</v>
      </c>
      <c r="AM48" s="191">
        <v>764493.55551031092</v>
      </c>
      <c r="AN48" s="191">
        <v>745682.58118267253</v>
      </c>
      <c r="AO48" s="191">
        <v>727115.63569588726</v>
      </c>
      <c r="AP48" s="191">
        <v>708530.99125016097</v>
      </c>
      <c r="AQ48" s="191">
        <v>690350.65805105935</v>
      </c>
      <c r="AR48" s="191">
        <v>672341.75016734062</v>
      </c>
      <c r="AS48" s="191">
        <v>654449.9678581343</v>
      </c>
      <c r="AT48" s="191">
        <v>636953.00292159989</v>
      </c>
      <c r="AU48" s="191">
        <v>619468.90673947509</v>
      </c>
      <c r="AV48" s="191">
        <v>602293.94053315755</v>
      </c>
      <c r="AW48" s="191">
        <v>585493.22850542841</v>
      </c>
      <c r="AX48" s="191">
        <v>568834.94694033754</v>
      </c>
      <c r="AY48" s="191">
        <v>552599.81372861203</v>
      </c>
      <c r="AZ48" s="191">
        <v>536618.00046742696</v>
      </c>
      <c r="BA48" s="191">
        <v>520898.87724092213</v>
      </c>
      <c r="BB48" s="191">
        <v>505523.02469771128</v>
      </c>
      <c r="BC48" s="191">
        <v>490635.63864005904</v>
      </c>
      <c r="BD48" s="191">
        <v>475923.67545742856</v>
      </c>
      <c r="BE48" s="191">
        <v>461545.46615477768</v>
      </c>
      <c r="BF48" s="191">
        <v>447643.4305993974</v>
      </c>
      <c r="BG48" s="191">
        <v>434057.14894272754</v>
      </c>
      <c r="BH48" s="191">
        <v>420900.05811499059</v>
      </c>
      <c r="BI48" s="191">
        <v>408235.53568400868</v>
      </c>
      <c r="BJ48" s="191">
        <v>396006.16978836589</v>
      </c>
      <c r="BK48" s="191">
        <v>384181.36061482207</v>
      </c>
      <c r="BL48" s="191">
        <v>372905.1600019398</v>
      </c>
      <c r="BM48" s="191">
        <v>362163.6218027774</v>
      </c>
      <c r="BN48" s="191">
        <v>351838.31065089063</v>
      </c>
      <c r="BO48" s="191">
        <v>341986.84624537959</v>
      </c>
      <c r="BP48" s="191">
        <v>332756.04895712953</v>
      </c>
      <c r="BQ48" s="191">
        <v>324070.35772195598</v>
      </c>
      <c r="BR48" s="191">
        <v>315659.69861840579</v>
      </c>
      <c r="BS48" s="191">
        <v>307831.34577048774</v>
      </c>
      <c r="BT48" s="191">
        <v>300440.31791115925</v>
      </c>
      <c r="BU48" s="191">
        <v>293461.39220089326</v>
      </c>
      <c r="BV48" s="191">
        <v>286815.16301689297</v>
      </c>
      <c r="BW48" s="191">
        <v>282541.04451438197</v>
      </c>
      <c r="BX48" s="191">
        <v>278702.18065533048</v>
      </c>
      <c r="BY48" s="191">
        <v>275181.96533310891</v>
      </c>
      <c r="BZ48" s="191">
        <v>271856.53380656219</v>
      </c>
      <c r="CA48" s="190"/>
      <c r="CB48" s="190"/>
    </row>
    <row r="49" spans="2:80">
      <c r="B49" s="184">
        <f t="shared" si="3"/>
        <v>2042</v>
      </c>
      <c r="C49" s="191">
        <v>1556656.6192519246</v>
      </c>
      <c r="D49" s="191">
        <v>1535210.5228687832</v>
      </c>
      <c r="E49" s="191">
        <v>1512841.4876232366</v>
      </c>
      <c r="F49" s="191">
        <v>1491505.6161962997</v>
      </c>
      <c r="G49" s="191">
        <v>1470127.9270240541</v>
      </c>
      <c r="H49" s="191">
        <v>1448488.3325074203</v>
      </c>
      <c r="I49" s="191">
        <v>1427382.9069422833</v>
      </c>
      <c r="J49" s="191">
        <v>1405885.6712442571</v>
      </c>
      <c r="K49" s="191">
        <v>1384514.0915874192</v>
      </c>
      <c r="L49" s="191">
        <v>1363479.1175413257</v>
      </c>
      <c r="M49" s="191">
        <v>1342398.5193861474</v>
      </c>
      <c r="N49" s="191">
        <v>1321683.4030526087</v>
      </c>
      <c r="O49" s="191">
        <v>1300882.6808406101</v>
      </c>
      <c r="P49" s="191">
        <v>1280391.1245644605</v>
      </c>
      <c r="Q49" s="191">
        <v>1257663.2783820897</v>
      </c>
      <c r="R49" s="191">
        <v>1234757.089474187</v>
      </c>
      <c r="S49" s="191">
        <v>1212347.8355942089</v>
      </c>
      <c r="T49" s="191">
        <v>1190034.6413765408</v>
      </c>
      <c r="U49" s="191">
        <v>1167682.9482822397</v>
      </c>
      <c r="V49" s="191">
        <v>1145898.4790560936</v>
      </c>
      <c r="W49" s="191">
        <v>1123810.0808814275</v>
      </c>
      <c r="X49" s="191">
        <v>1101718.3592709491</v>
      </c>
      <c r="Y49" s="191">
        <v>1079939.3001140784</v>
      </c>
      <c r="Z49" s="191">
        <v>1058517.7910145207</v>
      </c>
      <c r="AA49" s="191">
        <v>1037162.4731581906</v>
      </c>
      <c r="AB49" s="191">
        <v>1015416.2391673606</v>
      </c>
      <c r="AC49" s="191">
        <v>994361.77268951968</v>
      </c>
      <c r="AD49" s="191">
        <v>972875.76220531587</v>
      </c>
      <c r="AE49" s="191">
        <v>951870.73587843927</v>
      </c>
      <c r="AF49" s="191">
        <v>930939.52778927214</v>
      </c>
      <c r="AG49" s="191">
        <v>910154.47497543367</v>
      </c>
      <c r="AH49" s="191">
        <v>889459.73275263235</v>
      </c>
      <c r="AI49" s="191">
        <v>868922.71974133619</v>
      </c>
      <c r="AJ49" s="191">
        <v>848467.02571711468</v>
      </c>
      <c r="AK49" s="191">
        <v>828491.44268008252</v>
      </c>
      <c r="AL49" s="191">
        <v>808650.53980443894</v>
      </c>
      <c r="AM49" s="191">
        <v>788759.17752212111</v>
      </c>
      <c r="AN49" s="191">
        <v>769310.67361918511</v>
      </c>
      <c r="AO49" s="191">
        <v>750206.39935586357</v>
      </c>
      <c r="AP49" s="191">
        <v>731000.89931804757</v>
      </c>
      <c r="AQ49" s="191">
        <v>712285.29465094255</v>
      </c>
      <c r="AR49" s="191">
        <v>693670.88006638805</v>
      </c>
      <c r="AS49" s="191">
        <v>675176.97022162774</v>
      </c>
      <c r="AT49" s="191">
        <v>657153.95124244399</v>
      </c>
      <c r="AU49" s="191">
        <v>639148.65234986879</v>
      </c>
      <c r="AV49" s="191">
        <v>621388.16563001298</v>
      </c>
      <c r="AW49" s="191">
        <v>604013.19069189054</v>
      </c>
      <c r="AX49" s="191">
        <v>586898.68050978822</v>
      </c>
      <c r="AY49" s="191">
        <v>570094.49908174668</v>
      </c>
      <c r="AZ49" s="191">
        <v>553569.20349367638</v>
      </c>
      <c r="BA49" s="191">
        <v>537394.09087366145</v>
      </c>
      <c r="BB49" s="191">
        <v>521482.63004542323</v>
      </c>
      <c r="BC49" s="191">
        <v>506074.63210443681</v>
      </c>
      <c r="BD49" s="191">
        <v>490891.92446619307</v>
      </c>
      <c r="BE49" s="191">
        <v>476050.37570449081</v>
      </c>
      <c r="BF49" s="191">
        <v>461690.74541948456</v>
      </c>
      <c r="BG49" s="191">
        <v>447630.38318229932</v>
      </c>
      <c r="BH49" s="191">
        <v>434068.19332347612</v>
      </c>
      <c r="BI49" s="191">
        <v>420950.48883286875</v>
      </c>
      <c r="BJ49" s="191">
        <v>408260.10411945381</v>
      </c>
      <c r="BK49" s="191">
        <v>396044.86874913989</v>
      </c>
      <c r="BL49" s="191">
        <v>384395.84979948692</v>
      </c>
      <c r="BM49" s="191">
        <v>373273.05237199523</v>
      </c>
      <c r="BN49" s="191">
        <v>362596.03748645383</v>
      </c>
      <c r="BO49" s="191">
        <v>352415.3321766986</v>
      </c>
      <c r="BP49" s="191">
        <v>342816.86891656881</v>
      </c>
      <c r="BQ49" s="191">
        <v>333824.87308480492</v>
      </c>
      <c r="BR49" s="191">
        <v>325117.02401774353</v>
      </c>
      <c r="BS49" s="191">
        <v>316975.44078835164</v>
      </c>
      <c r="BT49" s="191">
        <v>309349.6926686542</v>
      </c>
      <c r="BU49" s="191">
        <v>302076.2930107906</v>
      </c>
      <c r="BV49" s="191">
        <v>295194.47389255551</v>
      </c>
      <c r="BW49" s="191">
        <v>290787.67035166267</v>
      </c>
      <c r="BX49" s="191">
        <v>286775.49745342153</v>
      </c>
      <c r="BY49" s="191">
        <v>283119.37437658559</v>
      </c>
      <c r="BZ49" s="191">
        <v>279686.9390445567</v>
      </c>
      <c r="CA49" s="190"/>
      <c r="CB49" s="190"/>
    </row>
    <row r="50" spans="2:80">
      <c r="B50" s="184">
        <f t="shared" si="3"/>
        <v>2043</v>
      </c>
      <c r="C50" s="191">
        <v>1605483.1271895797</v>
      </c>
      <c r="D50" s="191">
        <v>1583341.781717825</v>
      </c>
      <c r="E50" s="191">
        <v>1560250.2394931794</v>
      </c>
      <c r="F50" s="191">
        <v>1538222.8560017005</v>
      </c>
      <c r="G50" s="191">
        <v>1516152.4002325549</v>
      </c>
      <c r="H50" s="191">
        <v>1494083.992861422</v>
      </c>
      <c r="I50" s="191">
        <v>1472289.1971587387</v>
      </c>
      <c r="J50" s="191">
        <v>1449879.065795348</v>
      </c>
      <c r="K50" s="191">
        <v>1428069.7402166098</v>
      </c>
      <c r="L50" s="191">
        <v>1406346.9563695004</v>
      </c>
      <c r="M50" s="191">
        <v>1384821.6409549578</v>
      </c>
      <c r="N50" s="191">
        <v>1363467.6159038574</v>
      </c>
      <c r="O50" s="191">
        <v>1341980.5716502715</v>
      </c>
      <c r="P50" s="191">
        <v>1320813.043999075</v>
      </c>
      <c r="Q50" s="191">
        <v>1297342.1377444707</v>
      </c>
      <c r="R50" s="191">
        <v>1273904.4086996969</v>
      </c>
      <c r="S50" s="191">
        <v>1250796.2782624892</v>
      </c>
      <c r="T50" s="191">
        <v>1227747.8380711304</v>
      </c>
      <c r="U50" s="191">
        <v>1204659.7440368393</v>
      </c>
      <c r="V50" s="191">
        <v>1182351.7400090378</v>
      </c>
      <c r="W50" s="191">
        <v>1159530.8451931705</v>
      </c>
      <c r="X50" s="191">
        <v>1136740.5814440066</v>
      </c>
      <c r="Y50" s="191">
        <v>1114271.7603420853</v>
      </c>
      <c r="Z50" s="191">
        <v>1092104.3357509244</v>
      </c>
      <c r="AA50" s="191">
        <v>1070209.1375632291</v>
      </c>
      <c r="AB50" s="191">
        <v>1047766.9279484398</v>
      </c>
      <c r="AC50" s="191">
        <v>1026006.6945279236</v>
      </c>
      <c r="AD50" s="191">
        <v>1003831.1530464074</v>
      </c>
      <c r="AE50" s="191">
        <v>982121.63038610702</v>
      </c>
      <c r="AF50" s="191">
        <v>960634.39794886636</v>
      </c>
      <c r="AG50" s="191">
        <v>939148.00326149329</v>
      </c>
      <c r="AH50" s="191">
        <v>917891.34785721754</v>
      </c>
      <c r="AI50" s="191">
        <v>896681.19558337389</v>
      </c>
      <c r="AJ50" s="191">
        <v>875657.27876670635</v>
      </c>
      <c r="AK50" s="191">
        <v>854999.13625971111</v>
      </c>
      <c r="AL50" s="191">
        <v>834502.04800795193</v>
      </c>
      <c r="AM50" s="191">
        <v>814064.32284862082</v>
      </c>
      <c r="AN50" s="191">
        <v>793946.45209156803</v>
      </c>
      <c r="AO50" s="191">
        <v>774287.42664334038</v>
      </c>
      <c r="AP50" s="191">
        <v>754435.60792000592</v>
      </c>
      <c r="AQ50" s="191">
        <v>735166.11437195633</v>
      </c>
      <c r="AR50" s="191">
        <v>715920.51912801992</v>
      </c>
      <c r="AS50" s="191">
        <v>696798.55159219389</v>
      </c>
      <c r="AT50" s="191">
        <v>678229.57493961835</v>
      </c>
      <c r="AU50" s="191">
        <v>659687.59505465848</v>
      </c>
      <c r="AV50" s="191">
        <v>641314.85295225354</v>
      </c>
      <c r="AW50" s="191">
        <v>623338.91212592984</v>
      </c>
      <c r="AX50" s="191">
        <v>605755.61676737247</v>
      </c>
      <c r="AY50" s="191">
        <v>588351.12533462234</v>
      </c>
      <c r="AZ50" s="191">
        <v>571259.78161154792</v>
      </c>
      <c r="BA50" s="191">
        <v>554609.99976757064</v>
      </c>
      <c r="BB50" s="191">
        <v>538136.27365819248</v>
      </c>
      <c r="BC50" s="191">
        <v>522181.24599791458</v>
      </c>
      <c r="BD50" s="191">
        <v>506508.20124987827</v>
      </c>
      <c r="BE50" s="191">
        <v>491183.50952776888</v>
      </c>
      <c r="BF50" s="191">
        <v>476343.54419596225</v>
      </c>
      <c r="BG50" s="191">
        <v>461786.42304429505</v>
      </c>
      <c r="BH50" s="191">
        <v>447801.70654210553</v>
      </c>
      <c r="BI50" s="191">
        <v>434204.50539532799</v>
      </c>
      <c r="BJ50" s="191">
        <v>421025.5478822898</v>
      </c>
      <c r="BK50" s="191">
        <v>408401.58692471747</v>
      </c>
      <c r="BL50" s="191">
        <v>396362.18662715465</v>
      </c>
      <c r="BM50" s="191">
        <v>384837.19397021917</v>
      </c>
      <c r="BN50" s="191">
        <v>373787.48835699854</v>
      </c>
      <c r="BO50" s="191">
        <v>363261.5971860601</v>
      </c>
      <c r="BP50" s="191">
        <v>353268.77642584412</v>
      </c>
      <c r="BQ50" s="191">
        <v>343953.39560196933</v>
      </c>
      <c r="BR50" s="191">
        <v>334931.03424949595</v>
      </c>
      <c r="BS50" s="191">
        <v>326455.3203133819</v>
      </c>
      <c r="BT50" s="191">
        <v>318582.52633141936</v>
      </c>
      <c r="BU50" s="191">
        <v>310994.54209691193</v>
      </c>
      <c r="BV50" s="191">
        <v>303863.65484425676</v>
      </c>
      <c r="BW50" s="191">
        <v>299317.36295502138</v>
      </c>
      <c r="BX50" s="191">
        <v>295117.55101781513</v>
      </c>
      <c r="BY50" s="191">
        <v>291317.25001737062</v>
      </c>
      <c r="BZ50" s="191">
        <v>287772.02300246019</v>
      </c>
      <c r="CA50" s="190"/>
      <c r="CB50" s="190"/>
    </row>
    <row r="51" spans="2:80">
      <c r="B51" s="184">
        <f t="shared" si="3"/>
        <v>2044</v>
      </c>
      <c r="C51" s="191">
        <v>1655070.7844956953</v>
      </c>
      <c r="D51" s="191">
        <v>1632226.615441303</v>
      </c>
      <c r="E51" s="191">
        <v>1608410.7147465853</v>
      </c>
      <c r="F51" s="191">
        <v>1585684.120866938</v>
      </c>
      <c r="G51" s="191">
        <v>1562919.5437930017</v>
      </c>
      <c r="H51" s="191">
        <v>1540289.0491548718</v>
      </c>
      <c r="I51" s="191">
        <v>1517799.6781618844</v>
      </c>
      <c r="J51" s="191">
        <v>1494640.2469221801</v>
      </c>
      <c r="K51" s="191">
        <v>1472266.649841853</v>
      </c>
      <c r="L51" s="191">
        <v>1449849.7446118626</v>
      </c>
      <c r="M51" s="191">
        <v>1427766.5363717889</v>
      </c>
      <c r="N51" s="191">
        <v>1405809.4488178457</v>
      </c>
      <c r="O51" s="191">
        <v>1383631.2693687535</v>
      </c>
      <c r="P51" s="191">
        <v>1361788.2384386684</v>
      </c>
      <c r="Q51" s="191">
        <v>1337567.3725261742</v>
      </c>
      <c r="R51" s="191">
        <v>1313496.2035793418</v>
      </c>
      <c r="S51" s="191">
        <v>1289719.855029986</v>
      </c>
      <c r="T51" s="191">
        <v>1265930.7332117571</v>
      </c>
      <c r="U51" s="191">
        <v>1242105.3854508873</v>
      </c>
      <c r="V51" s="191">
        <v>1219178.6453875143</v>
      </c>
      <c r="W51" s="191">
        <v>1195626.4157149734</v>
      </c>
      <c r="X51" s="191">
        <v>1172169.3472390263</v>
      </c>
      <c r="Y51" s="191">
        <v>1149036.4237123949</v>
      </c>
      <c r="Z51" s="191">
        <v>1126093.284936351</v>
      </c>
      <c r="AA51" s="191">
        <v>1103575.8374142754</v>
      </c>
      <c r="AB51" s="191">
        <v>1080466.6687203366</v>
      </c>
      <c r="AC51" s="191">
        <v>1057997.9801080588</v>
      </c>
      <c r="AD51" s="191">
        <v>1035159.022013827</v>
      </c>
      <c r="AE51" s="191">
        <v>1012744.7215519192</v>
      </c>
      <c r="AF51" s="191">
        <v>990630.65485286526</v>
      </c>
      <c r="AG51" s="191">
        <v>968444.4631166436</v>
      </c>
      <c r="AH51" s="191">
        <v>946561.54998478852</v>
      </c>
      <c r="AI51" s="191">
        <v>924703.32025841891</v>
      </c>
      <c r="AJ51" s="191">
        <v>903055.25747423747</v>
      </c>
      <c r="AK51" s="191">
        <v>881718.59607820376</v>
      </c>
      <c r="AL51" s="191">
        <v>860585.83919670759</v>
      </c>
      <c r="AM51" s="191">
        <v>839574.01488195092</v>
      </c>
      <c r="AN51" s="191">
        <v>818790.48433496745</v>
      </c>
      <c r="AO51" s="191">
        <v>798530.30493458163</v>
      </c>
      <c r="AP51" s="191">
        <v>778053.9095932825</v>
      </c>
      <c r="AQ51" s="191">
        <v>758191.16795172996</v>
      </c>
      <c r="AR51" s="191">
        <v>738335.26044962602</v>
      </c>
      <c r="AS51" s="191">
        <v>718606.4333345202</v>
      </c>
      <c r="AT51" s="191">
        <v>699455.33733813756</v>
      </c>
      <c r="AU51" s="191">
        <v>680358.65397418546</v>
      </c>
      <c r="AV51" s="191">
        <v>661393.94651378389</v>
      </c>
      <c r="AW51" s="191">
        <v>642834.17967601656</v>
      </c>
      <c r="AX51" s="191">
        <v>624724.07634797541</v>
      </c>
      <c r="AY51" s="191">
        <v>606726.5848397587</v>
      </c>
      <c r="AZ51" s="191">
        <v>589097.27445385337</v>
      </c>
      <c r="BA51" s="191">
        <v>571916.31119263568</v>
      </c>
      <c r="BB51" s="191">
        <v>554898.71401968249</v>
      </c>
      <c r="BC51" s="191">
        <v>538412.66626188043</v>
      </c>
      <c r="BD51" s="191">
        <v>522242.86145312013</v>
      </c>
      <c r="BE51" s="191">
        <v>506429.5823565764</v>
      </c>
      <c r="BF51" s="191">
        <v>491097.34117421875</v>
      </c>
      <c r="BG51" s="191">
        <v>476063.8144929416</v>
      </c>
      <c r="BH51" s="191">
        <v>461630.02554407943</v>
      </c>
      <c r="BI51" s="191">
        <v>447561.84937550459</v>
      </c>
      <c r="BJ51" s="191">
        <v>433921.65088025003</v>
      </c>
      <c r="BK51" s="191">
        <v>420885.70250727428</v>
      </c>
      <c r="BL51" s="191">
        <v>408453.68465643009</v>
      </c>
      <c r="BM51" s="191">
        <v>396534.98619510146</v>
      </c>
      <c r="BN51" s="191">
        <v>385099.53430413862</v>
      </c>
      <c r="BO51" s="191">
        <v>374226.79595350794</v>
      </c>
      <c r="BP51" s="191">
        <v>363854.8839060606</v>
      </c>
      <c r="BQ51" s="191">
        <v>354218.34250254714</v>
      </c>
      <c r="BR51" s="191">
        <v>344881.86682185507</v>
      </c>
      <c r="BS51" s="191">
        <v>336095.11063184682</v>
      </c>
      <c r="BT51" s="191">
        <v>327955.34878921724</v>
      </c>
      <c r="BU51" s="191">
        <v>320086.42316363053</v>
      </c>
      <c r="BV51" s="191">
        <v>312708.52395567152</v>
      </c>
      <c r="BW51" s="191">
        <v>308009.11720812437</v>
      </c>
      <c r="BX51" s="191">
        <v>303637.74787226965</v>
      </c>
      <c r="BY51" s="191">
        <v>299703.52281183569</v>
      </c>
      <c r="BZ51" s="191">
        <v>296038.33647525229</v>
      </c>
      <c r="CA51" s="190"/>
      <c r="CB51" s="190"/>
    </row>
    <row r="52" spans="2:80">
      <c r="B52" s="184">
        <f t="shared" si="3"/>
        <v>2045</v>
      </c>
      <c r="C52" s="191">
        <v>1705643.9889369959</v>
      </c>
      <c r="D52" s="191">
        <v>1682085.3132202537</v>
      </c>
      <c r="E52" s="191">
        <v>1657539.2962405414</v>
      </c>
      <c r="F52" s="191">
        <v>1634101.7119201685</v>
      </c>
      <c r="G52" s="191">
        <v>1610637.7674130911</v>
      </c>
      <c r="H52" s="191">
        <v>1587299.158462289</v>
      </c>
      <c r="I52" s="191">
        <v>1564106.1636357147</v>
      </c>
      <c r="J52" s="191">
        <v>1540393.628427397</v>
      </c>
      <c r="K52" s="191">
        <v>1517316.479176044</v>
      </c>
      <c r="L52" s="191">
        <v>1494194.7225305371</v>
      </c>
      <c r="M52" s="191">
        <v>1471428.4631665682</v>
      </c>
      <c r="N52" s="191">
        <v>1448925.5259686422</v>
      </c>
      <c r="O52" s="191">
        <v>1426046.631062276</v>
      </c>
      <c r="P52" s="191">
        <v>1403524.0327082272</v>
      </c>
      <c r="Q52" s="191">
        <v>1378541.5542804971</v>
      </c>
      <c r="R52" s="191">
        <v>1353723.5472880267</v>
      </c>
      <c r="S52" s="191">
        <v>1329327.7767679815</v>
      </c>
      <c r="T52" s="191">
        <v>1304787.4996708168</v>
      </c>
      <c r="U52" s="191">
        <v>1280219.144883892</v>
      </c>
      <c r="V52" s="191">
        <v>1256567.2284790289</v>
      </c>
      <c r="W52" s="191">
        <v>1232280.1638725379</v>
      </c>
      <c r="X52" s="191">
        <v>1208203.2024918301</v>
      </c>
      <c r="Y52" s="191">
        <v>1184445.8695679526</v>
      </c>
      <c r="Z52" s="191">
        <v>1160672.7447974423</v>
      </c>
      <c r="AA52" s="191">
        <v>1137440.0345501886</v>
      </c>
      <c r="AB52" s="191">
        <v>1113705.638229013</v>
      </c>
      <c r="AC52" s="191">
        <v>1090520.2620949792</v>
      </c>
      <c r="AD52" s="191">
        <v>1067055.1953763475</v>
      </c>
      <c r="AE52" s="191">
        <v>1043929.9068945448</v>
      </c>
      <c r="AF52" s="191">
        <v>1021107.6265722326</v>
      </c>
      <c r="AG52" s="191">
        <v>998217.50566418166</v>
      </c>
      <c r="AH52" s="191">
        <v>975633.98520495964</v>
      </c>
      <c r="AI52" s="191">
        <v>953161.30904451746</v>
      </c>
      <c r="AJ52" s="191">
        <v>930823.30986377224</v>
      </c>
      <c r="AK52" s="191">
        <v>908806.58652634791</v>
      </c>
      <c r="AL52" s="191">
        <v>887065.57907770947</v>
      </c>
      <c r="AM52" s="191">
        <v>865454.4704767653</v>
      </c>
      <c r="AN52" s="191">
        <v>844002.79808377707</v>
      </c>
      <c r="AO52" s="191">
        <v>823085.5549781603</v>
      </c>
      <c r="AP52" s="191">
        <v>802011.0210755422</v>
      </c>
      <c r="AQ52" s="191">
        <v>781506.37119922193</v>
      </c>
      <c r="AR52" s="191">
        <v>761064.74332637829</v>
      </c>
      <c r="AS52" s="191">
        <v>740753.21957456495</v>
      </c>
      <c r="AT52" s="191">
        <v>720974.45838730328</v>
      </c>
      <c r="AU52" s="191">
        <v>701304.55930997629</v>
      </c>
      <c r="AV52" s="191">
        <v>681769.62385431246</v>
      </c>
      <c r="AW52" s="191">
        <v>662643.82322617609</v>
      </c>
      <c r="AX52" s="191">
        <v>643937.44720576226</v>
      </c>
      <c r="AY52" s="191">
        <v>625347.45461901557</v>
      </c>
      <c r="AZ52" s="191">
        <v>607214.65947536507</v>
      </c>
      <c r="BA52" s="191">
        <v>589429.04860440572</v>
      </c>
      <c r="BB52" s="191">
        <v>571885.36258096655</v>
      </c>
      <c r="BC52" s="191">
        <v>554883.04248847323</v>
      </c>
      <c r="BD52" s="191">
        <v>538206.90958353726</v>
      </c>
      <c r="BE52" s="191">
        <v>521896.27908894047</v>
      </c>
      <c r="BF52" s="191">
        <v>506051.81519564363</v>
      </c>
      <c r="BG52" s="191">
        <v>490564.17504569032</v>
      </c>
      <c r="BH52" s="191">
        <v>475645.81313163962</v>
      </c>
      <c r="BI52" s="191">
        <v>461109.13507103105</v>
      </c>
      <c r="BJ52" s="191">
        <v>447033.48323946807</v>
      </c>
      <c r="BK52" s="191">
        <v>433578.58305340854</v>
      </c>
      <c r="BL52" s="191">
        <v>420748.16853608628</v>
      </c>
      <c r="BM52" s="191">
        <v>408441.25602173299</v>
      </c>
      <c r="BN52" s="191">
        <v>396596.16351748246</v>
      </c>
      <c r="BO52" s="191">
        <v>385371.84530571214</v>
      </c>
      <c r="BP52" s="191">
        <v>374628.80986355041</v>
      </c>
      <c r="BQ52" s="191">
        <v>364669.49037121877</v>
      </c>
      <c r="BR52" s="191">
        <v>355013.97946194041</v>
      </c>
      <c r="BS52" s="191">
        <v>345937.59099027113</v>
      </c>
      <c r="BT52" s="191">
        <v>337502.59384661959</v>
      </c>
      <c r="BU52" s="191">
        <v>329387.52122508601</v>
      </c>
      <c r="BV52" s="191">
        <v>321761.33416593081</v>
      </c>
      <c r="BW52" s="191">
        <v>316890.05963489204</v>
      </c>
      <c r="BX52" s="191">
        <v>312360.67480879789</v>
      </c>
      <c r="BY52" s="191">
        <v>308302.95332474727</v>
      </c>
      <c r="BZ52" s="191">
        <v>304507.08767871006</v>
      </c>
      <c r="CA52" s="190"/>
      <c r="CB52" s="190"/>
    </row>
    <row r="53" spans="2:80">
      <c r="B53" s="184">
        <f t="shared" si="3"/>
        <v>2046</v>
      </c>
      <c r="C53" s="191">
        <v>1758746.1700671453</v>
      </c>
      <c r="D53" s="191">
        <v>1734431.8399129834</v>
      </c>
      <c r="E53" s="191">
        <v>1709140.8257635611</v>
      </c>
      <c r="F53" s="191">
        <v>1684950.8371727089</v>
      </c>
      <c r="G53" s="191">
        <v>1660771.9850997941</v>
      </c>
      <c r="H53" s="191">
        <v>1636683.571117931</v>
      </c>
      <c r="I53" s="191">
        <v>1612745.560519123</v>
      </c>
      <c r="J53" s="191">
        <v>1588533.7154193935</v>
      </c>
      <c r="K53" s="191">
        <v>1564709.8447886959</v>
      </c>
      <c r="L53" s="191">
        <v>1540840.0285420199</v>
      </c>
      <c r="M53" s="191">
        <v>1517370.9563243887</v>
      </c>
      <c r="N53" s="191">
        <v>1494344.4539846948</v>
      </c>
      <c r="O53" s="191">
        <v>1470720.2073627326</v>
      </c>
      <c r="P53" s="191">
        <v>1447495.3532376413</v>
      </c>
      <c r="Q53" s="191">
        <v>1421704.6925112584</v>
      </c>
      <c r="R53" s="191">
        <v>1396113.8512024628</v>
      </c>
      <c r="S53" s="191">
        <v>1371110.2339270713</v>
      </c>
      <c r="T53" s="191">
        <v>1345771.312158091</v>
      </c>
      <c r="U53" s="191">
        <v>1320431.1754621353</v>
      </c>
      <c r="V53" s="191">
        <v>1296007.1071337487</v>
      </c>
      <c r="W53" s="191">
        <v>1270955.6739182502</v>
      </c>
      <c r="X53" s="191">
        <v>1246279.0699759875</v>
      </c>
      <c r="Y53" s="191">
        <v>1221897.7850422184</v>
      </c>
      <c r="Z53" s="191">
        <v>1197212.8402821259</v>
      </c>
      <c r="AA53" s="191">
        <v>1173216.3856618248</v>
      </c>
      <c r="AB53" s="191">
        <v>1148868.2428204406</v>
      </c>
      <c r="AC53" s="191">
        <v>1124916.1607027825</v>
      </c>
      <c r="AD53" s="191">
        <v>1100831.7454220967</v>
      </c>
      <c r="AE53" s="191">
        <v>1076957.9508474085</v>
      </c>
      <c r="AF53" s="191">
        <v>1053376.3336689177</v>
      </c>
      <c r="AG53" s="191">
        <v>1029744.185294751</v>
      </c>
      <c r="AH53" s="191">
        <v>1006409.2826825437</v>
      </c>
      <c r="AI53" s="191">
        <v>983319.34967199806</v>
      </c>
      <c r="AJ53" s="191">
        <v>960251.48655736656</v>
      </c>
      <c r="AK53" s="191">
        <v>937514.82427409152</v>
      </c>
      <c r="AL53" s="191">
        <v>915146.39562484773</v>
      </c>
      <c r="AM53" s="191">
        <v>892935.77192047134</v>
      </c>
      <c r="AN53" s="191">
        <v>870772.94431077025</v>
      </c>
      <c r="AO53" s="191">
        <v>849145.96905374248</v>
      </c>
      <c r="AP53" s="191">
        <v>827457.20113510161</v>
      </c>
      <c r="AQ53" s="191">
        <v>806266.72865633236</v>
      </c>
      <c r="AR53" s="191">
        <v>785220.30725673435</v>
      </c>
      <c r="AS53" s="191">
        <v>764312.60391945054</v>
      </c>
      <c r="AT53" s="191">
        <v>743852.23466051579</v>
      </c>
      <c r="AU53" s="191">
        <v>723584.99247449229</v>
      </c>
      <c r="AV53" s="191">
        <v>703460.40078104823</v>
      </c>
      <c r="AW53" s="191">
        <v>683739.77750506368</v>
      </c>
      <c r="AX53" s="191">
        <v>664388.95260230033</v>
      </c>
      <c r="AY53" s="191">
        <v>645158.1776759394</v>
      </c>
      <c r="AZ53" s="191">
        <v>626513.36390135088</v>
      </c>
      <c r="BA53" s="191">
        <v>608058.40138915402</v>
      </c>
      <c r="BB53" s="191">
        <v>589961.1078259655</v>
      </c>
      <c r="BC53" s="191">
        <v>572408.27338306978</v>
      </c>
      <c r="BD53" s="191">
        <v>555195.5347019746</v>
      </c>
      <c r="BE53" s="191">
        <v>538356.46523392783</v>
      </c>
      <c r="BF53" s="191">
        <v>521952.45059070614</v>
      </c>
      <c r="BG53" s="191">
        <v>505985.91194464394</v>
      </c>
      <c r="BH53" s="191">
        <v>490536.90982252738</v>
      </c>
      <c r="BI53" s="191">
        <v>475491.10802729498</v>
      </c>
      <c r="BJ53" s="191">
        <v>460948.55193945573</v>
      </c>
      <c r="BK53" s="191">
        <v>447040.92894777097</v>
      </c>
      <c r="BL53" s="191">
        <v>433782.43999133731</v>
      </c>
      <c r="BM53" s="191">
        <v>421050.0408804419</v>
      </c>
      <c r="BN53" s="191">
        <v>408748.36247608939</v>
      </c>
      <c r="BO53" s="191">
        <v>397139.94323346671</v>
      </c>
      <c r="BP53" s="191">
        <v>385977.66507572058</v>
      </c>
      <c r="BQ53" s="191">
        <v>375660.3246473851</v>
      </c>
      <c r="BR53" s="191">
        <v>365653.01658242411</v>
      </c>
      <c r="BS53" s="191">
        <v>356260.057637744</v>
      </c>
      <c r="BT53" s="191">
        <v>347489.78114972013</v>
      </c>
      <c r="BU53" s="191">
        <v>339113.03019045887</v>
      </c>
      <c r="BV53" s="191">
        <v>331212.50012857432</v>
      </c>
      <c r="BW53" s="191">
        <v>326143.92901748145</v>
      </c>
      <c r="BX53" s="191">
        <v>321434.03359821753</v>
      </c>
      <c r="BY53" s="191">
        <v>317242.45086237724</v>
      </c>
      <c r="BZ53" s="191">
        <v>313299.89226322324</v>
      </c>
      <c r="CA53" s="190"/>
      <c r="CB53" s="190"/>
    </row>
    <row r="54" spans="2:80">
      <c r="B54" s="184">
        <f t="shared" si="3"/>
        <v>2047</v>
      </c>
      <c r="C54" s="191">
        <v>1813864.2157892711</v>
      </c>
      <c r="D54" s="191">
        <v>1788763.1678412082</v>
      </c>
      <c r="E54" s="191">
        <v>1762716.4140774764</v>
      </c>
      <c r="F54" s="191">
        <v>1737742.7265182456</v>
      </c>
      <c r="G54" s="191">
        <v>1712837.9408378555</v>
      </c>
      <c r="H54" s="191">
        <v>1687968.1825344292</v>
      </c>
      <c r="I54" s="191">
        <v>1663253.8334092491</v>
      </c>
      <c r="J54" s="191">
        <v>1638550.7431182384</v>
      </c>
      <c r="K54" s="191">
        <v>1613948.1641085895</v>
      </c>
      <c r="L54" s="191">
        <v>1589298.2611144825</v>
      </c>
      <c r="M54" s="191">
        <v>1565112.6877062428</v>
      </c>
      <c r="N54" s="191">
        <v>1541549.8822293542</v>
      </c>
      <c r="O54" s="191">
        <v>1517147.820070303</v>
      </c>
      <c r="P54" s="191">
        <v>1493205.3988576254</v>
      </c>
      <c r="Q54" s="191">
        <v>1466572.0016575186</v>
      </c>
      <c r="R54" s="191">
        <v>1440189.8672677411</v>
      </c>
      <c r="S54" s="191">
        <v>1414560.995022753</v>
      </c>
      <c r="T54" s="191">
        <v>1388388.7750878804</v>
      </c>
      <c r="U54" s="191">
        <v>1362256.8614184393</v>
      </c>
      <c r="V54" s="191">
        <v>1337026.514275104</v>
      </c>
      <c r="W54" s="191">
        <v>1311190.0487953329</v>
      </c>
      <c r="X54" s="191">
        <v>1285907.2915815206</v>
      </c>
      <c r="Y54" s="191">
        <v>1260881.3388569222</v>
      </c>
      <c r="Z54" s="191">
        <v>1235247.8804855405</v>
      </c>
      <c r="AA54" s="191">
        <v>1210452.8745663767</v>
      </c>
      <c r="AB54" s="191">
        <v>1185480.8882270074</v>
      </c>
      <c r="AC54" s="191">
        <v>1160726.6986317595</v>
      </c>
      <c r="AD54" s="191">
        <v>1136011.0560251896</v>
      </c>
      <c r="AE54" s="191">
        <v>1111363.7491983785</v>
      </c>
      <c r="AF54" s="191">
        <v>1086987.022121205</v>
      </c>
      <c r="AG54" s="191">
        <v>1062587.2648239359</v>
      </c>
      <c r="AH54" s="191">
        <v>1038465.3601546545</v>
      </c>
      <c r="AI54" s="191">
        <v>1014742.5904723393</v>
      </c>
      <c r="AJ54" s="191">
        <v>990918.25497184822</v>
      </c>
      <c r="AK54" s="191">
        <v>967434.97055069078</v>
      </c>
      <c r="AL54" s="191">
        <v>944412.92182896135</v>
      </c>
      <c r="AM54" s="191">
        <v>921592.57255907578</v>
      </c>
      <c r="AN54" s="191">
        <v>898690.39026534569</v>
      </c>
      <c r="AO54" s="191">
        <v>876317.92886211711</v>
      </c>
      <c r="AP54" s="191">
        <v>853994.35198442498</v>
      </c>
      <c r="AQ54" s="191">
        <v>832089.50825542363</v>
      </c>
      <c r="AR54" s="191">
        <v>810416.78759277973</v>
      </c>
      <c r="AS54" s="191">
        <v>788896.79832956975</v>
      </c>
      <c r="AT54" s="191">
        <v>767719.09648088331</v>
      </c>
      <c r="AU54" s="191">
        <v>746831.32766416692</v>
      </c>
      <c r="AV54" s="191">
        <v>726098.52502854913</v>
      </c>
      <c r="AW54" s="191">
        <v>705758.17682630918</v>
      </c>
      <c r="AX54" s="191">
        <v>685732.5581874589</v>
      </c>
      <c r="AY54" s="191">
        <v>665830.45810190472</v>
      </c>
      <c r="AZ54" s="191">
        <v>646657.68244234065</v>
      </c>
      <c r="BA54" s="191">
        <v>627498.14329205372</v>
      </c>
      <c r="BB54" s="191">
        <v>608825.45590579545</v>
      </c>
      <c r="BC54" s="191">
        <v>590695.90311483992</v>
      </c>
      <c r="BD54" s="191">
        <v>572923.91667320789</v>
      </c>
      <c r="BE54" s="191">
        <v>555533.5406395368</v>
      </c>
      <c r="BF54" s="191">
        <v>538540.47688523575</v>
      </c>
      <c r="BG54" s="191">
        <v>522072.43102276645</v>
      </c>
      <c r="BH54" s="191">
        <v>506064.34310180874</v>
      </c>
      <c r="BI54" s="191">
        <v>490484.58707002638</v>
      </c>
      <c r="BJ54" s="191">
        <v>475453.06734078837</v>
      </c>
      <c r="BK54" s="191">
        <v>461069.03900120815</v>
      </c>
      <c r="BL54" s="191">
        <v>447361.93917680753</v>
      </c>
      <c r="BM54" s="191">
        <v>434178.03336943098</v>
      </c>
      <c r="BN54" s="191">
        <v>421395.06525554799</v>
      </c>
      <c r="BO54" s="191">
        <v>409379.52072298556</v>
      </c>
      <c r="BP54" s="191">
        <v>397770.43569874368</v>
      </c>
      <c r="BQ54" s="191">
        <v>387071.59093589289</v>
      </c>
      <c r="BR54" s="191">
        <v>376692.81627790257</v>
      </c>
      <c r="BS54" s="191">
        <v>366965.38158075884</v>
      </c>
      <c r="BT54" s="191">
        <v>357836.98234090582</v>
      </c>
      <c r="BU54" s="191">
        <v>349186.74061880651</v>
      </c>
      <c r="BV54" s="191">
        <v>340995.17443834589</v>
      </c>
      <c r="BW54" s="191">
        <v>335714.56621883868</v>
      </c>
      <c r="BX54" s="191">
        <v>330811.02135203214</v>
      </c>
      <c r="BY54" s="191">
        <v>326477.60423597257</v>
      </c>
      <c r="BZ54" s="191">
        <v>322379.52077077533</v>
      </c>
      <c r="CA54" s="190"/>
      <c r="CB54" s="190"/>
    </row>
    <row r="55" spans="2:80">
      <c r="B55" s="184">
        <f t="shared" si="3"/>
        <v>2048</v>
      </c>
      <c r="C55" s="191">
        <v>1869789.9230567252</v>
      </c>
      <c r="D55" s="191">
        <v>1843894.5498937224</v>
      </c>
      <c r="E55" s="191">
        <v>1817145.0568379373</v>
      </c>
      <c r="F55" s="191">
        <v>1791378.8417311376</v>
      </c>
      <c r="G55" s="191">
        <v>1765798.4580902744</v>
      </c>
      <c r="H55" s="191">
        <v>1740137.3046325059</v>
      </c>
      <c r="I55" s="191">
        <v>1714636.6097141902</v>
      </c>
      <c r="J55" s="191">
        <v>1689296.9677707423</v>
      </c>
      <c r="K55" s="191">
        <v>1663915.1814640989</v>
      </c>
      <c r="L55" s="191">
        <v>1638477.9072921644</v>
      </c>
      <c r="M55" s="191">
        <v>1613620.6683871101</v>
      </c>
      <c r="N55" s="191">
        <v>1589339.3552687392</v>
      </c>
      <c r="O55" s="191">
        <v>1564161.0638713201</v>
      </c>
      <c r="P55" s="191">
        <v>1539539.1786428073</v>
      </c>
      <c r="Q55" s="191">
        <v>1512060.97179566</v>
      </c>
      <c r="R55" s="191">
        <v>1484925.8258743498</v>
      </c>
      <c r="S55" s="191">
        <v>1458508.5370355647</v>
      </c>
      <c r="T55" s="191">
        <v>1431503.1514908967</v>
      </c>
      <c r="U55" s="191">
        <v>1404616.9264682205</v>
      </c>
      <c r="V55" s="191">
        <v>1378574.5217678368</v>
      </c>
      <c r="W55" s="191">
        <v>1351987.1247608864</v>
      </c>
      <c r="X55" s="191">
        <v>1325995.0438459876</v>
      </c>
      <c r="Y55" s="191">
        <v>1300192.8060642586</v>
      </c>
      <c r="Z55" s="191">
        <v>1273774.9437825319</v>
      </c>
      <c r="AA55" s="191">
        <v>1248175.7662781163</v>
      </c>
      <c r="AB55" s="191">
        <v>1222488.6123323489</v>
      </c>
      <c r="AC55" s="191">
        <v>1196933.3215343282</v>
      </c>
      <c r="AD55" s="191">
        <v>1171506.688688895</v>
      </c>
      <c r="AE55" s="191">
        <v>1146113.0363341477</v>
      </c>
      <c r="AF55" s="191">
        <v>1120943.0155662752</v>
      </c>
      <c r="AG55" s="191">
        <v>1095803.426776096</v>
      </c>
      <c r="AH55" s="191">
        <v>1070894.8092508223</v>
      </c>
      <c r="AI55" s="191">
        <v>1046468.414849977</v>
      </c>
      <c r="AJ55" s="191">
        <v>1021913.453240931</v>
      </c>
      <c r="AK55" s="191">
        <v>997707.35155889904</v>
      </c>
      <c r="AL55" s="191">
        <v>973949.43397023855</v>
      </c>
      <c r="AM55" s="191">
        <v>950482.36528621637</v>
      </c>
      <c r="AN55" s="191">
        <v>926865.07288154028</v>
      </c>
      <c r="AO55" s="191">
        <v>903750.38187840779</v>
      </c>
      <c r="AP55" s="191">
        <v>880743.378224171</v>
      </c>
      <c r="AQ55" s="191">
        <v>858146.73183517356</v>
      </c>
      <c r="AR55" s="191">
        <v>835804.12148561934</v>
      </c>
      <c r="AS55" s="191">
        <v>813648.43886764697</v>
      </c>
      <c r="AT55" s="191">
        <v>791759.71829118079</v>
      </c>
      <c r="AU55" s="191">
        <v>770216.36589637271</v>
      </c>
      <c r="AV55" s="191">
        <v>748858.01631017402</v>
      </c>
      <c r="AW55" s="191">
        <v>727869.69851898134</v>
      </c>
      <c r="AX55" s="191">
        <v>707193.45372787199</v>
      </c>
      <c r="AY55" s="191">
        <v>686642.25177314109</v>
      </c>
      <c r="AZ55" s="191">
        <v>666884.78026867961</v>
      </c>
      <c r="BA55" s="191">
        <v>647085.04484468349</v>
      </c>
      <c r="BB55" s="191">
        <v>627825.945431142</v>
      </c>
      <c r="BC55" s="191">
        <v>609102.73535944347</v>
      </c>
      <c r="BD55" s="191">
        <v>590764.47937206295</v>
      </c>
      <c r="BE55" s="191">
        <v>572818.0974070318</v>
      </c>
      <c r="BF55" s="191">
        <v>555252.89564784465</v>
      </c>
      <c r="BG55" s="191">
        <v>538244.18068054749</v>
      </c>
      <c r="BH55" s="191">
        <v>521694.47907368309</v>
      </c>
      <c r="BI55" s="191">
        <v>505603.88657575671</v>
      </c>
      <c r="BJ55" s="191">
        <v>490080.66473796434</v>
      </c>
      <c r="BK55" s="191">
        <v>475214.46950837102</v>
      </c>
      <c r="BL55" s="191">
        <v>461056.10747778404</v>
      </c>
      <c r="BM55" s="191">
        <v>447406.47973708325</v>
      </c>
      <c r="BN55" s="191">
        <v>434191.62750554265</v>
      </c>
      <c r="BO55" s="191">
        <v>421754.26973295747</v>
      </c>
      <c r="BP55" s="191">
        <v>409723.89239585568</v>
      </c>
      <c r="BQ55" s="191">
        <v>398635.27120782161</v>
      </c>
      <c r="BR55" s="191">
        <v>387900.35928529664</v>
      </c>
      <c r="BS55" s="191">
        <v>377835.97543986479</v>
      </c>
      <c r="BT55" s="191">
        <v>368369.62702884211</v>
      </c>
      <c r="BU55" s="191">
        <v>359438.52934582159</v>
      </c>
      <c r="BV55" s="191">
        <v>350957.2688542254</v>
      </c>
      <c r="BW55" s="191">
        <v>345473.03089799982</v>
      </c>
      <c r="BX55" s="191">
        <v>340384.00434022024</v>
      </c>
      <c r="BY55" s="191">
        <v>335898.1911463805</v>
      </c>
      <c r="BZ55" s="191">
        <v>331656.33441358397</v>
      </c>
      <c r="CA55" s="190"/>
      <c r="CB55" s="190"/>
    </row>
    <row r="56" spans="2:80">
      <c r="B56" s="184">
        <f t="shared" si="3"/>
        <v>2049</v>
      </c>
      <c r="C56" s="191">
        <v>1926739.8452661391</v>
      </c>
      <c r="D56" s="191">
        <v>1900038.6069840854</v>
      </c>
      <c r="E56" s="191">
        <v>1872670.5142390046</v>
      </c>
      <c r="F56" s="191">
        <v>1846098.3440184435</v>
      </c>
      <c r="G56" s="191">
        <v>1819921.7802624288</v>
      </c>
      <c r="H56" s="191">
        <v>1793453.9257548107</v>
      </c>
      <c r="I56" s="191">
        <v>1767151.6636600373</v>
      </c>
      <c r="J56" s="191">
        <v>1741015.6062465867</v>
      </c>
      <c r="K56" s="191">
        <v>1714849.3388206379</v>
      </c>
      <c r="L56" s="191">
        <v>1688612.4305708404</v>
      </c>
      <c r="M56" s="191">
        <v>1663153.0653101003</v>
      </c>
      <c r="N56" s="191">
        <v>1637927.9801693561</v>
      </c>
      <c r="O56" s="191">
        <v>1611970.5233677374</v>
      </c>
      <c r="P56" s="191">
        <v>1586730.0784652771</v>
      </c>
      <c r="Q56" s="191">
        <v>1558399.8096760574</v>
      </c>
      <c r="R56" s="191">
        <v>1530570.9213377777</v>
      </c>
      <c r="S56" s="191">
        <v>1503162.8972573238</v>
      </c>
      <c r="T56" s="191">
        <v>1475319.602558055</v>
      </c>
      <c r="U56" s="191">
        <v>1447735.863271314</v>
      </c>
      <c r="V56" s="191">
        <v>1420870.0094018665</v>
      </c>
      <c r="W56" s="191">
        <v>1393583.3022167613</v>
      </c>
      <c r="X56" s="191">
        <v>1366765.8597810816</v>
      </c>
      <c r="Y56" s="191">
        <v>1340021.6044780198</v>
      </c>
      <c r="Z56" s="191">
        <v>1313027.0443931026</v>
      </c>
      <c r="AA56" s="191">
        <v>1286611.5981390278</v>
      </c>
      <c r="AB56" s="191">
        <v>1260105.5361503607</v>
      </c>
      <c r="AC56" s="191">
        <v>1233744.0314264749</v>
      </c>
      <c r="AD56" s="191">
        <v>1207514.9944843855</v>
      </c>
      <c r="AE56" s="191">
        <v>1181414.2262065148</v>
      </c>
      <c r="AF56" s="191">
        <v>1155446.3407824547</v>
      </c>
      <c r="AG56" s="191">
        <v>1129605.2100991092</v>
      </c>
      <c r="AH56" s="191">
        <v>1103903.3071594469</v>
      </c>
      <c r="AI56" s="191">
        <v>1078690.8365291725</v>
      </c>
      <c r="AJ56" s="191">
        <v>1053439.7100157975</v>
      </c>
      <c r="AK56" s="191">
        <v>1028542.2220993637</v>
      </c>
      <c r="AL56" s="191">
        <v>1003940.4041712864</v>
      </c>
      <c r="AM56" s="191">
        <v>979792.32022728142</v>
      </c>
      <c r="AN56" s="191">
        <v>955490.2053259589</v>
      </c>
      <c r="AO56" s="191">
        <v>931629.11882965034</v>
      </c>
      <c r="AP56" s="191">
        <v>907879.14312418608</v>
      </c>
      <c r="AQ56" s="191">
        <v>884617.66242840502</v>
      </c>
      <c r="AR56" s="191">
        <v>861550.88834918768</v>
      </c>
      <c r="AS56" s="191">
        <v>838736.25139870727</v>
      </c>
      <c r="AT56" s="191">
        <v>816135.44682914438</v>
      </c>
      <c r="AU56" s="191">
        <v>793891.39495958143</v>
      </c>
      <c r="AV56" s="191">
        <v>771889.49904217944</v>
      </c>
      <c r="AW56" s="191">
        <v>750215.15832246491</v>
      </c>
      <c r="AX56" s="191">
        <v>728913.77266460122</v>
      </c>
      <c r="AY56" s="191">
        <v>707736.20308191562</v>
      </c>
      <c r="AZ56" s="191">
        <v>687325.51899108954</v>
      </c>
      <c r="BA56" s="191">
        <v>666958.76156622695</v>
      </c>
      <c r="BB56" s="191">
        <v>647099.0477848649</v>
      </c>
      <c r="BC56" s="191">
        <v>627755.58910200268</v>
      </c>
      <c r="BD56" s="191">
        <v>608840.57227093249</v>
      </c>
      <c r="BE56" s="191">
        <v>590329.85291024123</v>
      </c>
      <c r="BF56" s="191">
        <v>572206.96427175403</v>
      </c>
      <c r="BG56" s="191">
        <v>554603.58892917482</v>
      </c>
      <c r="BH56" s="191">
        <v>537527.38676166418</v>
      </c>
      <c r="BI56" s="191">
        <v>520950.60839732381</v>
      </c>
      <c r="BJ56" s="191">
        <v>504928.66538572242</v>
      </c>
      <c r="BK56" s="191">
        <v>489566.85833896592</v>
      </c>
      <c r="BL56" s="191">
        <v>474950.6766218539</v>
      </c>
      <c r="BM56" s="191">
        <v>460808.18279858906</v>
      </c>
      <c r="BN56" s="191">
        <v>447218.28261410212</v>
      </c>
      <c r="BO56" s="191">
        <v>434332.79918316571</v>
      </c>
      <c r="BP56" s="191">
        <v>421903.08379799756</v>
      </c>
      <c r="BQ56" s="191">
        <v>410405.33312993497</v>
      </c>
      <c r="BR56" s="191">
        <v>399328.30183565215</v>
      </c>
      <c r="BS56" s="191">
        <v>388918.94179709209</v>
      </c>
      <c r="BT56" s="191">
        <v>379131.3289418018</v>
      </c>
      <c r="BU56" s="191">
        <v>369908.61808307742</v>
      </c>
      <c r="BV56" s="191">
        <v>361133.82240921899</v>
      </c>
      <c r="BW56" s="191">
        <v>355450.24517228681</v>
      </c>
      <c r="BX56" s="191">
        <v>350180.32251227438</v>
      </c>
      <c r="BY56" s="191">
        <v>345526.26196113823</v>
      </c>
      <c r="BZ56" s="191">
        <v>341152.84221598285</v>
      </c>
      <c r="CA56" s="190"/>
      <c r="CB56" s="190"/>
    </row>
    <row r="57" spans="2:80">
      <c r="B57" s="184">
        <f t="shared" si="3"/>
        <v>2050</v>
      </c>
      <c r="C57" s="191">
        <v>1986451.1869693215</v>
      </c>
      <c r="D57" s="191">
        <v>1958899.3791068445</v>
      </c>
      <c r="E57" s="191">
        <v>1930986.7251382926</v>
      </c>
      <c r="F57" s="191">
        <v>1903561.8140455035</v>
      </c>
      <c r="G57" s="191">
        <v>1876857.0589448502</v>
      </c>
      <c r="H57" s="191">
        <v>1849533.6522212124</v>
      </c>
      <c r="I57" s="191">
        <v>1822381.3235312377</v>
      </c>
      <c r="J57" s="191">
        <v>1795400.7035114584</v>
      </c>
      <c r="K57" s="191">
        <v>1768428.5632235876</v>
      </c>
      <c r="L57" s="191">
        <v>1741343.1979193543</v>
      </c>
      <c r="M57" s="191">
        <v>1715334.5524785176</v>
      </c>
      <c r="N57" s="191">
        <v>1689017.6140433359</v>
      </c>
      <c r="O57" s="191">
        <v>1662257.296295627</v>
      </c>
      <c r="P57" s="191">
        <v>1636420.5213264669</v>
      </c>
      <c r="Q57" s="191">
        <v>1607209.4758775416</v>
      </c>
      <c r="R57" s="191">
        <v>1578724.2611921625</v>
      </c>
      <c r="S57" s="191">
        <v>1550184.8244559912</v>
      </c>
      <c r="T57" s="191">
        <v>1521473.7917542683</v>
      </c>
      <c r="U57" s="191">
        <v>1493223.5381198328</v>
      </c>
      <c r="V57" s="191">
        <v>1465481.1436906927</v>
      </c>
      <c r="W57" s="191">
        <v>1437520.4318051536</v>
      </c>
      <c r="X57" s="191">
        <v>1409822.69916015</v>
      </c>
      <c r="Y57" s="191">
        <v>1382026.7676071133</v>
      </c>
      <c r="Z57" s="191">
        <v>1354546.576653281</v>
      </c>
      <c r="AA57" s="191">
        <v>1327258.5046083506</v>
      </c>
      <c r="AB57" s="191">
        <v>1299877.0983567908</v>
      </c>
      <c r="AC57" s="191">
        <v>1272670.1615844867</v>
      </c>
      <c r="AD57" s="191">
        <v>1245598.8777280459</v>
      </c>
      <c r="AE57" s="191">
        <v>1218780.5523698155</v>
      </c>
      <c r="AF57" s="191">
        <v>1191972.7603401022</v>
      </c>
      <c r="AG57" s="191">
        <v>1165430.2223445929</v>
      </c>
      <c r="AH57" s="191">
        <v>1138890.3895680138</v>
      </c>
      <c r="AI57" s="191">
        <v>1112832.8995437857</v>
      </c>
      <c r="AJ57" s="191">
        <v>1086879.2804912438</v>
      </c>
      <c r="AK57" s="191">
        <v>1061281.3045375685</v>
      </c>
      <c r="AL57" s="191">
        <v>1035751.558342043</v>
      </c>
      <c r="AM57" s="191">
        <v>1010898.2793259746</v>
      </c>
      <c r="AN57" s="191">
        <v>985896.41190619487</v>
      </c>
      <c r="AO57" s="191">
        <v>961239.35899718374</v>
      </c>
      <c r="AP57" s="191">
        <v>936696.44366080256</v>
      </c>
      <c r="AQ57" s="191">
        <v>912749.72851050622</v>
      </c>
      <c r="AR57" s="191">
        <v>888908.07458983676</v>
      </c>
      <c r="AS57" s="191">
        <v>865410.23092426744</v>
      </c>
      <c r="AT57" s="191">
        <v>842045.43890632526</v>
      </c>
      <c r="AU57" s="191">
        <v>819049.20590720465</v>
      </c>
      <c r="AV57" s="191">
        <v>796375.19212507748</v>
      </c>
      <c r="AW57" s="191">
        <v>773962.00148361421</v>
      </c>
      <c r="AX57" s="191">
        <v>752011.50195614388</v>
      </c>
      <c r="AY57" s="191">
        <v>730180.43306320079</v>
      </c>
      <c r="AZ57" s="191">
        <v>709056.80777930748</v>
      </c>
      <c r="BA57" s="191">
        <v>688116.75407574163</v>
      </c>
      <c r="BB57" s="191">
        <v>667618.35481306957</v>
      </c>
      <c r="BC57" s="191">
        <v>647604.74596519058</v>
      </c>
      <c r="BD57" s="191">
        <v>628073.47759770509</v>
      </c>
      <c r="BE57" s="191">
        <v>608963.29232594091</v>
      </c>
      <c r="BF57" s="191">
        <v>590241.85638818156</v>
      </c>
      <c r="BG57" s="191">
        <v>571979.47545888391</v>
      </c>
      <c r="BH57" s="191">
        <v>554337.30718805571</v>
      </c>
      <c r="BI57" s="191">
        <v>537253.1302707349</v>
      </c>
      <c r="BJ57" s="191">
        <v>520692.67144690128</v>
      </c>
      <c r="BK57" s="191">
        <v>504793.56940061547</v>
      </c>
      <c r="BL57" s="191">
        <v>489677.22426270851</v>
      </c>
      <c r="BM57" s="191">
        <v>474979.9121398913</v>
      </c>
      <c r="BN57" s="191">
        <v>461005.22156418464</v>
      </c>
      <c r="BO57" s="191">
        <v>447613.98035499611</v>
      </c>
      <c r="BP57" s="191">
        <v>434748.27360431588</v>
      </c>
      <c r="BQ57" s="191">
        <v>422783.80358324299</v>
      </c>
      <c r="BR57" s="191">
        <v>411339.27041221014</v>
      </c>
      <c r="BS57" s="191">
        <v>400544.20086484519</v>
      </c>
      <c r="BT57" s="191">
        <v>390401.23793329945</v>
      </c>
      <c r="BU57" s="191">
        <v>380860.45181750454</v>
      </c>
      <c r="BV57" s="191">
        <v>371758.7113146176</v>
      </c>
      <c r="BW57" s="191">
        <v>365846.99642930087</v>
      </c>
      <c r="BX57" s="191">
        <v>360374.9112230824</v>
      </c>
      <c r="BY57" s="191">
        <v>355525.24605298293</v>
      </c>
      <c r="BZ57" s="191">
        <v>351010.01172480872</v>
      </c>
      <c r="CA57" s="190"/>
      <c r="CB57" s="190"/>
    </row>
    <row r="58" spans="2:80">
      <c r="B58" s="184">
        <f t="shared" si="3"/>
        <v>2051</v>
      </c>
      <c r="C58" s="191">
        <v>2048412.1255377098</v>
      </c>
      <c r="D58" s="191">
        <v>2019975.1300404517</v>
      </c>
      <c r="E58" s="191">
        <v>1991532.4184627081</v>
      </c>
      <c r="F58" s="191">
        <v>1963219.3646419554</v>
      </c>
      <c r="G58" s="191">
        <v>1935999.040337001</v>
      </c>
      <c r="H58" s="191">
        <v>1907783.8890919539</v>
      </c>
      <c r="I58" s="191">
        <v>1879745.5508174417</v>
      </c>
      <c r="J58" s="191">
        <v>1851884.6750690928</v>
      </c>
      <c r="K58" s="191">
        <v>1824091.9275117815</v>
      </c>
      <c r="L58" s="191">
        <v>1796121.8607359198</v>
      </c>
      <c r="M58" s="191">
        <v>1769570.4916358218</v>
      </c>
      <c r="N58" s="191">
        <v>1742084.6810885526</v>
      </c>
      <c r="O58" s="191">
        <v>1714504.8837896839</v>
      </c>
      <c r="P58" s="191">
        <v>1688056.7531003219</v>
      </c>
      <c r="Q58" s="191">
        <v>1657944.5638888455</v>
      </c>
      <c r="R58" s="191">
        <v>1628801.7219556551</v>
      </c>
      <c r="S58" s="191">
        <v>1599055.6258798901</v>
      </c>
      <c r="T58" s="191">
        <v>1569455.5133605658</v>
      </c>
      <c r="U58" s="191">
        <v>1540534.7347309005</v>
      </c>
      <c r="V58" s="191">
        <v>1511877.1630216688</v>
      </c>
      <c r="W58" s="191">
        <v>1483236.2614310905</v>
      </c>
      <c r="X58" s="191">
        <v>1454618.8817271299</v>
      </c>
      <c r="Y58" s="191">
        <v>1425716.1386284379</v>
      </c>
      <c r="Z58" s="191">
        <v>1397771.503953997</v>
      </c>
      <c r="AA58" s="191">
        <v>1369570.9329408805</v>
      </c>
      <c r="AB58" s="191">
        <v>1341274.2276949356</v>
      </c>
      <c r="AC58" s="191">
        <v>1313195.3376687269</v>
      </c>
      <c r="AD58" s="191">
        <v>1285254.7352080822</v>
      </c>
      <c r="AE58" s="191">
        <v>1257692.155251184</v>
      </c>
      <c r="AF58" s="191">
        <v>1230016.2756078991</v>
      </c>
      <c r="AG58" s="191">
        <v>1202756.0067232088</v>
      </c>
      <c r="AH58" s="191">
        <v>1175348.6112311499</v>
      </c>
      <c r="AI58" s="191">
        <v>1148405.3699845348</v>
      </c>
      <c r="AJ58" s="191">
        <v>1121730.4766544818</v>
      </c>
      <c r="AK58" s="191">
        <v>1095412.3174442453</v>
      </c>
      <c r="AL58" s="191">
        <v>1068912.9272250372</v>
      </c>
      <c r="AM58" s="191">
        <v>1043324.2540766166</v>
      </c>
      <c r="AN58" s="191">
        <v>1017600.765278053</v>
      </c>
      <c r="AO58" s="191">
        <v>992115.70245136181</v>
      </c>
      <c r="AP58" s="191">
        <v>966747.39315799344</v>
      </c>
      <c r="AQ58" s="191">
        <v>942091.63982339564</v>
      </c>
      <c r="AR58" s="191">
        <v>917442.34310577996</v>
      </c>
      <c r="AS58" s="191">
        <v>893236.06063695112</v>
      </c>
      <c r="AT58" s="191">
        <v>869073.90158309019</v>
      </c>
      <c r="AU58" s="191">
        <v>845292.23980628885</v>
      </c>
      <c r="AV58" s="191">
        <v>821919.38093760784</v>
      </c>
      <c r="AW58" s="191">
        <v>798733.46413012862</v>
      </c>
      <c r="AX58" s="191">
        <v>776112.02056884032</v>
      </c>
      <c r="AY58" s="191">
        <v>753604.13074048713</v>
      </c>
      <c r="AZ58" s="191">
        <v>731728.60026686324</v>
      </c>
      <c r="BA58" s="191">
        <v>710200.81163287174</v>
      </c>
      <c r="BB58" s="191">
        <v>689034.12047221826</v>
      </c>
      <c r="BC58" s="191">
        <v>668320.02297703142</v>
      </c>
      <c r="BD58" s="191">
        <v>648142.74502041272</v>
      </c>
      <c r="BE58" s="191">
        <v>628407.21276496386</v>
      </c>
      <c r="BF58" s="191">
        <v>609057.44997900177</v>
      </c>
      <c r="BG58" s="191">
        <v>590099.8902656436</v>
      </c>
      <c r="BH58" s="191">
        <v>571863.15701982903</v>
      </c>
      <c r="BI58" s="191">
        <v>554252.34639072348</v>
      </c>
      <c r="BJ58" s="191">
        <v>537125.42359459808</v>
      </c>
      <c r="BK58" s="191">
        <v>520664.11252005387</v>
      </c>
      <c r="BL58" s="191">
        <v>505017.44467609946</v>
      </c>
      <c r="BM58" s="191">
        <v>489731.38268208952</v>
      </c>
      <c r="BN58" s="191">
        <v>475356.47309128445</v>
      </c>
      <c r="BO58" s="191">
        <v>461427.2706191903</v>
      </c>
      <c r="BP58" s="191">
        <v>448102.39459906053</v>
      </c>
      <c r="BQ58" s="191">
        <v>435639.13516557409</v>
      </c>
      <c r="BR58" s="191">
        <v>423808.79152969737</v>
      </c>
      <c r="BS58" s="191">
        <v>412602.11502893805</v>
      </c>
      <c r="BT58" s="191">
        <v>402082.46262872964</v>
      </c>
      <c r="BU58" s="191">
        <v>392205.49314945715</v>
      </c>
      <c r="BV58" s="191">
        <v>382756.70500977401</v>
      </c>
      <c r="BW58" s="191">
        <v>376600.0784867371</v>
      </c>
      <c r="BX58" s="191">
        <v>370914.18025544024</v>
      </c>
      <c r="BY58" s="191">
        <v>365853.23952519451</v>
      </c>
      <c r="BZ58" s="191">
        <v>361188.0010432101</v>
      </c>
      <c r="CA58" s="190"/>
      <c r="CB58" s="190"/>
    </row>
    <row r="59" spans="2:80">
      <c r="B59" s="184">
        <f t="shared" si="3"/>
        <v>2052</v>
      </c>
      <c r="C59" s="191">
        <v>2111528.1724498533</v>
      </c>
      <c r="D59" s="191">
        <v>2082192.6682828872</v>
      </c>
      <c r="E59" s="191">
        <v>2053046.13431311</v>
      </c>
      <c r="F59" s="191">
        <v>2023834.8162948748</v>
      </c>
      <c r="G59" s="191">
        <v>1995927.6847257132</v>
      </c>
      <c r="H59" s="191">
        <v>1966813.959461824</v>
      </c>
      <c r="I59" s="191">
        <v>1937890.5489335891</v>
      </c>
      <c r="J59" s="191">
        <v>1909142.4519671313</v>
      </c>
      <c r="K59" s="191">
        <v>1880583.3151717859</v>
      </c>
      <c r="L59" s="191">
        <v>1851720.1446779412</v>
      </c>
      <c r="M59" s="191">
        <v>1824476.1943646849</v>
      </c>
      <c r="N59" s="191">
        <v>1795955.7113505914</v>
      </c>
      <c r="O59" s="191">
        <v>1767603.9392050859</v>
      </c>
      <c r="P59" s="191">
        <v>1740354.8206430103</v>
      </c>
      <c r="Q59" s="191">
        <v>1709386.9300807742</v>
      </c>
      <c r="R59" s="191">
        <v>1679451.5320800042</v>
      </c>
      <c r="S59" s="191">
        <v>1648622.4311936367</v>
      </c>
      <c r="T59" s="191">
        <v>1618167.4163102559</v>
      </c>
      <c r="U59" s="191">
        <v>1588454.9480586022</v>
      </c>
      <c r="V59" s="191">
        <v>1558875.4615961965</v>
      </c>
      <c r="W59" s="191">
        <v>1529436.2980587306</v>
      </c>
      <c r="X59" s="191">
        <v>1499900.8348871968</v>
      </c>
      <c r="Y59" s="191">
        <v>1470035.0436125046</v>
      </c>
      <c r="Z59" s="191">
        <v>1441408.6871974603</v>
      </c>
      <c r="AA59" s="191">
        <v>1412298.2855514986</v>
      </c>
      <c r="AB59" s="191">
        <v>1383088.5714564642</v>
      </c>
      <c r="AC59" s="191">
        <v>1354173.3828918641</v>
      </c>
      <c r="AD59" s="191">
        <v>1325392.1504945036</v>
      </c>
      <c r="AE59" s="191">
        <v>1296965.8906272433</v>
      </c>
      <c r="AF59" s="191">
        <v>1268455.3283328661</v>
      </c>
      <c r="AG59" s="191">
        <v>1240393.26702223</v>
      </c>
      <c r="AH59" s="191">
        <v>1212150.8578681322</v>
      </c>
      <c r="AI59" s="191">
        <v>1184325.0159157799</v>
      </c>
      <c r="AJ59" s="191">
        <v>1156857.9577183861</v>
      </c>
      <c r="AK59" s="191">
        <v>1129750.1699089699</v>
      </c>
      <c r="AL59" s="191">
        <v>1102409.0736900934</v>
      </c>
      <c r="AM59" s="191">
        <v>1075995.1926108224</v>
      </c>
      <c r="AN59" s="191">
        <v>1049492.5940278417</v>
      </c>
      <c r="AO59" s="191">
        <v>1023209.1088833719</v>
      </c>
      <c r="AP59" s="191">
        <v>997042.74334474525</v>
      </c>
      <c r="AQ59" s="191">
        <v>971627.86631784297</v>
      </c>
      <c r="AR59" s="191">
        <v>946197.11502347176</v>
      </c>
      <c r="AS59" s="191">
        <v>921237.78632299858</v>
      </c>
      <c r="AT59" s="191">
        <v>896303.34475328459</v>
      </c>
      <c r="AU59" s="191">
        <v>871761.49666240613</v>
      </c>
      <c r="AV59" s="191">
        <v>847649.08481938904</v>
      </c>
      <c r="AW59" s="191">
        <v>823716.84139616671</v>
      </c>
      <c r="AX59" s="191">
        <v>800402.94957517344</v>
      </c>
      <c r="AY59" s="191">
        <v>777202.98293716251</v>
      </c>
      <c r="AZ59" s="191">
        <v>754582.9086893429</v>
      </c>
      <c r="BA59" s="191">
        <v>732420.08248213562</v>
      </c>
      <c r="BB59" s="191">
        <v>710564.88141483965</v>
      </c>
      <c r="BC59" s="191">
        <v>689184.08806296508</v>
      </c>
      <c r="BD59" s="191">
        <v>668342.15300297574</v>
      </c>
      <c r="BE59" s="191">
        <v>647975.83684187115</v>
      </c>
      <c r="BF59" s="191">
        <v>627983.82825846295</v>
      </c>
      <c r="BG59" s="191">
        <v>608383.84023973788</v>
      </c>
      <c r="BH59" s="191">
        <v>589538.05451212206</v>
      </c>
      <c r="BI59" s="191">
        <v>571376.63914927898</v>
      </c>
      <c r="BJ59" s="191">
        <v>553675.79334140976</v>
      </c>
      <c r="BK59" s="191">
        <v>536680.35623304604</v>
      </c>
      <c r="BL59" s="191">
        <v>520483.40830961877</v>
      </c>
      <c r="BM59" s="191">
        <v>504657.43549869081</v>
      </c>
      <c r="BN59" s="191">
        <v>489823.81164462172</v>
      </c>
      <c r="BO59" s="191">
        <v>475395.41479897575</v>
      </c>
      <c r="BP59" s="191">
        <v>461620.3053653331</v>
      </c>
      <c r="BQ59" s="191">
        <v>448693.63278174365</v>
      </c>
      <c r="BR59" s="191">
        <v>436468.65476133488</v>
      </c>
      <c r="BS59" s="191">
        <v>424851.0438352644</v>
      </c>
      <c r="BT59" s="191">
        <v>413959.93399821577</v>
      </c>
      <c r="BU59" s="191">
        <v>403741.04054066841</v>
      </c>
      <c r="BV59" s="191">
        <v>393956.6339773857</v>
      </c>
      <c r="BW59" s="191">
        <v>387564.36946978047</v>
      </c>
      <c r="BX59" s="191">
        <v>381682.13314364495</v>
      </c>
      <c r="BY59" s="191">
        <v>376420.28545421257</v>
      </c>
      <c r="BZ59" s="191">
        <v>371593.6450716707</v>
      </c>
      <c r="CA59" s="190"/>
      <c r="CB59" s="190"/>
    </row>
    <row r="60" spans="2:80">
      <c r="B60" s="184">
        <f t="shared" si="3"/>
        <v>2053</v>
      </c>
      <c r="C60" s="191">
        <v>2176096.2468798384</v>
      </c>
      <c r="D60" s="191">
        <v>2145843.4636459709</v>
      </c>
      <c r="E60" s="191">
        <v>2115802.4747293307</v>
      </c>
      <c r="F60" s="191">
        <v>2085677.5892515967</v>
      </c>
      <c r="G60" s="191">
        <v>2056896.0158164082</v>
      </c>
      <c r="H60" s="191">
        <v>2026871.9734935104</v>
      </c>
      <c r="I60" s="191">
        <v>1997059.7851856167</v>
      </c>
      <c r="J60" s="191">
        <v>1967412.6592512897</v>
      </c>
      <c r="K60" s="191">
        <v>1938171.341198707</v>
      </c>
      <c r="L60" s="191">
        <v>1908401.0552750819</v>
      </c>
      <c r="M60" s="191">
        <v>1880299.2920276476</v>
      </c>
      <c r="N60" s="191">
        <v>1850882.7000983504</v>
      </c>
      <c r="O60" s="191">
        <v>1821832.7483061163</v>
      </c>
      <c r="P60" s="191">
        <v>1793546.7714785982</v>
      </c>
      <c r="Q60" s="191">
        <v>1761793.6611180808</v>
      </c>
      <c r="R60" s="191">
        <v>1730916.0369743539</v>
      </c>
      <c r="S60" s="191">
        <v>1699130.6156740137</v>
      </c>
      <c r="T60" s="191">
        <v>1667876.9554034411</v>
      </c>
      <c r="U60" s="191">
        <v>1637237.0835891888</v>
      </c>
      <c r="V60" s="191">
        <v>1606722.6205152178</v>
      </c>
      <c r="W60" s="191">
        <v>1576353.1336534927</v>
      </c>
      <c r="X60" s="191">
        <v>1545895.2477585359</v>
      </c>
      <c r="Y60" s="191">
        <v>1515236.087450014</v>
      </c>
      <c r="Z60" s="191">
        <v>1485689.485286393</v>
      </c>
      <c r="AA60" s="191">
        <v>1455665.6709090639</v>
      </c>
      <c r="AB60" s="191">
        <v>1425538.9763306717</v>
      </c>
      <c r="AC60" s="191">
        <v>1395838.6271067441</v>
      </c>
      <c r="AD60" s="191">
        <v>1366259.5012983414</v>
      </c>
      <c r="AE60" s="191">
        <v>1336816.2021258844</v>
      </c>
      <c r="AF60" s="191">
        <v>1307517.5176922421</v>
      </c>
      <c r="AG60" s="191">
        <v>1278556.6062794323</v>
      </c>
      <c r="AH60" s="191">
        <v>1249523.2298184603</v>
      </c>
      <c r="AI60" s="191">
        <v>1220810.4092507085</v>
      </c>
      <c r="AJ60" s="191">
        <v>1192467.7944939716</v>
      </c>
      <c r="AK60" s="191">
        <v>1164488.8315387436</v>
      </c>
      <c r="AL60" s="191">
        <v>1136463.6769299691</v>
      </c>
      <c r="AM60" s="191">
        <v>1109106.7125120482</v>
      </c>
      <c r="AN60" s="191">
        <v>1081755.8995928075</v>
      </c>
      <c r="AO60" s="191">
        <v>1054710.632904486</v>
      </c>
      <c r="AP60" s="191">
        <v>1027779.4913396423</v>
      </c>
      <c r="AQ60" s="191">
        <v>1001543.6160846639</v>
      </c>
      <c r="AR60" s="191">
        <v>975362.30772077863</v>
      </c>
      <c r="AS60" s="191">
        <v>949593.71574763628</v>
      </c>
      <c r="AT60" s="191">
        <v>923915.53674088488</v>
      </c>
      <c r="AU60" s="191">
        <v>898641.37939266558</v>
      </c>
      <c r="AV60" s="191">
        <v>873737.03301578807</v>
      </c>
      <c r="AW60" s="191">
        <v>849086.32392790727</v>
      </c>
      <c r="AX60" s="191">
        <v>825056.30381346005</v>
      </c>
      <c r="AY60" s="191">
        <v>801146.3491353842</v>
      </c>
      <c r="AZ60" s="191">
        <v>777780.28831213794</v>
      </c>
      <c r="BA60" s="191">
        <v>754929.53847654001</v>
      </c>
      <c r="BB60" s="191">
        <v>732354.9385177549</v>
      </c>
      <c r="BC60" s="191">
        <v>710346.62935488124</v>
      </c>
      <c r="BD60" s="191">
        <v>688810.65718121466</v>
      </c>
      <c r="BE60" s="191">
        <v>667804.02775388665</v>
      </c>
      <c r="BF60" s="191">
        <v>647145.81566421967</v>
      </c>
      <c r="BG60" s="191">
        <v>626960.36237453693</v>
      </c>
      <c r="BH60" s="191">
        <v>607481.08943414257</v>
      </c>
      <c r="BI60" s="191">
        <v>588739.10963715299</v>
      </c>
      <c r="BJ60" s="191">
        <v>570447.99662308593</v>
      </c>
      <c r="BK60" s="191">
        <v>552951.00048252975</v>
      </c>
      <c r="BL60" s="191">
        <v>536168.08913481596</v>
      </c>
      <c r="BM60" s="191">
        <v>519853.03355806932</v>
      </c>
      <c r="BN60" s="191">
        <v>504485.65453388973</v>
      </c>
      <c r="BO60" s="191">
        <v>489595.72214577801</v>
      </c>
      <c r="BP60" s="191">
        <v>475376.31215102429</v>
      </c>
      <c r="BQ60" s="191">
        <v>462018.41645481723</v>
      </c>
      <c r="BR60" s="191">
        <v>449384.11075725354</v>
      </c>
      <c r="BS60" s="191">
        <v>437346.09621922724</v>
      </c>
      <c r="BT60" s="191">
        <v>426083.52301158162</v>
      </c>
      <c r="BU60" s="191">
        <v>415510.13256680424</v>
      </c>
      <c r="BV60" s="191">
        <v>405397.94246445823</v>
      </c>
      <c r="BW60" s="191">
        <v>398774.6743114834</v>
      </c>
      <c r="BX60" s="191">
        <v>392714.97207002842</v>
      </c>
      <c r="BY60" s="191">
        <v>387257.77706065931</v>
      </c>
      <c r="BZ60" s="191">
        <v>382252.65479227033</v>
      </c>
      <c r="CA60" s="190"/>
      <c r="CB60" s="190"/>
    </row>
    <row r="61" spans="2:80">
      <c r="B61" s="184">
        <f t="shared" si="3"/>
        <v>2054</v>
      </c>
      <c r="C61" s="191">
        <v>2243884.1816894286</v>
      </c>
      <c r="D61" s="191">
        <v>2212661.6247357447</v>
      </c>
      <c r="E61" s="191">
        <v>2181708.2382678511</v>
      </c>
      <c r="F61" s="191">
        <v>2150616.9313684823</v>
      </c>
      <c r="G61" s="191">
        <v>2120909.2358729374</v>
      </c>
      <c r="H61" s="191">
        <v>2089922.3225733035</v>
      </c>
      <c r="I61" s="191">
        <v>2059200.6657176411</v>
      </c>
      <c r="J61" s="191">
        <v>2028602.0486182317</v>
      </c>
      <c r="K61" s="191">
        <v>1998744.7813360656</v>
      </c>
      <c r="L61" s="191">
        <v>1968012.213243044</v>
      </c>
      <c r="M61" s="191">
        <v>1938999.4050945689</v>
      </c>
      <c r="N61" s="191">
        <v>1908632.3234037752</v>
      </c>
      <c r="O61" s="191">
        <v>1878938.2100909837</v>
      </c>
      <c r="P61" s="191">
        <v>1849481.269811566</v>
      </c>
      <c r="Q61" s="191">
        <v>1816989.4077177406</v>
      </c>
      <c r="R61" s="191">
        <v>1785111.489261952</v>
      </c>
      <c r="S61" s="191">
        <v>1752336.1368023537</v>
      </c>
      <c r="T61" s="191">
        <v>1720296.6214062469</v>
      </c>
      <c r="U61" s="191">
        <v>1688693.3043533787</v>
      </c>
      <c r="V61" s="191">
        <v>1657183.8620779961</v>
      </c>
      <c r="W61" s="191">
        <v>1625824.4673828254</v>
      </c>
      <c r="X61" s="191">
        <v>1594406.3904530015</v>
      </c>
      <c r="Y61" s="191">
        <v>1562977.5912329021</v>
      </c>
      <c r="Z61" s="191">
        <v>1532428.4923302101</v>
      </c>
      <c r="AA61" s="191">
        <v>1501450.5998598342</v>
      </c>
      <c r="AB61" s="191">
        <v>1470364.9756468076</v>
      </c>
      <c r="AC61" s="191">
        <v>1439892.3178325014</v>
      </c>
      <c r="AD61" s="191">
        <v>1409505.6654366232</v>
      </c>
      <c r="AE61" s="191">
        <v>1378946.3804714559</v>
      </c>
      <c r="AF61" s="191">
        <v>1348864.0504016283</v>
      </c>
      <c r="AG61" s="191">
        <v>1318939.4713361117</v>
      </c>
      <c r="AH61" s="191">
        <v>1289113.8425261448</v>
      </c>
      <c r="AI61" s="191">
        <v>1259463.4127686252</v>
      </c>
      <c r="AJ61" s="191">
        <v>1230194.6104892001</v>
      </c>
      <c r="AK61" s="191">
        <v>1201279.519333537</v>
      </c>
      <c r="AL61" s="191">
        <v>1172614.1531955851</v>
      </c>
      <c r="AM61" s="191">
        <v>1144207.4704327986</v>
      </c>
      <c r="AN61" s="191">
        <v>1115955.8367153592</v>
      </c>
      <c r="AO61" s="191">
        <v>1088131.659280757</v>
      </c>
      <c r="AP61" s="191">
        <v>1060415.1353090499</v>
      </c>
      <c r="AQ61" s="191">
        <v>1033302.3919960182</v>
      </c>
      <c r="AR61" s="191">
        <v>1006346.1027579702</v>
      </c>
      <c r="AS61" s="191">
        <v>979710.85890703776</v>
      </c>
      <c r="AT61" s="191">
        <v>953260.31556717458</v>
      </c>
      <c r="AU61" s="191">
        <v>927232.28094229661</v>
      </c>
      <c r="AV61" s="191">
        <v>901467.12409844971</v>
      </c>
      <c r="AW61" s="191">
        <v>876079.69451572199</v>
      </c>
      <c r="AX61" s="191">
        <v>851288.41349869629</v>
      </c>
      <c r="AY61" s="191">
        <v>826636.60400719731</v>
      </c>
      <c r="AZ61" s="191">
        <v>802462.90106401232</v>
      </c>
      <c r="BA61" s="191">
        <v>778882.50445096637</v>
      </c>
      <c r="BB61" s="191">
        <v>755533.65789168025</v>
      </c>
      <c r="BC61" s="191">
        <v>732877.36315769423</v>
      </c>
      <c r="BD61" s="191">
        <v>710585.29745065514</v>
      </c>
      <c r="BE61" s="191">
        <v>688898.66046441335</v>
      </c>
      <c r="BF61" s="191">
        <v>667513.76609124162</v>
      </c>
      <c r="BG61" s="191">
        <v>646724.57667470025</v>
      </c>
      <c r="BH61" s="191">
        <v>626547.7610145529</v>
      </c>
      <c r="BI61" s="191">
        <v>607180.43972892757</v>
      </c>
      <c r="BJ61" s="191">
        <v>588247.01630457037</v>
      </c>
      <c r="BK61" s="191">
        <v>570224.76793966873</v>
      </c>
      <c r="BL61" s="191">
        <v>552782.39440631482</v>
      </c>
      <c r="BM61" s="191">
        <v>535948.45837547281</v>
      </c>
      <c r="BN61" s="191">
        <v>519979.08316447871</v>
      </c>
      <c r="BO61" s="191">
        <v>504593.40246528224</v>
      </c>
      <c r="BP61" s="191">
        <v>489889.9407982523</v>
      </c>
      <c r="BQ61" s="191">
        <v>476059.69349096448</v>
      </c>
      <c r="BR61" s="191">
        <v>462973.51469971432</v>
      </c>
      <c r="BS61" s="191">
        <v>450462.59901528218</v>
      </c>
      <c r="BT61" s="191">
        <v>438785.89305718202</v>
      </c>
      <c r="BU61" s="191">
        <v>427817.24766689411</v>
      </c>
      <c r="BV61" s="191">
        <v>417343.86809702677</v>
      </c>
      <c r="BW61" s="191">
        <v>410456.98301511083</v>
      </c>
      <c r="BX61" s="191">
        <v>404209.61153269233</v>
      </c>
      <c r="BY61" s="191">
        <v>398530.56271299248</v>
      </c>
      <c r="BZ61" s="191">
        <v>393322.10192501458</v>
      </c>
      <c r="CA61" s="190"/>
      <c r="CB61" s="190"/>
    </row>
    <row r="62" spans="2:80">
      <c r="B62" s="184">
        <f t="shared" si="3"/>
        <v>2055</v>
      </c>
      <c r="C62" s="191">
        <v>2314242.4916425212</v>
      </c>
      <c r="D62" s="191">
        <v>2282010.4297589422</v>
      </c>
      <c r="E62" s="191">
        <v>2250131.9727287325</v>
      </c>
      <c r="F62" s="191">
        <v>2218034.1971937823</v>
      </c>
      <c r="G62" s="191">
        <v>2187361.5414047688</v>
      </c>
      <c r="H62" s="191">
        <v>2155371.9047473613</v>
      </c>
      <c r="I62" s="191">
        <v>2123725.8781844545</v>
      </c>
      <c r="J62" s="191">
        <v>2092135.9465821441</v>
      </c>
      <c r="K62" s="191">
        <v>2061672.5690354204</v>
      </c>
      <c r="L62" s="191">
        <v>2029936.7027820365</v>
      </c>
      <c r="M62" s="191">
        <v>1999973.5695786211</v>
      </c>
      <c r="N62" s="191">
        <v>1968615.5346266173</v>
      </c>
      <c r="O62" s="191">
        <v>1938282.1488799872</v>
      </c>
      <c r="P62" s="191">
        <v>1907591.0810707074</v>
      </c>
      <c r="Q62" s="191">
        <v>1874360.5629240766</v>
      </c>
      <c r="R62" s="191">
        <v>1841439.3878849735</v>
      </c>
      <c r="S62" s="191">
        <v>1807650.033603745</v>
      </c>
      <c r="T62" s="191">
        <v>1774801.8862694153</v>
      </c>
      <c r="U62" s="191">
        <v>1742210.2164974345</v>
      </c>
      <c r="V62" s="191">
        <v>1709662.0538073576</v>
      </c>
      <c r="W62" s="191">
        <v>1677269.2836458946</v>
      </c>
      <c r="X62" s="191">
        <v>1644864.6239371037</v>
      </c>
      <c r="Y62" s="191">
        <v>1612657.0918776847</v>
      </c>
      <c r="Z62" s="191">
        <v>1581045.2349710676</v>
      </c>
      <c r="AA62" s="191">
        <v>1549085.3004416961</v>
      </c>
      <c r="AB62" s="191">
        <v>1517011.7545140611</v>
      </c>
      <c r="AC62" s="191">
        <v>1485753.5068625733</v>
      </c>
      <c r="AD62" s="191">
        <v>1454530.0498235023</v>
      </c>
      <c r="AE62" s="191">
        <v>1422808.3152807103</v>
      </c>
      <c r="AF62" s="191">
        <v>1391925.6503721953</v>
      </c>
      <c r="AG62" s="191">
        <v>1360992.029479895</v>
      </c>
      <c r="AH62" s="191">
        <v>1330355.2564872042</v>
      </c>
      <c r="AI62" s="191">
        <v>1299733.6101983278</v>
      </c>
      <c r="AJ62" s="191">
        <v>1269504.8599926468</v>
      </c>
      <c r="AK62" s="191">
        <v>1239608.5034383866</v>
      </c>
      <c r="AL62" s="191">
        <v>1210303.1184821969</v>
      </c>
      <c r="AM62" s="191">
        <v>1180789.4864121585</v>
      </c>
      <c r="AN62" s="191">
        <v>1151601.991302989</v>
      </c>
      <c r="AO62" s="191">
        <v>1122973.9674434541</v>
      </c>
      <c r="AP62" s="191">
        <v>1094445.7735877922</v>
      </c>
      <c r="AQ62" s="191">
        <v>1066419.7499078445</v>
      </c>
      <c r="AR62" s="191">
        <v>1038660.9664955876</v>
      </c>
      <c r="AS62" s="191">
        <v>1011121.8479343527</v>
      </c>
      <c r="AT62" s="191">
        <v>983869.88456018548</v>
      </c>
      <c r="AU62" s="191">
        <v>957065.57355320081</v>
      </c>
      <c r="AV62" s="191">
        <v>930394.14931957808</v>
      </c>
      <c r="AW62" s="191">
        <v>904251.98106141028</v>
      </c>
      <c r="AX62" s="191">
        <v>878661.26062312187</v>
      </c>
      <c r="AY62" s="191">
        <v>853240.90795370657</v>
      </c>
      <c r="AZ62" s="191">
        <v>828220.58317096776</v>
      </c>
      <c r="BA62" s="191">
        <v>803877.41772894806</v>
      </c>
      <c r="BB62" s="191">
        <v>779720.67157713417</v>
      </c>
      <c r="BC62" s="191">
        <v>756392.47961536818</v>
      </c>
      <c r="BD62" s="191">
        <v>733305.53680566093</v>
      </c>
      <c r="BE62" s="191">
        <v>710909.60129171785</v>
      </c>
      <c r="BF62" s="191">
        <v>688760.11610878306</v>
      </c>
      <c r="BG62" s="191">
        <v>667348.7109487619</v>
      </c>
      <c r="BH62" s="191">
        <v>646433.72472135082</v>
      </c>
      <c r="BI62" s="191">
        <v>626409.10491926642</v>
      </c>
      <c r="BJ62" s="191">
        <v>606801.42765514529</v>
      </c>
      <c r="BK62" s="191">
        <v>588229.04981554253</v>
      </c>
      <c r="BL62" s="191">
        <v>570087.19061205292</v>
      </c>
      <c r="BM62" s="191">
        <v>552710.39216841257</v>
      </c>
      <c r="BN62" s="191">
        <v>536100.7718552585</v>
      </c>
      <c r="BO62" s="191">
        <v>520195.50140109466</v>
      </c>
      <c r="BP62" s="191">
        <v>504979.76523388055</v>
      </c>
      <c r="BQ62" s="191">
        <v>490650.77945708798</v>
      </c>
      <c r="BR62" s="191">
        <v>477084.85930566979</v>
      </c>
      <c r="BS62" s="191">
        <v>464072.36199481774</v>
      </c>
      <c r="BT62" s="191">
        <v>451954.27942135022</v>
      </c>
      <c r="BU62" s="191">
        <v>440565.87397013779</v>
      </c>
      <c r="BV62" s="191">
        <v>429709.74650401005</v>
      </c>
      <c r="BW62" s="191">
        <v>422540.15871688724</v>
      </c>
      <c r="BX62" s="191">
        <v>416095.91836598353</v>
      </c>
      <c r="BY62" s="191">
        <v>410181.18320987205</v>
      </c>
      <c r="BZ62" s="191">
        <v>404756.03490157455</v>
      </c>
      <c r="CA62" s="190"/>
      <c r="CB62" s="190"/>
    </row>
    <row r="63" spans="2:80">
      <c r="B63" s="184">
        <f t="shared" si="3"/>
        <v>2056</v>
      </c>
      <c r="C63" s="191">
        <v>2385634.9001864451</v>
      </c>
      <c r="D63" s="191">
        <v>2352387.8723642984</v>
      </c>
      <c r="E63" s="191">
        <v>2319646.3021714487</v>
      </c>
      <c r="F63" s="191">
        <v>2286535.8422792498</v>
      </c>
      <c r="G63" s="191">
        <v>2254884.533443823</v>
      </c>
      <c r="H63" s="191">
        <v>2221886.7285001306</v>
      </c>
      <c r="I63" s="191">
        <v>2189372.8923181305</v>
      </c>
      <c r="J63" s="191">
        <v>2156783.944408867</v>
      </c>
      <c r="K63" s="191">
        <v>2125532.1357802525</v>
      </c>
      <c r="L63" s="191">
        <v>2092791.2289759174</v>
      </c>
      <c r="M63" s="191">
        <v>2061866.3824847287</v>
      </c>
      <c r="N63" s="191">
        <v>2029514.8160264709</v>
      </c>
      <c r="O63" s="191">
        <v>1998381.6151607959</v>
      </c>
      <c r="P63" s="191">
        <v>1966660.2270594507</v>
      </c>
      <c r="Q63" s="191">
        <v>1932531.4833083097</v>
      </c>
      <c r="R63" s="191">
        <v>1898559.148610868</v>
      </c>
      <c r="S63" s="191">
        <v>1863803.0412352395</v>
      </c>
      <c r="T63" s="191">
        <v>1829951.9440532913</v>
      </c>
      <c r="U63" s="191">
        <v>1796415.1417501329</v>
      </c>
      <c r="V63" s="191">
        <v>1762824.5022964752</v>
      </c>
      <c r="W63" s="191">
        <v>1729392.0826917118</v>
      </c>
      <c r="X63" s="191">
        <v>1696042.1143923153</v>
      </c>
      <c r="Y63" s="191">
        <v>1662930.7761593251</v>
      </c>
      <c r="Z63" s="191">
        <v>1630208.6850972024</v>
      </c>
      <c r="AA63" s="191">
        <v>1597307.6678773097</v>
      </c>
      <c r="AB63" s="191">
        <v>1564283.8373501368</v>
      </c>
      <c r="AC63" s="191">
        <v>1532129.5234885637</v>
      </c>
      <c r="AD63" s="191">
        <v>1499926.23173507</v>
      </c>
      <c r="AE63" s="191">
        <v>1467220.0686540336</v>
      </c>
      <c r="AF63" s="191">
        <v>1435437.2896015381</v>
      </c>
      <c r="AG63" s="191">
        <v>1403495.8148074381</v>
      </c>
      <c r="AH63" s="191">
        <v>1371957.3848081068</v>
      </c>
      <c r="AI63" s="191">
        <v>1340401.0755904119</v>
      </c>
      <c r="AJ63" s="191">
        <v>1309245.5123666853</v>
      </c>
      <c r="AK63" s="191">
        <v>1278368.8239798443</v>
      </c>
      <c r="AL63" s="191">
        <v>1248267.8763819516</v>
      </c>
      <c r="AM63" s="191">
        <v>1217755.9163769821</v>
      </c>
      <c r="AN63" s="191">
        <v>1187660.9316651858</v>
      </c>
      <c r="AO63" s="191">
        <v>1158160.2074913201</v>
      </c>
      <c r="AP63" s="191">
        <v>1128759.3831965928</v>
      </c>
      <c r="AQ63" s="191">
        <v>1099848.6174293277</v>
      </c>
      <c r="AR63" s="191">
        <v>1071229.8569204381</v>
      </c>
      <c r="AS63" s="191">
        <v>1042816.0332438665</v>
      </c>
      <c r="AT63" s="191">
        <v>1014713.0245667737</v>
      </c>
      <c r="AU63" s="191">
        <v>987106.86143765261</v>
      </c>
      <c r="AV63" s="191">
        <v>959538.85238158447</v>
      </c>
      <c r="AW63" s="191">
        <v>932637.05860184715</v>
      </c>
      <c r="AX63" s="191">
        <v>906193.59341054969</v>
      </c>
      <c r="AY63" s="191">
        <v>879990.309858558</v>
      </c>
      <c r="AZ63" s="191">
        <v>854149.87683844753</v>
      </c>
      <c r="BA63" s="191">
        <v>829016.46469225199</v>
      </c>
      <c r="BB63" s="191">
        <v>804092.0123475556</v>
      </c>
      <c r="BC63" s="191">
        <v>780034.94335979701</v>
      </c>
      <c r="BD63" s="191">
        <v>756178.45524091402</v>
      </c>
      <c r="BE63" s="191">
        <v>733065.68552856799</v>
      </c>
      <c r="BF63" s="191">
        <v>710174.45253194356</v>
      </c>
      <c r="BG63" s="191">
        <v>688118.21031437069</v>
      </c>
      <c r="BH63" s="191">
        <v>666477.90633871837</v>
      </c>
      <c r="BI63" s="191">
        <v>645782.89317957591</v>
      </c>
      <c r="BJ63" s="191">
        <v>625527.44742739282</v>
      </c>
      <c r="BK63" s="191">
        <v>606342.33116835577</v>
      </c>
      <c r="BL63" s="191">
        <v>587561.66146873357</v>
      </c>
      <c r="BM63" s="191">
        <v>569618.67156325781</v>
      </c>
      <c r="BN63" s="191">
        <v>552413.59285679762</v>
      </c>
      <c r="BO63" s="191">
        <v>535984.6668192778</v>
      </c>
      <c r="BP63" s="191">
        <v>520239.24598012568</v>
      </c>
      <c r="BQ63" s="191">
        <v>505416.70116415975</v>
      </c>
      <c r="BR63" s="191">
        <v>491367.5595876227</v>
      </c>
      <c r="BS63" s="191">
        <v>477894.90231203497</v>
      </c>
      <c r="BT63" s="191">
        <v>465334.64335483499</v>
      </c>
      <c r="BU63" s="191">
        <v>453540.77232558542</v>
      </c>
      <c r="BV63" s="191">
        <v>442303.05290650454</v>
      </c>
      <c r="BW63" s="191">
        <v>434861.11255685135</v>
      </c>
      <c r="BX63" s="191">
        <v>428202.11952751776</v>
      </c>
      <c r="BY63" s="191">
        <v>422076.80008188664</v>
      </c>
      <c r="BZ63" s="191">
        <v>416455.97991696093</v>
      </c>
      <c r="CA63" s="190"/>
      <c r="CB63" s="190"/>
    </row>
    <row r="64" spans="2:80">
      <c r="B64" s="184">
        <f t="shared" si="3"/>
        <v>2057</v>
      </c>
      <c r="C64" s="191">
        <v>2458336.0839194418</v>
      </c>
      <c r="D64" s="191">
        <v>2424063.7727689431</v>
      </c>
      <c r="E64" s="191">
        <v>2390560.3375627799</v>
      </c>
      <c r="F64" s="191">
        <v>2356425.3006697232</v>
      </c>
      <c r="G64" s="191">
        <v>2323775.7448020545</v>
      </c>
      <c r="H64" s="191">
        <v>2289758.7164332718</v>
      </c>
      <c r="I64" s="191">
        <v>2256468.6922969432</v>
      </c>
      <c r="J64" s="191">
        <v>2222866.620552063</v>
      </c>
      <c r="K64" s="191">
        <v>2190625.8163884142</v>
      </c>
      <c r="L64" s="191">
        <v>2156872.0445208363</v>
      </c>
      <c r="M64" s="191">
        <v>2124967.8230847386</v>
      </c>
      <c r="N64" s="191">
        <v>2091614.1377505159</v>
      </c>
      <c r="O64" s="191">
        <v>2059503.8038995166</v>
      </c>
      <c r="P64" s="191">
        <v>2026995.3398006794</v>
      </c>
      <c r="Q64" s="191">
        <v>1991791.6447204917</v>
      </c>
      <c r="R64" s="191">
        <v>1956753.5826082795</v>
      </c>
      <c r="S64" s="191">
        <v>1921103.799081031</v>
      </c>
      <c r="T64" s="191">
        <v>1886007.1684940455</v>
      </c>
      <c r="U64" s="191">
        <v>1851592.8150653816</v>
      </c>
      <c r="V64" s="191">
        <v>1816948.9390986844</v>
      </c>
      <c r="W64" s="191">
        <v>1782463.5770774952</v>
      </c>
      <c r="X64" s="191">
        <v>1748230.9557993477</v>
      </c>
      <c r="Y64" s="191">
        <v>1714074.8715129232</v>
      </c>
      <c r="Z64" s="191">
        <v>1680160.7761865237</v>
      </c>
      <c r="AA64" s="191">
        <v>1646379.0918179541</v>
      </c>
      <c r="AB64" s="191">
        <v>1612460.4993657852</v>
      </c>
      <c r="AC64" s="191">
        <v>1579284.2720139208</v>
      </c>
      <c r="AD64" s="191">
        <v>1545919.5355021665</v>
      </c>
      <c r="AE64" s="191">
        <v>1512452.9957796335</v>
      </c>
      <c r="AF64" s="191">
        <v>1479655.2889738388</v>
      </c>
      <c r="AG64" s="191">
        <v>1446699.0236343201</v>
      </c>
      <c r="AH64" s="191">
        <v>1414154.1956437218</v>
      </c>
      <c r="AI64" s="191">
        <v>1381712.019225687</v>
      </c>
      <c r="AJ64" s="191">
        <v>1349673.7027277707</v>
      </c>
      <c r="AK64" s="191">
        <v>1317808.7220364972</v>
      </c>
      <c r="AL64" s="191">
        <v>1286737.1208279508</v>
      </c>
      <c r="AM64" s="191">
        <v>1255349.4670034074</v>
      </c>
      <c r="AN64" s="191">
        <v>1224382.8350939865</v>
      </c>
      <c r="AO64" s="191">
        <v>1193926.1719132771</v>
      </c>
      <c r="AP64" s="191">
        <v>1163577.9327552314</v>
      </c>
      <c r="AQ64" s="191">
        <v>1133816.5350357383</v>
      </c>
      <c r="AR64" s="191">
        <v>1104266.7127981402</v>
      </c>
      <c r="AS64" s="191">
        <v>1075011.5489657626</v>
      </c>
      <c r="AT64" s="191">
        <v>1045994.547943997</v>
      </c>
      <c r="AU64" s="191">
        <v>1017560.2621300875</v>
      </c>
      <c r="AV64" s="191">
        <v>989095.91737530543</v>
      </c>
      <c r="AW64" s="191">
        <v>961438.73942836525</v>
      </c>
      <c r="AX64" s="191">
        <v>934065.80844642234</v>
      </c>
      <c r="AY64" s="191">
        <v>907062.92537958093</v>
      </c>
      <c r="AZ64" s="191">
        <v>880428.9220729341</v>
      </c>
      <c r="BA64" s="191">
        <v>854465.55284662102</v>
      </c>
      <c r="BB64" s="191">
        <v>828820.93267178349</v>
      </c>
      <c r="BC64" s="191">
        <v>803963.41269492672</v>
      </c>
      <c r="BD64" s="191">
        <v>779360.64371402957</v>
      </c>
      <c r="BE64" s="191">
        <v>755518.85551458807</v>
      </c>
      <c r="BF64" s="191">
        <v>731905.64398134092</v>
      </c>
      <c r="BG64" s="191">
        <v>709180.76412042836</v>
      </c>
      <c r="BH64" s="191">
        <v>686818.34767956776</v>
      </c>
      <c r="BI64" s="191">
        <v>665429.23999713897</v>
      </c>
      <c r="BJ64" s="191">
        <v>644553.34013193636</v>
      </c>
      <c r="BK64" s="191">
        <v>624671.35178774956</v>
      </c>
      <c r="BL64" s="191">
        <v>605315.84461278399</v>
      </c>
      <c r="BM64" s="191">
        <v>586773.22743551957</v>
      </c>
      <c r="BN64" s="191">
        <v>569015.95316468715</v>
      </c>
      <c r="BO64" s="191">
        <v>552054.35879184981</v>
      </c>
      <c r="BP64" s="191">
        <v>535748.29788223282</v>
      </c>
      <c r="BQ64" s="191">
        <v>520431.63521599822</v>
      </c>
      <c r="BR64" s="191">
        <v>505885.42048676725</v>
      </c>
      <c r="BS64" s="191">
        <v>491996.16002367984</v>
      </c>
      <c r="BT64" s="191">
        <v>478982.49964126357</v>
      </c>
      <c r="BU64" s="191">
        <v>466792.93191475194</v>
      </c>
      <c r="BV64" s="191">
        <v>455168.19486170326</v>
      </c>
      <c r="BW64" s="191">
        <v>447459.02785702678</v>
      </c>
      <c r="BX64" s="191">
        <v>440560.97748010588</v>
      </c>
      <c r="BY64" s="191">
        <v>434252.42401480617</v>
      </c>
      <c r="BZ64" s="191">
        <v>428457.43808248616</v>
      </c>
      <c r="CA64" s="190"/>
      <c r="CB64" s="190"/>
    </row>
    <row r="65" spans="2:80">
      <c r="B65" s="184">
        <f t="shared" si="3"/>
        <v>2058</v>
      </c>
      <c r="C65" s="191">
        <v>2534528.1859223284</v>
      </c>
      <c r="D65" s="191">
        <v>2499192.0964856544</v>
      </c>
      <c r="E65" s="191">
        <v>2464996.6534514185</v>
      </c>
      <c r="F65" s="191">
        <v>2429799.1960827825</v>
      </c>
      <c r="G65" s="191">
        <v>2396079.4504810311</v>
      </c>
      <c r="H65" s="191">
        <v>2361008.96540784</v>
      </c>
      <c r="I65" s="191">
        <v>2327007.9259949205</v>
      </c>
      <c r="J65" s="191">
        <v>2292353.0121940174</v>
      </c>
      <c r="K65" s="191">
        <v>2259052.2463682727</v>
      </c>
      <c r="L65" s="191">
        <v>2224255.534058664</v>
      </c>
      <c r="M65" s="191">
        <v>2191299.762520696</v>
      </c>
      <c r="N65" s="191">
        <v>2156911.2161715236</v>
      </c>
      <c r="O65" s="191">
        <v>2123768.6266186642</v>
      </c>
      <c r="P65" s="191">
        <v>2090526.5330674327</v>
      </c>
      <c r="Q65" s="191">
        <v>2054180.2158915063</v>
      </c>
      <c r="R65" s="191">
        <v>2018017.472767476</v>
      </c>
      <c r="S65" s="191">
        <v>1981521.3588174579</v>
      </c>
      <c r="T65" s="191">
        <v>1945036.0834168529</v>
      </c>
      <c r="U65" s="191">
        <v>1909764.9269853788</v>
      </c>
      <c r="V65" s="191">
        <v>1874016.6098059732</v>
      </c>
      <c r="W65" s="191">
        <v>1838417.5193774486</v>
      </c>
      <c r="X65" s="191">
        <v>1803328.6442481207</v>
      </c>
      <c r="Y65" s="191">
        <v>1768070.0071499636</v>
      </c>
      <c r="Z65" s="191">
        <v>1732824.1008190315</v>
      </c>
      <c r="AA65" s="191">
        <v>1698184.1144430616</v>
      </c>
      <c r="AB65" s="191">
        <v>1663385.7085048654</v>
      </c>
      <c r="AC65" s="191">
        <v>1629124.045910113</v>
      </c>
      <c r="AD65" s="191">
        <v>1594465.2980801107</v>
      </c>
      <c r="AE65" s="191">
        <v>1560320.7205653656</v>
      </c>
      <c r="AF65" s="191">
        <v>1526440.688476414</v>
      </c>
      <c r="AG65" s="191">
        <v>1492412.035338111</v>
      </c>
      <c r="AH65" s="191">
        <v>1458794.3223673978</v>
      </c>
      <c r="AI65" s="191">
        <v>1425466.6643478337</v>
      </c>
      <c r="AJ65" s="191">
        <v>1392539.3431144557</v>
      </c>
      <c r="AK65" s="191">
        <v>1359625.726540925</v>
      </c>
      <c r="AL65" s="191">
        <v>1327511.3937119488</v>
      </c>
      <c r="AM65" s="191">
        <v>1295238.6231489512</v>
      </c>
      <c r="AN65" s="191">
        <v>1263384.2071444758</v>
      </c>
      <c r="AO65" s="191">
        <v>1231901.3564513284</v>
      </c>
      <c r="AP65" s="191">
        <v>1200545.6428433685</v>
      </c>
      <c r="AQ65" s="191">
        <v>1169908.3296289963</v>
      </c>
      <c r="AR65" s="191">
        <v>1139354.8424951243</v>
      </c>
      <c r="AS65" s="191">
        <v>1109235.6162642112</v>
      </c>
      <c r="AT65" s="191">
        <v>1079237.6562525509</v>
      </c>
      <c r="AU65" s="191">
        <v>1049942.3574737834</v>
      </c>
      <c r="AV65" s="191">
        <v>1020520.0104718921</v>
      </c>
      <c r="AW65" s="191">
        <v>992095.81035339378</v>
      </c>
      <c r="AX65" s="191">
        <v>963694.24456336861</v>
      </c>
      <c r="AY65" s="191">
        <v>935855.64578726212</v>
      </c>
      <c r="AZ65" s="191">
        <v>908387.90523265174</v>
      </c>
      <c r="BA65" s="191">
        <v>881524.01420813717</v>
      </c>
      <c r="BB65" s="191">
        <v>855147.89676040376</v>
      </c>
      <c r="BC65" s="191">
        <v>829417.66745058645</v>
      </c>
      <c r="BD65" s="191">
        <v>804024.90616049711</v>
      </c>
      <c r="BE65" s="191">
        <v>779404.1708423025</v>
      </c>
      <c r="BF65" s="191">
        <v>755024.66000235209</v>
      </c>
      <c r="BG65" s="191">
        <v>731594.74166215083</v>
      </c>
      <c r="BH65" s="191">
        <v>708449.29753258964</v>
      </c>
      <c r="BI65" s="191">
        <v>686297.61594584968</v>
      </c>
      <c r="BJ65" s="191">
        <v>664767.58083912497</v>
      </c>
      <c r="BK65" s="191">
        <v>644098.81102145254</v>
      </c>
      <c r="BL65" s="191">
        <v>624137.34337117861</v>
      </c>
      <c r="BM65" s="191">
        <v>604939.56433786056</v>
      </c>
      <c r="BN65" s="191">
        <v>586587.45769279776</v>
      </c>
      <c r="BO65" s="191">
        <v>569044.37668936863</v>
      </c>
      <c r="BP65" s="191">
        <v>552107.85980301118</v>
      </c>
      <c r="BQ65" s="191">
        <v>536247.44962104852</v>
      </c>
      <c r="BR65" s="191">
        <v>521142.48820131674</v>
      </c>
      <c r="BS65" s="191">
        <v>506808.609367339</v>
      </c>
      <c r="BT65" s="191">
        <v>493281.06317086896</v>
      </c>
      <c r="BU65" s="191">
        <v>480656.83188095107</v>
      </c>
      <c r="BV65" s="191">
        <v>468601.8198590097</v>
      </c>
      <c r="BW65" s="191">
        <v>460589.00271047052</v>
      </c>
      <c r="BX65" s="191">
        <v>453417.83065473207</v>
      </c>
      <c r="BY65" s="191">
        <v>446915.35629936412</v>
      </c>
      <c r="BZ65" s="191">
        <v>440937.73235295335</v>
      </c>
      <c r="CA65" s="190"/>
      <c r="CB65" s="190"/>
    </row>
    <row r="66" spans="2:80">
      <c r="B66" s="184">
        <f t="shared" si="3"/>
        <v>2059</v>
      </c>
      <c r="C66" s="191">
        <v>2613568.94122444</v>
      </c>
      <c r="D66" s="191">
        <v>2577139.331194038</v>
      </c>
      <c r="E66" s="191">
        <v>2542251.7474361896</v>
      </c>
      <c r="F66" s="191">
        <v>2505963.7051869952</v>
      </c>
      <c r="G66" s="191">
        <v>2471119.2055237992</v>
      </c>
      <c r="H66" s="191">
        <v>2434969.883885907</v>
      </c>
      <c r="I66" s="191">
        <v>2400259.4003235423</v>
      </c>
      <c r="J66" s="191">
        <v>2364522.9892081679</v>
      </c>
      <c r="K66" s="191">
        <v>2330109.4140569461</v>
      </c>
      <c r="L66" s="191">
        <v>2294248.6294041178</v>
      </c>
      <c r="M66" s="191">
        <v>2260187.4282030128</v>
      </c>
      <c r="N66" s="191">
        <v>2224740.7284521656</v>
      </c>
      <c r="O66" s="191">
        <v>2190525.3213544087</v>
      </c>
      <c r="P66" s="191">
        <v>2156550.2602317822</v>
      </c>
      <c r="Q66" s="191">
        <v>2119011.1414396944</v>
      </c>
      <c r="R66" s="191">
        <v>2081680.316905665</v>
      </c>
      <c r="S66" s="191">
        <v>2044337.0283355387</v>
      </c>
      <c r="T66" s="191">
        <v>2006394.0953947329</v>
      </c>
      <c r="U66" s="191">
        <v>1970246.6523455051</v>
      </c>
      <c r="V66" s="191">
        <v>1933357.3916971413</v>
      </c>
      <c r="W66" s="191">
        <v>1896600.5010092109</v>
      </c>
      <c r="X66" s="191">
        <v>1860644.1668740553</v>
      </c>
      <c r="Y66" s="191">
        <v>1824242.0954311872</v>
      </c>
      <c r="Z66" s="191">
        <v>1787592.9417330003</v>
      </c>
      <c r="AA66" s="191">
        <v>1752083.026897338</v>
      </c>
      <c r="AB66" s="191">
        <v>1716389.2760596999</v>
      </c>
      <c r="AC66" s="191">
        <v>1680997.7795029064</v>
      </c>
      <c r="AD66" s="191">
        <v>1644976.0614502379</v>
      </c>
      <c r="AE66" s="191">
        <v>1610164.7238680085</v>
      </c>
      <c r="AF66" s="191">
        <v>1575155.6053196827</v>
      </c>
      <c r="AG66" s="191">
        <v>1540015.4484511029</v>
      </c>
      <c r="AH66" s="191">
        <v>1505278.6130608371</v>
      </c>
      <c r="AI66" s="191">
        <v>1471046.6107213274</v>
      </c>
      <c r="AJ66" s="191">
        <v>1437207.8606816307</v>
      </c>
      <c r="AK66" s="191">
        <v>1403205.6044014338</v>
      </c>
      <c r="AL66" s="191">
        <v>1369999.3724418005</v>
      </c>
      <c r="AM66" s="191">
        <v>1336819.6726143779</v>
      </c>
      <c r="AN66" s="191">
        <v>1304051.9025161513</v>
      </c>
      <c r="AO66" s="191">
        <v>1271496.3791259227</v>
      </c>
      <c r="AP66" s="191">
        <v>1239094.5561623138</v>
      </c>
      <c r="AQ66" s="191">
        <v>1207551.5446730359</v>
      </c>
      <c r="AR66" s="191">
        <v>1175946.2663464383</v>
      </c>
      <c r="AS66" s="191">
        <v>1144937.2034921555</v>
      </c>
      <c r="AT66" s="191">
        <v>1113914.9599952123</v>
      </c>
      <c r="AU66" s="191">
        <v>1083726.6879582992</v>
      </c>
      <c r="AV66" s="191">
        <v>1053307.5043378726</v>
      </c>
      <c r="AW66" s="191">
        <v>1024089.3594495381</v>
      </c>
      <c r="AX66" s="191">
        <v>994604.78713556658</v>
      </c>
      <c r="AY66" s="191">
        <v>965899.51969665848</v>
      </c>
      <c r="AZ66" s="191">
        <v>937564.76171653601</v>
      </c>
      <c r="BA66" s="191">
        <v>909755.42064248037</v>
      </c>
      <c r="BB66" s="191">
        <v>882628.20417124371</v>
      </c>
      <c r="BC66" s="191">
        <v>855979.66690199857</v>
      </c>
      <c r="BD66" s="191">
        <v>829764.02286434197</v>
      </c>
      <c r="BE66" s="191">
        <v>804327.21307989757</v>
      </c>
      <c r="BF66" s="191">
        <v>779149.36444323929</v>
      </c>
      <c r="BG66" s="191">
        <v>754981.72816950595</v>
      </c>
      <c r="BH66" s="191">
        <v>731016.70826501574</v>
      </c>
      <c r="BI66" s="191">
        <v>708059.10560640774</v>
      </c>
      <c r="BJ66" s="191">
        <v>685846.59910049126</v>
      </c>
      <c r="BK66" s="191">
        <v>664341.70728173421</v>
      </c>
      <c r="BL66" s="191">
        <v>643748.05683993211</v>
      </c>
      <c r="BM66" s="191">
        <v>623860.60634124989</v>
      </c>
      <c r="BN66" s="191">
        <v>604883.95628984924</v>
      </c>
      <c r="BO66" s="191">
        <v>586725.10985863907</v>
      </c>
      <c r="BP66" s="191">
        <v>569118.2993893309</v>
      </c>
      <c r="BQ66" s="191">
        <v>552681.4771918935</v>
      </c>
      <c r="BR66" s="191">
        <v>536981.48452022776</v>
      </c>
      <c r="BS66" s="191">
        <v>522179.90086609148</v>
      </c>
      <c r="BT66" s="191">
        <v>508103.70771659742</v>
      </c>
      <c r="BU66" s="191">
        <v>495020.13905734057</v>
      </c>
      <c r="BV66" s="191">
        <v>482508.54265753907</v>
      </c>
      <c r="BW66" s="191">
        <v>474170.76038622903</v>
      </c>
      <c r="BX66" s="191">
        <v>466706.07602260052</v>
      </c>
      <c r="BY66" s="191">
        <v>459999.62444486399</v>
      </c>
      <c r="BZ66" s="191">
        <v>453833.12312771822</v>
      </c>
      <c r="CA66" s="190"/>
      <c r="CB66" s="190"/>
    </row>
    <row r="67" spans="2:80">
      <c r="B67" s="184">
        <f t="shared" si="3"/>
        <v>2060</v>
      </c>
      <c r="C67" s="191">
        <v>2694035.442093269</v>
      </c>
      <c r="D67" s="191">
        <v>2656538.8739152728</v>
      </c>
      <c r="E67" s="191">
        <v>2620673.9161912403</v>
      </c>
      <c r="F67" s="191">
        <v>2583333.6474057836</v>
      </c>
      <c r="G67" s="191">
        <v>2547323.2264161166</v>
      </c>
      <c r="H67" s="191">
        <v>2510140.8488382781</v>
      </c>
      <c r="I67" s="191">
        <v>2474478.4272568566</v>
      </c>
      <c r="J67" s="191">
        <v>2437702.7188429618</v>
      </c>
      <c r="K67" s="191">
        <v>2402145.6585716149</v>
      </c>
      <c r="L67" s="191">
        <v>2365285.2032671655</v>
      </c>
      <c r="M67" s="191">
        <v>2330083.1918708351</v>
      </c>
      <c r="N67" s="191">
        <v>2293634.635979868</v>
      </c>
      <c r="O67" s="191">
        <v>2258348.5471329819</v>
      </c>
      <c r="P67" s="191">
        <v>2223452.0850549629</v>
      </c>
      <c r="Q67" s="191">
        <v>2184709.1611811444</v>
      </c>
      <c r="R67" s="191">
        <v>2146214.7623285698</v>
      </c>
      <c r="S67" s="191">
        <v>2107865.0781251518</v>
      </c>
      <c r="T67" s="191">
        <v>2068684.7679665121</v>
      </c>
      <c r="U67" s="191">
        <v>2031459.2067224737</v>
      </c>
      <c r="V67" s="191">
        <v>1993458.2654801374</v>
      </c>
      <c r="W67" s="191">
        <v>1955553.1601903418</v>
      </c>
      <c r="X67" s="191">
        <v>1918576.9671661465</v>
      </c>
      <c r="Y67" s="191">
        <v>1881053.7314390589</v>
      </c>
      <c r="Z67" s="191">
        <v>1843174.8387433304</v>
      </c>
      <c r="AA67" s="191">
        <v>1806659.5107085342</v>
      </c>
      <c r="AB67" s="191">
        <v>1769940.9847939494</v>
      </c>
      <c r="AC67" s="191">
        <v>1733433.6899473753</v>
      </c>
      <c r="AD67" s="191">
        <v>1696205.0882352137</v>
      </c>
      <c r="AE67" s="191">
        <v>1660484.9063559943</v>
      </c>
      <c r="AF67" s="191">
        <v>1624359.1259135851</v>
      </c>
      <c r="AG67" s="191">
        <v>1588142.4587224682</v>
      </c>
      <c r="AH67" s="191">
        <v>1552298.2762593776</v>
      </c>
      <c r="AI67" s="191">
        <v>1517072.4615990117</v>
      </c>
      <c r="AJ67" s="191">
        <v>1482234.52860312</v>
      </c>
      <c r="AK67" s="191">
        <v>1447179.868588133</v>
      </c>
      <c r="AL67" s="191">
        <v>1412890.5778130307</v>
      </c>
      <c r="AM67" s="191">
        <v>1378736.3511508587</v>
      </c>
      <c r="AN67" s="191">
        <v>1344987.7435211614</v>
      </c>
      <c r="AO67" s="191">
        <v>1311383.1555676961</v>
      </c>
      <c r="AP67" s="191">
        <v>1277978.7428560024</v>
      </c>
      <c r="AQ67" s="191">
        <v>1245465.8207002864</v>
      </c>
      <c r="AR67" s="191">
        <v>1212826.0950220157</v>
      </c>
      <c r="AS67" s="191">
        <v>1180887.3582411599</v>
      </c>
      <c r="AT67" s="191">
        <v>1148873.210824522</v>
      </c>
      <c r="AU67" s="191">
        <v>1117744.1739370893</v>
      </c>
      <c r="AV67" s="191">
        <v>1086372.5730643228</v>
      </c>
      <c r="AW67" s="191">
        <v>1056243.4311502445</v>
      </c>
      <c r="AX67" s="191">
        <v>1025770.5185258993</v>
      </c>
      <c r="AY67" s="191">
        <v>996174.38943036739</v>
      </c>
      <c r="AZ67" s="191">
        <v>966948.17722915369</v>
      </c>
      <c r="BA67" s="191">
        <v>938218.21787404118</v>
      </c>
      <c r="BB67" s="191">
        <v>910284.98372311867</v>
      </c>
      <c r="BC67" s="191">
        <v>882742.13266036136</v>
      </c>
      <c r="BD67" s="191">
        <v>855694.71171439055</v>
      </c>
      <c r="BE67" s="191">
        <v>829422.65293661051</v>
      </c>
      <c r="BF67" s="191">
        <v>803448.04387890338</v>
      </c>
      <c r="BG67" s="191">
        <v>778488.84678456502</v>
      </c>
      <c r="BH67" s="191">
        <v>753747.72329213761</v>
      </c>
      <c r="BI67" s="191">
        <v>729998.44881837792</v>
      </c>
      <c r="BJ67" s="191">
        <v>707072.1376758035</v>
      </c>
      <c r="BK67" s="191">
        <v>684800.28486840217</v>
      </c>
      <c r="BL67" s="191">
        <v>663545.14202727657</v>
      </c>
      <c r="BM67" s="191">
        <v>642987.80445341114</v>
      </c>
      <c r="BN67" s="191">
        <v>623379.86580827797</v>
      </c>
      <c r="BO67" s="191">
        <v>604586.26197894709</v>
      </c>
      <c r="BP67" s="191">
        <v>586349.78836293635</v>
      </c>
      <c r="BQ67" s="191">
        <v>569333.38208326767</v>
      </c>
      <c r="BR67" s="191">
        <v>553062.08071886259</v>
      </c>
      <c r="BS67" s="191">
        <v>537760.27655203082</v>
      </c>
      <c r="BT67" s="191">
        <v>523164.55100929877</v>
      </c>
      <c r="BU67" s="191">
        <v>509627.36466268933</v>
      </c>
      <c r="BV67" s="191">
        <v>496672.33553278836</v>
      </c>
      <c r="BW67" s="191">
        <v>488023.72476622596</v>
      </c>
      <c r="BX67" s="191">
        <v>480271.44134724577</v>
      </c>
      <c r="BY67" s="191">
        <v>473338.02802068082</v>
      </c>
      <c r="BZ67" s="191">
        <v>466984.03031851456</v>
      </c>
      <c r="CA67" s="190"/>
      <c r="CB67" s="190"/>
    </row>
    <row r="68" spans="2:80">
      <c r="B68" s="184">
        <f t="shared" si="3"/>
        <v>2061</v>
      </c>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0"/>
      <c r="CB68" s="190"/>
    </row>
    <row r="69" spans="2:80">
      <c r="B69" s="184">
        <f t="shared" si="3"/>
        <v>2062</v>
      </c>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191"/>
      <c r="BY69" s="191"/>
      <c r="BZ69" s="191"/>
      <c r="CA69" s="190"/>
      <c r="CB69" s="190"/>
    </row>
    <row r="70" spans="2:80">
      <c r="B70" s="184">
        <f t="shared" si="3"/>
        <v>2063</v>
      </c>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0"/>
      <c r="CB70" s="190"/>
    </row>
    <row r="71" spans="2:80">
      <c r="B71" s="184">
        <f t="shared" si="3"/>
        <v>2064</v>
      </c>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0"/>
      <c r="CB71" s="190"/>
    </row>
    <row r="72" spans="2:80">
      <c r="B72" s="184">
        <f t="shared" si="3"/>
        <v>2065</v>
      </c>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0"/>
      <c r="CB72" s="190"/>
    </row>
    <row r="73" spans="2:80">
      <c r="B73" s="184">
        <f t="shared" si="3"/>
        <v>2066</v>
      </c>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1"/>
      <c r="BR73" s="191"/>
      <c r="BS73" s="191"/>
      <c r="BT73" s="191"/>
      <c r="BU73" s="191"/>
      <c r="BV73" s="191"/>
      <c r="BW73" s="191"/>
      <c r="BX73" s="191"/>
      <c r="BY73" s="191"/>
      <c r="BZ73" s="191"/>
      <c r="CA73" s="190"/>
      <c r="CB73" s="190"/>
    </row>
    <row r="74" spans="2:80">
      <c r="B74" s="184">
        <f t="shared" si="3"/>
        <v>2067</v>
      </c>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0"/>
      <c r="CB74" s="190"/>
    </row>
    <row r="75" spans="2:80">
      <c r="B75" s="184">
        <f t="shared" si="3"/>
        <v>2068</v>
      </c>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191"/>
      <c r="BX75" s="191"/>
      <c r="BY75" s="191"/>
      <c r="BZ75" s="191"/>
      <c r="CA75" s="190"/>
      <c r="CB75" s="190"/>
    </row>
    <row r="76" spans="2:80">
      <c r="B76" s="184">
        <f t="shared" si="3"/>
        <v>2069</v>
      </c>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1"/>
      <c r="BR76" s="191"/>
      <c r="BS76" s="191"/>
      <c r="BT76" s="191"/>
      <c r="BU76" s="191"/>
      <c r="BV76" s="191"/>
      <c r="BW76" s="191"/>
      <c r="BX76" s="191"/>
      <c r="BY76" s="191"/>
      <c r="BZ76" s="191"/>
      <c r="CA76" s="190"/>
      <c r="CB76" s="190"/>
    </row>
    <row r="77" spans="2:80">
      <c r="B77" s="184">
        <f t="shared" si="3"/>
        <v>2070</v>
      </c>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c r="BT77" s="191"/>
      <c r="BU77" s="191"/>
      <c r="BV77" s="191"/>
      <c r="BW77" s="191"/>
      <c r="BX77" s="191"/>
      <c r="BY77" s="191"/>
      <c r="BZ77" s="191"/>
      <c r="CA77" s="190"/>
      <c r="CB77" s="190"/>
    </row>
    <row r="78" spans="2:80"/>
    <row r="79" spans="2:80" hidden="1"/>
    <row r="80" spans="2:80" hidden="1"/>
    <row r="81" hidden="1"/>
    <row r="82" hidden="1"/>
    <row r="83" hidden="1"/>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9">
    <tabColor theme="5" tint="-0.249977111117893"/>
  </sheetPr>
  <dimension ref="A1:CE77"/>
  <sheetViews>
    <sheetView showGridLines="0" showRowColHeaders="0" zoomScale="70" zoomScaleNormal="70" workbookViewId="0">
      <pane xSplit="2" ySplit="11" topLeftCell="C12" activePane="bottomRight" state="frozen"/>
      <selection activeCell="C12" sqref="C12"/>
      <selection pane="topRight" activeCell="C12" sqref="C12"/>
      <selection pane="bottomLeft" activeCell="C12" sqref="C12"/>
      <selection pane="bottomRight"/>
    </sheetView>
  </sheetViews>
  <sheetFormatPr baseColWidth="10" defaultColWidth="0" defaultRowHeight="13"/>
  <cols>
    <col min="1" max="1" width="3.33203125" style="28" customWidth="1"/>
    <col min="2" max="2" width="4.83203125" style="27" bestFit="1" customWidth="1"/>
    <col min="3" max="78" width="6" style="28" customWidth="1"/>
    <col min="79" max="79" width="5.5" style="28" bestFit="1" customWidth="1"/>
    <col min="80" max="80" width="8.6640625" style="28" bestFit="1" customWidth="1"/>
    <col min="81" max="82" width="0" style="28" hidden="1" customWidth="1"/>
    <col min="83" max="16384" width="9" style="28" hidden="1"/>
  </cols>
  <sheetData>
    <row r="1" spans="1:83" ht="20">
      <c r="A1" s="1" t="s">
        <v>131</v>
      </c>
    </row>
    <row r="3" spans="1:83">
      <c r="B3" s="124" t="s">
        <v>50</v>
      </c>
    </row>
    <row r="4" spans="1:83" ht="3" customHeight="1">
      <c r="B4" s="32"/>
    </row>
    <row r="5" spans="1:83" ht="3" customHeight="1">
      <c r="B5" s="32"/>
    </row>
    <row r="6" spans="1:83" ht="3" customHeight="1">
      <c r="B6" s="32"/>
    </row>
    <row r="7" spans="1:83" ht="3" customHeight="1">
      <c r="B7" s="32"/>
    </row>
    <row r="8" spans="1:83" ht="3" customHeight="1">
      <c r="B8" s="32"/>
    </row>
    <row r="9" spans="1:83" ht="3" customHeight="1">
      <c r="B9" s="32"/>
    </row>
    <row r="10" spans="1:83" ht="3" customHeight="1"/>
    <row r="11" spans="1:83">
      <c r="B11" s="182"/>
      <c r="C11" s="182">
        <v>20</v>
      </c>
      <c r="D11" s="182">
        <f t="shared" ref="D11:BO11" si="0">C11+1</f>
        <v>21</v>
      </c>
      <c r="E11" s="182">
        <f t="shared" si="0"/>
        <v>22</v>
      </c>
      <c r="F11" s="182">
        <f t="shared" si="0"/>
        <v>23</v>
      </c>
      <c r="G11" s="182">
        <f t="shared" si="0"/>
        <v>24</v>
      </c>
      <c r="H11" s="182">
        <f t="shared" si="0"/>
        <v>25</v>
      </c>
      <c r="I11" s="182">
        <f t="shared" si="0"/>
        <v>26</v>
      </c>
      <c r="J11" s="182">
        <f t="shared" si="0"/>
        <v>27</v>
      </c>
      <c r="K11" s="182">
        <f t="shared" si="0"/>
        <v>28</v>
      </c>
      <c r="L11" s="182">
        <f t="shared" si="0"/>
        <v>29</v>
      </c>
      <c r="M11" s="182">
        <f t="shared" si="0"/>
        <v>30</v>
      </c>
      <c r="N11" s="182">
        <f t="shared" si="0"/>
        <v>31</v>
      </c>
      <c r="O11" s="182">
        <f t="shared" si="0"/>
        <v>32</v>
      </c>
      <c r="P11" s="182">
        <f t="shared" si="0"/>
        <v>33</v>
      </c>
      <c r="Q11" s="182">
        <f t="shared" si="0"/>
        <v>34</v>
      </c>
      <c r="R11" s="182">
        <f t="shared" si="0"/>
        <v>35</v>
      </c>
      <c r="S11" s="182">
        <f t="shared" si="0"/>
        <v>36</v>
      </c>
      <c r="T11" s="182">
        <f t="shared" si="0"/>
        <v>37</v>
      </c>
      <c r="U11" s="182">
        <f t="shared" si="0"/>
        <v>38</v>
      </c>
      <c r="V11" s="182">
        <f t="shared" si="0"/>
        <v>39</v>
      </c>
      <c r="W11" s="182">
        <f t="shared" si="0"/>
        <v>40</v>
      </c>
      <c r="X11" s="182">
        <f t="shared" si="0"/>
        <v>41</v>
      </c>
      <c r="Y11" s="182">
        <f t="shared" si="0"/>
        <v>42</v>
      </c>
      <c r="Z11" s="182">
        <f t="shared" si="0"/>
        <v>43</v>
      </c>
      <c r="AA11" s="182">
        <f t="shared" si="0"/>
        <v>44</v>
      </c>
      <c r="AB11" s="182">
        <f t="shared" si="0"/>
        <v>45</v>
      </c>
      <c r="AC11" s="182">
        <f t="shared" si="0"/>
        <v>46</v>
      </c>
      <c r="AD11" s="182">
        <f t="shared" si="0"/>
        <v>47</v>
      </c>
      <c r="AE11" s="182">
        <f t="shared" si="0"/>
        <v>48</v>
      </c>
      <c r="AF11" s="182">
        <f t="shared" si="0"/>
        <v>49</v>
      </c>
      <c r="AG11" s="182">
        <f t="shared" si="0"/>
        <v>50</v>
      </c>
      <c r="AH11" s="182">
        <f t="shared" si="0"/>
        <v>51</v>
      </c>
      <c r="AI11" s="182">
        <f t="shared" si="0"/>
        <v>52</v>
      </c>
      <c r="AJ11" s="182">
        <f t="shared" si="0"/>
        <v>53</v>
      </c>
      <c r="AK11" s="182">
        <f t="shared" si="0"/>
        <v>54</v>
      </c>
      <c r="AL11" s="182">
        <f t="shared" si="0"/>
        <v>55</v>
      </c>
      <c r="AM11" s="182">
        <f t="shared" si="0"/>
        <v>56</v>
      </c>
      <c r="AN11" s="182">
        <f t="shared" si="0"/>
        <v>57</v>
      </c>
      <c r="AO11" s="182">
        <f t="shared" si="0"/>
        <v>58</v>
      </c>
      <c r="AP11" s="182">
        <f t="shared" si="0"/>
        <v>59</v>
      </c>
      <c r="AQ11" s="182">
        <f t="shared" si="0"/>
        <v>60</v>
      </c>
      <c r="AR11" s="182">
        <f t="shared" si="0"/>
        <v>61</v>
      </c>
      <c r="AS11" s="182">
        <f t="shared" si="0"/>
        <v>62</v>
      </c>
      <c r="AT11" s="182">
        <f t="shared" si="0"/>
        <v>63</v>
      </c>
      <c r="AU11" s="182">
        <f t="shared" si="0"/>
        <v>64</v>
      </c>
      <c r="AV11" s="182">
        <f t="shared" si="0"/>
        <v>65</v>
      </c>
      <c r="AW11" s="182">
        <f t="shared" si="0"/>
        <v>66</v>
      </c>
      <c r="AX11" s="182">
        <f t="shared" si="0"/>
        <v>67</v>
      </c>
      <c r="AY11" s="182">
        <f t="shared" si="0"/>
        <v>68</v>
      </c>
      <c r="AZ11" s="182">
        <f t="shared" si="0"/>
        <v>69</v>
      </c>
      <c r="BA11" s="182">
        <f t="shared" si="0"/>
        <v>70</v>
      </c>
      <c r="BB11" s="182">
        <f t="shared" si="0"/>
        <v>71</v>
      </c>
      <c r="BC11" s="182">
        <f t="shared" si="0"/>
        <v>72</v>
      </c>
      <c r="BD11" s="182">
        <f t="shared" si="0"/>
        <v>73</v>
      </c>
      <c r="BE11" s="182">
        <f t="shared" si="0"/>
        <v>74</v>
      </c>
      <c r="BF11" s="182">
        <f t="shared" si="0"/>
        <v>75</v>
      </c>
      <c r="BG11" s="182">
        <f t="shared" si="0"/>
        <v>76</v>
      </c>
      <c r="BH11" s="182">
        <f t="shared" si="0"/>
        <v>77</v>
      </c>
      <c r="BI11" s="182">
        <f t="shared" si="0"/>
        <v>78</v>
      </c>
      <c r="BJ11" s="182">
        <f t="shared" si="0"/>
        <v>79</v>
      </c>
      <c r="BK11" s="182">
        <f t="shared" si="0"/>
        <v>80</v>
      </c>
      <c r="BL11" s="182">
        <f t="shared" si="0"/>
        <v>81</v>
      </c>
      <c r="BM11" s="182">
        <f t="shared" si="0"/>
        <v>82</v>
      </c>
      <c r="BN11" s="182">
        <f t="shared" si="0"/>
        <v>83</v>
      </c>
      <c r="BO11" s="182">
        <f t="shared" si="0"/>
        <v>84</v>
      </c>
      <c r="BP11" s="182">
        <f t="shared" ref="BP11:BY11" si="1">BO11+1</f>
        <v>85</v>
      </c>
      <c r="BQ11" s="182">
        <f t="shared" si="1"/>
        <v>86</v>
      </c>
      <c r="BR11" s="182">
        <f t="shared" si="1"/>
        <v>87</v>
      </c>
      <c r="BS11" s="182">
        <f t="shared" si="1"/>
        <v>88</v>
      </c>
      <c r="BT11" s="182">
        <f t="shared" si="1"/>
        <v>89</v>
      </c>
      <c r="BU11" s="182">
        <f t="shared" si="1"/>
        <v>90</v>
      </c>
      <c r="BV11" s="182">
        <f t="shared" si="1"/>
        <v>91</v>
      </c>
      <c r="BW11" s="182">
        <f t="shared" si="1"/>
        <v>92</v>
      </c>
      <c r="BX11" s="182">
        <f t="shared" si="1"/>
        <v>93</v>
      </c>
      <c r="BY11" s="182">
        <f t="shared" si="1"/>
        <v>94</v>
      </c>
      <c r="BZ11" s="182" t="s">
        <v>11</v>
      </c>
      <c r="CA11" s="190"/>
      <c r="CB11" s="190"/>
    </row>
    <row r="12" spans="1:83">
      <c r="B12" s="184">
        <v>2005</v>
      </c>
      <c r="C12" s="191">
        <v>330836.02260135766</v>
      </c>
      <c r="D12" s="191">
        <v>328992.46814665257</v>
      </c>
      <c r="E12" s="191">
        <v>327207.91369194735</v>
      </c>
      <c r="F12" s="191">
        <v>325305.35923724226</v>
      </c>
      <c r="G12" s="191">
        <v>323402.80478253704</v>
      </c>
      <c r="H12" s="191">
        <v>321500.25032783195</v>
      </c>
      <c r="I12" s="191">
        <v>319479.69587312674</v>
      </c>
      <c r="J12" s="191">
        <v>317518.14141842158</v>
      </c>
      <c r="K12" s="191">
        <v>315438.58696371643</v>
      </c>
      <c r="L12" s="191">
        <v>313300.03250901127</v>
      </c>
      <c r="M12" s="191">
        <v>311161.47805430612</v>
      </c>
      <c r="N12" s="191">
        <v>308963.92359960097</v>
      </c>
      <c r="O12" s="191">
        <v>306766.36914489581</v>
      </c>
      <c r="P12" s="191">
        <v>304450.8146901906</v>
      </c>
      <c r="Q12" s="191">
        <v>301352.93427047093</v>
      </c>
      <c r="R12" s="191">
        <v>298196.0538507512</v>
      </c>
      <c r="S12" s="191">
        <v>294980.17343103152</v>
      </c>
      <c r="T12" s="191">
        <v>291764.29301131173</v>
      </c>
      <c r="U12" s="191">
        <v>288489.41259159194</v>
      </c>
      <c r="V12" s="191">
        <v>285155.53217187227</v>
      </c>
      <c r="W12" s="191">
        <v>281762.65175215254</v>
      </c>
      <c r="X12" s="191">
        <v>278428.77133243275</v>
      </c>
      <c r="Y12" s="191">
        <v>274976.89091271308</v>
      </c>
      <c r="Z12" s="191">
        <v>271584.01049299334</v>
      </c>
      <c r="AA12" s="191">
        <v>268132.13007327361</v>
      </c>
      <c r="AB12" s="191">
        <v>264680.24965355388</v>
      </c>
      <c r="AC12" s="191">
        <v>261169.36923383412</v>
      </c>
      <c r="AD12" s="191">
        <v>257658.48881411442</v>
      </c>
      <c r="AE12" s="191">
        <v>254088.60839439466</v>
      </c>
      <c r="AF12" s="191">
        <v>250459.72797467493</v>
      </c>
      <c r="AG12" s="191">
        <v>246771.84755495522</v>
      </c>
      <c r="AH12" s="191">
        <v>242965.96713523546</v>
      </c>
      <c r="AI12" s="191">
        <v>239160.08671551576</v>
      </c>
      <c r="AJ12" s="191">
        <v>235295.20629579597</v>
      </c>
      <c r="AK12" s="191">
        <v>231371.32587607627</v>
      </c>
      <c r="AL12" s="191">
        <v>227447.44545635654</v>
      </c>
      <c r="AM12" s="191">
        <v>223582.56503663678</v>
      </c>
      <c r="AN12" s="191">
        <v>219717.68461691705</v>
      </c>
      <c r="AO12" s="191">
        <v>215852.80419719731</v>
      </c>
      <c r="AP12" s="191">
        <v>211928.92377747761</v>
      </c>
      <c r="AQ12" s="191">
        <v>208005.04335775785</v>
      </c>
      <c r="AR12" s="191">
        <v>204081.16293803812</v>
      </c>
      <c r="AS12" s="191">
        <v>200039.28251831839</v>
      </c>
      <c r="AT12" s="191">
        <v>195938.40209859866</v>
      </c>
      <c r="AU12" s="191">
        <v>191837.52167887893</v>
      </c>
      <c r="AV12" s="191">
        <v>187618.64125915919</v>
      </c>
      <c r="AW12" s="191">
        <v>183399.76083943946</v>
      </c>
      <c r="AX12" s="191">
        <v>179121.88041971973</v>
      </c>
      <c r="AY12" s="191">
        <v>174903</v>
      </c>
      <c r="AZ12" s="191">
        <v>170684.11958028027</v>
      </c>
      <c r="BA12" s="191">
        <v>166583.23916056054</v>
      </c>
      <c r="BB12" s="191">
        <v>162541.35874084081</v>
      </c>
      <c r="BC12" s="191">
        <v>158617.47832112107</v>
      </c>
      <c r="BD12" s="191">
        <v>154811.59790140134</v>
      </c>
      <c r="BE12" s="191">
        <v>151123.71748168158</v>
      </c>
      <c r="BF12" s="191">
        <v>147494.83706196188</v>
      </c>
      <c r="BG12" s="191">
        <v>143983.95664224215</v>
      </c>
      <c r="BH12" s="191">
        <v>140532.07622252239</v>
      </c>
      <c r="BI12" s="191">
        <v>137139.19580280269</v>
      </c>
      <c r="BJ12" s="191">
        <v>133805.31538308295</v>
      </c>
      <c r="BK12" s="191">
        <v>130589.43496336319</v>
      </c>
      <c r="BL12" s="191">
        <v>127491.55454364349</v>
      </c>
      <c r="BM12" s="191">
        <v>124511.67412392373</v>
      </c>
      <c r="BN12" s="191">
        <v>121649.793704204</v>
      </c>
      <c r="BO12" s="191">
        <v>119023.91328448427</v>
      </c>
      <c r="BP12" s="191">
        <v>116457.03286476454</v>
      </c>
      <c r="BQ12" s="191">
        <v>113949.15244504481</v>
      </c>
      <c r="BR12" s="191">
        <v>111500.27202532507</v>
      </c>
      <c r="BS12" s="191">
        <v>109228.39160560534</v>
      </c>
      <c r="BT12" s="191">
        <v>107192.51118588561</v>
      </c>
      <c r="BU12" s="191">
        <v>105215.63076616588</v>
      </c>
      <c r="BV12" s="191">
        <v>103297.75034644615</v>
      </c>
      <c r="BW12" s="191">
        <v>102163.2063072435</v>
      </c>
      <c r="BX12" s="191">
        <v>101028.66226804088</v>
      </c>
      <c r="BY12" s="191">
        <v>99953.118228838284</v>
      </c>
      <c r="BZ12" s="191">
        <v>98818.574189635692</v>
      </c>
      <c r="CA12" s="192"/>
      <c r="CB12" s="190"/>
      <c r="CC12" s="28">
        <v>88637.709079920998</v>
      </c>
      <c r="CD12" s="28">
        <v>88409.434125862623</v>
      </c>
      <c r="CE12" s="28">
        <v>88181.159171804247</v>
      </c>
    </row>
    <row r="13" spans="1:83">
      <c r="B13" s="184">
        <f t="shared" ref="B13:B57" si="2">B12+1</f>
        <v>2006</v>
      </c>
      <c r="C13" s="191">
        <v>344057.10055518156</v>
      </c>
      <c r="D13" s="191">
        <v>342141.07710875128</v>
      </c>
      <c r="E13" s="191">
        <v>340286.41366232111</v>
      </c>
      <c r="F13" s="191">
        <v>338309.03021589085</v>
      </c>
      <c r="G13" s="191">
        <v>336331.64676946064</v>
      </c>
      <c r="H13" s="191">
        <v>334354.26332303032</v>
      </c>
      <c r="I13" s="191">
        <v>332254.15987660014</v>
      </c>
      <c r="J13" s="191">
        <v>330215.41643016983</v>
      </c>
      <c r="K13" s="191">
        <v>328053.95298373967</v>
      </c>
      <c r="L13" s="191">
        <v>325831.1295373094</v>
      </c>
      <c r="M13" s="191">
        <v>323608.30609087925</v>
      </c>
      <c r="N13" s="191">
        <v>321324.122644449</v>
      </c>
      <c r="O13" s="191">
        <v>319039.93919801881</v>
      </c>
      <c r="P13" s="191">
        <v>316633.03575158853</v>
      </c>
      <c r="Q13" s="191">
        <v>313412.51330154319</v>
      </c>
      <c r="R13" s="191">
        <v>310130.63085149776</v>
      </c>
      <c r="S13" s="191">
        <v>306787.38840145239</v>
      </c>
      <c r="T13" s="191">
        <v>303444.14595140703</v>
      </c>
      <c r="U13" s="191">
        <v>300039.54350136162</v>
      </c>
      <c r="V13" s="191">
        <v>296573.58105131623</v>
      </c>
      <c r="W13" s="191">
        <v>293046.25860127085</v>
      </c>
      <c r="X13" s="191">
        <v>289580.29615122546</v>
      </c>
      <c r="Y13" s="191">
        <v>285991.61370118003</v>
      </c>
      <c r="Z13" s="191">
        <v>282464.29125113465</v>
      </c>
      <c r="AA13" s="191">
        <v>278875.60880108929</v>
      </c>
      <c r="AB13" s="191">
        <v>275286.92635104392</v>
      </c>
      <c r="AC13" s="191">
        <v>271636.88390099851</v>
      </c>
      <c r="AD13" s="191">
        <v>267986.8414509531</v>
      </c>
      <c r="AE13" s="191">
        <v>264275.4390009077</v>
      </c>
      <c r="AF13" s="191">
        <v>260502.67655086232</v>
      </c>
      <c r="AG13" s="191">
        <v>256668.55410081692</v>
      </c>
      <c r="AH13" s="191">
        <v>252711.71165077155</v>
      </c>
      <c r="AI13" s="191">
        <v>248754.86920072621</v>
      </c>
      <c r="AJ13" s="191">
        <v>244736.6667506808</v>
      </c>
      <c r="AK13" s="191">
        <v>240657.1043006354</v>
      </c>
      <c r="AL13" s="191">
        <v>236577.54185059003</v>
      </c>
      <c r="AM13" s="191">
        <v>232559.33940054465</v>
      </c>
      <c r="AN13" s="191">
        <v>228541.13695049926</v>
      </c>
      <c r="AO13" s="191">
        <v>224522.93450045388</v>
      </c>
      <c r="AP13" s="191">
        <v>220443.37205040845</v>
      </c>
      <c r="AQ13" s="191">
        <v>216363.80960036311</v>
      </c>
      <c r="AR13" s="191">
        <v>212284.24715031771</v>
      </c>
      <c r="AS13" s="191">
        <v>208081.96470027234</v>
      </c>
      <c r="AT13" s="191">
        <v>203818.32225022692</v>
      </c>
      <c r="AU13" s="191">
        <v>199554.67980018153</v>
      </c>
      <c r="AV13" s="191">
        <v>195168.31735013617</v>
      </c>
      <c r="AW13" s="191">
        <v>190781.95490009076</v>
      </c>
      <c r="AX13" s="191">
        <v>186334.23245004538</v>
      </c>
      <c r="AY13" s="191">
        <v>181947.87</v>
      </c>
      <c r="AZ13" s="191">
        <v>177561.50754995461</v>
      </c>
      <c r="BA13" s="191">
        <v>173297.86509990925</v>
      </c>
      <c r="BB13" s="191">
        <v>169095.58264986382</v>
      </c>
      <c r="BC13" s="191">
        <v>165016.02019981842</v>
      </c>
      <c r="BD13" s="191">
        <v>161059.17774977305</v>
      </c>
      <c r="BE13" s="191">
        <v>157225.05529972768</v>
      </c>
      <c r="BF13" s="191">
        <v>153452.29284968227</v>
      </c>
      <c r="BG13" s="191">
        <v>149802.25039963692</v>
      </c>
      <c r="BH13" s="191">
        <v>146213.5679495915</v>
      </c>
      <c r="BI13" s="191">
        <v>142686.24549954612</v>
      </c>
      <c r="BJ13" s="191">
        <v>139220.28304950072</v>
      </c>
      <c r="BK13" s="191">
        <v>135877.04059945536</v>
      </c>
      <c r="BL13" s="191">
        <v>132656.51814940997</v>
      </c>
      <c r="BM13" s="191">
        <v>129558.71569936458</v>
      </c>
      <c r="BN13" s="191">
        <v>126583.63324931919</v>
      </c>
      <c r="BO13" s="191">
        <v>123853.99079927379</v>
      </c>
      <c r="BP13" s="191">
        <v>121185.70834922843</v>
      </c>
      <c r="BQ13" s="191">
        <v>118578.78589918303</v>
      </c>
      <c r="BR13" s="191">
        <v>116033.22344913763</v>
      </c>
      <c r="BS13" s="191">
        <v>113671.74099909226</v>
      </c>
      <c r="BT13" s="191">
        <v>111555.69854904685</v>
      </c>
      <c r="BU13" s="191">
        <v>109501.01609900148</v>
      </c>
      <c r="BV13" s="191">
        <v>107507.69364895608</v>
      </c>
      <c r="BW13" s="191">
        <v>106329.04103464847</v>
      </c>
      <c r="BX13" s="191">
        <v>105150.3884203409</v>
      </c>
      <c r="BY13" s="191">
        <v>104033.09580603332</v>
      </c>
      <c r="BZ13" s="191">
        <v>102854.44319172573</v>
      </c>
      <c r="CA13" s="192"/>
      <c r="CB13" s="190"/>
      <c r="CC13" s="28">
        <v>92479.747695885948</v>
      </c>
      <c r="CD13" s="28">
        <v>92243.054957127548</v>
      </c>
      <c r="CE13" s="28">
        <v>92006.362218369119</v>
      </c>
    </row>
    <row r="14" spans="1:83">
      <c r="B14" s="184">
        <f t="shared" si="2"/>
        <v>2007</v>
      </c>
      <c r="C14" s="191">
        <v>364747.13398468838</v>
      </c>
      <c r="D14" s="191">
        <v>362755.76219087385</v>
      </c>
      <c r="E14" s="191">
        <v>360828.2047970593</v>
      </c>
      <c r="F14" s="191">
        <v>358773.01860324485</v>
      </c>
      <c r="G14" s="191">
        <v>356717.8324094303</v>
      </c>
      <c r="H14" s="191">
        <v>354662.64621561579</v>
      </c>
      <c r="I14" s="191">
        <v>352479.83122180129</v>
      </c>
      <c r="J14" s="191">
        <v>350360.83062798681</v>
      </c>
      <c r="K14" s="191">
        <v>348114.20123417221</v>
      </c>
      <c r="L14" s="191">
        <v>345803.7574403577</v>
      </c>
      <c r="M14" s="191">
        <v>343493.31364654325</v>
      </c>
      <c r="N14" s="191">
        <v>341119.05545272876</v>
      </c>
      <c r="O14" s="191">
        <v>338744.79725891422</v>
      </c>
      <c r="P14" s="191">
        <v>336242.91026509972</v>
      </c>
      <c r="Q14" s="191">
        <v>332894.85950752546</v>
      </c>
      <c r="R14" s="191">
        <v>329482.99434995116</v>
      </c>
      <c r="S14" s="191">
        <v>326007.31479237683</v>
      </c>
      <c r="T14" s="191">
        <v>322531.63523480261</v>
      </c>
      <c r="U14" s="191">
        <v>318992.14127722837</v>
      </c>
      <c r="V14" s="191">
        <v>315388.83291965403</v>
      </c>
      <c r="W14" s="191">
        <v>311721.71016207978</v>
      </c>
      <c r="X14" s="191">
        <v>308118.40180450544</v>
      </c>
      <c r="Y14" s="191">
        <v>304387.46464693116</v>
      </c>
      <c r="Z14" s="191">
        <v>300720.3418893569</v>
      </c>
      <c r="AA14" s="191">
        <v>296989.40473178262</v>
      </c>
      <c r="AB14" s="191">
        <v>293258.46757420839</v>
      </c>
      <c r="AC14" s="191">
        <v>289463.71601663413</v>
      </c>
      <c r="AD14" s="191">
        <v>285668.96445905988</v>
      </c>
      <c r="AE14" s="191">
        <v>281810.39850148559</v>
      </c>
      <c r="AF14" s="191">
        <v>277888.01814391126</v>
      </c>
      <c r="AG14" s="191">
        <v>273901.82338633697</v>
      </c>
      <c r="AH14" s="191">
        <v>269787.99982876267</v>
      </c>
      <c r="AI14" s="191">
        <v>265674.17627118842</v>
      </c>
      <c r="AJ14" s="191">
        <v>261496.53831361415</v>
      </c>
      <c r="AK14" s="191">
        <v>257255.08595603987</v>
      </c>
      <c r="AL14" s="191">
        <v>253013.63359846559</v>
      </c>
      <c r="AM14" s="191">
        <v>248835.99564089131</v>
      </c>
      <c r="AN14" s="191">
        <v>244658.35768331707</v>
      </c>
      <c r="AO14" s="191">
        <v>240480.71972574276</v>
      </c>
      <c r="AP14" s="191">
        <v>236239.26736816845</v>
      </c>
      <c r="AQ14" s="191">
        <v>231997.8150105942</v>
      </c>
      <c r="AR14" s="191">
        <v>227756.36265301995</v>
      </c>
      <c r="AS14" s="191">
        <v>223387.28149544564</v>
      </c>
      <c r="AT14" s="191">
        <v>218954.38593787135</v>
      </c>
      <c r="AU14" s="191">
        <v>214521.49038029712</v>
      </c>
      <c r="AV14" s="191">
        <v>209960.96602272283</v>
      </c>
      <c r="AW14" s="191">
        <v>205400.44166514854</v>
      </c>
      <c r="AX14" s="191">
        <v>200776.10290757427</v>
      </c>
      <c r="AY14" s="191">
        <v>196215.57854999998</v>
      </c>
      <c r="AZ14" s="191">
        <v>191655.05419242571</v>
      </c>
      <c r="BA14" s="191">
        <v>187222.15863485145</v>
      </c>
      <c r="BB14" s="191">
        <v>182853.07747727717</v>
      </c>
      <c r="BC14" s="191">
        <v>178611.62511970289</v>
      </c>
      <c r="BD14" s="191">
        <v>174497.80156212862</v>
      </c>
      <c r="BE14" s="191">
        <v>170511.60680455435</v>
      </c>
      <c r="BF14" s="191">
        <v>166589.22644698006</v>
      </c>
      <c r="BG14" s="191">
        <v>162794.47488940577</v>
      </c>
      <c r="BH14" s="191">
        <v>159063.53773183151</v>
      </c>
      <c r="BI14" s="191">
        <v>155396.41497425723</v>
      </c>
      <c r="BJ14" s="191">
        <v>151793.10661668296</v>
      </c>
      <c r="BK14" s="191">
        <v>148317.42705910868</v>
      </c>
      <c r="BL14" s="191">
        <v>144969.37630153439</v>
      </c>
      <c r="BM14" s="191">
        <v>141748.95434396013</v>
      </c>
      <c r="BN14" s="191">
        <v>138656.16118638584</v>
      </c>
      <c r="BO14" s="191">
        <v>135818.62562881154</v>
      </c>
      <c r="BP14" s="191">
        <v>133044.90447123727</v>
      </c>
      <c r="BQ14" s="191">
        <v>130334.99771366302</v>
      </c>
      <c r="BR14" s="191">
        <v>127688.90535608874</v>
      </c>
      <c r="BS14" s="191">
        <v>125234.25619851444</v>
      </c>
      <c r="BT14" s="191">
        <v>123034.86464094018</v>
      </c>
      <c r="BU14" s="191">
        <v>120899.28748336593</v>
      </c>
      <c r="BV14" s="191">
        <v>118827.52472579163</v>
      </c>
      <c r="BW14" s="191">
        <v>117603.01859738462</v>
      </c>
      <c r="BX14" s="191">
        <v>116378.51246897767</v>
      </c>
      <c r="BY14" s="191">
        <v>115217.82074057072</v>
      </c>
      <c r="BZ14" s="191">
        <v>113993.31461216377</v>
      </c>
      <c r="CA14" s="192"/>
      <c r="CB14" s="190"/>
      <c r="CC14" s="28">
        <v>98246.942072027858</v>
      </c>
      <c r="CD14" s="28">
        <v>97997.398032825266</v>
      </c>
      <c r="CE14" s="28">
        <v>97747.853993622644</v>
      </c>
    </row>
    <row r="15" spans="1:83">
      <c r="B15" s="184">
        <f t="shared" si="2"/>
        <v>2008</v>
      </c>
      <c r="C15" s="191">
        <v>379233.05225725152</v>
      </c>
      <c r="D15" s="191">
        <v>377163.33751211304</v>
      </c>
      <c r="E15" s="191">
        <v>375159.98974297463</v>
      </c>
      <c r="F15" s="191">
        <v>373023.90802183619</v>
      </c>
      <c r="G15" s="191">
        <v>370887.82630069769</v>
      </c>
      <c r="H15" s="191">
        <v>368751.74457955931</v>
      </c>
      <c r="I15" s="191">
        <v>366482.92890642083</v>
      </c>
      <c r="J15" s="191">
        <v>364280.48020928231</v>
      </c>
      <c r="K15" s="191">
        <v>361945.29756014387</v>
      </c>
      <c r="L15" s="191">
        <v>359543.74793500541</v>
      </c>
      <c r="M15" s="191">
        <v>357142.19830986694</v>
      </c>
      <c r="N15" s="191">
        <v>354674.28170872852</v>
      </c>
      <c r="O15" s="191">
        <v>352206.36510759004</v>
      </c>
      <c r="P15" s="191">
        <v>349605.71455445158</v>
      </c>
      <c r="Q15" s="191">
        <v>346125.05368700298</v>
      </c>
      <c r="R15" s="191">
        <v>342578.02584355429</v>
      </c>
      <c r="S15" s="191">
        <v>338964.63102410571</v>
      </c>
      <c r="T15" s="191">
        <v>335351.23620465712</v>
      </c>
      <c r="U15" s="191">
        <v>331671.47440920846</v>
      </c>
      <c r="V15" s="191">
        <v>327925.34563775989</v>
      </c>
      <c r="W15" s="191">
        <v>324112.84989031125</v>
      </c>
      <c r="X15" s="191">
        <v>320366.72111886262</v>
      </c>
      <c r="Y15" s="191">
        <v>316487.85839541402</v>
      </c>
      <c r="Z15" s="191">
        <v>312675.36264796538</v>
      </c>
      <c r="AA15" s="191">
        <v>308796.49992451677</v>
      </c>
      <c r="AB15" s="191">
        <v>304917.63720106811</v>
      </c>
      <c r="AC15" s="191">
        <v>300972.40750161954</v>
      </c>
      <c r="AD15" s="191">
        <v>297027.17780217092</v>
      </c>
      <c r="AE15" s="191">
        <v>293015.58112672233</v>
      </c>
      <c r="AF15" s="191">
        <v>288937.61747527367</v>
      </c>
      <c r="AG15" s="191">
        <v>284793.2868478251</v>
      </c>
      <c r="AH15" s="191">
        <v>280516.22226837644</v>
      </c>
      <c r="AI15" s="191">
        <v>276239.15768892784</v>
      </c>
      <c r="AJ15" s="191">
        <v>271895.72613347921</v>
      </c>
      <c r="AK15" s="191">
        <v>267485.92760203063</v>
      </c>
      <c r="AL15" s="191">
        <v>263076.12907058198</v>
      </c>
      <c r="AM15" s="191">
        <v>258732.69751513333</v>
      </c>
      <c r="AN15" s="191">
        <v>254389.26595968477</v>
      </c>
      <c r="AO15" s="191">
        <v>250045.83440423614</v>
      </c>
      <c r="AP15" s="191">
        <v>245636.03587278753</v>
      </c>
      <c r="AQ15" s="191">
        <v>241226.23734133894</v>
      </c>
      <c r="AR15" s="191">
        <v>236816.43880989033</v>
      </c>
      <c r="AS15" s="191">
        <v>232273.90632644168</v>
      </c>
      <c r="AT15" s="191">
        <v>227665.00686699306</v>
      </c>
      <c r="AU15" s="191">
        <v>223056.10740754445</v>
      </c>
      <c r="AV15" s="191">
        <v>218314.47399609582</v>
      </c>
      <c r="AW15" s="191">
        <v>213572.8405846472</v>
      </c>
      <c r="AX15" s="191">
        <v>208764.84019719859</v>
      </c>
      <c r="AY15" s="191">
        <v>204023.20678574999</v>
      </c>
      <c r="AZ15" s="191">
        <v>199281.57337430137</v>
      </c>
      <c r="BA15" s="191">
        <v>194672.67391485278</v>
      </c>
      <c r="BB15" s="191">
        <v>190130.14143140413</v>
      </c>
      <c r="BC15" s="191">
        <v>185720.34289995552</v>
      </c>
      <c r="BD15" s="191">
        <v>181443.27832050691</v>
      </c>
      <c r="BE15" s="191">
        <v>177298.94769305829</v>
      </c>
      <c r="BF15" s="191">
        <v>173220.98404160966</v>
      </c>
      <c r="BG15" s="191">
        <v>169275.75434216106</v>
      </c>
      <c r="BH15" s="191">
        <v>165396.89161871246</v>
      </c>
      <c r="BI15" s="191">
        <v>161584.39587126384</v>
      </c>
      <c r="BJ15" s="191">
        <v>157838.26709981522</v>
      </c>
      <c r="BK15" s="191">
        <v>154224.8722803666</v>
      </c>
      <c r="BL15" s="191">
        <v>150744.21141291797</v>
      </c>
      <c r="BM15" s="191">
        <v>147396.28449746937</v>
      </c>
      <c r="BN15" s="191">
        <v>144181.09153402073</v>
      </c>
      <c r="BO15" s="191">
        <v>141231.36647457213</v>
      </c>
      <c r="BP15" s="191">
        <v>138348.00839112353</v>
      </c>
      <c r="BQ15" s="191">
        <v>135531.01728367491</v>
      </c>
      <c r="BR15" s="191">
        <v>132780.39315222629</v>
      </c>
      <c r="BS15" s="191">
        <v>130228.86994877766</v>
      </c>
      <c r="BT15" s="191">
        <v>127942.81464932904</v>
      </c>
      <c r="BU15" s="191">
        <v>125723.12632588044</v>
      </c>
      <c r="BV15" s="191">
        <v>123569.80497843181</v>
      </c>
      <c r="BW15" s="191">
        <v>122297.63052531716</v>
      </c>
      <c r="BX15" s="191">
        <v>121025.45607220256</v>
      </c>
      <c r="BY15" s="191">
        <v>119819.64859508796</v>
      </c>
      <c r="BZ15" s="191">
        <v>118547.47414197336</v>
      </c>
      <c r="CA15" s="192"/>
      <c r="CB15" s="190"/>
      <c r="CC15" s="28">
        <v>102263.76534880302</v>
      </c>
      <c r="CD15" s="28">
        <v>102005.51273449544</v>
      </c>
      <c r="CE15" s="28">
        <v>101747.26012018787</v>
      </c>
    </row>
    <row r="16" spans="1:83">
      <c r="B16" s="184">
        <f t="shared" si="2"/>
        <v>2009</v>
      </c>
      <c r="C16" s="191">
        <v>394302.68394392158</v>
      </c>
      <c r="D16" s="191">
        <v>392151.51175829448</v>
      </c>
      <c r="E16" s="191">
        <v>390069.36122770747</v>
      </c>
      <c r="F16" s="191">
        <v>387849.16738704045</v>
      </c>
      <c r="G16" s="191">
        <v>385628.97354637331</v>
      </c>
      <c r="H16" s="191">
        <v>383408.77970570634</v>
      </c>
      <c r="I16" s="191">
        <v>381050.54255495931</v>
      </c>
      <c r="J16" s="191">
        <v>378761.3270592523</v>
      </c>
      <c r="K16" s="191">
        <v>376334.06825346517</v>
      </c>
      <c r="L16" s="191">
        <v>373837.78779263812</v>
      </c>
      <c r="M16" s="191">
        <v>371341.50733181112</v>
      </c>
      <c r="N16" s="191">
        <v>368776.20521594404</v>
      </c>
      <c r="O16" s="191">
        <v>366210.903100077</v>
      </c>
      <c r="P16" s="191">
        <v>363507.55767412996</v>
      </c>
      <c r="Q16" s="191">
        <v>359889.00152130041</v>
      </c>
      <c r="R16" s="191">
        <v>356201.42371343076</v>
      </c>
      <c r="S16" s="191">
        <v>352444.82425052114</v>
      </c>
      <c r="T16" s="191">
        <v>348688.22478761151</v>
      </c>
      <c r="U16" s="191">
        <v>344862.60366966191</v>
      </c>
      <c r="V16" s="191">
        <v>340967.96089667227</v>
      </c>
      <c r="W16" s="191">
        <v>337004.29646864271</v>
      </c>
      <c r="X16" s="191">
        <v>333109.65369565308</v>
      </c>
      <c r="Y16" s="191">
        <v>329076.96761258354</v>
      </c>
      <c r="Z16" s="191">
        <v>325113.30318455386</v>
      </c>
      <c r="AA16" s="191">
        <v>321080.61710148427</v>
      </c>
      <c r="AB16" s="191">
        <v>317047.93101841467</v>
      </c>
      <c r="AC16" s="191">
        <v>312946.22328030504</v>
      </c>
      <c r="AD16" s="191">
        <v>308844.51554219541</v>
      </c>
      <c r="AE16" s="191">
        <v>304673.78614904586</v>
      </c>
      <c r="AF16" s="191">
        <v>300434.03510085621</v>
      </c>
      <c r="AG16" s="191">
        <v>296125.26239762665</v>
      </c>
      <c r="AH16" s="191">
        <v>291678.44638431701</v>
      </c>
      <c r="AI16" s="191">
        <v>287231.63037100737</v>
      </c>
      <c r="AJ16" s="191">
        <v>282715.79270265787</v>
      </c>
      <c r="AK16" s="191">
        <v>278130.93337926822</v>
      </c>
      <c r="AL16" s="191">
        <v>273546.07405587856</v>
      </c>
      <c r="AM16" s="191">
        <v>269030.236387529</v>
      </c>
      <c r="AN16" s="191">
        <v>264514.39871917939</v>
      </c>
      <c r="AO16" s="191">
        <v>259998.56105082977</v>
      </c>
      <c r="AP16" s="191">
        <v>255413.7017274402</v>
      </c>
      <c r="AQ16" s="191">
        <v>250828.84240405058</v>
      </c>
      <c r="AR16" s="191">
        <v>246243.98308066098</v>
      </c>
      <c r="AS16" s="191">
        <v>241521.08044719137</v>
      </c>
      <c r="AT16" s="191">
        <v>236729.15615868176</v>
      </c>
      <c r="AU16" s="191">
        <v>231937.23187017214</v>
      </c>
      <c r="AV16" s="191">
        <v>227007.26427158254</v>
      </c>
      <c r="AW16" s="191">
        <v>222077.29667299293</v>
      </c>
      <c r="AX16" s="191">
        <v>217078.30741936335</v>
      </c>
      <c r="AY16" s="191">
        <v>212148.33982077375</v>
      </c>
      <c r="AZ16" s="191">
        <v>207218.37222218415</v>
      </c>
      <c r="BA16" s="191">
        <v>202426.4479336745</v>
      </c>
      <c r="BB16" s="191">
        <v>197703.54530020489</v>
      </c>
      <c r="BC16" s="191">
        <v>193118.68597681529</v>
      </c>
      <c r="BD16" s="191">
        <v>188671.86996350571</v>
      </c>
      <c r="BE16" s="191">
        <v>184363.09726027609</v>
      </c>
      <c r="BF16" s="191">
        <v>180123.34621208647</v>
      </c>
      <c r="BG16" s="191">
        <v>176021.63847397687</v>
      </c>
      <c r="BH16" s="191">
        <v>171988.95239090727</v>
      </c>
      <c r="BI16" s="191">
        <v>168025.28796287769</v>
      </c>
      <c r="BJ16" s="191">
        <v>164130.64518988808</v>
      </c>
      <c r="BK16" s="191">
        <v>160374.04572697845</v>
      </c>
      <c r="BL16" s="191">
        <v>156755.48957414884</v>
      </c>
      <c r="BM16" s="191">
        <v>153274.97673139925</v>
      </c>
      <c r="BN16" s="191">
        <v>149932.50719872961</v>
      </c>
      <c r="BO16" s="191">
        <v>146866.12428622006</v>
      </c>
      <c r="BP16" s="191">
        <v>143868.76302875043</v>
      </c>
      <c r="BQ16" s="191">
        <v>140940.42342632083</v>
      </c>
      <c r="BR16" s="191">
        <v>138081.10547893122</v>
      </c>
      <c r="BS16" s="191">
        <v>135428.8524966616</v>
      </c>
      <c r="BT16" s="191">
        <v>133052.686134552</v>
      </c>
      <c r="BU16" s="191">
        <v>130745.5414274824</v>
      </c>
      <c r="BV16" s="191">
        <v>128507.41837545279</v>
      </c>
      <c r="BW16" s="191">
        <v>127185.68809353051</v>
      </c>
      <c r="BX16" s="191">
        <v>125863.95781160828</v>
      </c>
      <c r="BY16" s="191">
        <v>124611.24918472607</v>
      </c>
      <c r="BZ16" s="191">
        <v>123289.51890280384</v>
      </c>
      <c r="CA16" s="192"/>
      <c r="CB16" s="190"/>
      <c r="CC16" s="28">
        <v>113382.88742694289</v>
      </c>
      <c r="CD16" s="28">
        <v>113115.59729853597</v>
      </c>
      <c r="CE16" s="28">
        <v>112848.30717012902</v>
      </c>
    </row>
    <row r="17" spans="2:83">
      <c r="B17" s="184">
        <f t="shared" si="2"/>
        <v>2010</v>
      </c>
      <c r="C17" s="191">
        <v>409979.79391205963</v>
      </c>
      <c r="D17" s="191">
        <v>407743.9250873244</v>
      </c>
      <c r="E17" s="191">
        <v>405579.83878383087</v>
      </c>
      <c r="F17" s="191">
        <v>403272.18743785407</v>
      </c>
      <c r="G17" s="191">
        <v>400964.53609187738</v>
      </c>
      <c r="H17" s="191">
        <v>398656.88474590064</v>
      </c>
      <c r="I17" s="191">
        <v>396205.66835744074</v>
      </c>
      <c r="J17" s="191">
        <v>393826.23449022236</v>
      </c>
      <c r="K17" s="191">
        <v>391303.2355805207</v>
      </c>
      <c r="L17" s="191">
        <v>388708.45414957765</v>
      </c>
      <c r="M17" s="191">
        <v>386113.67271863448</v>
      </c>
      <c r="N17" s="191">
        <v>383447.10876644973</v>
      </c>
      <c r="O17" s="191">
        <v>380780.54481426498</v>
      </c>
      <c r="P17" s="191">
        <v>377970.41581959696</v>
      </c>
      <c r="Q17" s="191">
        <v>374208.46766897122</v>
      </c>
      <c r="R17" s="191">
        <v>370374.73699710384</v>
      </c>
      <c r="S17" s="191">
        <v>366469.22380399483</v>
      </c>
      <c r="T17" s="191">
        <v>362563.71061088576</v>
      </c>
      <c r="U17" s="191">
        <v>358586.41489653522</v>
      </c>
      <c r="V17" s="191">
        <v>354537.33666094294</v>
      </c>
      <c r="W17" s="191">
        <v>350416.47590410919</v>
      </c>
      <c r="X17" s="191">
        <v>346367.39766851696</v>
      </c>
      <c r="Y17" s="191">
        <v>342174.75439044152</v>
      </c>
      <c r="Z17" s="191">
        <v>338053.89363360772</v>
      </c>
      <c r="AA17" s="191">
        <v>333861.25035553228</v>
      </c>
      <c r="AB17" s="191">
        <v>329668.60707745689</v>
      </c>
      <c r="AC17" s="191">
        <v>325404.18127813993</v>
      </c>
      <c r="AD17" s="191">
        <v>321139.75547882286</v>
      </c>
      <c r="AE17" s="191">
        <v>316803.54715826421</v>
      </c>
      <c r="AF17" s="191">
        <v>312395.55631646398</v>
      </c>
      <c r="AG17" s="191">
        <v>307915.78295342223</v>
      </c>
      <c r="AH17" s="191">
        <v>303292.4445478972</v>
      </c>
      <c r="AI17" s="191">
        <v>298669.10614237218</v>
      </c>
      <c r="AJ17" s="191">
        <v>293973.98521560559</v>
      </c>
      <c r="AK17" s="191">
        <v>289207.08176759735</v>
      </c>
      <c r="AL17" s="191">
        <v>284440.17831958912</v>
      </c>
      <c r="AM17" s="191">
        <v>279745.05739282258</v>
      </c>
      <c r="AN17" s="191">
        <v>275049.93646605592</v>
      </c>
      <c r="AO17" s="191">
        <v>270354.81553928932</v>
      </c>
      <c r="AP17" s="191">
        <v>265587.91209128115</v>
      </c>
      <c r="AQ17" s="191">
        <v>260821.00864327291</v>
      </c>
      <c r="AR17" s="191">
        <v>256054.10519526468</v>
      </c>
      <c r="AS17" s="191">
        <v>251143.63670477323</v>
      </c>
      <c r="AT17" s="191">
        <v>246161.38569304024</v>
      </c>
      <c r="AU17" s="191">
        <v>241179.13468130725</v>
      </c>
      <c r="AV17" s="191">
        <v>236053.31862709098</v>
      </c>
      <c r="AW17" s="191">
        <v>230927.50257287477</v>
      </c>
      <c r="AX17" s="191">
        <v>225729.90399741699</v>
      </c>
      <c r="AY17" s="191">
        <v>220604.08794320078</v>
      </c>
      <c r="AZ17" s="191">
        <v>215478.27188898454</v>
      </c>
      <c r="BA17" s="191">
        <v>210496.02087725155</v>
      </c>
      <c r="BB17" s="191">
        <v>205585.55238676013</v>
      </c>
      <c r="BC17" s="191">
        <v>200818.6489387519</v>
      </c>
      <c r="BD17" s="191">
        <v>196195.31053322693</v>
      </c>
      <c r="BE17" s="191">
        <v>191715.5371701851</v>
      </c>
      <c r="BF17" s="191">
        <v>187307.54632838489</v>
      </c>
      <c r="BG17" s="191">
        <v>183043.12052906788</v>
      </c>
      <c r="BH17" s="191">
        <v>178850.47725099247</v>
      </c>
      <c r="BI17" s="191">
        <v>174729.61649415863</v>
      </c>
      <c r="BJ17" s="191">
        <v>170680.53825856646</v>
      </c>
      <c r="BK17" s="191">
        <v>166775.02506545739</v>
      </c>
      <c r="BL17" s="191">
        <v>163013.07691483159</v>
      </c>
      <c r="BM17" s="191">
        <v>159394.693806689</v>
      </c>
      <c r="BN17" s="191">
        <v>155919.87574102957</v>
      </c>
      <c r="BO17" s="191">
        <v>152732.18776033656</v>
      </c>
      <c r="BP17" s="191">
        <v>149616.28230088518</v>
      </c>
      <c r="BQ17" s="191">
        <v>146572.15936267533</v>
      </c>
      <c r="BR17" s="191">
        <v>143599.81894570717</v>
      </c>
      <c r="BS17" s="191">
        <v>140842.82609246374</v>
      </c>
      <c r="BT17" s="191">
        <v>138372.96332418671</v>
      </c>
      <c r="BU17" s="191">
        <v>135974.88307715132</v>
      </c>
      <c r="BV17" s="191">
        <v>133648.58535135753</v>
      </c>
      <c r="BW17" s="191">
        <v>132275.3361064753</v>
      </c>
      <c r="BX17" s="191">
        <v>130902.08686159314</v>
      </c>
      <c r="BY17" s="191">
        <v>129600.62013795262</v>
      </c>
      <c r="BZ17" s="191">
        <v>128227.37089307047</v>
      </c>
      <c r="CA17" s="192"/>
      <c r="CB17" s="190"/>
      <c r="CC17" s="28">
        <v>117916.56563062959</v>
      </c>
      <c r="CD17" s="28">
        <v>117639.89581751497</v>
      </c>
      <c r="CE17" s="28">
        <v>117363.22600440038</v>
      </c>
    </row>
    <row r="18" spans="2:83">
      <c r="B18" s="184">
        <f t="shared" si="2"/>
        <v>2011</v>
      </c>
      <c r="C18" s="191">
        <v>426289.12195560848</v>
      </c>
      <c r="D18" s="191">
        <v>423965.18756458792</v>
      </c>
      <c r="E18" s="191">
        <v>421715.90699565865</v>
      </c>
      <c r="F18" s="191">
        <v>419317.31878254685</v>
      </c>
      <c r="G18" s="191">
        <v>416918.73056943505</v>
      </c>
      <c r="H18" s="191">
        <v>414520.14235632325</v>
      </c>
      <c r="I18" s="191">
        <v>411972.24649902899</v>
      </c>
      <c r="J18" s="191">
        <v>409499.00446382584</v>
      </c>
      <c r="K18" s="191">
        <v>406876.45478444028</v>
      </c>
      <c r="L18" s="191">
        <v>404179.25128296344</v>
      </c>
      <c r="M18" s="191">
        <v>401482.04778148659</v>
      </c>
      <c r="N18" s="191">
        <v>398710.19045791845</v>
      </c>
      <c r="O18" s="191">
        <v>395938.33313435037</v>
      </c>
      <c r="P18" s="191">
        <v>393017.1681665997</v>
      </c>
      <c r="Q18" s="191">
        <v>389106.1112766529</v>
      </c>
      <c r="R18" s="191">
        <v>385120.4005646148</v>
      </c>
      <c r="S18" s="191">
        <v>381060.03603048541</v>
      </c>
      <c r="T18" s="191">
        <v>376999.67149635614</v>
      </c>
      <c r="U18" s="191">
        <v>372864.65314013552</v>
      </c>
      <c r="V18" s="191">
        <v>368654.9809618236</v>
      </c>
      <c r="W18" s="191">
        <v>364370.65496142046</v>
      </c>
      <c r="X18" s="191">
        <v>360160.9827831086</v>
      </c>
      <c r="Y18" s="191">
        <v>355802.0029606141</v>
      </c>
      <c r="Z18" s="191">
        <v>351517.67696021096</v>
      </c>
      <c r="AA18" s="191">
        <v>347158.69713771658</v>
      </c>
      <c r="AB18" s="191">
        <v>342799.71731522219</v>
      </c>
      <c r="AC18" s="191">
        <v>338366.08367063652</v>
      </c>
      <c r="AD18" s="191">
        <v>333932.45002605085</v>
      </c>
      <c r="AE18" s="191">
        <v>329424.16255937389</v>
      </c>
      <c r="AF18" s="191">
        <v>324841.22127060569</v>
      </c>
      <c r="AG18" s="191">
        <v>320183.6261597462</v>
      </c>
      <c r="AH18" s="191">
        <v>315376.72340470424</v>
      </c>
      <c r="AI18" s="191">
        <v>310569.82064966229</v>
      </c>
      <c r="AJ18" s="191">
        <v>305688.26407252904</v>
      </c>
      <c r="AK18" s="191">
        <v>300732.0536733045</v>
      </c>
      <c r="AL18" s="191">
        <v>295775.84327407996</v>
      </c>
      <c r="AM18" s="191">
        <v>290894.28669694671</v>
      </c>
      <c r="AN18" s="191">
        <v>286012.73011981347</v>
      </c>
      <c r="AO18" s="191">
        <v>281131.17354268022</v>
      </c>
      <c r="AP18" s="191">
        <v>276174.96314345568</v>
      </c>
      <c r="AQ18" s="191">
        <v>271218.7527442312</v>
      </c>
      <c r="AR18" s="191">
        <v>266262.54234500666</v>
      </c>
      <c r="AS18" s="191">
        <v>261157.02430159965</v>
      </c>
      <c r="AT18" s="191">
        <v>255976.8524361013</v>
      </c>
      <c r="AU18" s="191">
        <v>250796.68057060294</v>
      </c>
      <c r="AV18" s="191">
        <v>245467.20106092215</v>
      </c>
      <c r="AW18" s="191">
        <v>240137.72155124129</v>
      </c>
      <c r="AX18" s="191">
        <v>234733.58821946921</v>
      </c>
      <c r="AY18" s="191">
        <v>229404.10870978836</v>
      </c>
      <c r="AZ18" s="191">
        <v>224074.62920010753</v>
      </c>
      <c r="BA18" s="191">
        <v>218894.45733460918</v>
      </c>
      <c r="BB18" s="191">
        <v>213788.93929120217</v>
      </c>
      <c r="BC18" s="191">
        <v>208832.72889197763</v>
      </c>
      <c r="BD18" s="191">
        <v>204025.82613693565</v>
      </c>
      <c r="BE18" s="191">
        <v>199368.23102607616</v>
      </c>
      <c r="BF18" s="191">
        <v>194785.28973730799</v>
      </c>
      <c r="BG18" s="191">
        <v>190351.65609272232</v>
      </c>
      <c r="BH18" s="191">
        <v>185992.67627022794</v>
      </c>
      <c r="BI18" s="191">
        <v>181708.35026982473</v>
      </c>
      <c r="BJ18" s="191">
        <v>177498.67809151288</v>
      </c>
      <c r="BK18" s="191">
        <v>173438.31355738355</v>
      </c>
      <c r="BL18" s="191">
        <v>169527.25666743671</v>
      </c>
      <c r="BM18" s="191">
        <v>165765.50742167243</v>
      </c>
      <c r="BN18" s="191">
        <v>162153.06582009065</v>
      </c>
      <c r="BO18" s="191">
        <v>158839.23950687391</v>
      </c>
      <c r="BP18" s="191">
        <v>155600.06701574847</v>
      </c>
      <c r="BQ18" s="191">
        <v>152435.54834671432</v>
      </c>
      <c r="BR18" s="191">
        <v>149345.68349977137</v>
      </c>
      <c r="BS18" s="191">
        <v>146479.78011910224</v>
      </c>
      <c r="BT18" s="191">
        <v>143912.49202679814</v>
      </c>
      <c r="BU18" s="191">
        <v>141419.85775658535</v>
      </c>
      <c r="BV18" s="191">
        <v>139001.87730846385</v>
      </c>
      <c r="BW18" s="191">
        <v>137575.06728049036</v>
      </c>
      <c r="BX18" s="191">
        <v>136148.25725251692</v>
      </c>
      <c r="BY18" s="191">
        <v>134796.10104663478</v>
      </c>
      <c r="BZ18" s="191">
        <v>133369.2910186614</v>
      </c>
      <c r="CA18" s="192"/>
      <c r="CB18" s="190"/>
      <c r="CC18" s="28">
        <v>122637.36749895717</v>
      </c>
      <c r="CD18" s="28">
        <v>122350.96204263494</v>
      </c>
      <c r="CE18" s="28">
        <v>122064.5565863127</v>
      </c>
    </row>
    <row r="19" spans="2:83">
      <c r="B19" s="184">
        <f t="shared" si="2"/>
        <v>2012</v>
      </c>
      <c r="C19" s="191">
        <v>443256.42302701611</v>
      </c>
      <c r="D19" s="191">
        <v>440840.91919210349</v>
      </c>
      <c r="E19" s="191">
        <v>438503.05533216585</v>
      </c>
      <c r="F19" s="191">
        <v>436009.91152227833</v>
      </c>
      <c r="G19" s="191">
        <v>433516.76771239087</v>
      </c>
      <c r="H19" s="191">
        <v>431023.62390250352</v>
      </c>
      <c r="I19" s="191">
        <v>428375.20014266617</v>
      </c>
      <c r="J19" s="191">
        <v>425804.41635780386</v>
      </c>
      <c r="K19" s="191">
        <v>423078.35262299154</v>
      </c>
      <c r="L19" s="191">
        <v>420274.64891320444</v>
      </c>
      <c r="M19" s="191">
        <v>417470.94520341733</v>
      </c>
      <c r="N19" s="191">
        <v>414589.60151865531</v>
      </c>
      <c r="O19" s="191">
        <v>411708.25783389329</v>
      </c>
      <c r="P19" s="191">
        <v>408671.63419918134</v>
      </c>
      <c r="Q19" s="191">
        <v>404605.52296538546</v>
      </c>
      <c r="R19" s="191">
        <v>400461.77175661467</v>
      </c>
      <c r="S19" s="191">
        <v>396240.38057286898</v>
      </c>
      <c r="T19" s="191">
        <v>392018.98938912322</v>
      </c>
      <c r="U19" s="191">
        <v>387719.95823040255</v>
      </c>
      <c r="V19" s="191">
        <v>383343.28709670703</v>
      </c>
      <c r="W19" s="191">
        <v>378888.9759880366</v>
      </c>
      <c r="X19" s="191">
        <v>374512.30485434103</v>
      </c>
      <c r="Y19" s="191">
        <v>369980.35377069557</v>
      </c>
      <c r="Z19" s="191">
        <v>365526.04266202514</v>
      </c>
      <c r="AA19" s="191">
        <v>360994.09157837974</v>
      </c>
      <c r="AB19" s="191">
        <v>356462.1404947344</v>
      </c>
      <c r="AC19" s="191">
        <v>351852.54943611403</v>
      </c>
      <c r="AD19" s="191">
        <v>347242.95837749378</v>
      </c>
      <c r="AE19" s="191">
        <v>342555.7273438985</v>
      </c>
      <c r="AF19" s="191">
        <v>337790.85633532843</v>
      </c>
      <c r="AG19" s="191">
        <v>332948.34535178344</v>
      </c>
      <c r="AH19" s="191">
        <v>327950.55441828852</v>
      </c>
      <c r="AI19" s="191">
        <v>322952.76348479372</v>
      </c>
      <c r="AJ19" s="191">
        <v>317877.33257632388</v>
      </c>
      <c r="AK19" s="191">
        <v>312724.26169287914</v>
      </c>
      <c r="AL19" s="191">
        <v>307571.19080943445</v>
      </c>
      <c r="AM19" s="191">
        <v>302495.75990096468</v>
      </c>
      <c r="AN19" s="191">
        <v>297420.32899249491</v>
      </c>
      <c r="AO19" s="191">
        <v>292344.89808402513</v>
      </c>
      <c r="AP19" s="191">
        <v>287191.82720058039</v>
      </c>
      <c r="AQ19" s="191">
        <v>282038.75631713565</v>
      </c>
      <c r="AR19" s="191">
        <v>276885.68543369102</v>
      </c>
      <c r="AS19" s="191">
        <v>271577.33460029645</v>
      </c>
      <c r="AT19" s="191">
        <v>266191.34379192704</v>
      </c>
      <c r="AU19" s="191">
        <v>260805.35298355753</v>
      </c>
      <c r="AV19" s="191">
        <v>255264.08222523829</v>
      </c>
      <c r="AW19" s="191">
        <v>249722.811466919</v>
      </c>
      <c r="AX19" s="191">
        <v>244103.90073362482</v>
      </c>
      <c r="AY19" s="191">
        <v>238562.62997530555</v>
      </c>
      <c r="AZ19" s="191">
        <v>233021.35921698628</v>
      </c>
      <c r="BA19" s="191">
        <v>227635.36840861681</v>
      </c>
      <c r="BB19" s="191">
        <v>222327.0175752223</v>
      </c>
      <c r="BC19" s="191">
        <v>217173.94669177762</v>
      </c>
      <c r="BD19" s="191">
        <v>212176.15575828272</v>
      </c>
      <c r="BE19" s="191">
        <v>207333.64477473768</v>
      </c>
      <c r="BF19" s="191">
        <v>202568.77376616755</v>
      </c>
      <c r="BG19" s="191">
        <v>197959.18270754727</v>
      </c>
      <c r="BH19" s="191">
        <v>193427.23162390187</v>
      </c>
      <c r="BI19" s="191">
        <v>188972.92051523141</v>
      </c>
      <c r="BJ19" s="191">
        <v>184596.24938153586</v>
      </c>
      <c r="BK19" s="191">
        <v>180374.8581977901</v>
      </c>
      <c r="BL19" s="191">
        <v>176308.74696399423</v>
      </c>
      <c r="BM19" s="191">
        <v>172397.91568014814</v>
      </c>
      <c r="BN19" s="191">
        <v>168642.36434625191</v>
      </c>
      <c r="BO19" s="191">
        <v>165197.37291225532</v>
      </c>
      <c r="BP19" s="191">
        <v>161830.0214532337</v>
      </c>
      <c r="BQ19" s="191">
        <v>158540.30996918696</v>
      </c>
      <c r="BR19" s="191">
        <v>155328.2384601151</v>
      </c>
      <c r="BS19" s="191">
        <v>152349.086875968</v>
      </c>
      <c r="BT19" s="191">
        <v>149680.49519172055</v>
      </c>
      <c r="BU19" s="191">
        <v>147089.54348244809</v>
      </c>
      <c r="BV19" s="191">
        <v>144576.23174815043</v>
      </c>
      <c r="BW19" s="191">
        <v>143093.73725080688</v>
      </c>
      <c r="BX19" s="191">
        <v>141611.2427534633</v>
      </c>
      <c r="BY19" s="191">
        <v>140206.38823109469</v>
      </c>
      <c r="BZ19" s="191">
        <v>138723.89373375115</v>
      </c>
      <c r="CA19" s="192"/>
      <c r="CB19" s="190"/>
      <c r="CC19" s="28">
        <v>127553.18417802085</v>
      </c>
      <c r="CD19" s="28">
        <v>127256.67275176273</v>
      </c>
      <c r="CE19" s="28">
        <v>126960.16132550457</v>
      </c>
    </row>
    <row r="20" spans="2:83">
      <c r="B20" s="184">
        <f t="shared" si="2"/>
        <v>2013</v>
      </c>
      <c r="C20" s="191">
        <v>460908.50913750182</v>
      </c>
      <c r="D20" s="191">
        <v>458397.7915978044</v>
      </c>
      <c r="E20" s="191">
        <v>455967.81963208097</v>
      </c>
      <c r="F20" s="191">
        <v>453376.35651840968</v>
      </c>
      <c r="G20" s="191">
        <v>450784.8934047384</v>
      </c>
      <c r="H20" s="191">
        <v>448193.43029106711</v>
      </c>
      <c r="I20" s="191">
        <v>445440.47602944798</v>
      </c>
      <c r="J20" s="191">
        <v>442768.26734180283</v>
      </c>
      <c r="K20" s="191">
        <v>439934.56750620971</v>
      </c>
      <c r="L20" s="191">
        <v>437020.12209664285</v>
      </c>
      <c r="M20" s="191">
        <v>434105.67668707593</v>
      </c>
      <c r="N20" s="191">
        <v>431110.48570353503</v>
      </c>
      <c r="O20" s="191">
        <v>428115.29471999418</v>
      </c>
      <c r="P20" s="191">
        <v>424958.61258850549</v>
      </c>
      <c r="Q20" s="191">
        <v>420731.26335396944</v>
      </c>
      <c r="R20" s="191">
        <v>416423.16854545951</v>
      </c>
      <c r="S20" s="191">
        <v>412034.32816297561</v>
      </c>
      <c r="T20" s="191">
        <v>407645.48778049171</v>
      </c>
      <c r="U20" s="191">
        <v>403175.90182403394</v>
      </c>
      <c r="V20" s="191">
        <v>398625.57029360218</v>
      </c>
      <c r="W20" s="191">
        <v>393994.49318919663</v>
      </c>
      <c r="X20" s="191">
        <v>389444.16165876488</v>
      </c>
      <c r="Y20" s="191">
        <v>384732.33898038534</v>
      </c>
      <c r="Z20" s="191">
        <v>380101.26187597972</v>
      </c>
      <c r="AA20" s="191">
        <v>375389.43919760018</v>
      </c>
      <c r="AB20" s="191">
        <v>370677.61651922076</v>
      </c>
      <c r="AC20" s="191">
        <v>365885.04826686729</v>
      </c>
      <c r="AD20" s="191">
        <v>361092.48001451383</v>
      </c>
      <c r="AE20" s="191">
        <v>356219.1661881865</v>
      </c>
      <c r="AF20" s="191">
        <v>351265.10678788519</v>
      </c>
      <c r="AG20" s="191">
        <v>346230.30181361001</v>
      </c>
      <c r="AH20" s="191">
        <v>341034.00569138705</v>
      </c>
      <c r="AI20" s="191">
        <v>335837.70956916409</v>
      </c>
      <c r="AJ20" s="191">
        <v>330560.66787296714</v>
      </c>
      <c r="AK20" s="191">
        <v>325202.88060279633</v>
      </c>
      <c r="AL20" s="191">
        <v>319845.09333262552</v>
      </c>
      <c r="AM20" s="191">
        <v>314568.05163642857</v>
      </c>
      <c r="AN20" s="191">
        <v>309291.00994023174</v>
      </c>
      <c r="AO20" s="191">
        <v>304013.9682440348</v>
      </c>
      <c r="AP20" s="191">
        <v>298656.18097386399</v>
      </c>
      <c r="AQ20" s="191">
        <v>293298.39370369317</v>
      </c>
      <c r="AR20" s="191">
        <v>287940.60643352242</v>
      </c>
      <c r="AS20" s="191">
        <v>282421.32801540371</v>
      </c>
      <c r="AT20" s="191">
        <v>276821.30402331112</v>
      </c>
      <c r="AU20" s="191">
        <v>271221.28003121866</v>
      </c>
      <c r="AV20" s="191">
        <v>265459.76489117829</v>
      </c>
      <c r="AW20" s="191">
        <v>259698.24975113786</v>
      </c>
      <c r="AX20" s="191">
        <v>253855.98903712363</v>
      </c>
      <c r="AY20" s="191">
        <v>248094.47389708323</v>
      </c>
      <c r="AZ20" s="191">
        <v>242332.95875704286</v>
      </c>
      <c r="BA20" s="191">
        <v>236732.93476495033</v>
      </c>
      <c r="BB20" s="191">
        <v>231213.65634683165</v>
      </c>
      <c r="BC20" s="191">
        <v>225855.86907666083</v>
      </c>
      <c r="BD20" s="191">
        <v>220659.57295443787</v>
      </c>
      <c r="BE20" s="191">
        <v>215624.76798016269</v>
      </c>
      <c r="BF20" s="191">
        <v>210670.70857986144</v>
      </c>
      <c r="BG20" s="191">
        <v>205878.14032750798</v>
      </c>
      <c r="BH20" s="191">
        <v>201166.3176491285</v>
      </c>
      <c r="BI20" s="191">
        <v>196535.24054472288</v>
      </c>
      <c r="BJ20" s="191">
        <v>191984.90901429116</v>
      </c>
      <c r="BK20" s="191">
        <v>187596.06863180728</v>
      </c>
      <c r="BL20" s="191">
        <v>183368.71939727123</v>
      </c>
      <c r="BM20" s="191">
        <v>179302.86131068296</v>
      </c>
      <c r="BN20" s="191">
        <v>175398.49437204254</v>
      </c>
      <c r="BO20" s="191">
        <v>171817.10972929781</v>
      </c>
      <c r="BP20" s="191">
        <v>168316.47066052695</v>
      </c>
      <c r="BQ20" s="191">
        <v>164896.57716572998</v>
      </c>
      <c r="BR20" s="191">
        <v>161557.42924490693</v>
      </c>
      <c r="BS20" s="191">
        <v>158460.51804600563</v>
      </c>
      <c r="BT20" s="191">
        <v>155686.58914299996</v>
      </c>
      <c r="BU20" s="191">
        <v>152993.40581396825</v>
      </c>
      <c r="BV20" s="191">
        <v>150380.9680589104</v>
      </c>
      <c r="BW20" s="191">
        <v>148840.58023028472</v>
      </c>
      <c r="BX20" s="191">
        <v>147300.19240165909</v>
      </c>
      <c r="BY20" s="191">
        <v>145840.55014700739</v>
      </c>
      <c r="BZ20" s="191">
        <v>144300.1623183818</v>
      </c>
      <c r="CA20" s="192"/>
      <c r="CB20" s="190"/>
      <c r="CC20" s="28">
        <v>132672.24439512187</v>
      </c>
      <c r="CD20" s="28">
        <v>132365.24169851741</v>
      </c>
      <c r="CE20" s="28">
        <v>132058.23900191297</v>
      </c>
    </row>
    <row r="21" spans="2:83">
      <c r="B21" s="184">
        <f t="shared" si="2"/>
        <v>2014</v>
      </c>
      <c r="C21" s="191">
        <v>479273.29299514723</v>
      </c>
      <c r="D21" s="191">
        <v>476663.57145409362</v>
      </c>
      <c r="E21" s="191">
        <v>474137.82530997292</v>
      </c>
      <c r="F21" s="191">
        <v>471444.1283719865</v>
      </c>
      <c r="G21" s="191">
        <v>468750.43143400009</v>
      </c>
      <c r="H21" s="191">
        <v>466056.73449601373</v>
      </c>
      <c r="I21" s="191">
        <v>463195.08676416153</v>
      </c>
      <c r="J21" s="191">
        <v>460417.41442924232</v>
      </c>
      <c r="K21" s="191">
        <v>457471.7913004572</v>
      </c>
      <c r="L21" s="191">
        <v>454442.19277473941</v>
      </c>
      <c r="M21" s="191">
        <v>451412.59424902149</v>
      </c>
      <c r="N21" s="191">
        <v>448299.02032637072</v>
      </c>
      <c r="O21" s="191">
        <v>445185.44640371995</v>
      </c>
      <c r="P21" s="191">
        <v>441903.92168720352</v>
      </c>
      <c r="Q21" s="191">
        <v>437508.90318351763</v>
      </c>
      <c r="R21" s="191">
        <v>433029.909282899</v>
      </c>
      <c r="S21" s="191">
        <v>428466.93998534756</v>
      </c>
      <c r="T21" s="191">
        <v>423903.97068779601</v>
      </c>
      <c r="U21" s="191">
        <v>419257.0259933116</v>
      </c>
      <c r="V21" s="191">
        <v>414526.10590189451</v>
      </c>
      <c r="W21" s="191">
        <v>409711.21041354426</v>
      </c>
      <c r="X21" s="191">
        <v>404980.29032212705</v>
      </c>
      <c r="Y21" s="191">
        <v>400081.41943684407</v>
      </c>
      <c r="Z21" s="191">
        <v>395266.523948494</v>
      </c>
      <c r="AA21" s="191">
        <v>390367.65306321095</v>
      </c>
      <c r="AB21" s="191">
        <v>385468.78217792802</v>
      </c>
      <c r="AC21" s="191">
        <v>380485.93589571211</v>
      </c>
      <c r="AD21" s="191">
        <v>375503.08961349633</v>
      </c>
      <c r="AE21" s="191">
        <v>370436.26793434762</v>
      </c>
      <c r="AF21" s="191">
        <v>365285.470858266</v>
      </c>
      <c r="AG21" s="191">
        <v>360050.69838525157</v>
      </c>
      <c r="AH21" s="191">
        <v>354647.97511837143</v>
      </c>
      <c r="AI21" s="191">
        <v>349245.25185149128</v>
      </c>
      <c r="AJ21" s="191">
        <v>343758.55318767816</v>
      </c>
      <c r="AK21" s="191">
        <v>338187.87912693224</v>
      </c>
      <c r="AL21" s="191">
        <v>332617.20506618638</v>
      </c>
      <c r="AM21" s="191">
        <v>327130.50640237326</v>
      </c>
      <c r="AN21" s="191">
        <v>321643.80773856025</v>
      </c>
      <c r="AO21" s="191">
        <v>316157.10907474719</v>
      </c>
      <c r="AP21" s="191">
        <v>310586.43501400121</v>
      </c>
      <c r="AQ21" s="191">
        <v>305015.76095325535</v>
      </c>
      <c r="AR21" s="191">
        <v>299445.08689250937</v>
      </c>
      <c r="AS21" s="191">
        <v>293706.46203789779</v>
      </c>
      <c r="AT21" s="191">
        <v>287883.86178635317</v>
      </c>
      <c r="AU21" s="191">
        <v>282061.26153480867</v>
      </c>
      <c r="AV21" s="191">
        <v>276070.71048939845</v>
      </c>
      <c r="AW21" s="191">
        <v>270080.15944398817</v>
      </c>
      <c r="AX21" s="191">
        <v>264005.63300164498</v>
      </c>
      <c r="AY21" s="191">
        <v>258015.08195623476</v>
      </c>
      <c r="AZ21" s="191">
        <v>252024.53091082451</v>
      </c>
      <c r="BA21" s="191">
        <v>246201.93065927998</v>
      </c>
      <c r="BB21" s="191">
        <v>240463.30580466829</v>
      </c>
      <c r="BC21" s="191">
        <v>234892.63174392239</v>
      </c>
      <c r="BD21" s="191">
        <v>229489.90847704219</v>
      </c>
      <c r="BE21" s="191">
        <v>224255.13600402777</v>
      </c>
      <c r="BF21" s="191">
        <v>219104.33892794617</v>
      </c>
      <c r="BG21" s="191">
        <v>214121.49264573032</v>
      </c>
      <c r="BH21" s="191">
        <v>209222.62176044733</v>
      </c>
      <c r="BI21" s="191">
        <v>204407.72627209724</v>
      </c>
      <c r="BJ21" s="191">
        <v>199676.80618068</v>
      </c>
      <c r="BK21" s="191">
        <v>195113.8368831285</v>
      </c>
      <c r="BL21" s="191">
        <v>190718.81837944273</v>
      </c>
      <c r="BM21" s="191">
        <v>186491.75066962268</v>
      </c>
      <c r="BN21" s="191">
        <v>182432.63375366837</v>
      </c>
      <c r="BO21" s="191">
        <v>178709.41842544556</v>
      </c>
      <c r="BP21" s="191">
        <v>175070.17849415558</v>
      </c>
      <c r="BQ21" s="191">
        <v>171514.91395979849</v>
      </c>
      <c r="BR21" s="191">
        <v>168043.62482237426</v>
      </c>
      <c r="BS21" s="191">
        <v>164824.26187574863</v>
      </c>
      <c r="BT21" s="191">
        <v>161940.80051685448</v>
      </c>
      <c r="BU21" s="191">
        <v>159141.31455489321</v>
      </c>
      <c r="BV21" s="191">
        <v>156425.8039898648</v>
      </c>
      <c r="BW21" s="191">
        <v>154825.22534832582</v>
      </c>
      <c r="BX21" s="191">
        <v>153224.64670678694</v>
      </c>
      <c r="BY21" s="191">
        <v>151708.04346218088</v>
      </c>
      <c r="BZ21" s="191">
        <v>150107.46482064197</v>
      </c>
      <c r="CA21" s="192"/>
      <c r="CB21" s="190"/>
      <c r="CC21" s="28">
        <v>138003.12904051642</v>
      </c>
      <c r="CD21" s="28">
        <v>137685.23416779662</v>
      </c>
      <c r="CE21" s="28">
        <v>137367.33929507679</v>
      </c>
    </row>
    <row r="22" spans="2:83">
      <c r="B22" s="184">
        <f t="shared" si="2"/>
        <v>2015</v>
      </c>
      <c r="C22" s="191">
        <v>498379.83345319214</v>
      </c>
      <c r="D22" s="191">
        <v>495667.16569770698</v>
      </c>
      <c r="E22" s="191">
        <v>493041.83235503186</v>
      </c>
      <c r="F22" s="191">
        <v>490241.83018673654</v>
      </c>
      <c r="G22" s="191">
        <v>487441.82801844116</v>
      </c>
      <c r="H22" s="191">
        <v>484641.82585014577</v>
      </c>
      <c r="I22" s="191">
        <v>481667.15485623002</v>
      </c>
      <c r="J22" s="191">
        <v>478779.81827512447</v>
      </c>
      <c r="K22" s="191">
        <v>475717.8128683985</v>
      </c>
      <c r="L22" s="191">
        <v>472568.47304886242</v>
      </c>
      <c r="M22" s="191">
        <v>469419.13322932634</v>
      </c>
      <c r="N22" s="191">
        <v>466182.4589969801</v>
      </c>
      <c r="O22" s="191">
        <v>462945.78476463381</v>
      </c>
      <c r="P22" s="191">
        <v>459534.44170666719</v>
      </c>
      <c r="Q22" s="191">
        <v>454965.06511004438</v>
      </c>
      <c r="R22" s="191">
        <v>450308.35410061153</v>
      </c>
      <c r="S22" s="191">
        <v>445564.30867836851</v>
      </c>
      <c r="T22" s="191">
        <v>440820.26325612538</v>
      </c>
      <c r="U22" s="191">
        <v>435988.88342107215</v>
      </c>
      <c r="V22" s="191">
        <v>431070.16917320871</v>
      </c>
      <c r="W22" s="191">
        <v>426064.1205125351</v>
      </c>
      <c r="X22" s="191">
        <v>421145.40626467159</v>
      </c>
      <c r="Y22" s="191">
        <v>416052.02319118788</v>
      </c>
      <c r="Z22" s="191">
        <v>411045.97453051433</v>
      </c>
      <c r="AA22" s="191">
        <v>405952.59145703044</v>
      </c>
      <c r="AB22" s="191">
        <v>400859.20838354668</v>
      </c>
      <c r="AC22" s="191">
        <v>395678.49089725275</v>
      </c>
      <c r="AD22" s="191">
        <v>390497.7734109587</v>
      </c>
      <c r="AE22" s="191">
        <v>385229.72151185456</v>
      </c>
      <c r="AF22" s="191">
        <v>379874.33519994013</v>
      </c>
      <c r="AG22" s="191">
        <v>374431.61447521567</v>
      </c>
      <c r="AH22" s="191">
        <v>368814.22492487077</v>
      </c>
      <c r="AI22" s="191">
        <v>363196.83537452598</v>
      </c>
      <c r="AJ22" s="191">
        <v>357492.11141137092</v>
      </c>
      <c r="AK22" s="191">
        <v>351700.05303540558</v>
      </c>
      <c r="AL22" s="191">
        <v>345907.99465944036</v>
      </c>
      <c r="AM22" s="191">
        <v>340203.27069628524</v>
      </c>
      <c r="AN22" s="191">
        <v>334498.54673313018</v>
      </c>
      <c r="AO22" s="191">
        <v>328793.82276997512</v>
      </c>
      <c r="AP22" s="191">
        <v>323001.76439400984</v>
      </c>
      <c r="AQ22" s="191">
        <v>317209.70601804461</v>
      </c>
      <c r="AR22" s="191">
        <v>311417.64764207933</v>
      </c>
      <c r="AS22" s="191">
        <v>305450.92044049373</v>
      </c>
      <c r="AT22" s="191">
        <v>299396.85882609792</v>
      </c>
      <c r="AU22" s="191">
        <v>293342.7972117021</v>
      </c>
      <c r="AV22" s="191">
        <v>287114.0667716859</v>
      </c>
      <c r="AW22" s="191">
        <v>280885.33633166971</v>
      </c>
      <c r="AX22" s="191">
        <v>274569.27147884341</v>
      </c>
      <c r="AY22" s="191">
        <v>268340.54103882727</v>
      </c>
      <c r="AZ22" s="191">
        <v>262111.81059881108</v>
      </c>
      <c r="BA22" s="191">
        <v>256057.74898441526</v>
      </c>
      <c r="BB22" s="191">
        <v>250091.02178282963</v>
      </c>
      <c r="BC22" s="191">
        <v>244298.96340686438</v>
      </c>
      <c r="BD22" s="191">
        <v>238681.57385651948</v>
      </c>
      <c r="BE22" s="191">
        <v>233238.85313179498</v>
      </c>
      <c r="BF22" s="191">
        <v>227883.46681988062</v>
      </c>
      <c r="BG22" s="191">
        <v>222702.74933358663</v>
      </c>
      <c r="BH22" s="191">
        <v>217609.36626010283</v>
      </c>
      <c r="BI22" s="191">
        <v>212603.31759942923</v>
      </c>
      <c r="BJ22" s="191">
        <v>207684.60335156583</v>
      </c>
      <c r="BK22" s="191">
        <v>202940.55792932273</v>
      </c>
      <c r="BL22" s="191">
        <v>198371.18133270001</v>
      </c>
      <c r="BM22" s="191">
        <v>193976.4735616977</v>
      </c>
      <c r="BN22" s="191">
        <v>189756.43461631573</v>
      </c>
      <c r="BO22" s="191">
        <v>185885.73332217446</v>
      </c>
      <c r="BP22" s="191">
        <v>182102.36644084344</v>
      </c>
      <c r="BQ22" s="191">
        <v>178406.33397232252</v>
      </c>
      <c r="BR22" s="191">
        <v>174797.63591661188</v>
      </c>
      <c r="BS22" s="191">
        <v>171450.94109933171</v>
      </c>
      <c r="BT22" s="191">
        <v>168453.58393329225</v>
      </c>
      <c r="BU22" s="191">
        <v>165543.56118006306</v>
      </c>
      <c r="BV22" s="191">
        <v>162720.872839644</v>
      </c>
      <c r="BW22" s="191">
        <v>161057.71369965392</v>
      </c>
      <c r="BX22" s="191">
        <v>159394.55455966399</v>
      </c>
      <c r="BY22" s="191">
        <v>157818.72983248421</v>
      </c>
      <c r="BZ22" s="191">
        <v>156155.57069249428</v>
      </c>
      <c r="CA22" s="192"/>
      <c r="CB22" s="190"/>
      <c r="CC22" s="28">
        <v>143554.78638325271</v>
      </c>
      <c r="CD22" s="28">
        <v>143225.58216423579</v>
      </c>
      <c r="CE22" s="28">
        <v>142896.37794521885</v>
      </c>
    </row>
    <row r="23" spans="2:83">
      <c r="B23" s="184">
        <f t="shared" si="2"/>
        <v>2016</v>
      </c>
      <c r="C23" s="191">
        <v>518258.38284395053</v>
      </c>
      <c r="D23" s="191">
        <v>515438.66862593597</v>
      </c>
      <c r="E23" s="191">
        <v>512709.782197244</v>
      </c>
      <c r="F23" s="191">
        <v>509799.24018990685</v>
      </c>
      <c r="G23" s="191">
        <v>506888.6981825697</v>
      </c>
      <c r="H23" s="191">
        <v>503978.15617523261</v>
      </c>
      <c r="I23" s="191">
        <v>500885.95858925022</v>
      </c>
      <c r="J23" s="191">
        <v>497884.58879259048</v>
      </c>
      <c r="K23" s="191">
        <v>494701.56341728545</v>
      </c>
      <c r="L23" s="191">
        <v>491427.710252658</v>
      </c>
      <c r="M23" s="191">
        <v>488153.85708803043</v>
      </c>
      <c r="N23" s="191">
        <v>484789.17613408039</v>
      </c>
      <c r="O23" s="191">
        <v>481424.49518013035</v>
      </c>
      <c r="P23" s="191">
        <v>477878.15864753502</v>
      </c>
      <c r="Q23" s="191">
        <v>473127.46723473736</v>
      </c>
      <c r="R23" s="191">
        <v>468285.94803261722</v>
      </c>
      <c r="S23" s="191">
        <v>463353.60104117449</v>
      </c>
      <c r="T23" s="191">
        <v>458421.25404973171</v>
      </c>
      <c r="U23" s="191">
        <v>453398.07926896634</v>
      </c>
      <c r="V23" s="191">
        <v>448284.07669887837</v>
      </c>
      <c r="W23" s="191">
        <v>443079.24633946782</v>
      </c>
      <c r="X23" s="191">
        <v>437965.24376937991</v>
      </c>
      <c r="Y23" s="191">
        <v>432669.58562064683</v>
      </c>
      <c r="Z23" s="191">
        <v>427464.75526123628</v>
      </c>
      <c r="AA23" s="191">
        <v>422169.09711250314</v>
      </c>
      <c r="AB23" s="191">
        <v>416873.43896377005</v>
      </c>
      <c r="AC23" s="191">
        <v>411486.95302571438</v>
      </c>
      <c r="AD23" s="191">
        <v>406100.46708765859</v>
      </c>
      <c r="AE23" s="191">
        <v>400623.15336028027</v>
      </c>
      <c r="AF23" s="191">
        <v>395055.01184357941</v>
      </c>
      <c r="AG23" s="191">
        <v>389396.04253755591</v>
      </c>
      <c r="AH23" s="191">
        <v>383555.41765288729</v>
      </c>
      <c r="AI23" s="191">
        <v>377714.79276821867</v>
      </c>
      <c r="AJ23" s="191">
        <v>371783.3400942274</v>
      </c>
      <c r="AK23" s="191">
        <v>365761.05963091349</v>
      </c>
      <c r="AL23" s="191">
        <v>359738.77916759969</v>
      </c>
      <c r="AM23" s="191">
        <v>353807.32649360842</v>
      </c>
      <c r="AN23" s="191">
        <v>347875.87381961721</v>
      </c>
      <c r="AO23" s="191">
        <v>341944.42114562588</v>
      </c>
      <c r="AP23" s="191">
        <v>335922.14068231208</v>
      </c>
      <c r="AQ23" s="191">
        <v>329899.86021899828</v>
      </c>
      <c r="AR23" s="191">
        <v>323877.57975568448</v>
      </c>
      <c r="AS23" s="191">
        <v>317673.64371372538</v>
      </c>
      <c r="AT23" s="191">
        <v>311378.87988244375</v>
      </c>
      <c r="AU23" s="191">
        <v>305084.11605116213</v>
      </c>
      <c r="AV23" s="191">
        <v>298607.69664123538</v>
      </c>
      <c r="AW23" s="191">
        <v>292131.27723130857</v>
      </c>
      <c r="AX23" s="191">
        <v>285564.03003205918</v>
      </c>
      <c r="AY23" s="191">
        <v>279087.61062213243</v>
      </c>
      <c r="AZ23" s="191">
        <v>272611.19121220562</v>
      </c>
      <c r="BA23" s="191">
        <v>266316.427380924</v>
      </c>
      <c r="BB23" s="191">
        <v>260112.49133896496</v>
      </c>
      <c r="BC23" s="191">
        <v>254090.21087565113</v>
      </c>
      <c r="BD23" s="191">
        <v>248249.58599098248</v>
      </c>
      <c r="BE23" s="191">
        <v>242590.61668495901</v>
      </c>
      <c r="BF23" s="191">
        <v>237022.47516825813</v>
      </c>
      <c r="BG23" s="191">
        <v>231635.98923020237</v>
      </c>
      <c r="BH23" s="191">
        <v>226340.33108146928</v>
      </c>
      <c r="BI23" s="191">
        <v>221135.50072205876</v>
      </c>
      <c r="BJ23" s="191">
        <v>216021.49815197079</v>
      </c>
      <c r="BK23" s="191">
        <v>211089.15116052801</v>
      </c>
      <c r="BL23" s="191">
        <v>206338.45974773043</v>
      </c>
      <c r="BM23" s="191">
        <v>201769.42391357807</v>
      </c>
      <c r="BN23" s="191">
        <v>197382.04365807079</v>
      </c>
      <c r="BO23" s="191">
        <v>193357.97455985396</v>
      </c>
      <c r="BP23" s="191">
        <v>189424.73325095969</v>
      </c>
      <c r="BQ23" s="191">
        <v>185582.31973138798</v>
      </c>
      <c r="BR23" s="191">
        <v>181830.73400113889</v>
      </c>
      <c r="BS23" s="191">
        <v>178351.63163885754</v>
      </c>
      <c r="BT23" s="191">
        <v>175235.8404338666</v>
      </c>
      <c r="BU23" s="191">
        <v>172210.8770181982</v>
      </c>
      <c r="BV23" s="191">
        <v>169276.74139185244</v>
      </c>
      <c r="BW23" s="191">
        <v>167548.5161339528</v>
      </c>
      <c r="BX23" s="191">
        <v>165820.29087605327</v>
      </c>
      <c r="BY23" s="191">
        <v>164182.89340747631</v>
      </c>
      <c r="BZ23" s="191">
        <v>162454.66814957681</v>
      </c>
      <c r="CA23" s="192"/>
      <c r="CB23" s="190"/>
      <c r="CC23" s="28">
        <v>149336.54794880291</v>
      </c>
      <c r="CD23" s="28">
        <v>148995.60026125703</v>
      </c>
      <c r="CE23" s="28">
        <v>148654.65257371118</v>
      </c>
    </row>
    <row r="24" spans="2:83">
      <c r="B24" s="184">
        <f t="shared" si="2"/>
        <v>2017</v>
      </c>
      <c r="C24" s="191">
        <v>538940.43627690803</v>
      </c>
      <c r="D24" s="191">
        <v>536009.41094739793</v>
      </c>
      <c r="E24" s="191">
        <v>533172.84651878325</v>
      </c>
      <c r="F24" s="191">
        <v>530147.36028837762</v>
      </c>
      <c r="G24" s="191">
        <v>527121.87405797187</v>
      </c>
      <c r="H24" s="191">
        <v>524096.3878275663</v>
      </c>
      <c r="I24" s="191">
        <v>520881.97979536967</v>
      </c>
      <c r="J24" s="191">
        <v>517762.03266406863</v>
      </c>
      <c r="K24" s="191">
        <v>514453.1637309764</v>
      </c>
      <c r="L24" s="191">
        <v>511049.83389698877</v>
      </c>
      <c r="M24" s="191">
        <v>507646.50406300114</v>
      </c>
      <c r="N24" s="191">
        <v>504148.71332811809</v>
      </c>
      <c r="O24" s="191">
        <v>500650.92259323492</v>
      </c>
      <c r="P24" s="191">
        <v>496964.21005656081</v>
      </c>
      <c r="Q24" s="191">
        <v>492024.96844447643</v>
      </c>
      <c r="R24" s="191">
        <v>486991.2659314964</v>
      </c>
      <c r="S24" s="191">
        <v>481863.10251762101</v>
      </c>
      <c r="T24" s="191">
        <v>476734.93910374551</v>
      </c>
      <c r="U24" s="191">
        <v>471512.31478897447</v>
      </c>
      <c r="V24" s="191">
        <v>466195.22957330808</v>
      </c>
      <c r="W24" s="191">
        <v>460783.68345674616</v>
      </c>
      <c r="X24" s="191">
        <v>455466.59824107966</v>
      </c>
      <c r="Y24" s="191">
        <v>449960.59122362221</v>
      </c>
      <c r="Z24" s="191">
        <v>444549.04510706023</v>
      </c>
      <c r="AA24" s="191">
        <v>439043.03808960284</v>
      </c>
      <c r="AB24" s="191">
        <v>433537.03107214544</v>
      </c>
      <c r="AC24" s="191">
        <v>427936.56315379252</v>
      </c>
      <c r="AD24" s="191">
        <v>422336.09523543948</v>
      </c>
      <c r="AE24" s="191">
        <v>416641.16641619103</v>
      </c>
      <c r="AF24" s="191">
        <v>410851.77669604716</v>
      </c>
      <c r="AG24" s="191">
        <v>404967.92607500777</v>
      </c>
      <c r="AH24" s="191">
        <v>398895.15365217731</v>
      </c>
      <c r="AI24" s="191">
        <v>392822.38122934697</v>
      </c>
      <c r="AJ24" s="191">
        <v>386655.1479056211</v>
      </c>
      <c r="AK24" s="191">
        <v>380393.45368099969</v>
      </c>
      <c r="AL24" s="191">
        <v>374131.75945637829</v>
      </c>
      <c r="AM24" s="191">
        <v>367964.52613265242</v>
      </c>
      <c r="AN24" s="191">
        <v>361797.29280892649</v>
      </c>
      <c r="AO24" s="191">
        <v>355630.05948520056</v>
      </c>
      <c r="AP24" s="191">
        <v>349368.36526057916</v>
      </c>
      <c r="AQ24" s="191">
        <v>343106.67103595787</v>
      </c>
      <c r="AR24" s="191">
        <v>336844.97681133647</v>
      </c>
      <c r="AS24" s="191">
        <v>330394.36078492407</v>
      </c>
      <c r="AT24" s="191">
        <v>323849.28385761619</v>
      </c>
      <c r="AU24" s="191">
        <v>317304.20693030837</v>
      </c>
      <c r="AV24" s="191">
        <v>310570.20820120949</v>
      </c>
      <c r="AW24" s="191">
        <v>303836.20947211061</v>
      </c>
      <c r="AX24" s="191">
        <v>297007.74984211626</v>
      </c>
      <c r="AY24" s="191">
        <v>290273.75111301744</v>
      </c>
      <c r="AZ24" s="191">
        <v>283539.75238391856</v>
      </c>
      <c r="BA24" s="191">
        <v>276994.67545661074</v>
      </c>
      <c r="BB24" s="191">
        <v>270544.05943019834</v>
      </c>
      <c r="BC24" s="191">
        <v>264282.36520557693</v>
      </c>
      <c r="BD24" s="191">
        <v>258209.59278274656</v>
      </c>
      <c r="BE24" s="191">
        <v>252325.74216170714</v>
      </c>
      <c r="BF24" s="191">
        <v>246536.35244156321</v>
      </c>
      <c r="BG24" s="191">
        <v>240935.88452321026</v>
      </c>
      <c r="BH24" s="191">
        <v>235429.87750575284</v>
      </c>
      <c r="BI24" s="191">
        <v>230018.33138919089</v>
      </c>
      <c r="BJ24" s="191">
        <v>224701.24617352441</v>
      </c>
      <c r="BK24" s="191">
        <v>219573.08275964897</v>
      </c>
      <c r="BL24" s="191">
        <v>214633.84114756447</v>
      </c>
      <c r="BM24" s="191">
        <v>209883.52133727097</v>
      </c>
      <c r="BN24" s="191">
        <v>205322.12332876847</v>
      </c>
      <c r="BO24" s="191">
        <v>201138.56892384792</v>
      </c>
      <c r="BP24" s="191">
        <v>197049.47541982291</v>
      </c>
      <c r="BQ24" s="191">
        <v>193054.84281669336</v>
      </c>
      <c r="BR24" s="191">
        <v>189154.67111445928</v>
      </c>
      <c r="BS24" s="191">
        <v>185537.88211491168</v>
      </c>
      <c r="BT24" s="191">
        <v>182298.93671894609</v>
      </c>
      <c r="BU24" s="191">
        <v>179154.452223876</v>
      </c>
      <c r="BV24" s="191">
        <v>176104.42862970138</v>
      </c>
      <c r="BW24" s="191">
        <v>174308.55181871081</v>
      </c>
      <c r="BX24" s="191">
        <v>172512.67500772027</v>
      </c>
      <c r="BY24" s="191">
        <v>170811.25909762527</v>
      </c>
      <c r="BZ24" s="191">
        <v>169015.38228663476</v>
      </c>
      <c r="CA24" s="192"/>
      <c r="CB24" s="190"/>
      <c r="CC24" s="28">
        <v>155358.14508741314</v>
      </c>
      <c r="CD24" s="28">
        <v>155005.00213957592</v>
      </c>
      <c r="CE24" s="28">
        <v>154651.85919173871</v>
      </c>
    </row>
    <row r="25" spans="2:83">
      <c r="B25" s="184">
        <f t="shared" si="2"/>
        <v>2018</v>
      </c>
      <c r="C25" s="191">
        <v>560458.78298285301</v>
      </c>
      <c r="D25" s="191">
        <v>557412.01086881116</v>
      </c>
      <c r="E25" s="191">
        <v>554463.4780917007</v>
      </c>
      <c r="F25" s="191">
        <v>551318.46664072771</v>
      </c>
      <c r="G25" s="191">
        <v>548173.4551897546</v>
      </c>
      <c r="H25" s="191">
        <v>545028.4437387815</v>
      </c>
      <c r="I25" s="191">
        <v>541686.95361394575</v>
      </c>
      <c r="J25" s="191">
        <v>538443.70282604138</v>
      </c>
      <c r="K25" s="191">
        <v>535003.97336427437</v>
      </c>
      <c r="L25" s="191">
        <v>531466.00456557597</v>
      </c>
      <c r="M25" s="191">
        <v>527928.0357668777</v>
      </c>
      <c r="N25" s="191">
        <v>524291.82763124804</v>
      </c>
      <c r="O25" s="191">
        <v>520655.61949561839</v>
      </c>
      <c r="P25" s="191">
        <v>516822.93268612609</v>
      </c>
      <c r="Q25" s="191">
        <v>511687.61563820706</v>
      </c>
      <c r="R25" s="191">
        <v>506454.05925335654</v>
      </c>
      <c r="S25" s="191">
        <v>501122.26353157492</v>
      </c>
      <c r="T25" s="191">
        <v>495790.46780979325</v>
      </c>
      <c r="U25" s="191">
        <v>490360.43275108014</v>
      </c>
      <c r="V25" s="191">
        <v>484832.15835543594</v>
      </c>
      <c r="W25" s="191">
        <v>479205.6446228603</v>
      </c>
      <c r="X25" s="191">
        <v>473677.37022721587</v>
      </c>
      <c r="Y25" s="191">
        <v>467952.61715770891</v>
      </c>
      <c r="Z25" s="191">
        <v>462326.10342513327</v>
      </c>
      <c r="AA25" s="191">
        <v>456601.35035562632</v>
      </c>
      <c r="AB25" s="191">
        <v>450876.59728611948</v>
      </c>
      <c r="AC25" s="191">
        <v>445053.60487968114</v>
      </c>
      <c r="AD25" s="191">
        <v>439230.61247324286</v>
      </c>
      <c r="AE25" s="191">
        <v>433309.3807298732</v>
      </c>
      <c r="AF25" s="191">
        <v>427289.90964957234</v>
      </c>
      <c r="AG25" s="191">
        <v>421172.19923234021</v>
      </c>
      <c r="AH25" s="191">
        <v>414858.01014124538</v>
      </c>
      <c r="AI25" s="191">
        <v>408543.82105015049</v>
      </c>
      <c r="AJ25" s="191">
        <v>402131.3926221244</v>
      </c>
      <c r="AK25" s="191">
        <v>395620.72485716688</v>
      </c>
      <c r="AL25" s="191">
        <v>389110.05709220946</v>
      </c>
      <c r="AM25" s="191">
        <v>382697.62866418331</v>
      </c>
      <c r="AN25" s="191">
        <v>376285.20023615716</v>
      </c>
      <c r="AO25" s="191">
        <v>369872.77180813102</v>
      </c>
      <c r="AP25" s="191">
        <v>363362.10404317349</v>
      </c>
      <c r="AQ25" s="191">
        <v>356851.43627821608</v>
      </c>
      <c r="AR25" s="191">
        <v>350340.76851325866</v>
      </c>
      <c r="AS25" s="191">
        <v>343633.62207443855</v>
      </c>
      <c r="AT25" s="191">
        <v>336828.23629868717</v>
      </c>
      <c r="AU25" s="191">
        <v>330022.85052293574</v>
      </c>
      <c r="AV25" s="191">
        <v>323020.98607332178</v>
      </c>
      <c r="AW25" s="191">
        <v>316019.12162370776</v>
      </c>
      <c r="AX25" s="191">
        <v>308919.01783716236</v>
      </c>
      <c r="AY25" s="191">
        <v>301917.15338754834</v>
      </c>
      <c r="AZ25" s="191">
        <v>294915.28893793433</v>
      </c>
      <c r="BA25" s="191">
        <v>288109.90316218301</v>
      </c>
      <c r="BB25" s="191">
        <v>281402.75672336284</v>
      </c>
      <c r="BC25" s="191">
        <v>274892.08895840542</v>
      </c>
      <c r="BD25" s="191">
        <v>268577.8998673106</v>
      </c>
      <c r="BE25" s="191">
        <v>262460.18945007841</v>
      </c>
      <c r="BF25" s="191">
        <v>256440.71836977749</v>
      </c>
      <c r="BG25" s="191">
        <v>250617.72596333924</v>
      </c>
      <c r="BH25" s="191">
        <v>244892.97289383228</v>
      </c>
      <c r="BI25" s="191">
        <v>239266.45916125661</v>
      </c>
      <c r="BJ25" s="191">
        <v>233738.18476561236</v>
      </c>
      <c r="BK25" s="191">
        <v>228406.38904383057</v>
      </c>
      <c r="BL25" s="191">
        <v>223271.07199591148</v>
      </c>
      <c r="BM25" s="191">
        <v>218332.23362185506</v>
      </c>
      <c r="BN25" s="191">
        <v>213589.87392166123</v>
      </c>
      <c r="BO25" s="191">
        <v>209240.47156919265</v>
      </c>
      <c r="BP25" s="191">
        <v>204989.3085536554</v>
      </c>
      <c r="BQ25" s="191">
        <v>200836.38487504947</v>
      </c>
      <c r="BR25" s="191">
        <v>196781.70053337479</v>
      </c>
      <c r="BS25" s="191">
        <v>193021.73420249415</v>
      </c>
      <c r="BT25" s="191">
        <v>189654.72521933867</v>
      </c>
      <c r="BU25" s="191">
        <v>186385.95557311457</v>
      </c>
      <c r="BV25" s="191">
        <v>183215.42526382173</v>
      </c>
      <c r="BW25" s="191">
        <v>181349.20760904031</v>
      </c>
      <c r="BX25" s="191">
        <v>179482.98995425896</v>
      </c>
      <c r="BY25" s="191">
        <v>177715.01163640895</v>
      </c>
      <c r="BZ25" s="191">
        <v>175848.79398162759</v>
      </c>
      <c r="CA25" s="192"/>
      <c r="CB25" s="190"/>
      <c r="CC25" s="28">
        <v>161629.72626336251</v>
      </c>
      <c r="CD25" s="28">
        <v>161263.91784530185</v>
      </c>
      <c r="CE25" s="28">
        <v>160898.10942724114</v>
      </c>
    </row>
    <row r="26" spans="2:83">
      <c r="B26" s="184">
        <f t="shared" si="2"/>
        <v>2019</v>
      </c>
      <c r="C26" s="191">
        <v>582847.55978931789</v>
      </c>
      <c r="D26" s="191">
        <v>579680.42730264715</v>
      </c>
      <c r="E26" s="191">
        <v>576615.46372638526</v>
      </c>
      <c r="F26" s="191">
        <v>573346.16232930613</v>
      </c>
      <c r="G26" s="191">
        <v>570076.86093222687</v>
      </c>
      <c r="H26" s="191">
        <v>566807.55953514774</v>
      </c>
      <c r="I26" s="191">
        <v>563333.92031725147</v>
      </c>
      <c r="J26" s="191">
        <v>559962.45000976371</v>
      </c>
      <c r="K26" s="191">
        <v>556386.64188145881</v>
      </c>
      <c r="L26" s="191">
        <v>552708.66484274529</v>
      </c>
      <c r="M26" s="191">
        <v>549030.687804032</v>
      </c>
      <c r="N26" s="191">
        <v>545250.54185490985</v>
      </c>
      <c r="O26" s="191">
        <v>541470.39590578794</v>
      </c>
      <c r="P26" s="191">
        <v>537485.91213584878</v>
      </c>
      <c r="Q26" s="191">
        <v>532146.69291794591</v>
      </c>
      <c r="R26" s="191">
        <v>526705.30478963442</v>
      </c>
      <c r="S26" s="191">
        <v>521161.74775091425</v>
      </c>
      <c r="T26" s="191">
        <v>515618.19071219407</v>
      </c>
      <c r="U26" s="191">
        <v>509972.46476306533</v>
      </c>
      <c r="V26" s="191">
        <v>504224.56990352808</v>
      </c>
      <c r="W26" s="191">
        <v>498374.50613358221</v>
      </c>
      <c r="X26" s="191">
        <v>492626.61127404502</v>
      </c>
      <c r="Y26" s="191">
        <v>486674.37859369058</v>
      </c>
      <c r="Z26" s="191">
        <v>480824.31482374476</v>
      </c>
      <c r="AA26" s="191">
        <v>474872.08214339032</v>
      </c>
      <c r="AB26" s="191">
        <v>468919.84946303593</v>
      </c>
      <c r="AC26" s="191">
        <v>462865.44787227304</v>
      </c>
      <c r="AD26" s="191">
        <v>456811.04628151003</v>
      </c>
      <c r="AE26" s="191">
        <v>450654.47578033851</v>
      </c>
      <c r="AF26" s="191">
        <v>444395.73636875843</v>
      </c>
      <c r="AG26" s="191">
        <v>438034.82804676984</v>
      </c>
      <c r="AH26" s="191">
        <v>431469.58190396405</v>
      </c>
      <c r="AI26" s="191">
        <v>424904.33576115826</v>
      </c>
      <c r="AJ26" s="191">
        <v>418236.92070794397</v>
      </c>
      <c r="AK26" s="191">
        <v>411467.33674432099</v>
      </c>
      <c r="AL26" s="191">
        <v>404697.75278069812</v>
      </c>
      <c r="AM26" s="191">
        <v>398030.33772748371</v>
      </c>
      <c r="AN26" s="191">
        <v>391362.92267426942</v>
      </c>
      <c r="AO26" s="191">
        <v>384695.507621055</v>
      </c>
      <c r="AP26" s="191">
        <v>377925.92365743214</v>
      </c>
      <c r="AQ26" s="191">
        <v>371156.33969380928</v>
      </c>
      <c r="AR26" s="191">
        <v>364386.75573018636</v>
      </c>
      <c r="AS26" s="191">
        <v>357412.8339457463</v>
      </c>
      <c r="AT26" s="191">
        <v>350336.74325089768</v>
      </c>
      <c r="AU26" s="191">
        <v>343260.65255604906</v>
      </c>
      <c r="AV26" s="191">
        <v>335980.22404038336</v>
      </c>
      <c r="AW26" s="191">
        <v>328699.79552471754</v>
      </c>
      <c r="AX26" s="191">
        <v>321317.19809864333</v>
      </c>
      <c r="AY26" s="191">
        <v>314036.76958297758</v>
      </c>
      <c r="AZ26" s="191">
        <v>306756.34106731182</v>
      </c>
      <c r="BA26" s="191">
        <v>299680.25037246326</v>
      </c>
      <c r="BB26" s="191">
        <v>292706.32858802314</v>
      </c>
      <c r="BC26" s="191">
        <v>285936.74462440028</v>
      </c>
      <c r="BD26" s="191">
        <v>279371.49848159449</v>
      </c>
      <c r="BE26" s="191">
        <v>273010.59015960584</v>
      </c>
      <c r="BF26" s="191">
        <v>266751.85074802575</v>
      </c>
      <c r="BG26" s="191">
        <v>260697.4491572628</v>
      </c>
      <c r="BH26" s="191">
        <v>254745.21647690845</v>
      </c>
      <c r="BI26" s="191">
        <v>248895.1527069626</v>
      </c>
      <c r="BJ26" s="191">
        <v>243147.25784742535</v>
      </c>
      <c r="BK26" s="191">
        <v>237603.70080870524</v>
      </c>
      <c r="BL26" s="191">
        <v>232264.48159080226</v>
      </c>
      <c r="BM26" s="191">
        <v>227129.60019371641</v>
      </c>
      <c r="BN26" s="191">
        <v>222199.05661744764</v>
      </c>
      <c r="BO26" s="191">
        <v>217677.1886828132</v>
      </c>
      <c r="BP26" s="191">
        <v>213257.48965858726</v>
      </c>
      <c r="BQ26" s="191">
        <v>208939.95954476995</v>
      </c>
      <c r="BR26" s="191">
        <v>204724.59834136115</v>
      </c>
      <c r="BS26" s="191">
        <v>200815.74386917808</v>
      </c>
      <c r="BT26" s="191">
        <v>197315.56503862928</v>
      </c>
      <c r="BU26" s="191">
        <v>193917.55511848902</v>
      </c>
      <c r="BV26" s="191">
        <v>190621.71410875733</v>
      </c>
      <c r="BW26" s="191">
        <v>188682.3582597175</v>
      </c>
      <c r="BX26" s="191">
        <v>186743.00241067773</v>
      </c>
      <c r="BY26" s="191">
        <v>184905.81547204658</v>
      </c>
      <c r="BZ26" s="191">
        <v>182966.45962300681</v>
      </c>
      <c r="CA26" s="192"/>
      <c r="CB26" s="190"/>
      <c r="CC26" s="28">
        <v>168161.87509664695</v>
      </c>
      <c r="CD26" s="28">
        <v>167782.91179908882</v>
      </c>
      <c r="CE26" s="28">
        <v>167403.94850153071</v>
      </c>
    </row>
    <row r="27" spans="2:83">
      <c r="B27" s="184">
        <f t="shared" si="2"/>
        <v>2020</v>
      </c>
      <c r="C27" s="191">
        <v>606142.30681617092</v>
      </c>
      <c r="D27" s="191">
        <v>602850.01528407307</v>
      </c>
      <c r="E27" s="191">
        <v>599663.97941880021</v>
      </c>
      <c r="F27" s="191">
        <v>596265.43221987737</v>
      </c>
      <c r="G27" s="191">
        <v>592866.88502095465</v>
      </c>
      <c r="H27" s="191">
        <v>589468.33782203193</v>
      </c>
      <c r="I27" s="191">
        <v>585857.27928945934</v>
      </c>
      <c r="J27" s="191">
        <v>582352.47642371175</v>
      </c>
      <c r="K27" s="191">
        <v>578635.16222431418</v>
      </c>
      <c r="L27" s="191">
        <v>574811.59235809185</v>
      </c>
      <c r="M27" s="191">
        <v>570988.02249186952</v>
      </c>
      <c r="N27" s="191">
        <v>567058.1969588222</v>
      </c>
      <c r="O27" s="191">
        <v>563128.37142577488</v>
      </c>
      <c r="P27" s="191">
        <v>558986.0345590777</v>
      </c>
      <c r="Q27" s="191">
        <v>553434.77282649814</v>
      </c>
      <c r="R27" s="191">
        <v>547777.25542709371</v>
      </c>
      <c r="S27" s="191">
        <v>542013.48236086441</v>
      </c>
      <c r="T27" s="191">
        <v>536249.7092946351</v>
      </c>
      <c r="U27" s="191">
        <v>530379.68056158081</v>
      </c>
      <c r="V27" s="191">
        <v>524403.39616170153</v>
      </c>
      <c r="W27" s="191">
        <v>518320.85609499749</v>
      </c>
      <c r="X27" s="191">
        <v>512344.57169511821</v>
      </c>
      <c r="Y27" s="191">
        <v>506155.7759615893</v>
      </c>
      <c r="Z27" s="191">
        <v>500073.23589488515</v>
      </c>
      <c r="AA27" s="191">
        <v>493884.44016135624</v>
      </c>
      <c r="AB27" s="191">
        <v>487695.64442782721</v>
      </c>
      <c r="AC27" s="191">
        <v>481400.59302747331</v>
      </c>
      <c r="AD27" s="191">
        <v>475105.54162711953</v>
      </c>
      <c r="AE27" s="191">
        <v>468704.23455994064</v>
      </c>
      <c r="AF27" s="191">
        <v>462196.67182593688</v>
      </c>
      <c r="AG27" s="191">
        <v>455582.8534251083</v>
      </c>
      <c r="AH27" s="191">
        <v>448756.52369062987</v>
      </c>
      <c r="AI27" s="191">
        <v>441930.19395615143</v>
      </c>
      <c r="AJ27" s="191">
        <v>434997.60855484806</v>
      </c>
      <c r="AK27" s="191">
        <v>427958.76748671976</v>
      </c>
      <c r="AL27" s="191">
        <v>420919.92641859147</v>
      </c>
      <c r="AM27" s="191">
        <v>413987.34101728816</v>
      </c>
      <c r="AN27" s="191">
        <v>407054.75561598485</v>
      </c>
      <c r="AO27" s="191">
        <v>400122.17021468142</v>
      </c>
      <c r="AP27" s="191">
        <v>393083.32914655318</v>
      </c>
      <c r="AQ27" s="191">
        <v>386044.48807842494</v>
      </c>
      <c r="AR27" s="191">
        <v>379005.6470102967</v>
      </c>
      <c r="AS27" s="191">
        <v>371754.2946085186</v>
      </c>
      <c r="AT27" s="191">
        <v>364396.68653991562</v>
      </c>
      <c r="AU27" s="191">
        <v>357039.07847131265</v>
      </c>
      <c r="AV27" s="191">
        <v>349468.95906905987</v>
      </c>
      <c r="AW27" s="191">
        <v>341898.83966680698</v>
      </c>
      <c r="AX27" s="191">
        <v>334222.46459772938</v>
      </c>
      <c r="AY27" s="191">
        <v>326652.34519547655</v>
      </c>
      <c r="AZ27" s="191">
        <v>319082.22579322371</v>
      </c>
      <c r="BA27" s="191">
        <v>311724.61772462074</v>
      </c>
      <c r="BB27" s="191">
        <v>304473.26532284264</v>
      </c>
      <c r="BC27" s="191">
        <v>297434.42425471434</v>
      </c>
      <c r="BD27" s="191">
        <v>290608.0945202359</v>
      </c>
      <c r="BE27" s="191">
        <v>283994.27611940727</v>
      </c>
      <c r="BF27" s="191">
        <v>277486.71338540356</v>
      </c>
      <c r="BG27" s="191">
        <v>271191.66198504961</v>
      </c>
      <c r="BH27" s="191">
        <v>265002.86625152064</v>
      </c>
      <c r="BI27" s="191">
        <v>258920.32618481654</v>
      </c>
      <c r="BJ27" s="191">
        <v>252944.04178493732</v>
      </c>
      <c r="BK27" s="191">
        <v>247180.26871870799</v>
      </c>
      <c r="BL27" s="191">
        <v>241629.00698612843</v>
      </c>
      <c r="BM27" s="191">
        <v>236290.2565871987</v>
      </c>
      <c r="BN27" s="191">
        <v>231164.01752191881</v>
      </c>
      <c r="BO27" s="191">
        <v>226462.80112393852</v>
      </c>
      <c r="BP27" s="191">
        <v>221867.84039278314</v>
      </c>
      <c r="BQ27" s="191">
        <v>217379.13532845268</v>
      </c>
      <c r="BR27" s="191">
        <v>212996.6859309471</v>
      </c>
      <c r="BS27" s="191">
        <v>208933.00353391626</v>
      </c>
      <c r="BT27" s="191">
        <v>205294.34380418505</v>
      </c>
      <c r="BU27" s="191">
        <v>201761.93974127879</v>
      </c>
      <c r="BV27" s="191">
        <v>198335.79134519739</v>
      </c>
      <c r="BW27" s="191">
        <v>196320.38751623553</v>
      </c>
      <c r="BX27" s="191">
        <v>194304.98368727372</v>
      </c>
      <c r="BY27" s="191">
        <v>192395.83552513691</v>
      </c>
      <c r="BZ27" s="191">
        <v>190380.4316961751</v>
      </c>
      <c r="CA27" s="192"/>
      <c r="CB27" s="190"/>
      <c r="CC27" s="28">
        <v>174965.62918998659</v>
      </c>
      <c r="CD27" s="28">
        <v>174573.00158917494</v>
      </c>
      <c r="CE27" s="28">
        <v>174180.37398836328</v>
      </c>
    </row>
    <row r="28" spans="2:83">
      <c r="B28" s="184">
        <f t="shared" si="2"/>
        <v>2021</v>
      </c>
      <c r="C28" s="191">
        <v>630380.02548392478</v>
      </c>
      <c r="D28" s="191">
        <v>626957.58368931082</v>
      </c>
      <c r="E28" s="191">
        <v>623645.64778819471</v>
      </c>
      <c r="F28" s="191">
        <v>620112.7001000829</v>
      </c>
      <c r="G28" s="191">
        <v>616579.7524119711</v>
      </c>
      <c r="H28" s="191">
        <v>613046.80472385918</v>
      </c>
      <c r="I28" s="191">
        <v>609292.84524875158</v>
      </c>
      <c r="J28" s="191">
        <v>605649.39166714181</v>
      </c>
      <c r="K28" s="191">
        <v>601784.92629853624</v>
      </c>
      <c r="L28" s="191">
        <v>597809.95503643272</v>
      </c>
      <c r="M28" s="191">
        <v>593834.9837743293</v>
      </c>
      <c r="N28" s="191">
        <v>589749.50661872793</v>
      </c>
      <c r="O28" s="191">
        <v>585664.02946312656</v>
      </c>
      <c r="P28" s="191">
        <v>581357.54052052938</v>
      </c>
      <c r="Q28" s="191">
        <v>575585.7697174144</v>
      </c>
      <c r="R28" s="191">
        <v>569703.49302080157</v>
      </c>
      <c r="S28" s="191">
        <v>563710.71043069102</v>
      </c>
      <c r="T28" s="191">
        <v>557717.92784058023</v>
      </c>
      <c r="U28" s="191">
        <v>551614.63935697172</v>
      </c>
      <c r="V28" s="191">
        <v>545400.84497986513</v>
      </c>
      <c r="W28" s="191">
        <v>539076.54470926069</v>
      </c>
      <c r="X28" s="191">
        <v>532862.75033215422</v>
      </c>
      <c r="Y28" s="191">
        <v>526427.94416805194</v>
      </c>
      <c r="Z28" s="191">
        <v>520103.64389744744</v>
      </c>
      <c r="AA28" s="191">
        <v>513668.83773334511</v>
      </c>
      <c r="AB28" s="191">
        <v>507234.03156924283</v>
      </c>
      <c r="AC28" s="191">
        <v>500688.71951164259</v>
      </c>
      <c r="AD28" s="191">
        <v>494143.40745404235</v>
      </c>
      <c r="AE28" s="191">
        <v>487487.58950294426</v>
      </c>
      <c r="AF28" s="191">
        <v>480721.2656583481</v>
      </c>
      <c r="AG28" s="191">
        <v>473844.43592025421</v>
      </c>
      <c r="AH28" s="191">
        <v>466746.59439516446</v>
      </c>
      <c r="AI28" s="191">
        <v>459648.75287007471</v>
      </c>
      <c r="AJ28" s="191">
        <v>452440.40545148705</v>
      </c>
      <c r="AK28" s="191">
        <v>445121.55213940149</v>
      </c>
      <c r="AL28" s="191">
        <v>437802.69882731594</v>
      </c>
      <c r="AM28" s="191">
        <v>430594.35140872828</v>
      </c>
      <c r="AN28" s="191">
        <v>423386.00399014057</v>
      </c>
      <c r="AO28" s="191">
        <v>416177.65657155297</v>
      </c>
      <c r="AP28" s="191">
        <v>408858.80325946736</v>
      </c>
      <c r="AQ28" s="191">
        <v>401539.9499473818</v>
      </c>
      <c r="AR28" s="191">
        <v>394221.09663529624</v>
      </c>
      <c r="AS28" s="191">
        <v>386681.23153621488</v>
      </c>
      <c r="AT28" s="191">
        <v>379030.86054363562</v>
      </c>
      <c r="AU28" s="191">
        <v>371380.48955105629</v>
      </c>
      <c r="AV28" s="191">
        <v>363509.10677148122</v>
      </c>
      <c r="AW28" s="191">
        <v>355637.72399190615</v>
      </c>
      <c r="AX28" s="191">
        <v>347655.83531883324</v>
      </c>
      <c r="AY28" s="191">
        <v>339784.45253925805</v>
      </c>
      <c r="AZ28" s="191">
        <v>331913.06975968299</v>
      </c>
      <c r="BA28" s="191">
        <v>324262.69876710372</v>
      </c>
      <c r="BB28" s="191">
        <v>316722.8336680223</v>
      </c>
      <c r="BC28" s="191">
        <v>309403.9803559368</v>
      </c>
      <c r="BD28" s="191">
        <v>302306.13883084705</v>
      </c>
      <c r="BE28" s="191">
        <v>295429.3090927531</v>
      </c>
      <c r="BF28" s="191">
        <v>288662.98524815694</v>
      </c>
      <c r="BG28" s="191">
        <v>282117.67319055676</v>
      </c>
      <c r="BH28" s="191">
        <v>275682.86702645448</v>
      </c>
      <c r="BI28" s="191">
        <v>269358.56675584998</v>
      </c>
      <c r="BJ28" s="191">
        <v>263144.77237874351</v>
      </c>
      <c r="BK28" s="191">
        <v>257151.98978863278</v>
      </c>
      <c r="BL28" s="191">
        <v>251380.21898551786</v>
      </c>
      <c r="BM28" s="191">
        <v>245829.45996939874</v>
      </c>
      <c r="BN28" s="191">
        <v>240499.71274027546</v>
      </c>
      <c r="BO28" s="191">
        <v>235611.98908514378</v>
      </c>
      <c r="BP28" s="191">
        <v>230834.77132351004</v>
      </c>
      <c r="BQ28" s="191">
        <v>226168.0594553742</v>
      </c>
      <c r="BR28" s="191">
        <v>221611.85348073623</v>
      </c>
      <c r="BS28" s="191">
        <v>217387.165186592</v>
      </c>
      <c r="BT28" s="191">
        <v>213604.50046643935</v>
      </c>
      <c r="BU28" s="191">
        <v>209932.34163978463</v>
      </c>
      <c r="BV28" s="191">
        <v>206370.68870662784</v>
      </c>
      <c r="BW28" s="191">
        <v>204276.21012327529</v>
      </c>
      <c r="BX28" s="191">
        <v>202181.73153992288</v>
      </c>
      <c r="BY28" s="191">
        <v>200197.75885006844</v>
      </c>
      <c r="BZ28" s="191">
        <v>198103.280266716</v>
      </c>
      <c r="CA28" s="192"/>
      <c r="CB28" s="190"/>
      <c r="CC28" s="28">
        <v>182052.4997754987</v>
      </c>
      <c r="CD28" s="28">
        <v>181645.67758258746</v>
      </c>
      <c r="CE28" s="28">
        <v>181238.85538967617</v>
      </c>
    </row>
    <row r="29" spans="2:83">
      <c r="B29" s="184">
        <f t="shared" si="2"/>
        <v>2022</v>
      </c>
      <c r="C29" s="191">
        <v>655599.23893118766</v>
      </c>
      <c r="D29" s="191">
        <v>652041.45535138028</v>
      </c>
      <c r="E29" s="191">
        <v>648598.59790081088</v>
      </c>
      <c r="F29" s="191">
        <v>644925.88819176587</v>
      </c>
      <c r="G29" s="191">
        <v>641253.17848272074</v>
      </c>
      <c r="H29" s="191">
        <v>637580.46877367585</v>
      </c>
      <c r="I29" s="191">
        <v>633677.90680615511</v>
      </c>
      <c r="J29" s="191">
        <v>629890.27096787235</v>
      </c>
      <c r="K29" s="191">
        <v>625872.78287111374</v>
      </c>
      <c r="L29" s="191">
        <v>621740.36864511739</v>
      </c>
      <c r="M29" s="191">
        <v>617607.95441912115</v>
      </c>
      <c r="N29" s="191">
        <v>613360.61406388704</v>
      </c>
      <c r="O29" s="191">
        <v>609113.27370865282</v>
      </c>
      <c r="P29" s="191">
        <v>604636.08109494299</v>
      </c>
      <c r="Q29" s="191">
        <v>598634.99534629472</v>
      </c>
      <c r="R29" s="191">
        <v>592518.98346840881</v>
      </c>
      <c r="S29" s="191">
        <v>586288.04546128493</v>
      </c>
      <c r="T29" s="191">
        <v>580057.10745416104</v>
      </c>
      <c r="U29" s="191">
        <v>573711.24331779941</v>
      </c>
      <c r="V29" s="191">
        <v>567250.45305219991</v>
      </c>
      <c r="W29" s="191">
        <v>560674.73665736243</v>
      </c>
      <c r="X29" s="191">
        <v>554213.94639176293</v>
      </c>
      <c r="Y29" s="191">
        <v>547523.30386768782</v>
      </c>
      <c r="Z29" s="191">
        <v>540947.58747285057</v>
      </c>
      <c r="AA29" s="191">
        <v>534256.94494877546</v>
      </c>
      <c r="AB29" s="191">
        <v>527566.30242470035</v>
      </c>
      <c r="AC29" s="191">
        <v>520760.73377138737</v>
      </c>
      <c r="AD29" s="191">
        <v>513955.16511807439</v>
      </c>
      <c r="AE29" s="191">
        <v>507034.67033552355</v>
      </c>
      <c r="AF29" s="191">
        <v>499999.24942373496</v>
      </c>
      <c r="AG29" s="191">
        <v>492848.90238270856</v>
      </c>
      <c r="AH29" s="191">
        <v>485468.70308320655</v>
      </c>
      <c r="AI29" s="191">
        <v>478088.50378370448</v>
      </c>
      <c r="AJ29" s="191">
        <v>470593.37835496454</v>
      </c>
      <c r="AK29" s="191">
        <v>462983.3267969868</v>
      </c>
      <c r="AL29" s="191">
        <v>455373.27523900918</v>
      </c>
      <c r="AM29" s="191">
        <v>447878.14981026924</v>
      </c>
      <c r="AN29" s="191">
        <v>440383.02438152931</v>
      </c>
      <c r="AO29" s="191">
        <v>432887.89895278949</v>
      </c>
      <c r="AP29" s="191">
        <v>425277.84739481175</v>
      </c>
      <c r="AQ29" s="191">
        <v>417667.79583683406</v>
      </c>
      <c r="AR29" s="191">
        <v>410057.74427885638</v>
      </c>
      <c r="AS29" s="191">
        <v>402217.84046240302</v>
      </c>
      <c r="AT29" s="191">
        <v>394263.0105167118</v>
      </c>
      <c r="AU29" s="191">
        <v>386308.18057102064</v>
      </c>
      <c r="AV29" s="191">
        <v>378123.49836685386</v>
      </c>
      <c r="AW29" s="191">
        <v>369938.81616268703</v>
      </c>
      <c r="AX29" s="191">
        <v>361639.20782928239</v>
      </c>
      <c r="AY29" s="191">
        <v>353454.52562511561</v>
      </c>
      <c r="AZ29" s="191">
        <v>345269.84342094872</v>
      </c>
      <c r="BA29" s="191">
        <v>337315.01347525755</v>
      </c>
      <c r="BB29" s="191">
        <v>329475.1096588042</v>
      </c>
      <c r="BC29" s="191">
        <v>321865.05810082646</v>
      </c>
      <c r="BD29" s="191">
        <v>314484.8588013245</v>
      </c>
      <c r="BE29" s="191">
        <v>307334.51176029805</v>
      </c>
      <c r="BF29" s="191">
        <v>300299.09084850934</v>
      </c>
      <c r="BG29" s="191">
        <v>293493.52219519648</v>
      </c>
      <c r="BH29" s="191">
        <v>286802.87967112131</v>
      </c>
      <c r="BI29" s="191">
        <v>280227.16327628394</v>
      </c>
      <c r="BJ29" s="191">
        <v>273766.37301068445</v>
      </c>
      <c r="BK29" s="191">
        <v>267535.4350035605</v>
      </c>
      <c r="BL29" s="191">
        <v>261534.34925491229</v>
      </c>
      <c r="BM29" s="191">
        <v>255763.11576473975</v>
      </c>
      <c r="BN29" s="191">
        <v>250221.73453304276</v>
      </c>
      <c r="BO29" s="191">
        <v>245140.05781829712</v>
      </c>
      <c r="BP29" s="191">
        <v>240173.30723278929</v>
      </c>
      <c r="BQ29" s="191">
        <v>235321.48277651926</v>
      </c>
      <c r="BR29" s="191">
        <v>230584.58444948713</v>
      </c>
      <c r="BS29" s="191">
        <v>226192.46451016836</v>
      </c>
      <c r="BT29" s="191">
        <v>222260.0490878009</v>
      </c>
      <c r="BU29" s="191">
        <v>218442.55979467128</v>
      </c>
      <c r="BV29" s="191">
        <v>214739.99663077947</v>
      </c>
      <c r="BW29" s="191">
        <v>212563.29479068413</v>
      </c>
      <c r="BX29" s="191">
        <v>210386.59295058891</v>
      </c>
      <c r="BY29" s="191">
        <v>208324.81723973149</v>
      </c>
      <c r="BZ29" s="191">
        <v>206148.11539963627</v>
      </c>
      <c r="CA29" s="192"/>
      <c r="CB29" s="190"/>
      <c r="CC29" s="28">
        <v>189434.49221688538</v>
      </c>
      <c r="CD29" s="28">
        <v>189012.92339029722</v>
      </c>
      <c r="CE29" s="28">
        <v>188591.35456370906</v>
      </c>
    </row>
    <row r="30" spans="2:83">
      <c r="B30" s="184">
        <f t="shared" si="2"/>
        <v>2023</v>
      </c>
      <c r="C30" s="191">
        <v>681840.05494174163</v>
      </c>
      <c r="D30" s="191">
        <v>678141.52967323083</v>
      </c>
      <c r="E30" s="191">
        <v>674562.52757912735</v>
      </c>
      <c r="F30" s="191">
        <v>670744.47913620924</v>
      </c>
      <c r="G30" s="191">
        <v>666926.43069329113</v>
      </c>
      <c r="H30" s="191">
        <v>663108.38225037314</v>
      </c>
      <c r="I30" s="191">
        <v>659051.28745864029</v>
      </c>
      <c r="J30" s="191">
        <v>655113.71584131499</v>
      </c>
      <c r="K30" s="191">
        <v>650937.09787517483</v>
      </c>
      <c r="L30" s="191">
        <v>646640.95673462749</v>
      </c>
      <c r="M30" s="191">
        <v>642344.8155940799</v>
      </c>
      <c r="N30" s="191">
        <v>637929.15127912525</v>
      </c>
      <c r="O30" s="191">
        <v>633513.48696417047</v>
      </c>
      <c r="P30" s="191">
        <v>628858.77630040096</v>
      </c>
      <c r="Q30" s="191">
        <v>622619.21677629557</v>
      </c>
      <c r="R30" s="191">
        <v>616260.13407778286</v>
      </c>
      <c r="S30" s="191">
        <v>609781.52820486284</v>
      </c>
      <c r="T30" s="191">
        <v>603302.92233194271</v>
      </c>
      <c r="U30" s="191">
        <v>596704.79328461539</v>
      </c>
      <c r="V30" s="191">
        <v>589987.14106288063</v>
      </c>
      <c r="W30" s="191">
        <v>583149.96566673857</v>
      </c>
      <c r="X30" s="191">
        <v>576432.3134450037</v>
      </c>
      <c r="Y30" s="191">
        <v>569475.61487445445</v>
      </c>
      <c r="Z30" s="191">
        <v>562638.43947831239</v>
      </c>
      <c r="AA30" s="191">
        <v>555681.74090776301</v>
      </c>
      <c r="AB30" s="191">
        <v>548725.04233721364</v>
      </c>
      <c r="AC30" s="191">
        <v>541648.82059225684</v>
      </c>
      <c r="AD30" s="191">
        <v>534572.59884730005</v>
      </c>
      <c r="AE30" s="191">
        <v>527376.85392793606</v>
      </c>
      <c r="AF30" s="191">
        <v>520061.58583416464</v>
      </c>
      <c r="AG30" s="191">
        <v>512626.79456598597</v>
      </c>
      <c r="AH30" s="191">
        <v>504952.95694899256</v>
      </c>
      <c r="AI30" s="191">
        <v>497279.1193319991</v>
      </c>
      <c r="AJ30" s="191">
        <v>489485.75854059844</v>
      </c>
      <c r="AK30" s="191">
        <v>481572.87457479036</v>
      </c>
      <c r="AL30" s="191">
        <v>473659.99060898228</v>
      </c>
      <c r="AM30" s="191">
        <v>465866.6298175815</v>
      </c>
      <c r="AN30" s="191">
        <v>458073.26902618085</v>
      </c>
      <c r="AO30" s="191">
        <v>450279.90823478007</v>
      </c>
      <c r="AP30" s="191">
        <v>442367.02426897211</v>
      </c>
      <c r="AQ30" s="191">
        <v>434454.14030316396</v>
      </c>
      <c r="AR30" s="191">
        <v>426541.25633735588</v>
      </c>
      <c r="AS30" s="191">
        <v>418389.32602273318</v>
      </c>
      <c r="AT30" s="191">
        <v>410117.87253370311</v>
      </c>
      <c r="AU30" s="191">
        <v>401846.41904467309</v>
      </c>
      <c r="AV30" s="191">
        <v>393335.91920682823</v>
      </c>
      <c r="AW30" s="191">
        <v>384825.4193689836</v>
      </c>
      <c r="AX30" s="191">
        <v>376195.39635673148</v>
      </c>
      <c r="AY30" s="191">
        <v>367684.89651888673</v>
      </c>
      <c r="AZ30" s="191">
        <v>359174.39668104204</v>
      </c>
      <c r="BA30" s="191">
        <v>350902.94319201197</v>
      </c>
      <c r="BB30" s="191">
        <v>342751.01287738921</v>
      </c>
      <c r="BC30" s="191">
        <v>334838.12891158112</v>
      </c>
      <c r="BD30" s="191">
        <v>327164.29129458778</v>
      </c>
      <c r="BE30" s="191">
        <v>319729.50002640905</v>
      </c>
      <c r="BF30" s="191">
        <v>312414.23193263763</v>
      </c>
      <c r="BG30" s="191">
        <v>305338.01018768089</v>
      </c>
      <c r="BH30" s="191">
        <v>298381.31161713152</v>
      </c>
      <c r="BI30" s="191">
        <v>291544.13622098946</v>
      </c>
      <c r="BJ30" s="191">
        <v>284826.48399925471</v>
      </c>
      <c r="BK30" s="191">
        <v>278347.87812633463</v>
      </c>
      <c r="BL30" s="191">
        <v>272108.31860222924</v>
      </c>
      <c r="BM30" s="191">
        <v>266107.80542693846</v>
      </c>
      <c r="BN30" s="191">
        <v>260346.33860046242</v>
      </c>
      <c r="BO30" s="191">
        <v>255062.96447161571</v>
      </c>
      <c r="BP30" s="191">
        <v>249899.11351717633</v>
      </c>
      <c r="BQ30" s="191">
        <v>244854.78573714424</v>
      </c>
      <c r="BR30" s="191">
        <v>239929.98113151954</v>
      </c>
      <c r="BS30" s="191">
        <v>235363.74604911674</v>
      </c>
      <c r="BT30" s="191">
        <v>231275.60366434339</v>
      </c>
      <c r="BU30" s="191">
        <v>227306.98445397729</v>
      </c>
      <c r="BV30" s="191">
        <v>223457.88841801859</v>
      </c>
      <c r="BW30" s="191">
        <v>221195.68815880819</v>
      </c>
      <c r="BX30" s="191">
        <v>218933.48789959791</v>
      </c>
      <c r="BY30" s="191">
        <v>216790.81081479497</v>
      </c>
      <c r="BZ30" s="191">
        <v>214528.61055558466</v>
      </c>
      <c r="CA30" s="192"/>
      <c r="CB30" s="190"/>
      <c r="CC30" s="28">
        <v>197124.12740455815</v>
      </c>
      <c r="CD30" s="28">
        <v>196687.23722367431</v>
      </c>
      <c r="CE30" s="28">
        <v>196250.34704279044</v>
      </c>
    </row>
    <row r="31" spans="2:83">
      <c r="B31" s="184">
        <f t="shared" si="2"/>
        <v>2024</v>
      </c>
      <c r="C31" s="191">
        <v>709144.23148591502</v>
      </c>
      <c r="D31" s="191">
        <v>705299.34784243058</v>
      </c>
      <c r="E31" s="191">
        <v>701578.76830032957</v>
      </c>
      <c r="F31" s="191">
        <v>697609.58055546135</v>
      </c>
      <c r="G31" s="191">
        <v>693640.39281059313</v>
      </c>
      <c r="H31" s="191">
        <v>689671.20506572514</v>
      </c>
      <c r="I31" s="191">
        <v>685453.40911808959</v>
      </c>
      <c r="J31" s="191">
        <v>681359.91727183771</v>
      </c>
      <c r="K31" s="191">
        <v>677017.81722281873</v>
      </c>
      <c r="L31" s="191">
        <v>672551.41307241609</v>
      </c>
      <c r="M31" s="191">
        <v>668085.00892201345</v>
      </c>
      <c r="N31" s="191">
        <v>663494.30067022704</v>
      </c>
      <c r="O31" s="191">
        <v>658903.59241844073</v>
      </c>
      <c r="P31" s="191">
        <v>654064.27596388722</v>
      </c>
      <c r="Q31" s="191">
        <v>647576.71669458412</v>
      </c>
      <c r="R31" s="191">
        <v>640964.8533238977</v>
      </c>
      <c r="S31" s="191">
        <v>634228.6858518275</v>
      </c>
      <c r="T31" s="191">
        <v>627492.51837975718</v>
      </c>
      <c r="U31" s="191">
        <v>620632.04680630332</v>
      </c>
      <c r="V31" s="191">
        <v>613647.27113146591</v>
      </c>
      <c r="W31" s="191">
        <v>606538.19135524472</v>
      </c>
      <c r="X31" s="191">
        <v>599553.41568040708</v>
      </c>
      <c r="Y31" s="191">
        <v>592320.03180280246</v>
      </c>
      <c r="Z31" s="191">
        <v>585210.95202658139</v>
      </c>
      <c r="AA31" s="191">
        <v>577977.56814897666</v>
      </c>
      <c r="AB31" s="191">
        <v>570744.18427137181</v>
      </c>
      <c r="AC31" s="191">
        <v>563386.49629238353</v>
      </c>
      <c r="AD31" s="191">
        <v>556028.80831339513</v>
      </c>
      <c r="AE31" s="191">
        <v>548546.81623302307</v>
      </c>
      <c r="AF31" s="191">
        <v>540940.52005126746</v>
      </c>
      <c r="AG31" s="191">
        <v>533209.91976812831</v>
      </c>
      <c r="AH31" s="191">
        <v>525230.71128222172</v>
      </c>
      <c r="AI31" s="191">
        <v>517251.50279631524</v>
      </c>
      <c r="AJ31" s="191">
        <v>509147.9902090251</v>
      </c>
      <c r="AK31" s="191">
        <v>500920.17352035135</v>
      </c>
      <c r="AL31" s="191">
        <v>492692.35683167755</v>
      </c>
      <c r="AM31" s="191">
        <v>484588.84424438747</v>
      </c>
      <c r="AN31" s="191">
        <v>476485.33165709733</v>
      </c>
      <c r="AO31" s="191">
        <v>468381.81906980724</v>
      </c>
      <c r="AP31" s="191">
        <v>460154.00238113344</v>
      </c>
      <c r="AQ31" s="191">
        <v>451926.18569245969</v>
      </c>
      <c r="AR31" s="191">
        <v>443698.36900378601</v>
      </c>
      <c r="AS31" s="191">
        <v>435221.94411234499</v>
      </c>
      <c r="AT31" s="191">
        <v>426621.21511952032</v>
      </c>
      <c r="AU31" s="191">
        <v>418020.4861266957</v>
      </c>
      <c r="AV31" s="191">
        <v>409171.14893110382</v>
      </c>
      <c r="AW31" s="191">
        <v>400321.81173551187</v>
      </c>
      <c r="AX31" s="191">
        <v>391348.17043853638</v>
      </c>
      <c r="AY31" s="191">
        <v>382498.8332429445</v>
      </c>
      <c r="AZ31" s="191">
        <v>373649.49604735267</v>
      </c>
      <c r="BA31" s="191">
        <v>365048.767054528</v>
      </c>
      <c r="BB31" s="191">
        <v>356572.34216308699</v>
      </c>
      <c r="BC31" s="191">
        <v>348344.5254744133</v>
      </c>
      <c r="BD31" s="191">
        <v>340365.31698850676</v>
      </c>
      <c r="BE31" s="191">
        <v>332634.71670536749</v>
      </c>
      <c r="BF31" s="191">
        <v>325028.42052361189</v>
      </c>
      <c r="BG31" s="191">
        <v>317670.73254462343</v>
      </c>
      <c r="BH31" s="191">
        <v>310437.34866701876</v>
      </c>
      <c r="BI31" s="191">
        <v>303328.26889079763</v>
      </c>
      <c r="BJ31" s="191">
        <v>296343.49321596022</v>
      </c>
      <c r="BK31" s="191">
        <v>289607.3257438899</v>
      </c>
      <c r="BL31" s="191">
        <v>283119.76647458691</v>
      </c>
      <c r="BM31" s="191">
        <v>276880.81540805125</v>
      </c>
      <c r="BN31" s="191">
        <v>270890.47254428273</v>
      </c>
      <c r="BO31" s="191">
        <v>265397.34608604881</v>
      </c>
      <c r="BP31" s="191">
        <v>260028.5237291985</v>
      </c>
      <c r="BQ31" s="191">
        <v>254784.00547373178</v>
      </c>
      <c r="BR31" s="191">
        <v>249663.79131964868</v>
      </c>
      <c r="BS31" s="191">
        <v>244916.4894697165</v>
      </c>
      <c r="BT31" s="191">
        <v>240666.40402531877</v>
      </c>
      <c r="BU31" s="191">
        <v>236540.6226823047</v>
      </c>
      <c r="BV31" s="191">
        <v>232539.14544067427</v>
      </c>
      <c r="BW31" s="191">
        <v>230188.03980686213</v>
      </c>
      <c r="BX31" s="191">
        <v>227836.93417305005</v>
      </c>
      <c r="BY31" s="191">
        <v>225610.1326406216</v>
      </c>
      <c r="BZ31" s="191">
        <v>223259.02700680954</v>
      </c>
      <c r="CA31" s="192"/>
      <c r="CB31" s="190"/>
      <c r="CC31" s="28">
        <v>205134.46408276592</v>
      </c>
      <c r="CD31" s="28">
        <v>204681.654181238</v>
      </c>
      <c r="CE31" s="28">
        <v>204228.84427971006</v>
      </c>
    </row>
    <row r="32" spans="2:83">
      <c r="B32" s="184">
        <f t="shared" si="2"/>
        <v>2025</v>
      </c>
      <c r="C32" s="191">
        <v>737555.24498531653</v>
      </c>
      <c r="D32" s="191">
        <v>733558.16075596516</v>
      </c>
      <c r="E32" s="191">
        <v>729690.3527920529</v>
      </c>
      <c r="F32" s="191">
        <v>725563.99229726265</v>
      </c>
      <c r="G32" s="191">
        <v>721437.63180247252</v>
      </c>
      <c r="H32" s="191">
        <v>717311.27130768215</v>
      </c>
      <c r="I32" s="191">
        <v>712926.35828201403</v>
      </c>
      <c r="J32" s="191">
        <v>708670.72152178478</v>
      </c>
      <c r="K32" s="191">
        <v>704156.53223067755</v>
      </c>
      <c r="L32" s="191">
        <v>699513.06667413155</v>
      </c>
      <c r="M32" s="191">
        <v>694869.60111758555</v>
      </c>
      <c r="N32" s="191">
        <v>690096.85929560033</v>
      </c>
      <c r="O32" s="191">
        <v>685324.11747361522</v>
      </c>
      <c r="P32" s="191">
        <v>680292.82312075223</v>
      </c>
      <c r="Q32" s="191">
        <v>673547.35624054982</v>
      </c>
      <c r="R32" s="191">
        <v>666672.61309490842</v>
      </c>
      <c r="S32" s="191">
        <v>659668.59368382813</v>
      </c>
      <c r="T32" s="191">
        <v>652664.57427274762</v>
      </c>
      <c r="U32" s="191">
        <v>645531.27859622834</v>
      </c>
      <c r="V32" s="191">
        <v>638268.70665426995</v>
      </c>
      <c r="W32" s="191">
        <v>630876.85844687279</v>
      </c>
      <c r="X32" s="191">
        <v>623614.28650491452</v>
      </c>
      <c r="Y32" s="191">
        <v>616093.16203207814</v>
      </c>
      <c r="Z32" s="191">
        <v>608701.31382468087</v>
      </c>
      <c r="AA32" s="191">
        <v>601180.1893518446</v>
      </c>
      <c r="AB32" s="191">
        <v>593659.06487900834</v>
      </c>
      <c r="AC32" s="191">
        <v>586008.66414073319</v>
      </c>
      <c r="AD32" s="191">
        <v>578358.26340245793</v>
      </c>
      <c r="AE32" s="191">
        <v>570578.58639874379</v>
      </c>
      <c r="AF32" s="191">
        <v>562669.63312959066</v>
      </c>
      <c r="AG32" s="191">
        <v>554631.40359499841</v>
      </c>
      <c r="AH32" s="191">
        <v>546334.62152952841</v>
      </c>
      <c r="AI32" s="191">
        <v>538037.83946405828</v>
      </c>
      <c r="AJ32" s="191">
        <v>529611.78113314928</v>
      </c>
      <c r="AK32" s="191">
        <v>521056.44653680117</v>
      </c>
      <c r="AL32" s="191">
        <v>512501.11194045318</v>
      </c>
      <c r="AM32" s="191">
        <v>504075.05360954406</v>
      </c>
      <c r="AN32" s="191">
        <v>495648.99527863506</v>
      </c>
      <c r="AO32" s="191">
        <v>487222.93694772595</v>
      </c>
      <c r="AP32" s="191">
        <v>478667.60235137795</v>
      </c>
      <c r="AQ32" s="191">
        <v>470112.26775502996</v>
      </c>
      <c r="AR32" s="191">
        <v>461556.9331586819</v>
      </c>
      <c r="AS32" s="191">
        <v>452743.04603145592</v>
      </c>
      <c r="AT32" s="191">
        <v>443799.88263879099</v>
      </c>
      <c r="AU32" s="191">
        <v>434856.71924612607</v>
      </c>
      <c r="AV32" s="191">
        <v>425655.00332258316</v>
      </c>
      <c r="AW32" s="191">
        <v>416453.28739904024</v>
      </c>
      <c r="AX32" s="191">
        <v>407122.29521005845</v>
      </c>
      <c r="AY32" s="191">
        <v>397920.57928651542</v>
      </c>
      <c r="AZ32" s="191">
        <v>388718.86336297257</v>
      </c>
      <c r="BA32" s="191">
        <v>379775.6999703077</v>
      </c>
      <c r="BB32" s="191">
        <v>370961.81284308166</v>
      </c>
      <c r="BC32" s="191">
        <v>362406.47824673366</v>
      </c>
      <c r="BD32" s="191">
        <v>354109.69618126354</v>
      </c>
      <c r="BE32" s="191">
        <v>346071.46664667141</v>
      </c>
      <c r="BF32" s="191">
        <v>338162.51337751822</v>
      </c>
      <c r="BG32" s="191">
        <v>330512.11263924302</v>
      </c>
      <c r="BH32" s="191">
        <v>322990.98816640675</v>
      </c>
      <c r="BI32" s="191">
        <v>315599.13995900942</v>
      </c>
      <c r="BJ32" s="191">
        <v>308336.56801705115</v>
      </c>
      <c r="BK32" s="191">
        <v>301332.54860597069</v>
      </c>
      <c r="BL32" s="191">
        <v>294587.08172576834</v>
      </c>
      <c r="BM32" s="191">
        <v>288100.1673764438</v>
      </c>
      <c r="BN32" s="191">
        <v>281871.80555799726</v>
      </c>
      <c r="BO32" s="191">
        <v>276160.54880130664</v>
      </c>
      <c r="BP32" s="191">
        <v>270578.56831005495</v>
      </c>
      <c r="BQ32" s="191">
        <v>265125.86408424226</v>
      </c>
      <c r="BR32" s="191">
        <v>259802.43612386854</v>
      </c>
      <c r="BS32" s="191">
        <v>254866.83695981168</v>
      </c>
      <c r="BT32" s="191">
        <v>250448.34285751072</v>
      </c>
      <c r="BU32" s="191">
        <v>246159.12502064876</v>
      </c>
      <c r="BV32" s="191">
        <v>241999.18344922582</v>
      </c>
      <c r="BW32" s="191">
        <v>239555.6283499338</v>
      </c>
      <c r="BX32" s="191">
        <v>237112.0732506419</v>
      </c>
      <c r="BY32" s="191">
        <v>234797.79441678905</v>
      </c>
      <c r="BZ32" s="191">
        <v>232354.23931749712</v>
      </c>
      <c r="CA32" s="192"/>
      <c r="CB32" s="190"/>
      <c r="CC32" s="28">
        <v>213479.1221495058</v>
      </c>
      <c r="CD32" s="28">
        <v>213009.76950640549</v>
      </c>
      <c r="CE32" s="28">
        <v>212540.4168633052</v>
      </c>
    </row>
    <row r="33" spans="2:83">
      <c r="B33" s="184">
        <f t="shared" si="2"/>
        <v>2026</v>
      </c>
      <c r="C33" s="191">
        <v>767118.36141455756</v>
      </c>
      <c r="D33" s="191">
        <v>762962.99976823316</v>
      </c>
      <c r="E33" s="191">
        <v>758942.08543796523</v>
      </c>
      <c r="F33" s="191">
        <v>754652.27647558437</v>
      </c>
      <c r="G33" s="191">
        <v>750362.46751320327</v>
      </c>
      <c r="H33" s="191">
        <v>746072.65855082241</v>
      </c>
      <c r="I33" s="191">
        <v>741513.95495632826</v>
      </c>
      <c r="J33" s="191">
        <v>737089.69867789093</v>
      </c>
      <c r="K33" s="191">
        <v>732396.54776734032</v>
      </c>
      <c r="L33" s="191">
        <v>727568.94954073313</v>
      </c>
      <c r="M33" s="191">
        <v>722741.35131412616</v>
      </c>
      <c r="N33" s="191">
        <v>717779.30577146262</v>
      </c>
      <c r="O33" s="191">
        <v>712817.26022879896</v>
      </c>
      <c r="P33" s="191">
        <v>707586.32005402236</v>
      </c>
      <c r="Q33" s="191">
        <v>700572.64045081264</v>
      </c>
      <c r="R33" s="191">
        <v>693424.51353154657</v>
      </c>
      <c r="S33" s="191">
        <v>686141.93929622369</v>
      </c>
      <c r="T33" s="191">
        <v>678859.36506090104</v>
      </c>
      <c r="U33" s="191">
        <v>671442.34350952192</v>
      </c>
      <c r="V33" s="191">
        <v>663890.87464208622</v>
      </c>
      <c r="W33" s="191">
        <v>656204.95845859381</v>
      </c>
      <c r="X33" s="191">
        <v>648653.48959115811</v>
      </c>
      <c r="Y33" s="191">
        <v>640833.12609160924</v>
      </c>
      <c r="Z33" s="191">
        <v>633147.20990811707</v>
      </c>
      <c r="AA33" s="191">
        <v>625326.84640856832</v>
      </c>
      <c r="AB33" s="191">
        <v>617506.48290901934</v>
      </c>
      <c r="AC33" s="191">
        <v>609551.672093414</v>
      </c>
      <c r="AD33" s="191">
        <v>601596.86127780867</v>
      </c>
      <c r="AE33" s="191">
        <v>593507.60314614675</v>
      </c>
      <c r="AF33" s="191">
        <v>585283.89769842837</v>
      </c>
      <c r="AG33" s="191">
        <v>576925.7449346534</v>
      </c>
      <c r="AH33" s="191">
        <v>568298.69753876538</v>
      </c>
      <c r="AI33" s="191">
        <v>559671.65014287748</v>
      </c>
      <c r="AJ33" s="191">
        <v>550910.15543093299</v>
      </c>
      <c r="AK33" s="191">
        <v>542014.21340293193</v>
      </c>
      <c r="AL33" s="191">
        <v>533118.27137493086</v>
      </c>
      <c r="AM33" s="191">
        <v>524356.77666298638</v>
      </c>
      <c r="AN33" s="191">
        <v>515595.28195104183</v>
      </c>
      <c r="AO33" s="191">
        <v>506833.78723909729</v>
      </c>
      <c r="AP33" s="191">
        <v>497937.84521109622</v>
      </c>
      <c r="AQ33" s="191">
        <v>489041.90318309516</v>
      </c>
      <c r="AR33" s="191">
        <v>480145.96115509409</v>
      </c>
      <c r="AS33" s="191">
        <v>470981.12449497997</v>
      </c>
      <c r="AT33" s="191">
        <v>461681.84051880939</v>
      </c>
      <c r="AU33" s="191">
        <v>452382.55654263869</v>
      </c>
      <c r="AV33" s="191">
        <v>442814.377934355</v>
      </c>
      <c r="AW33" s="191">
        <v>433246.19932607125</v>
      </c>
      <c r="AX33" s="191">
        <v>423543.57340173103</v>
      </c>
      <c r="AY33" s="191">
        <v>413975.39479344734</v>
      </c>
      <c r="AZ33" s="191">
        <v>404407.21618516365</v>
      </c>
      <c r="BA33" s="191">
        <v>395107.93220899301</v>
      </c>
      <c r="BB33" s="191">
        <v>385943.09554887877</v>
      </c>
      <c r="BC33" s="191">
        <v>377047.15352087776</v>
      </c>
      <c r="BD33" s="191">
        <v>368420.10612498975</v>
      </c>
      <c r="BE33" s="191">
        <v>360061.95336121484</v>
      </c>
      <c r="BF33" s="191">
        <v>351838.24791349645</v>
      </c>
      <c r="BG33" s="191">
        <v>343883.43709789106</v>
      </c>
      <c r="BH33" s="191">
        <v>336063.07359834225</v>
      </c>
      <c r="BI33" s="191">
        <v>328377.15741484996</v>
      </c>
      <c r="BJ33" s="191">
        <v>320825.68854741426</v>
      </c>
      <c r="BK33" s="191">
        <v>313543.11431209149</v>
      </c>
      <c r="BL33" s="191">
        <v>306529.43470888189</v>
      </c>
      <c r="BM33" s="191">
        <v>299784.64973778534</v>
      </c>
      <c r="BN33" s="191">
        <v>293308.75939880183</v>
      </c>
      <c r="BO33" s="191">
        <v>287370.65832404443</v>
      </c>
      <c r="BP33" s="191">
        <v>281567.00456534361</v>
      </c>
      <c r="BQ33" s="191">
        <v>275897.79812269931</v>
      </c>
      <c r="BR33" s="191">
        <v>270363.03899611154</v>
      </c>
      <c r="BS33" s="191">
        <v>265231.62181769335</v>
      </c>
      <c r="BT33" s="191">
        <v>260637.99390350122</v>
      </c>
      <c r="BU33" s="191">
        <v>256178.81330536574</v>
      </c>
      <c r="BV33" s="191">
        <v>251854.08002328672</v>
      </c>
      <c r="BW33" s="191">
        <v>249314.38867222393</v>
      </c>
      <c r="BX33" s="191">
        <v>246774.69732116122</v>
      </c>
      <c r="BY33" s="191">
        <v>244369.45328615513</v>
      </c>
      <c r="BZ33" s="191">
        <v>241829.76193509248</v>
      </c>
      <c r="CA33" s="192"/>
      <c r="CB33" s="190"/>
      <c r="CC33" s="28">
        <v>222172.30697178742</v>
      </c>
      <c r="CD33" s="28">
        <v>221685.76285872975</v>
      </c>
      <c r="CE33" s="28">
        <v>221199.21874567209</v>
      </c>
    </row>
    <row r="34" spans="2:83">
      <c r="B34" s="184">
        <f t="shared" si="2"/>
        <v>2027</v>
      </c>
      <c r="C34" s="191">
        <v>797880.71035835263</v>
      </c>
      <c r="D34" s="191">
        <v>793560.75038006227</v>
      </c>
      <c r="E34" s="191">
        <v>789380.615610471</v>
      </c>
      <c r="F34" s="191">
        <v>784920.830423482</v>
      </c>
      <c r="G34" s="191">
        <v>780461.04523649311</v>
      </c>
      <c r="H34" s="191">
        <v>776001.26004950423</v>
      </c>
      <c r="I34" s="191">
        <v>771261.82444511773</v>
      </c>
      <c r="J34" s="191">
        <v>766662.21404942987</v>
      </c>
      <c r="K34" s="191">
        <v>761782.9532363445</v>
      </c>
      <c r="L34" s="191">
        <v>756763.86721456039</v>
      </c>
      <c r="M34" s="191">
        <v>751744.78119277628</v>
      </c>
      <c r="N34" s="191">
        <v>746585.86996229331</v>
      </c>
      <c r="O34" s="191">
        <v>741426.95873181045</v>
      </c>
      <c r="P34" s="191">
        <v>735988.39708392997</v>
      </c>
      <c r="Q34" s="191">
        <v>728695.78643047914</v>
      </c>
      <c r="R34" s="191">
        <v>721263.35056832957</v>
      </c>
      <c r="S34" s="191">
        <v>713691.08949748124</v>
      </c>
      <c r="T34" s="191">
        <v>706118.8284266328</v>
      </c>
      <c r="U34" s="191">
        <v>698406.74214708572</v>
      </c>
      <c r="V34" s="191">
        <v>690554.83065883978</v>
      </c>
      <c r="W34" s="191">
        <v>682563.09396189498</v>
      </c>
      <c r="X34" s="191">
        <v>674711.18247364904</v>
      </c>
      <c r="Y34" s="191">
        <v>666579.62056800537</v>
      </c>
      <c r="Z34" s="191">
        <v>658587.8838710608</v>
      </c>
      <c r="AA34" s="191">
        <v>650456.32196541713</v>
      </c>
      <c r="AB34" s="191">
        <v>642324.76005977369</v>
      </c>
      <c r="AC34" s="191">
        <v>634053.37294543139</v>
      </c>
      <c r="AD34" s="191">
        <v>625781.98583108908</v>
      </c>
      <c r="AE34" s="191">
        <v>617370.77350804792</v>
      </c>
      <c r="AF34" s="191">
        <v>608819.73597630789</v>
      </c>
      <c r="AG34" s="191">
        <v>600128.87323586922</v>
      </c>
      <c r="AH34" s="191">
        <v>591158.36007803306</v>
      </c>
      <c r="AI34" s="191">
        <v>582187.84692019667</v>
      </c>
      <c r="AJ34" s="191">
        <v>573077.50855366164</v>
      </c>
      <c r="AK34" s="191">
        <v>563827.34497842775</v>
      </c>
      <c r="AL34" s="191">
        <v>554577.18140319386</v>
      </c>
      <c r="AM34" s="191">
        <v>545466.84303665883</v>
      </c>
      <c r="AN34" s="191">
        <v>536356.50467012369</v>
      </c>
      <c r="AO34" s="191">
        <v>527246.16630358854</v>
      </c>
      <c r="AP34" s="191">
        <v>517996.00272835465</v>
      </c>
      <c r="AQ34" s="191">
        <v>508745.83915312088</v>
      </c>
      <c r="AR34" s="191">
        <v>499495.67557788704</v>
      </c>
      <c r="AS34" s="191">
        <v>489965.86158525548</v>
      </c>
      <c r="AT34" s="191">
        <v>480296.22238392528</v>
      </c>
      <c r="AU34" s="191">
        <v>470626.58318259509</v>
      </c>
      <c r="AV34" s="191">
        <v>460677.29356386722</v>
      </c>
      <c r="AW34" s="191">
        <v>450728.00394513935</v>
      </c>
      <c r="AX34" s="191">
        <v>440638.88911771274</v>
      </c>
      <c r="AY34" s="191">
        <v>430689.59949898487</v>
      </c>
      <c r="AZ34" s="191">
        <v>420740.30988025712</v>
      </c>
      <c r="BA34" s="191">
        <v>411070.67067892681</v>
      </c>
      <c r="BB34" s="191">
        <v>401540.85668629536</v>
      </c>
      <c r="BC34" s="191">
        <v>392290.69311106153</v>
      </c>
      <c r="BD34" s="191">
        <v>383320.17995322525</v>
      </c>
      <c r="BE34" s="191">
        <v>374629.31721278647</v>
      </c>
      <c r="BF34" s="191">
        <v>366078.27968104661</v>
      </c>
      <c r="BG34" s="191">
        <v>357806.89256670419</v>
      </c>
      <c r="BH34" s="191">
        <v>349675.3306610607</v>
      </c>
      <c r="BI34" s="191">
        <v>341683.59396411601</v>
      </c>
      <c r="BJ34" s="191">
        <v>333831.68247587001</v>
      </c>
      <c r="BK34" s="191">
        <v>326259.42140502168</v>
      </c>
      <c r="BL34" s="191">
        <v>318966.81075157091</v>
      </c>
      <c r="BM34" s="191">
        <v>311953.8505155177</v>
      </c>
      <c r="BN34" s="191">
        <v>305220.54069686204</v>
      </c>
      <c r="BO34" s="191">
        <v>299046.5317130016</v>
      </c>
      <c r="BP34" s="191">
        <v>293012.34793783998</v>
      </c>
      <c r="BQ34" s="191">
        <v>287117.9893713771</v>
      </c>
      <c r="BR34" s="191">
        <v>281363.45601361303</v>
      </c>
      <c r="BS34" s="191">
        <v>276028.39828194532</v>
      </c>
      <c r="BT34" s="191">
        <v>271252.64138507278</v>
      </c>
      <c r="BU34" s="191">
        <v>266616.70969689911</v>
      </c>
      <c r="BV34" s="191">
        <v>262120.60321742413</v>
      </c>
      <c r="BW34" s="191">
        <v>259480.94034620613</v>
      </c>
      <c r="BX34" s="191">
        <v>256841.27747498816</v>
      </c>
      <c r="BY34" s="191">
        <v>254341.43981246906</v>
      </c>
      <c r="BZ34" s="191">
        <v>251701.77694125107</v>
      </c>
      <c r="CA34" s="192"/>
      <c r="CB34" s="190"/>
      <c r="CC34" s="28">
        <v>231228.83476069215</v>
      </c>
      <c r="CD34" s="28">
        <v>230724.42364298488</v>
      </c>
      <c r="CE34" s="28">
        <v>230220.01252527756</v>
      </c>
    </row>
    <row r="35" spans="2:83">
      <c r="B35" s="184">
        <f t="shared" si="2"/>
        <v>2028</v>
      </c>
      <c r="C35" s="191">
        <v>829891.36214734172</v>
      </c>
      <c r="D35" s="191">
        <v>825400.22899151524</v>
      </c>
      <c r="E35" s="191">
        <v>821054.51405273564</v>
      </c>
      <c r="F35" s="191">
        <v>816417.96267986251</v>
      </c>
      <c r="G35" s="191">
        <v>811781.41130698938</v>
      </c>
      <c r="H35" s="191">
        <v>807144.85993411625</v>
      </c>
      <c r="I35" s="191">
        <v>802217.4721271497</v>
      </c>
      <c r="J35" s="191">
        <v>797435.5025372298</v>
      </c>
      <c r="K35" s="191">
        <v>792362.69651321636</v>
      </c>
      <c r="L35" s="191">
        <v>787144.47227215627</v>
      </c>
      <c r="M35" s="191">
        <v>781926.24803109618</v>
      </c>
      <c r="N35" s="191">
        <v>776562.60557298933</v>
      </c>
      <c r="O35" s="191">
        <v>771198.96311488259</v>
      </c>
      <c r="P35" s="191">
        <v>765544.48422268219</v>
      </c>
      <c r="Q35" s="191">
        <v>757961.79436468869</v>
      </c>
      <c r="R35" s="191">
        <v>750233.68628964864</v>
      </c>
      <c r="S35" s="191">
        <v>742360.15999756171</v>
      </c>
      <c r="T35" s="191">
        <v>734486.63370547479</v>
      </c>
      <c r="U35" s="191">
        <v>726467.68919634109</v>
      </c>
      <c r="V35" s="191">
        <v>718303.32647016074</v>
      </c>
      <c r="W35" s="191">
        <v>709993.54552693362</v>
      </c>
      <c r="X35" s="191">
        <v>701829.18280075316</v>
      </c>
      <c r="Y35" s="191">
        <v>693373.98364047916</v>
      </c>
      <c r="Z35" s="191">
        <v>685064.20269725216</v>
      </c>
      <c r="AA35" s="191">
        <v>676609.00353697815</v>
      </c>
      <c r="AB35" s="191">
        <v>668153.80437670427</v>
      </c>
      <c r="AC35" s="191">
        <v>659553.18699938373</v>
      </c>
      <c r="AD35" s="191">
        <v>650952.56962206296</v>
      </c>
      <c r="AE35" s="191">
        <v>642206.53402769554</v>
      </c>
      <c r="AF35" s="191">
        <v>633315.08021628147</v>
      </c>
      <c r="AG35" s="191">
        <v>624278.20818782074</v>
      </c>
      <c r="AH35" s="191">
        <v>614950.49972526636</v>
      </c>
      <c r="AI35" s="191">
        <v>605622.7912627121</v>
      </c>
      <c r="AJ35" s="191">
        <v>596149.66458311095</v>
      </c>
      <c r="AK35" s="191">
        <v>586531.11968646303</v>
      </c>
      <c r="AL35" s="191">
        <v>576912.57478981523</v>
      </c>
      <c r="AM35" s="191">
        <v>567439.44811021409</v>
      </c>
      <c r="AN35" s="191">
        <v>557966.32143061294</v>
      </c>
      <c r="AO35" s="191">
        <v>548493.19475101191</v>
      </c>
      <c r="AP35" s="191">
        <v>538874.64985436399</v>
      </c>
      <c r="AQ35" s="191">
        <v>529256.10495771619</v>
      </c>
      <c r="AR35" s="191">
        <v>519637.56006106839</v>
      </c>
      <c r="AS35" s="191">
        <v>509728.17873032705</v>
      </c>
      <c r="AT35" s="191">
        <v>499673.37918253901</v>
      </c>
      <c r="AU35" s="191">
        <v>489618.57963475084</v>
      </c>
      <c r="AV35" s="191">
        <v>479272.94365286932</v>
      </c>
      <c r="AW35" s="191">
        <v>468927.30767098768</v>
      </c>
      <c r="AX35" s="191">
        <v>458436.25347205944</v>
      </c>
      <c r="AY35" s="191">
        <v>448090.61749017786</v>
      </c>
      <c r="AZ35" s="191">
        <v>437744.98150829633</v>
      </c>
      <c r="BA35" s="191">
        <v>427690.18196050829</v>
      </c>
      <c r="BB35" s="191">
        <v>417780.80062976689</v>
      </c>
      <c r="BC35" s="191">
        <v>408162.25573311909</v>
      </c>
      <c r="BD35" s="191">
        <v>398834.54727056477</v>
      </c>
      <c r="BE35" s="191">
        <v>389797.67524210387</v>
      </c>
      <c r="BF35" s="191">
        <v>380906.22143068979</v>
      </c>
      <c r="BG35" s="191">
        <v>372305.60405336914</v>
      </c>
      <c r="BH35" s="191">
        <v>363850.40489309526</v>
      </c>
      <c r="BI35" s="191">
        <v>355540.62394986814</v>
      </c>
      <c r="BJ35" s="191">
        <v>347376.26122368773</v>
      </c>
      <c r="BK35" s="191">
        <v>339502.7349316008</v>
      </c>
      <c r="BL35" s="191">
        <v>331920.04507360735</v>
      </c>
      <c r="BM35" s="191">
        <v>324628.1916497075</v>
      </c>
      <c r="BN35" s="191">
        <v>317627.17465990095</v>
      </c>
      <c r="BO35" s="191">
        <v>311207.83053828147</v>
      </c>
      <c r="BP35" s="191">
        <v>304933.90463370876</v>
      </c>
      <c r="BQ35" s="191">
        <v>298805.39694618277</v>
      </c>
      <c r="BR35" s="191">
        <v>292822.30747570354</v>
      </c>
      <c r="BS35" s="191">
        <v>287275.47265636449</v>
      </c>
      <c r="BT35" s="191">
        <v>282310.31070521241</v>
      </c>
      <c r="BU35" s="191">
        <v>277490.56697110715</v>
      </c>
      <c r="BV35" s="191">
        <v>272816.24145404861</v>
      </c>
      <c r="BW35" s="191">
        <v>270072.6172895772</v>
      </c>
      <c r="BX35" s="191">
        <v>267328.99312510592</v>
      </c>
      <c r="BY35" s="191">
        <v>264730.78717768146</v>
      </c>
      <c r="BZ35" s="191">
        <v>261987.16301321017</v>
      </c>
      <c r="CA35" s="192"/>
      <c r="CB35" s="190"/>
      <c r="CC35" s="28">
        <v>240664.15905261796</v>
      </c>
      <c r="CD35" s="28">
        <v>240141.17744240325</v>
      </c>
      <c r="CE35" s="28">
        <v>239618.19583218856</v>
      </c>
    </row>
    <row r="36" spans="2:83">
      <c r="B36" s="184">
        <f t="shared" si="2"/>
        <v>2029</v>
      </c>
      <c r="C36" s="191">
        <v>863201.40820115537</v>
      </c>
      <c r="D36" s="191">
        <v>858532.26284638839</v>
      </c>
      <c r="E36" s="191">
        <v>854014.3524373502</v>
      </c>
      <c r="F36" s="191">
        <v>849193.97213685466</v>
      </c>
      <c r="G36" s="191">
        <v>844373.59183635889</v>
      </c>
      <c r="H36" s="191">
        <v>839553.21153586358</v>
      </c>
      <c r="I36" s="191">
        <v>834430.36134391068</v>
      </c>
      <c r="J36" s="191">
        <v>829458.74609768647</v>
      </c>
      <c r="K36" s="191">
        <v>824184.66096000501</v>
      </c>
      <c r="L36" s="191">
        <v>818759.34087659512</v>
      </c>
      <c r="M36" s="191">
        <v>813334.0207931851</v>
      </c>
      <c r="N36" s="191">
        <v>807757.46576404641</v>
      </c>
      <c r="O36" s="191">
        <v>802180.91073490772</v>
      </c>
      <c r="P36" s="191">
        <v>796301.88581431191</v>
      </c>
      <c r="Q36" s="191">
        <v>788417.52148929122</v>
      </c>
      <c r="R36" s="191">
        <v>780381.92221854208</v>
      </c>
      <c r="S36" s="191">
        <v>772195.08800206403</v>
      </c>
      <c r="T36" s="191">
        <v>764008.25378558622</v>
      </c>
      <c r="U36" s="191">
        <v>755670.18462337973</v>
      </c>
      <c r="V36" s="191">
        <v>747180.88051544456</v>
      </c>
      <c r="W36" s="191">
        <v>738540.34146178083</v>
      </c>
      <c r="X36" s="191">
        <v>730051.03735384566</v>
      </c>
      <c r="Y36" s="191">
        <v>721259.26335445326</v>
      </c>
      <c r="Z36" s="191">
        <v>712618.72430078965</v>
      </c>
      <c r="AA36" s="191">
        <v>703826.95030139724</v>
      </c>
      <c r="AB36" s="191">
        <v>695035.17630200484</v>
      </c>
      <c r="AC36" s="191">
        <v>686092.16735688387</v>
      </c>
      <c r="AD36" s="191">
        <v>677149.15841176291</v>
      </c>
      <c r="AE36" s="191">
        <v>668054.91452091339</v>
      </c>
      <c r="AF36" s="191">
        <v>658809.43568433519</v>
      </c>
      <c r="AG36" s="191">
        <v>649412.72190202842</v>
      </c>
      <c r="AH36" s="191">
        <v>639713.53822826443</v>
      </c>
      <c r="AI36" s="191">
        <v>630014.35455450043</v>
      </c>
      <c r="AJ36" s="191">
        <v>620163.93593500787</v>
      </c>
      <c r="AK36" s="191">
        <v>610162.28236978641</v>
      </c>
      <c r="AL36" s="191">
        <v>600160.62880456517</v>
      </c>
      <c r="AM36" s="191">
        <v>590310.2101850725</v>
      </c>
      <c r="AN36" s="191">
        <v>580459.79156557983</v>
      </c>
      <c r="AO36" s="191">
        <v>570609.37294608727</v>
      </c>
      <c r="AP36" s="191">
        <v>560607.71938086592</v>
      </c>
      <c r="AQ36" s="191">
        <v>550606.06581564469</v>
      </c>
      <c r="AR36" s="191">
        <v>540604.41225042345</v>
      </c>
      <c r="AS36" s="191">
        <v>530300.28879374499</v>
      </c>
      <c r="AT36" s="191">
        <v>519844.93039133784</v>
      </c>
      <c r="AU36" s="191">
        <v>509389.57198893075</v>
      </c>
      <c r="AV36" s="191">
        <v>498631.74369506643</v>
      </c>
      <c r="AW36" s="191">
        <v>487873.91540120204</v>
      </c>
      <c r="AX36" s="191">
        <v>476964.8521616091</v>
      </c>
      <c r="AY36" s="191">
        <v>466207.02386774484</v>
      </c>
      <c r="AZ36" s="191">
        <v>455449.19557388051</v>
      </c>
      <c r="BA36" s="191">
        <v>444993.83717147342</v>
      </c>
      <c r="BB36" s="191">
        <v>434689.71371479484</v>
      </c>
      <c r="BC36" s="191">
        <v>424688.06014957366</v>
      </c>
      <c r="BD36" s="191">
        <v>414988.87647580961</v>
      </c>
      <c r="BE36" s="191">
        <v>405592.16269350285</v>
      </c>
      <c r="BF36" s="191">
        <v>396346.68385692465</v>
      </c>
      <c r="BG36" s="191">
        <v>387403.67491180368</v>
      </c>
      <c r="BH36" s="191">
        <v>378611.90091241128</v>
      </c>
      <c r="BI36" s="191">
        <v>369971.36185874755</v>
      </c>
      <c r="BJ36" s="191">
        <v>361482.0577508125</v>
      </c>
      <c r="BK36" s="191">
        <v>353295.22353433457</v>
      </c>
      <c r="BL36" s="191">
        <v>345410.85920931387</v>
      </c>
      <c r="BM36" s="191">
        <v>337828.96477575053</v>
      </c>
      <c r="BN36" s="191">
        <v>330549.54023364419</v>
      </c>
      <c r="BO36" s="191">
        <v>323875.05547445244</v>
      </c>
      <c r="BP36" s="191">
        <v>317351.80566098937</v>
      </c>
      <c r="BQ36" s="191">
        <v>310979.7907932548</v>
      </c>
      <c r="BR36" s="191">
        <v>304759.0108712489</v>
      </c>
      <c r="BS36" s="191">
        <v>298991.9357864288</v>
      </c>
      <c r="BT36" s="191">
        <v>293829.80048452318</v>
      </c>
      <c r="BU36" s="191">
        <v>288818.90012834617</v>
      </c>
      <c r="BV36" s="191">
        <v>283959.23471789784</v>
      </c>
      <c r="BW36" s="191">
        <v>281107.49871414003</v>
      </c>
      <c r="BX36" s="191">
        <v>278255.76271038241</v>
      </c>
      <c r="BY36" s="191">
        <v>275555.26165235339</v>
      </c>
      <c r="BZ36" s="191">
        <v>272703.52564859577</v>
      </c>
      <c r="CA36" s="192"/>
      <c r="CB36" s="190"/>
      <c r="CC36" s="28">
        <v>250494.39834513931</v>
      </c>
      <c r="CD36" s="28">
        <v>249952.11360440322</v>
      </c>
      <c r="CE36" s="28">
        <v>249409.82886366715</v>
      </c>
    </row>
    <row r="37" spans="2:83">
      <c r="B37" s="184">
        <f t="shared" si="2"/>
        <v>2030</v>
      </c>
      <c r="C37" s="191">
        <v>897864.04471261904</v>
      </c>
      <c r="D37" s="191">
        <v>893009.77330167533</v>
      </c>
      <c r="E37" s="191">
        <v>888312.78623428964</v>
      </c>
      <c r="F37" s="191">
        <v>883301.23047978827</v>
      </c>
      <c r="G37" s="191">
        <v>878289.67472528713</v>
      </c>
      <c r="H37" s="191">
        <v>873278.11897078587</v>
      </c>
      <c r="I37" s="191">
        <v>867951.99452916905</v>
      </c>
      <c r="J37" s="191">
        <v>862783.15443111002</v>
      </c>
      <c r="K37" s="191">
        <v>857299.74564593541</v>
      </c>
      <c r="L37" s="191">
        <v>851659.05251720303</v>
      </c>
      <c r="M37" s="191">
        <v>846018.35938847088</v>
      </c>
      <c r="N37" s="191">
        <v>840220.38191618095</v>
      </c>
      <c r="O37" s="191">
        <v>834422.40444389079</v>
      </c>
      <c r="P37" s="191">
        <v>828309.85828448506</v>
      </c>
      <c r="Q37" s="191">
        <v>820111.75914447778</v>
      </c>
      <c r="R37" s="191">
        <v>811756.37566091237</v>
      </c>
      <c r="S37" s="191">
        <v>803243.70783378975</v>
      </c>
      <c r="T37" s="191">
        <v>794731.04000666668</v>
      </c>
      <c r="U37" s="191">
        <v>786061.08783598617</v>
      </c>
      <c r="V37" s="191">
        <v>777233.85132174776</v>
      </c>
      <c r="W37" s="191">
        <v>768249.33046395145</v>
      </c>
      <c r="X37" s="191">
        <v>759422.09394971305</v>
      </c>
      <c r="Y37" s="191">
        <v>750280.28874835907</v>
      </c>
      <c r="Z37" s="191">
        <v>741295.76789056289</v>
      </c>
      <c r="AA37" s="191">
        <v>732153.96268920903</v>
      </c>
      <c r="AB37" s="191">
        <v>723012.15748785506</v>
      </c>
      <c r="AC37" s="191">
        <v>713713.06794294342</v>
      </c>
      <c r="AD37" s="191">
        <v>704413.97839803167</v>
      </c>
      <c r="AE37" s="191">
        <v>694957.60450956214</v>
      </c>
      <c r="AF37" s="191">
        <v>685343.94627753505</v>
      </c>
      <c r="AG37" s="191">
        <v>675573.00370194996</v>
      </c>
      <c r="AH37" s="191">
        <v>665487.49243924953</v>
      </c>
      <c r="AI37" s="191">
        <v>655401.98117654887</v>
      </c>
      <c r="AJ37" s="191">
        <v>645159.18557029089</v>
      </c>
      <c r="AK37" s="191">
        <v>634759.10562047479</v>
      </c>
      <c r="AL37" s="191">
        <v>624359.0256706588</v>
      </c>
      <c r="AM37" s="191">
        <v>614116.23006440047</v>
      </c>
      <c r="AN37" s="191">
        <v>603873.43445814226</v>
      </c>
      <c r="AO37" s="191">
        <v>593630.63885188394</v>
      </c>
      <c r="AP37" s="191">
        <v>583230.55890206806</v>
      </c>
      <c r="AQ37" s="191">
        <v>572830.47895225207</v>
      </c>
      <c r="AR37" s="191">
        <v>562430.39900243608</v>
      </c>
      <c r="AS37" s="191">
        <v>551715.75036550441</v>
      </c>
      <c r="AT37" s="191">
        <v>540843.81738501519</v>
      </c>
      <c r="AU37" s="191">
        <v>529971.88440452586</v>
      </c>
      <c r="AV37" s="191">
        <v>518785.38273692119</v>
      </c>
      <c r="AW37" s="191">
        <v>507598.8810693163</v>
      </c>
      <c r="AX37" s="191">
        <v>496255.09505815385</v>
      </c>
      <c r="AY37" s="191">
        <v>485068.59339054901</v>
      </c>
      <c r="AZ37" s="191">
        <v>473882.09172294423</v>
      </c>
      <c r="BA37" s="191">
        <v>463010.15874245489</v>
      </c>
      <c r="BB37" s="191">
        <v>452295.51010552334</v>
      </c>
      <c r="BC37" s="191">
        <v>441895.43015570741</v>
      </c>
      <c r="BD37" s="191">
        <v>431809.91889300698</v>
      </c>
      <c r="BE37" s="191">
        <v>422038.97631742188</v>
      </c>
      <c r="BF37" s="191">
        <v>412425.31808539474</v>
      </c>
      <c r="BG37" s="191">
        <v>403126.22854048299</v>
      </c>
      <c r="BH37" s="191">
        <v>393984.42333912908</v>
      </c>
      <c r="BI37" s="191">
        <v>384999.90248133289</v>
      </c>
      <c r="BJ37" s="191">
        <v>376172.66596709448</v>
      </c>
      <c r="BK37" s="191">
        <v>367659.99813997152</v>
      </c>
      <c r="BL37" s="191">
        <v>359461.89899996412</v>
      </c>
      <c r="BM37" s="191">
        <v>351578.36854707228</v>
      </c>
      <c r="BN37" s="191">
        <v>344009.4067812959</v>
      </c>
      <c r="BO37" s="191">
        <v>337069.58238975058</v>
      </c>
      <c r="BP37" s="191">
        <v>330287.04234176304</v>
      </c>
      <c r="BQ37" s="191">
        <v>323661.78663733322</v>
      </c>
      <c r="BR37" s="191">
        <v>317193.81527646113</v>
      </c>
      <c r="BS37" s="191">
        <v>311197.69694626238</v>
      </c>
      <c r="BT37" s="191">
        <v>305830.71599029459</v>
      </c>
      <c r="BU37" s="191">
        <v>300621.01937788469</v>
      </c>
      <c r="BV37" s="191">
        <v>295568.6071090324</v>
      </c>
      <c r="BW37" s="191">
        <v>292604.44142313849</v>
      </c>
      <c r="BX37" s="191">
        <v>289640.27573724464</v>
      </c>
      <c r="BY37" s="191">
        <v>286833.39439490857</v>
      </c>
      <c r="BZ37" s="191">
        <v>283869.22870901477</v>
      </c>
      <c r="CA37" s="192"/>
      <c r="CB37" s="190"/>
      <c r="CC37" s="28">
        <v>260736.36493804009</v>
      </c>
      <c r="CD37" s="28">
        <v>260174.01402926998</v>
      </c>
      <c r="CE37" s="28">
        <v>259611.66312049984</v>
      </c>
    </row>
    <row r="38" spans="2:83">
      <c r="B38" s="184">
        <f t="shared" si="2"/>
        <v>2031</v>
      </c>
      <c r="C38" s="191">
        <v>933934.65981260967</v>
      </c>
      <c r="D38" s="191">
        <v>928887.86256084638</v>
      </c>
      <c r="E38" s="191">
        <v>924004.64102638327</v>
      </c>
      <c r="F38" s="191">
        <v>918794.2680573198</v>
      </c>
      <c r="G38" s="191">
        <v>913583.89508825645</v>
      </c>
      <c r="H38" s="191">
        <v>908373.52211919322</v>
      </c>
      <c r="I38" s="191">
        <v>902835.99771552975</v>
      </c>
      <c r="J38" s="191">
        <v>897462.04902916634</v>
      </c>
      <c r="K38" s="191">
        <v>891760.94890820282</v>
      </c>
      <c r="L38" s="191">
        <v>885896.27306993923</v>
      </c>
      <c r="M38" s="191">
        <v>880031.59723167575</v>
      </c>
      <c r="N38" s="191">
        <v>874003.34567611211</v>
      </c>
      <c r="O38" s="191">
        <v>867975.09412054846</v>
      </c>
      <c r="P38" s="191">
        <v>861619.69113038457</v>
      </c>
      <c r="Q38" s="191">
        <v>853095.31304039503</v>
      </c>
      <c r="R38" s="191">
        <v>844407.35923310532</v>
      </c>
      <c r="S38" s="191">
        <v>835555.82970851555</v>
      </c>
      <c r="T38" s="191">
        <v>826704.30018392578</v>
      </c>
      <c r="U38" s="191">
        <v>817689.19494203571</v>
      </c>
      <c r="V38" s="191">
        <v>808510.51398284594</v>
      </c>
      <c r="W38" s="191">
        <v>799168.25730635575</v>
      </c>
      <c r="X38" s="191">
        <v>789989.57634716574</v>
      </c>
      <c r="Y38" s="191">
        <v>780483.74395337573</v>
      </c>
      <c r="Z38" s="191">
        <v>771141.48727688577</v>
      </c>
      <c r="AA38" s="191">
        <v>761635.65488309565</v>
      </c>
      <c r="AB38" s="191">
        <v>752129.82248930563</v>
      </c>
      <c r="AC38" s="191">
        <v>742460.41437821556</v>
      </c>
      <c r="AD38" s="191">
        <v>732791.00626712525</v>
      </c>
      <c r="AE38" s="191">
        <v>722958.022438735</v>
      </c>
      <c r="AF38" s="191">
        <v>712961.46289304469</v>
      </c>
      <c r="AG38" s="191">
        <v>702801.32763005444</v>
      </c>
      <c r="AH38" s="191">
        <v>692314.04093246395</v>
      </c>
      <c r="AI38" s="191">
        <v>681826.75423487346</v>
      </c>
      <c r="AJ38" s="191">
        <v>671175.89181998291</v>
      </c>
      <c r="AK38" s="191">
        <v>660361.45368779218</v>
      </c>
      <c r="AL38" s="191">
        <v>649547.01555560168</v>
      </c>
      <c r="AM38" s="191">
        <v>638896.15314071102</v>
      </c>
      <c r="AN38" s="191">
        <v>628245.29072582047</v>
      </c>
      <c r="AO38" s="191">
        <v>617594.42831092991</v>
      </c>
      <c r="AP38" s="191">
        <v>606779.9901787393</v>
      </c>
      <c r="AQ38" s="191">
        <v>595965.55204654869</v>
      </c>
      <c r="AR38" s="191">
        <v>585151.11391435808</v>
      </c>
      <c r="AS38" s="191">
        <v>574009.52434756723</v>
      </c>
      <c r="AT38" s="191">
        <v>562704.35906347644</v>
      </c>
      <c r="AU38" s="191">
        <v>551399.19377938553</v>
      </c>
      <c r="AV38" s="191">
        <v>539766.87706069462</v>
      </c>
      <c r="AW38" s="191">
        <v>528134.56034200359</v>
      </c>
      <c r="AX38" s="191">
        <v>516338.66790601262</v>
      </c>
      <c r="AY38" s="191">
        <v>504706.35118732159</v>
      </c>
      <c r="AZ38" s="191">
        <v>493074.0344686305</v>
      </c>
      <c r="BA38" s="191">
        <v>481768.86918453977</v>
      </c>
      <c r="BB38" s="191">
        <v>470627.27961774892</v>
      </c>
      <c r="BC38" s="191">
        <v>459812.84148555837</v>
      </c>
      <c r="BD38" s="191">
        <v>449325.55478796788</v>
      </c>
      <c r="BE38" s="191">
        <v>439165.41952497751</v>
      </c>
      <c r="BF38" s="191">
        <v>429168.85997928714</v>
      </c>
      <c r="BG38" s="191">
        <v>419499.45186819707</v>
      </c>
      <c r="BH38" s="191">
        <v>409993.61947440699</v>
      </c>
      <c r="BI38" s="191">
        <v>400651.36279791693</v>
      </c>
      <c r="BJ38" s="191">
        <v>391472.68183872709</v>
      </c>
      <c r="BK38" s="191">
        <v>382621.1523141372</v>
      </c>
      <c r="BL38" s="191">
        <v>374096.77422414755</v>
      </c>
      <c r="BM38" s="191">
        <v>365899.54756875802</v>
      </c>
      <c r="BN38" s="191">
        <v>358029.47234796861</v>
      </c>
      <c r="BO38" s="191">
        <v>350813.69999637944</v>
      </c>
      <c r="BP38" s="191">
        <v>343761.50336209039</v>
      </c>
      <c r="BQ38" s="191">
        <v>336872.88244510145</v>
      </c>
      <c r="BR38" s="191">
        <v>330147.83724541246</v>
      </c>
      <c r="BS38" s="191">
        <v>323913.51919762383</v>
      </c>
      <c r="BT38" s="191">
        <v>318333.50401903538</v>
      </c>
      <c r="BU38" s="191">
        <v>312917.06455774698</v>
      </c>
      <c r="BV38" s="191">
        <v>307664.20081375865</v>
      </c>
      <c r="BW38" s="191">
        <v>304583.1135160469</v>
      </c>
      <c r="BX38" s="191">
        <v>301502.02621833538</v>
      </c>
      <c r="BY38" s="191">
        <v>298584.51463792392</v>
      </c>
      <c r="BZ38" s="191">
        <v>295503.42734021234</v>
      </c>
      <c r="CA38" s="192"/>
      <c r="CB38" s="190"/>
      <c r="CC38" s="28">
        <v>271407.59503229638</v>
      </c>
      <c r="CD38" s="28">
        <v>270824.38321446796</v>
      </c>
      <c r="CE38" s="28">
        <v>270241.17139663955</v>
      </c>
    </row>
    <row r="39" spans="2:83">
      <c r="B39" s="184">
        <f t="shared" si="2"/>
        <v>2032</v>
      </c>
      <c r="C39" s="191">
        <v>971470.92436092626</v>
      </c>
      <c r="D39" s="191">
        <v>966223.90401561884</v>
      </c>
      <c r="E39" s="191">
        <v>961147.00241630361</v>
      </c>
      <c r="F39" s="191">
        <v>955729.86332500423</v>
      </c>
      <c r="G39" s="191">
        <v>950312.72423370485</v>
      </c>
      <c r="H39" s="191">
        <v>944895.58514240547</v>
      </c>
      <c r="I39" s="191">
        <v>939138.20855912194</v>
      </c>
      <c r="J39" s="191">
        <v>933550.95072183048</v>
      </c>
      <c r="K39" s="191">
        <v>927623.45539255487</v>
      </c>
      <c r="L39" s="191">
        <v>921525.84131728706</v>
      </c>
      <c r="M39" s="191">
        <v>915428.22724201938</v>
      </c>
      <c r="N39" s="191">
        <v>909160.49442075961</v>
      </c>
      <c r="O39" s="191">
        <v>902892.76159949997</v>
      </c>
      <c r="P39" s="191">
        <v>896284.79128625593</v>
      </c>
      <c r="Q39" s="191">
        <v>887421.08686919324</v>
      </c>
      <c r="R39" s="191">
        <v>878387.26370613836</v>
      </c>
      <c r="S39" s="191">
        <v>869183.32179709151</v>
      </c>
      <c r="T39" s="191">
        <v>859979.37988804444</v>
      </c>
      <c r="U39" s="191">
        <v>850605.3192330054</v>
      </c>
      <c r="V39" s="191">
        <v>841061.13983197429</v>
      </c>
      <c r="W39" s="191">
        <v>831346.8416849511</v>
      </c>
      <c r="X39" s="191">
        <v>821802.66228391998</v>
      </c>
      <c r="Y39" s="191">
        <v>811918.24539090472</v>
      </c>
      <c r="Z39" s="191">
        <v>802203.94724388153</v>
      </c>
      <c r="AA39" s="191">
        <v>792319.53035086638</v>
      </c>
      <c r="AB39" s="191">
        <v>782435.11345785111</v>
      </c>
      <c r="AC39" s="191">
        <v>772380.57781884377</v>
      </c>
      <c r="AD39" s="191">
        <v>762326.04217983643</v>
      </c>
      <c r="AE39" s="191">
        <v>752101.38779483712</v>
      </c>
      <c r="AF39" s="191">
        <v>741706.61466384551</v>
      </c>
      <c r="AG39" s="191">
        <v>731141.72278686205</v>
      </c>
      <c r="AH39" s="191">
        <v>720236.59341789433</v>
      </c>
      <c r="AI39" s="191">
        <v>709331.46404892672</v>
      </c>
      <c r="AJ39" s="191">
        <v>698256.21593396715</v>
      </c>
      <c r="AK39" s="191">
        <v>687010.84907301515</v>
      </c>
      <c r="AL39" s="191">
        <v>675765.48221206339</v>
      </c>
      <c r="AM39" s="191">
        <v>664690.2340971037</v>
      </c>
      <c r="AN39" s="191">
        <v>653614.9859821439</v>
      </c>
      <c r="AO39" s="191">
        <v>642539.73786718398</v>
      </c>
      <c r="AP39" s="191">
        <v>631294.37100623222</v>
      </c>
      <c r="AQ39" s="191">
        <v>620049.00414528046</v>
      </c>
      <c r="AR39" s="191">
        <v>608803.6372843287</v>
      </c>
      <c r="AS39" s="191">
        <v>597218.03293139278</v>
      </c>
      <c r="AT39" s="191">
        <v>585462.30983246467</v>
      </c>
      <c r="AU39" s="191">
        <v>573706.58673353679</v>
      </c>
      <c r="AV39" s="191">
        <v>561610.62614262453</v>
      </c>
      <c r="AW39" s="191">
        <v>549514.66555171239</v>
      </c>
      <c r="AX39" s="191">
        <v>537248.58621480817</v>
      </c>
      <c r="AY39" s="191">
        <v>525152.62562389602</v>
      </c>
      <c r="AZ39" s="191">
        <v>513056.66503298393</v>
      </c>
      <c r="BA39" s="191">
        <v>501300.94193405588</v>
      </c>
      <c r="BB39" s="191">
        <v>489715.33758111985</v>
      </c>
      <c r="BC39" s="191">
        <v>478469.97072016809</v>
      </c>
      <c r="BD39" s="191">
        <v>467564.84135120042</v>
      </c>
      <c r="BE39" s="191">
        <v>456999.9494742169</v>
      </c>
      <c r="BF39" s="191">
        <v>446605.17634322541</v>
      </c>
      <c r="BG39" s="191">
        <v>436550.64070421812</v>
      </c>
      <c r="BH39" s="191">
        <v>426666.22381120292</v>
      </c>
      <c r="BI39" s="191">
        <v>416951.92566417967</v>
      </c>
      <c r="BJ39" s="191">
        <v>407407.74626314861</v>
      </c>
      <c r="BK39" s="191">
        <v>398203.80435410165</v>
      </c>
      <c r="BL39" s="191">
        <v>389340.09993703885</v>
      </c>
      <c r="BM39" s="191">
        <v>380816.63301196013</v>
      </c>
      <c r="BN39" s="191">
        <v>372633.40357886557</v>
      </c>
      <c r="BO39" s="191">
        <v>365130.64912973938</v>
      </c>
      <c r="BP39" s="191">
        <v>357798.0134266052</v>
      </c>
      <c r="BQ39" s="191">
        <v>350635.49646946311</v>
      </c>
      <c r="BR39" s="191">
        <v>343643.09825831302</v>
      </c>
      <c r="BS39" s="191">
        <v>337161.05628513923</v>
      </c>
      <c r="BT39" s="191">
        <v>331359.48929593363</v>
      </c>
      <c r="BU39" s="191">
        <v>325728.04105272028</v>
      </c>
      <c r="BV39" s="191">
        <v>320266.71155549883</v>
      </c>
      <c r="BW39" s="191">
        <v>317064.02956240508</v>
      </c>
      <c r="BX39" s="191">
        <v>313861.3475693115</v>
      </c>
      <c r="BY39" s="191">
        <v>310828.78432221001</v>
      </c>
      <c r="BZ39" s="191">
        <v>307626.10232911643</v>
      </c>
      <c r="CA39" s="192"/>
      <c r="CB39" s="190"/>
      <c r="CC39" s="28">
        <v>282526.38014210574</v>
      </c>
      <c r="CD39" s="28">
        <v>281921.47960957821</v>
      </c>
      <c r="CE39" s="28">
        <v>281316.57907705079</v>
      </c>
    </row>
    <row r="40" spans="2:83">
      <c r="B40" s="184">
        <f t="shared" si="2"/>
        <v>2033</v>
      </c>
      <c r="C40" s="191">
        <v>1010532.8865146299</v>
      </c>
      <c r="D40" s="191">
        <v>1005077.636346966</v>
      </c>
      <c r="E40" s="191">
        <v>999799.30967513425</v>
      </c>
      <c r="F40" s="191">
        <v>994167.13601163868</v>
      </c>
      <c r="G40" s="191">
        <v>988534.9623481431</v>
      </c>
      <c r="H40" s="191">
        <v>982902.78868464765</v>
      </c>
      <c r="I40" s="191">
        <v>976916.76802948862</v>
      </c>
      <c r="J40" s="191">
        <v>971107.67087016127</v>
      </c>
      <c r="K40" s="191">
        <v>964944.72671917046</v>
      </c>
      <c r="L40" s="191">
        <v>958604.85907234787</v>
      </c>
      <c r="M40" s="191">
        <v>952264.99142552551</v>
      </c>
      <c r="N40" s="191">
        <v>945748.20028287126</v>
      </c>
      <c r="O40" s="191">
        <v>939231.40914021689</v>
      </c>
      <c r="P40" s="191">
        <v>932360.77100589918</v>
      </c>
      <c r="Q40" s="191">
        <v>923144.16940360982</v>
      </c>
      <c r="R40" s="191">
        <v>913750.64430548856</v>
      </c>
      <c r="S40" s="191">
        <v>904180.19571153563</v>
      </c>
      <c r="T40" s="191">
        <v>894609.74711758271</v>
      </c>
      <c r="U40" s="191">
        <v>884862.375027798</v>
      </c>
      <c r="V40" s="191">
        <v>874938.07944218162</v>
      </c>
      <c r="W40" s="191">
        <v>864836.86036073335</v>
      </c>
      <c r="X40" s="191">
        <v>854912.56477511686</v>
      </c>
      <c r="Y40" s="191">
        <v>844634.42219783692</v>
      </c>
      <c r="Z40" s="191">
        <v>834533.20311638876</v>
      </c>
      <c r="AA40" s="191">
        <v>824255.0605391087</v>
      </c>
      <c r="AB40" s="191">
        <v>813976.91796182876</v>
      </c>
      <c r="AC40" s="191">
        <v>803521.85188871692</v>
      </c>
      <c r="AD40" s="191">
        <v>793066.7858156052</v>
      </c>
      <c r="AE40" s="191">
        <v>782434.7962466618</v>
      </c>
      <c r="AF40" s="191">
        <v>771625.88318188651</v>
      </c>
      <c r="AG40" s="191">
        <v>760640.04662127956</v>
      </c>
      <c r="AH40" s="191">
        <v>749300.36306900904</v>
      </c>
      <c r="AI40" s="191">
        <v>737960.67951673863</v>
      </c>
      <c r="AJ40" s="191">
        <v>726444.07246863632</v>
      </c>
      <c r="AK40" s="191">
        <v>714750.54192470224</v>
      </c>
      <c r="AL40" s="191">
        <v>703057.01138076838</v>
      </c>
      <c r="AM40" s="191">
        <v>691540.40433266619</v>
      </c>
      <c r="AN40" s="191">
        <v>680023.79728456377</v>
      </c>
      <c r="AO40" s="191">
        <v>668507.19023646158</v>
      </c>
      <c r="AP40" s="191">
        <v>656813.65969252749</v>
      </c>
      <c r="AQ40" s="191">
        <v>645120.12914859352</v>
      </c>
      <c r="AR40" s="191">
        <v>633426.59860465955</v>
      </c>
      <c r="AS40" s="191">
        <v>621379.22106906213</v>
      </c>
      <c r="AT40" s="191">
        <v>609154.92003763281</v>
      </c>
      <c r="AU40" s="191">
        <v>596930.61900620349</v>
      </c>
      <c r="AV40" s="191">
        <v>584352.47098311083</v>
      </c>
      <c r="AW40" s="191">
        <v>571774.32296001806</v>
      </c>
      <c r="AX40" s="191">
        <v>559019.25144109351</v>
      </c>
      <c r="AY40" s="191">
        <v>546441.10341800074</v>
      </c>
      <c r="AZ40" s="191">
        <v>533862.95539490809</v>
      </c>
      <c r="BA40" s="191">
        <v>521638.65436347888</v>
      </c>
      <c r="BB40" s="191">
        <v>509591.27682788135</v>
      </c>
      <c r="BC40" s="191">
        <v>497897.74628394732</v>
      </c>
      <c r="BD40" s="191">
        <v>486558.06273167685</v>
      </c>
      <c r="BE40" s="191">
        <v>475572.22617106989</v>
      </c>
      <c r="BF40" s="191">
        <v>464763.3131062946</v>
      </c>
      <c r="BG40" s="191">
        <v>454308.24703318294</v>
      </c>
      <c r="BH40" s="191">
        <v>444030.10445590294</v>
      </c>
      <c r="BI40" s="191">
        <v>433928.88537445472</v>
      </c>
      <c r="BJ40" s="191">
        <v>424004.58978883829</v>
      </c>
      <c r="BK40" s="191">
        <v>414434.14119488531</v>
      </c>
      <c r="BL40" s="191">
        <v>405217.53959259589</v>
      </c>
      <c r="BM40" s="191">
        <v>396354.78498196986</v>
      </c>
      <c r="BN40" s="191">
        <v>387845.87736300752</v>
      </c>
      <c r="BO40" s="191">
        <v>380044.66372737207</v>
      </c>
      <c r="BP40" s="191">
        <v>372420.37358756841</v>
      </c>
      <c r="BQ40" s="191">
        <v>364973.00694359653</v>
      </c>
      <c r="BR40" s="191">
        <v>357702.56379545637</v>
      </c>
      <c r="BS40" s="191">
        <v>350962.89113481145</v>
      </c>
      <c r="BT40" s="191">
        <v>344930.91245749354</v>
      </c>
      <c r="BU40" s="191">
        <v>339075.85727600742</v>
      </c>
      <c r="BV40" s="191">
        <v>333397.72559035307</v>
      </c>
      <c r="BW40" s="191">
        <v>330068.58730899147</v>
      </c>
      <c r="BX40" s="191">
        <v>326739.44902763003</v>
      </c>
      <c r="BY40" s="191">
        <v>323587.23424210039</v>
      </c>
      <c r="BZ40" s="191">
        <v>320258.09596073895</v>
      </c>
      <c r="CA40" s="192"/>
      <c r="CB40" s="190"/>
      <c r="CC40" s="28">
        <v>294111.79987748095</v>
      </c>
      <c r="CD40" s="28">
        <v>293484.34833927039</v>
      </c>
      <c r="CE40" s="28">
        <v>292856.89680105983</v>
      </c>
    </row>
    <row r="41" spans="2:83">
      <c r="B41" s="184">
        <f t="shared" si="2"/>
        <v>2034</v>
      </c>
      <c r="C41" s="191">
        <v>1051183.0702316521</v>
      </c>
      <c r="D41" s="191">
        <v>1045511.2615424161</v>
      </c>
      <c r="E41" s="191">
        <v>1040023.4532888453</v>
      </c>
      <c r="F41" s="191">
        <v>1034167.6441639442</v>
      </c>
      <c r="G41" s="191">
        <v>1028311.8350390431</v>
      </c>
      <c r="H41" s="191">
        <v>1022456.0259141419</v>
      </c>
      <c r="I41" s="191">
        <v>1016232.2159179111</v>
      </c>
      <c r="J41" s="191">
        <v>1010192.4063573451</v>
      </c>
      <c r="K41" s="191">
        <v>1003784.5959254489</v>
      </c>
      <c r="L41" s="191">
        <v>997192.78505788778</v>
      </c>
      <c r="M41" s="191">
        <v>990600.97419032676</v>
      </c>
      <c r="N41" s="191">
        <v>983825.1628871006</v>
      </c>
      <c r="O41" s="191">
        <v>977049.35158387467</v>
      </c>
      <c r="P41" s="191">
        <v>969905.53940931836</v>
      </c>
      <c r="Q41" s="191">
        <v>960321.92522807163</v>
      </c>
      <c r="R41" s="191">
        <v>950554.31061115989</v>
      </c>
      <c r="S41" s="191">
        <v>940602.69555858325</v>
      </c>
      <c r="T41" s="191">
        <v>930651.08050600626</v>
      </c>
      <c r="U41" s="191">
        <v>920515.46501776448</v>
      </c>
      <c r="V41" s="191">
        <v>910195.84909385769</v>
      </c>
      <c r="W41" s="191">
        <v>899692.23273428588</v>
      </c>
      <c r="X41" s="191">
        <v>889372.61681037908</v>
      </c>
      <c r="Y41" s="191">
        <v>878685.00001514202</v>
      </c>
      <c r="Z41" s="191">
        <v>868181.38365557045</v>
      </c>
      <c r="AA41" s="191">
        <v>857493.7668603335</v>
      </c>
      <c r="AB41" s="191">
        <v>846806.15006509668</v>
      </c>
      <c r="AC41" s="191">
        <v>835934.53283419483</v>
      </c>
      <c r="AD41" s="191">
        <v>825062.91560329287</v>
      </c>
      <c r="AE41" s="191">
        <v>814007.2979367259</v>
      </c>
      <c r="AF41" s="191">
        <v>802767.67983449379</v>
      </c>
      <c r="AG41" s="191">
        <v>791344.06129659689</v>
      </c>
      <c r="AH41" s="191">
        <v>779552.44188736985</v>
      </c>
      <c r="AI41" s="191">
        <v>767760.82247814292</v>
      </c>
      <c r="AJ41" s="191">
        <v>755785.20263325097</v>
      </c>
      <c r="AK41" s="191">
        <v>743625.58235269389</v>
      </c>
      <c r="AL41" s="191">
        <v>731465.96207213681</v>
      </c>
      <c r="AM41" s="191">
        <v>719490.34222724463</v>
      </c>
      <c r="AN41" s="191">
        <v>707514.72238235269</v>
      </c>
      <c r="AO41" s="191">
        <v>695539.10253746063</v>
      </c>
      <c r="AP41" s="191">
        <v>683379.48225690355</v>
      </c>
      <c r="AQ41" s="191">
        <v>671219.86197634647</v>
      </c>
      <c r="AR41" s="191">
        <v>659060.24169578939</v>
      </c>
      <c r="AS41" s="191">
        <v>646532.62054390239</v>
      </c>
      <c r="AT41" s="191">
        <v>633820.99895635014</v>
      </c>
      <c r="AU41" s="191">
        <v>621109.37736879813</v>
      </c>
      <c r="AV41" s="191">
        <v>608029.75490991597</v>
      </c>
      <c r="AW41" s="191">
        <v>594950.1324510338</v>
      </c>
      <c r="AX41" s="191">
        <v>581686.5095564865</v>
      </c>
      <c r="AY41" s="191">
        <v>568606.88709760434</v>
      </c>
      <c r="AZ41" s="191">
        <v>555527.26463872218</v>
      </c>
      <c r="BA41" s="191">
        <v>542815.64305117005</v>
      </c>
      <c r="BB41" s="191">
        <v>530288.02189928293</v>
      </c>
      <c r="BC41" s="191">
        <v>518128.40161872585</v>
      </c>
      <c r="BD41" s="191">
        <v>506336.78220949881</v>
      </c>
      <c r="BE41" s="191">
        <v>494913.16367160191</v>
      </c>
      <c r="BF41" s="191">
        <v>483673.54556936986</v>
      </c>
      <c r="BG41" s="191">
        <v>472801.92833846802</v>
      </c>
      <c r="BH41" s="191">
        <v>462114.31154323113</v>
      </c>
      <c r="BI41" s="191">
        <v>451610.69518365932</v>
      </c>
      <c r="BJ41" s="191">
        <v>441291.07925975247</v>
      </c>
      <c r="BK41" s="191">
        <v>431339.46420717565</v>
      </c>
      <c r="BL41" s="191">
        <v>421755.85002592893</v>
      </c>
      <c r="BM41" s="191">
        <v>412540.23671601224</v>
      </c>
      <c r="BN41" s="191">
        <v>403692.62427742564</v>
      </c>
      <c r="BO41" s="191">
        <v>395581.01358149911</v>
      </c>
      <c r="BP41" s="191">
        <v>387653.40332123765</v>
      </c>
      <c r="BQ41" s="191">
        <v>379909.7934966411</v>
      </c>
      <c r="BR41" s="191">
        <v>372350.18410770968</v>
      </c>
      <c r="BS41" s="191">
        <v>365342.57602577325</v>
      </c>
      <c r="BT41" s="191">
        <v>359070.96968649689</v>
      </c>
      <c r="BU41" s="191">
        <v>352983.36378288572</v>
      </c>
      <c r="BV41" s="191">
        <v>347079.75831493945</v>
      </c>
      <c r="BW41" s="191">
        <v>343619.10598745767</v>
      </c>
      <c r="BX41" s="191">
        <v>340158.45365997613</v>
      </c>
      <c r="BY41" s="191">
        <v>336881.80176815955</v>
      </c>
      <c r="BZ41" s="191">
        <v>333421.14944067795</v>
      </c>
      <c r="CA41" s="192"/>
      <c r="CB41" s="190"/>
      <c r="CC41" s="28">
        <v>306183.75615745503</v>
      </c>
      <c r="CD41" s="28">
        <v>305532.85535424261</v>
      </c>
      <c r="CE41" s="28">
        <v>304881.95455103007</v>
      </c>
    </row>
    <row r="42" spans="2:83">
      <c r="B42" s="184">
        <f t="shared" si="2"/>
        <v>2035</v>
      </c>
      <c r="C42" s="191">
        <v>1093486.5778741012</v>
      </c>
      <c r="D42" s="191">
        <v>1087589.5469933008</v>
      </c>
      <c r="E42" s="191">
        <v>1081883.8765655917</v>
      </c>
      <c r="F42" s="191">
        <v>1075795.4852316994</v>
      </c>
      <c r="G42" s="191">
        <v>1069707.0938978069</v>
      </c>
      <c r="H42" s="191">
        <v>1063618.7025639149</v>
      </c>
      <c r="I42" s="191">
        <v>1057147.5903238393</v>
      </c>
      <c r="J42" s="191">
        <v>1050867.8385368555</v>
      </c>
      <c r="K42" s="191">
        <v>1044205.3658436884</v>
      </c>
      <c r="L42" s="191">
        <v>1037351.5326974294</v>
      </c>
      <c r="M42" s="191">
        <v>1030497.6995511709</v>
      </c>
      <c r="N42" s="191">
        <v>1023452.5059518206</v>
      </c>
      <c r="O42" s="191">
        <v>1016407.3123524701</v>
      </c>
      <c r="P42" s="191">
        <v>1008979.3978469365</v>
      </c>
      <c r="Q42" s="191">
        <v>999014.0892544447</v>
      </c>
      <c r="R42" s="191">
        <v>988857.42020886135</v>
      </c>
      <c r="S42" s="191">
        <v>978509.39071018633</v>
      </c>
      <c r="T42" s="191">
        <v>968161.36121151131</v>
      </c>
      <c r="U42" s="191">
        <v>957621.97125974461</v>
      </c>
      <c r="V42" s="191">
        <v>946891.22085488623</v>
      </c>
      <c r="W42" s="191">
        <v>935969.10999693628</v>
      </c>
      <c r="X42" s="191">
        <v>925238.35959207802</v>
      </c>
      <c r="Y42" s="191">
        <v>914124.8882810364</v>
      </c>
      <c r="Z42" s="191">
        <v>903202.77742308658</v>
      </c>
      <c r="AA42" s="191">
        <v>892089.30611204519</v>
      </c>
      <c r="AB42" s="191">
        <v>880975.83480100357</v>
      </c>
      <c r="AC42" s="191">
        <v>869671.00303687039</v>
      </c>
      <c r="AD42" s="191">
        <v>858366.17127273721</v>
      </c>
      <c r="AE42" s="191">
        <v>846869.97905551246</v>
      </c>
      <c r="AF42" s="191">
        <v>835182.42638519616</v>
      </c>
      <c r="AG42" s="191">
        <v>823303.51326178783</v>
      </c>
      <c r="AH42" s="191">
        <v>811041.87923219684</v>
      </c>
      <c r="AI42" s="191">
        <v>798780.2452026055</v>
      </c>
      <c r="AJ42" s="191">
        <v>786327.25071992259</v>
      </c>
      <c r="AK42" s="191">
        <v>773682.8957841479</v>
      </c>
      <c r="AL42" s="191">
        <v>761038.54084837344</v>
      </c>
      <c r="AM42" s="191">
        <v>748585.54636569042</v>
      </c>
      <c r="AN42" s="191">
        <v>736132.55188300763</v>
      </c>
      <c r="AO42" s="191">
        <v>723679.55740032473</v>
      </c>
      <c r="AP42" s="191">
        <v>711035.20246455015</v>
      </c>
      <c r="AQ42" s="191">
        <v>698390.84752877569</v>
      </c>
      <c r="AR42" s="191">
        <v>685746.49259300111</v>
      </c>
      <c r="AS42" s="191">
        <v>672719.41675104329</v>
      </c>
      <c r="AT42" s="191">
        <v>659500.98045599391</v>
      </c>
      <c r="AU42" s="191">
        <v>646282.54416094464</v>
      </c>
      <c r="AV42" s="191">
        <v>632681.38695971179</v>
      </c>
      <c r="AW42" s="191">
        <v>619080.22975847917</v>
      </c>
      <c r="AX42" s="191">
        <v>605287.71210415487</v>
      </c>
      <c r="AY42" s="191">
        <v>591686.55490292225</v>
      </c>
      <c r="AZ42" s="191">
        <v>578085.39770168962</v>
      </c>
      <c r="BA42" s="191">
        <v>564866.96140664024</v>
      </c>
      <c r="BB42" s="191">
        <v>551839.88556468254</v>
      </c>
      <c r="BC42" s="191">
        <v>539195.53062890796</v>
      </c>
      <c r="BD42" s="191">
        <v>526933.89659931674</v>
      </c>
      <c r="BE42" s="191">
        <v>515054.98347590864</v>
      </c>
      <c r="BF42" s="191">
        <v>503367.43080559227</v>
      </c>
      <c r="BG42" s="191">
        <v>492062.59904145915</v>
      </c>
      <c r="BH42" s="191">
        <v>480949.12773041759</v>
      </c>
      <c r="BI42" s="191">
        <v>470027.01687246765</v>
      </c>
      <c r="BJ42" s="191">
        <v>459296.26646760944</v>
      </c>
      <c r="BK42" s="191">
        <v>448948.23696893436</v>
      </c>
      <c r="BL42" s="191">
        <v>438982.92837644252</v>
      </c>
      <c r="BM42" s="191">
        <v>429400.34069013409</v>
      </c>
      <c r="BN42" s="191">
        <v>420200.47391000867</v>
      </c>
      <c r="BO42" s="191">
        <v>411766.04894224997</v>
      </c>
      <c r="BP42" s="191">
        <v>403522.98442758282</v>
      </c>
      <c r="BQ42" s="191">
        <v>395471.28036600724</v>
      </c>
      <c r="BR42" s="191">
        <v>387610.93675752333</v>
      </c>
      <c r="BS42" s="191">
        <v>380324.67450831429</v>
      </c>
      <c r="BT42" s="191">
        <v>373803.85407147178</v>
      </c>
      <c r="BU42" s="191">
        <v>367474.3940877209</v>
      </c>
      <c r="BV42" s="191">
        <v>361336.29455706163</v>
      </c>
      <c r="BW42" s="191">
        <v>357738.86629248539</v>
      </c>
      <c r="BX42" s="191">
        <v>354141.43802790926</v>
      </c>
      <c r="BY42" s="191">
        <v>350735.37021642493</v>
      </c>
      <c r="BZ42" s="191">
        <v>347137.94195184886</v>
      </c>
      <c r="CA42" s="192"/>
      <c r="CB42" s="190"/>
      <c r="CC42" s="28">
        <v>318763.00891657884</v>
      </c>
      <c r="CD42" s="28">
        <v>318087.72307269368</v>
      </c>
      <c r="CE42" s="28">
        <v>317412.43722880853</v>
      </c>
    </row>
    <row r="43" spans="2:83">
      <c r="B43" s="184">
        <f t="shared" si="2"/>
        <v>2036</v>
      </c>
      <c r="C43" s="191">
        <v>1137511.197082578</v>
      </c>
      <c r="D43" s="191">
        <v>1131379.9318424608</v>
      </c>
      <c r="E43" s="191">
        <v>1125447.681473559</v>
      </c>
      <c r="F43" s="191">
        <v>1119117.4013622266</v>
      </c>
      <c r="G43" s="191">
        <v>1112787.1212508942</v>
      </c>
      <c r="H43" s="191">
        <v>1106456.8411395617</v>
      </c>
      <c r="I43" s="191">
        <v>1099728.5312857986</v>
      </c>
      <c r="J43" s="191">
        <v>1093199.2363032508</v>
      </c>
      <c r="K43" s="191">
        <v>1086271.9115782725</v>
      </c>
      <c r="L43" s="191">
        <v>1079145.571982079</v>
      </c>
      <c r="M43" s="191">
        <v>1072019.2323858854</v>
      </c>
      <c r="N43" s="191">
        <v>1064693.8779184765</v>
      </c>
      <c r="O43" s="191">
        <v>1057368.5234510675</v>
      </c>
      <c r="P43" s="191">
        <v>1049645.1392412281</v>
      </c>
      <c r="Q43" s="191">
        <v>1039282.865180952</v>
      </c>
      <c r="R43" s="191">
        <v>1028721.5762494607</v>
      </c>
      <c r="S43" s="191">
        <v>1017961.2724467543</v>
      </c>
      <c r="T43" s="191">
        <v>1007200.9686440477</v>
      </c>
      <c r="U43" s="191">
        <v>996241.64997012587</v>
      </c>
      <c r="V43" s="191">
        <v>985083.31642498868</v>
      </c>
      <c r="W43" s="191">
        <v>973725.96800863638</v>
      </c>
      <c r="X43" s="191">
        <v>962567.63446349907</v>
      </c>
      <c r="Y43" s="191">
        <v>951011.27117593156</v>
      </c>
      <c r="Z43" s="191">
        <v>939653.92275957903</v>
      </c>
      <c r="AA43" s="191">
        <v>928097.5594720114</v>
      </c>
      <c r="AB43" s="191">
        <v>916541.19618444354</v>
      </c>
      <c r="AC43" s="191">
        <v>904785.8180256607</v>
      </c>
      <c r="AD43" s="191">
        <v>893030.43986687763</v>
      </c>
      <c r="AE43" s="191">
        <v>881076.04683687934</v>
      </c>
      <c r="AF43" s="191">
        <v>868922.6389356656</v>
      </c>
      <c r="AG43" s="191">
        <v>856570.21616323688</v>
      </c>
      <c r="AH43" s="191">
        <v>843819.7636483775</v>
      </c>
      <c r="AI43" s="191">
        <v>831069.31113351788</v>
      </c>
      <c r="AJ43" s="191">
        <v>818119.84374744329</v>
      </c>
      <c r="AK43" s="191">
        <v>804971.36149015324</v>
      </c>
      <c r="AL43" s="191">
        <v>791822.87923286331</v>
      </c>
      <c r="AM43" s="191">
        <v>778873.41184678837</v>
      </c>
      <c r="AN43" s="191">
        <v>765923.94446071377</v>
      </c>
      <c r="AO43" s="191">
        <v>752974.47707463894</v>
      </c>
      <c r="AP43" s="191">
        <v>739825.9948173489</v>
      </c>
      <c r="AQ43" s="191">
        <v>726677.51256005885</v>
      </c>
      <c r="AR43" s="191">
        <v>713529.03030276881</v>
      </c>
      <c r="AS43" s="191">
        <v>699982.51830304833</v>
      </c>
      <c r="AT43" s="191">
        <v>686236.99143211229</v>
      </c>
      <c r="AU43" s="191">
        <v>672491.46456117649</v>
      </c>
      <c r="AV43" s="191">
        <v>658347.9079478099</v>
      </c>
      <c r="AW43" s="191">
        <v>644204.35133444343</v>
      </c>
      <c r="AX43" s="191">
        <v>629861.77984986175</v>
      </c>
      <c r="AY43" s="191">
        <v>615718.22323649516</v>
      </c>
      <c r="AZ43" s="191">
        <v>601574.66662312881</v>
      </c>
      <c r="BA43" s="191">
        <v>587829.13975219277</v>
      </c>
      <c r="BB43" s="191">
        <v>574282.62775247218</v>
      </c>
      <c r="BC43" s="191">
        <v>561134.14549518214</v>
      </c>
      <c r="BD43" s="191">
        <v>548383.69298032275</v>
      </c>
      <c r="BE43" s="191">
        <v>536031.2702078938</v>
      </c>
      <c r="BF43" s="191">
        <v>523877.86230668024</v>
      </c>
      <c r="BG43" s="191">
        <v>512122.48414789722</v>
      </c>
      <c r="BH43" s="191">
        <v>500566.12086032948</v>
      </c>
      <c r="BI43" s="191">
        <v>489208.77244397707</v>
      </c>
      <c r="BJ43" s="191">
        <v>478050.43889883999</v>
      </c>
      <c r="BK43" s="191">
        <v>467290.13509613334</v>
      </c>
      <c r="BL43" s="191">
        <v>456927.86103585741</v>
      </c>
      <c r="BM43" s="191">
        <v>446963.61671801208</v>
      </c>
      <c r="BN43" s="191">
        <v>437397.40214259725</v>
      </c>
      <c r="BO43" s="191">
        <v>428627.24705204356</v>
      </c>
      <c r="BP43" s="191">
        <v>420056.10683270526</v>
      </c>
      <c r="BQ43" s="191">
        <v>411683.98148458218</v>
      </c>
      <c r="BR43" s="191">
        <v>403510.87100767437</v>
      </c>
      <c r="BS43" s="191">
        <v>395934.80514441244</v>
      </c>
      <c r="BT43" s="191">
        <v>389154.79876601161</v>
      </c>
      <c r="BU43" s="191">
        <v>382573.80725882621</v>
      </c>
      <c r="BV43" s="191">
        <v>376191.83062285604</v>
      </c>
      <c r="BW43" s="191">
        <v>372452.15210361232</v>
      </c>
      <c r="BX43" s="191">
        <v>368712.47358436871</v>
      </c>
      <c r="BY43" s="191">
        <v>365171.80993634037</v>
      </c>
      <c r="BZ43" s="191">
        <v>361432.13141709683</v>
      </c>
      <c r="CA43" s="192"/>
      <c r="CB43" s="190"/>
      <c r="CC43" s="28">
        <v>331871.21337015426</v>
      </c>
      <c r="CD43" s="28">
        <v>331170.56757764809</v>
      </c>
      <c r="CE43" s="28">
        <v>330469.92178514181</v>
      </c>
    </row>
    <row r="44" spans="2:83">
      <c r="B44" s="184">
        <f t="shared" si="2"/>
        <v>2037</v>
      </c>
      <c r="C44" s="191">
        <v>1183327.5121000088</v>
      </c>
      <c r="D44" s="191">
        <v>1176952.6377600816</v>
      </c>
      <c r="E44" s="191">
        <v>1170784.7388862181</v>
      </c>
      <c r="F44" s="191">
        <v>1164202.8890802267</v>
      </c>
      <c r="G44" s="191">
        <v>1157621.0392742353</v>
      </c>
      <c r="H44" s="191">
        <v>1151039.1894682441</v>
      </c>
      <c r="I44" s="191">
        <v>1144043.388730125</v>
      </c>
      <c r="J44" s="191">
        <v>1137254.5634580697</v>
      </c>
      <c r="K44" s="191">
        <v>1130051.7872538867</v>
      </c>
      <c r="L44" s="191">
        <v>1122642.0355836395</v>
      </c>
      <c r="M44" s="191">
        <v>1115232.2839133926</v>
      </c>
      <c r="N44" s="191">
        <v>1107615.5567770817</v>
      </c>
      <c r="O44" s="191">
        <v>1099998.8296407708</v>
      </c>
      <c r="P44" s="191">
        <v>1091968.1515723323</v>
      </c>
      <c r="Q44" s="191">
        <v>1081193.0280594395</v>
      </c>
      <c r="R44" s="191">
        <v>1070210.929080483</v>
      </c>
      <c r="S44" s="191">
        <v>1059021.8546354629</v>
      </c>
      <c r="T44" s="191">
        <v>1047832.7801904422</v>
      </c>
      <c r="U44" s="191">
        <v>1036436.7302793579</v>
      </c>
      <c r="V44" s="191">
        <v>1024833.7049022097</v>
      </c>
      <c r="W44" s="191">
        <v>1013023.7040589977</v>
      </c>
      <c r="X44" s="191">
        <v>1001420.6786818495</v>
      </c>
      <c r="Y44" s="191">
        <v>989403.70237257332</v>
      </c>
      <c r="Z44" s="191">
        <v>977593.70152936131</v>
      </c>
      <c r="AA44" s="191">
        <v>965576.72522008524</v>
      </c>
      <c r="AB44" s="191">
        <v>953559.74891080929</v>
      </c>
      <c r="AC44" s="191">
        <v>941335.79713546927</v>
      </c>
      <c r="AD44" s="191">
        <v>929111.84536012937</v>
      </c>
      <c r="AE44" s="191">
        <v>916680.91811872565</v>
      </c>
      <c r="AF44" s="191">
        <v>904043.01541125774</v>
      </c>
      <c r="AG44" s="191">
        <v>891198.13723772625</v>
      </c>
      <c r="AH44" s="191">
        <v>877939.30813206686</v>
      </c>
      <c r="AI44" s="191">
        <v>864680.47902640747</v>
      </c>
      <c r="AJ44" s="191">
        <v>851214.67445468402</v>
      </c>
      <c r="AK44" s="191">
        <v>837541.89441689674</v>
      </c>
      <c r="AL44" s="191">
        <v>823869.11437910958</v>
      </c>
      <c r="AM44" s="191">
        <v>810403.30980738625</v>
      </c>
      <c r="AN44" s="191">
        <v>796937.50523566292</v>
      </c>
      <c r="AO44" s="191">
        <v>783471.70066393935</v>
      </c>
      <c r="AP44" s="191">
        <v>769798.92062615231</v>
      </c>
      <c r="AQ44" s="191">
        <v>756126.14058836503</v>
      </c>
      <c r="AR44" s="191">
        <v>742453.36055057799</v>
      </c>
      <c r="AS44" s="191">
        <v>728366.62958066282</v>
      </c>
      <c r="AT44" s="191">
        <v>714072.92314468382</v>
      </c>
      <c r="AU44" s="191">
        <v>699779.21670870506</v>
      </c>
      <c r="AV44" s="191">
        <v>685071.55934059818</v>
      </c>
      <c r="AW44" s="191">
        <v>670363.90197249153</v>
      </c>
      <c r="AX44" s="191">
        <v>655449.26913832081</v>
      </c>
      <c r="AY44" s="191">
        <v>640741.61177021405</v>
      </c>
      <c r="AZ44" s="191">
        <v>626033.95440210728</v>
      </c>
      <c r="BA44" s="191">
        <v>611740.2479661284</v>
      </c>
      <c r="BB44" s="191">
        <v>597653.51699621323</v>
      </c>
      <c r="BC44" s="191">
        <v>583980.73695842607</v>
      </c>
      <c r="BD44" s="191">
        <v>570721.90785276657</v>
      </c>
      <c r="BE44" s="191">
        <v>557877.02967923507</v>
      </c>
      <c r="BF44" s="191">
        <v>545239.12697176728</v>
      </c>
      <c r="BG44" s="191">
        <v>533015.17519642727</v>
      </c>
      <c r="BH44" s="191">
        <v>520998.19888715132</v>
      </c>
      <c r="BI44" s="191">
        <v>509188.19804393919</v>
      </c>
      <c r="BJ44" s="191">
        <v>497585.17266679101</v>
      </c>
      <c r="BK44" s="191">
        <v>486396.0982217706</v>
      </c>
      <c r="BL44" s="191">
        <v>475620.97470887797</v>
      </c>
      <c r="BM44" s="191">
        <v>465259.80212811322</v>
      </c>
      <c r="BN44" s="191">
        <v>455312.58047947608</v>
      </c>
      <c r="BO44" s="191">
        <v>446193.26069509471</v>
      </c>
      <c r="BP44" s="191">
        <v>437280.91637677723</v>
      </c>
      <c r="BQ44" s="191">
        <v>428575.54752452369</v>
      </c>
      <c r="BR44" s="191">
        <v>420077.15413833392</v>
      </c>
      <c r="BS44" s="191">
        <v>412199.68715033599</v>
      </c>
      <c r="BT44" s="191">
        <v>405150.12202659354</v>
      </c>
      <c r="BU44" s="191">
        <v>398307.5323689151</v>
      </c>
      <c r="BV44" s="191">
        <v>391671.91817730048</v>
      </c>
      <c r="BW44" s="191">
        <v>387784.29402708134</v>
      </c>
      <c r="BX44" s="191">
        <v>383896.66987686243</v>
      </c>
      <c r="BY44" s="191">
        <v>380216.02119270741</v>
      </c>
      <c r="BZ44" s="191">
        <v>376328.39704248845</v>
      </c>
      <c r="CA44" s="192"/>
      <c r="CB44" s="190"/>
      <c r="CC44" s="28">
        <v>345530.95890651864</v>
      </c>
      <c r="CD44" s="28">
        <v>344803.93743831699</v>
      </c>
      <c r="CE44" s="28">
        <v>344076.91597011534</v>
      </c>
    </row>
    <row r="45" spans="2:83">
      <c r="B45" s="184">
        <f t="shared" si="2"/>
        <v>2038</v>
      </c>
      <c r="C45" s="191">
        <v>1231009.0197309908</v>
      </c>
      <c r="D45" s="191">
        <v>1224380.7843327753</v>
      </c>
      <c r="E45" s="191">
        <v>1217967.8034192668</v>
      </c>
      <c r="F45" s="191">
        <v>1211124.313536345</v>
      </c>
      <c r="G45" s="191">
        <v>1204280.8236534237</v>
      </c>
      <c r="H45" s="191">
        <v>1197437.3337705019</v>
      </c>
      <c r="I45" s="191">
        <v>1190163.3349181674</v>
      </c>
      <c r="J45" s="191">
        <v>1183104.5905505395</v>
      </c>
      <c r="K45" s="191">
        <v>1175615.3372134985</v>
      </c>
      <c r="L45" s="191">
        <v>1167910.829391751</v>
      </c>
      <c r="M45" s="191">
        <v>1160206.3215700039</v>
      </c>
      <c r="N45" s="191">
        <v>1152286.5592635497</v>
      </c>
      <c r="O45" s="191">
        <v>1144366.7969570961</v>
      </c>
      <c r="P45" s="191">
        <v>1136016.5256812293</v>
      </c>
      <c r="Q45" s="191">
        <v>1124812.0311431303</v>
      </c>
      <c r="R45" s="191">
        <v>1113392.2821203251</v>
      </c>
      <c r="S45" s="191">
        <v>1101757.2786128132</v>
      </c>
      <c r="T45" s="191">
        <v>1090122.2751053013</v>
      </c>
      <c r="U45" s="191">
        <v>1078272.017113083</v>
      </c>
      <c r="V45" s="191">
        <v>1066206.5046361587</v>
      </c>
      <c r="W45" s="191">
        <v>1053925.7376745273</v>
      </c>
      <c r="X45" s="191">
        <v>1041860.2251976025</v>
      </c>
      <c r="Y45" s="191">
        <v>1029364.2037512648</v>
      </c>
      <c r="Z45" s="191">
        <v>1017083.4367896337</v>
      </c>
      <c r="AA45" s="191">
        <v>1004587.4153432961</v>
      </c>
      <c r="AB45" s="191">
        <v>992091.39389695856</v>
      </c>
      <c r="AC45" s="191">
        <v>979380.11796591454</v>
      </c>
      <c r="AD45" s="191">
        <v>966668.84203487041</v>
      </c>
      <c r="AE45" s="191">
        <v>953742.31161911995</v>
      </c>
      <c r="AF45" s="191">
        <v>940600.52671866282</v>
      </c>
      <c r="AG45" s="191">
        <v>927243.48733349936</v>
      </c>
      <c r="AH45" s="191">
        <v>913455.93897892302</v>
      </c>
      <c r="AI45" s="191">
        <v>899668.39062434668</v>
      </c>
      <c r="AJ45" s="191">
        <v>885665.58778506378</v>
      </c>
      <c r="AK45" s="191">
        <v>871447.53046107444</v>
      </c>
      <c r="AL45" s="191">
        <v>857229.47313708533</v>
      </c>
      <c r="AM45" s="191">
        <v>843226.67029780243</v>
      </c>
      <c r="AN45" s="191">
        <v>829223.86745851953</v>
      </c>
      <c r="AO45" s="191">
        <v>815221.06461923663</v>
      </c>
      <c r="AP45" s="191">
        <v>801003.0072952474</v>
      </c>
      <c r="AQ45" s="191">
        <v>786784.94997125817</v>
      </c>
      <c r="AR45" s="191">
        <v>772566.89264726883</v>
      </c>
      <c r="AS45" s="191">
        <v>757918.32635386672</v>
      </c>
      <c r="AT45" s="191">
        <v>743054.50557575794</v>
      </c>
      <c r="AU45" s="191">
        <v>728190.68479764927</v>
      </c>
      <c r="AV45" s="191">
        <v>712896.35505012772</v>
      </c>
      <c r="AW45" s="191">
        <v>697602.02530260617</v>
      </c>
      <c r="AX45" s="191">
        <v>682092.44107037806</v>
      </c>
      <c r="AY45" s="191">
        <v>666798.11132285651</v>
      </c>
      <c r="AZ45" s="191">
        <v>651503.78157533496</v>
      </c>
      <c r="BA45" s="191">
        <v>636639.96079722629</v>
      </c>
      <c r="BB45" s="191">
        <v>621991.39450382395</v>
      </c>
      <c r="BC45" s="191">
        <v>607773.33717983472</v>
      </c>
      <c r="BD45" s="191">
        <v>593985.78882525838</v>
      </c>
      <c r="BE45" s="191">
        <v>580628.74944009492</v>
      </c>
      <c r="BF45" s="191">
        <v>567486.96453963802</v>
      </c>
      <c r="BG45" s="191">
        <v>554775.68860859401</v>
      </c>
      <c r="BH45" s="191">
        <v>542279.66716225632</v>
      </c>
      <c r="BI45" s="191">
        <v>529998.90020062507</v>
      </c>
      <c r="BJ45" s="191">
        <v>517933.38772370043</v>
      </c>
      <c r="BK45" s="191">
        <v>506298.38421618857</v>
      </c>
      <c r="BL45" s="191">
        <v>495093.88967808965</v>
      </c>
      <c r="BM45" s="191">
        <v>484319.90410940372</v>
      </c>
      <c r="BN45" s="191">
        <v>473976.42751013057</v>
      </c>
      <c r="BO45" s="191">
        <v>464493.96884968341</v>
      </c>
      <c r="BP45" s="191">
        <v>455226.7646739427</v>
      </c>
      <c r="BQ45" s="191">
        <v>446174.81498290831</v>
      </c>
      <c r="BR45" s="191">
        <v>437338.11977658048</v>
      </c>
      <c r="BS45" s="191">
        <v>429147.18802437198</v>
      </c>
      <c r="BT45" s="191">
        <v>421817.27421098936</v>
      </c>
      <c r="BU45" s="191">
        <v>414702.61488231318</v>
      </c>
      <c r="BV45" s="191">
        <v>407803.21003834344</v>
      </c>
      <c r="BW45" s="191">
        <v>403761.71483742498</v>
      </c>
      <c r="BX45" s="191">
        <v>399720.21963650675</v>
      </c>
      <c r="BY45" s="191">
        <v>395893.9789202949</v>
      </c>
      <c r="BZ45" s="191">
        <v>391852.48371937667</v>
      </c>
      <c r="CA45" s="192"/>
      <c r="CB45" s="190"/>
      <c r="CC45" s="28">
        <v>359765.80967769981</v>
      </c>
      <c r="CD45" s="28">
        <v>359011.35422668559</v>
      </c>
      <c r="CE45" s="28">
        <v>358256.89877567132</v>
      </c>
    </row>
    <row r="46" spans="2:83">
      <c r="B46" s="184">
        <f t="shared" si="2"/>
        <v>2039</v>
      </c>
      <c r="C46" s="191">
        <v>1280632.2501304382</v>
      </c>
      <c r="D46" s="191">
        <v>1273740.5092588067</v>
      </c>
      <c r="E46" s="191">
        <v>1267072.6330512697</v>
      </c>
      <c r="F46" s="191">
        <v>1259957.0275155432</v>
      </c>
      <c r="G46" s="191">
        <v>1252841.4219798169</v>
      </c>
      <c r="H46" s="191">
        <v>1245725.8164440906</v>
      </c>
      <c r="I46" s="191">
        <v>1238162.4815801745</v>
      </c>
      <c r="J46" s="191">
        <v>1230823.0113803535</v>
      </c>
      <c r="K46" s="191">
        <v>1223035.8118523427</v>
      </c>
      <c r="L46" s="191">
        <v>1215024.7476602374</v>
      </c>
      <c r="M46" s="191">
        <v>1207013.6834681323</v>
      </c>
      <c r="N46" s="191">
        <v>1198778.7546119322</v>
      </c>
      <c r="O46" s="191">
        <v>1190543.8257557321</v>
      </c>
      <c r="P46" s="191">
        <v>1181861.1675713428</v>
      </c>
      <c r="Q46" s="191">
        <v>1170210.1171942316</v>
      </c>
      <c r="R46" s="191">
        <v>1158335.2021530264</v>
      </c>
      <c r="S46" s="191">
        <v>1146236.4224477261</v>
      </c>
      <c r="T46" s="191">
        <v>1134137.6427424257</v>
      </c>
      <c r="U46" s="191">
        <v>1121814.9983730309</v>
      </c>
      <c r="V46" s="191">
        <v>1109268.4893395412</v>
      </c>
      <c r="W46" s="191">
        <v>1096498.1156419567</v>
      </c>
      <c r="X46" s="191">
        <v>1083951.6066084669</v>
      </c>
      <c r="Y46" s="191">
        <v>1070957.3682467877</v>
      </c>
      <c r="Z46" s="191">
        <v>1058186.9945492034</v>
      </c>
      <c r="AA46" s="191">
        <v>1045192.7561875242</v>
      </c>
      <c r="AB46" s="191">
        <v>1032198.5178258452</v>
      </c>
      <c r="AC46" s="191">
        <v>1018980.4148000714</v>
      </c>
      <c r="AD46" s="191">
        <v>1005762.3117742974</v>
      </c>
      <c r="AE46" s="191">
        <v>992320.34408442886</v>
      </c>
      <c r="AF46" s="191">
        <v>978654.51173046557</v>
      </c>
      <c r="AG46" s="191">
        <v>964764.81471240765</v>
      </c>
      <c r="AH46" s="191">
        <v>950427.38836616022</v>
      </c>
      <c r="AI46" s="191">
        <v>936089.96201991278</v>
      </c>
      <c r="AJ46" s="191">
        <v>921528.67100957059</v>
      </c>
      <c r="AK46" s="191">
        <v>906743.51533513365</v>
      </c>
      <c r="AL46" s="191">
        <v>891958.35966069694</v>
      </c>
      <c r="AM46" s="191">
        <v>877397.06865035486</v>
      </c>
      <c r="AN46" s="191">
        <v>862835.77764001267</v>
      </c>
      <c r="AO46" s="191">
        <v>848274.48662967049</v>
      </c>
      <c r="AP46" s="191">
        <v>833489.33095523342</v>
      </c>
      <c r="AQ46" s="191">
        <v>818704.17528079671</v>
      </c>
      <c r="AR46" s="191">
        <v>803919.01960635989</v>
      </c>
      <c r="AS46" s="191">
        <v>788686.13460373366</v>
      </c>
      <c r="AT46" s="191">
        <v>773229.38493701257</v>
      </c>
      <c r="AU46" s="191">
        <v>757772.63527029147</v>
      </c>
      <c r="AV46" s="191">
        <v>741868.1562753811</v>
      </c>
      <c r="AW46" s="191">
        <v>725963.67728047061</v>
      </c>
      <c r="AX46" s="191">
        <v>709835.33362146548</v>
      </c>
      <c r="AY46" s="191">
        <v>693930.854626555</v>
      </c>
      <c r="AZ46" s="191">
        <v>678026.37563164462</v>
      </c>
      <c r="BA46" s="191">
        <v>662569.62596492365</v>
      </c>
      <c r="BB46" s="191">
        <v>647336.74096229719</v>
      </c>
      <c r="BC46" s="191">
        <v>632551.58528786048</v>
      </c>
      <c r="BD46" s="191">
        <v>618214.15894161304</v>
      </c>
      <c r="BE46" s="191">
        <v>604324.46192355501</v>
      </c>
      <c r="BF46" s="191">
        <v>590658.62956959172</v>
      </c>
      <c r="BG46" s="191">
        <v>577440.52654381795</v>
      </c>
      <c r="BH46" s="191">
        <v>564446.2881821387</v>
      </c>
      <c r="BI46" s="191">
        <v>551675.91448455444</v>
      </c>
      <c r="BJ46" s="191">
        <v>539129.4054510647</v>
      </c>
      <c r="BK46" s="191">
        <v>527030.62574576424</v>
      </c>
      <c r="BL46" s="191">
        <v>515379.57536865352</v>
      </c>
      <c r="BM46" s="191">
        <v>504176.25431973202</v>
      </c>
      <c r="BN46" s="191">
        <v>493420.66259900003</v>
      </c>
      <c r="BO46" s="191">
        <v>483560.52953464701</v>
      </c>
      <c r="BP46" s="191">
        <v>473924.26113438862</v>
      </c>
      <c r="BQ46" s="191">
        <v>464511.85739822488</v>
      </c>
      <c r="BR46" s="191">
        <v>455323.318326156</v>
      </c>
      <c r="BS46" s="191">
        <v>446806.37324637111</v>
      </c>
      <c r="BT46" s="191">
        <v>439184.88682296511</v>
      </c>
      <c r="BU46" s="191">
        <v>431787.26506365393</v>
      </c>
      <c r="BV46" s="191">
        <v>424613.50796843739</v>
      </c>
      <c r="BW46" s="191">
        <v>420411.9769019942</v>
      </c>
      <c r="BX46" s="191">
        <v>416210.44583555119</v>
      </c>
      <c r="BY46" s="191">
        <v>412232.77943320293</v>
      </c>
      <c r="BZ46" s="191">
        <v>408031.24836675992</v>
      </c>
      <c r="CA46" s="192"/>
      <c r="CB46" s="190"/>
      <c r="CC46" s="28">
        <v>374600.34696289885</v>
      </c>
      <c r="CD46" s="28">
        <v>373817.35480363842</v>
      </c>
      <c r="CE46" s="28">
        <v>373034.36264437798</v>
      </c>
    </row>
    <row r="47" spans="2:83">
      <c r="B47" s="184">
        <f t="shared" si="2"/>
        <v>2040</v>
      </c>
      <c r="C47" s="191">
        <v>1332276.8926234769</v>
      </c>
      <c r="D47" s="191">
        <v>1325111.0935504436</v>
      </c>
      <c r="E47" s="191">
        <v>1318178.1137280695</v>
      </c>
      <c r="F47" s="191">
        <v>1310779.4954043778</v>
      </c>
      <c r="G47" s="191">
        <v>1303380.8770806864</v>
      </c>
      <c r="H47" s="191">
        <v>1295982.2587569952</v>
      </c>
      <c r="I47" s="191">
        <v>1288118.0019319865</v>
      </c>
      <c r="J47" s="191">
        <v>1280486.5643576365</v>
      </c>
      <c r="K47" s="191">
        <v>1272389.4882819694</v>
      </c>
      <c r="L47" s="191">
        <v>1264059.5929556438</v>
      </c>
      <c r="M47" s="191">
        <v>1255729.6976293186</v>
      </c>
      <c r="N47" s="191">
        <v>1247166.9830523347</v>
      </c>
      <c r="O47" s="191">
        <v>1238604.2684753505</v>
      </c>
      <c r="P47" s="191">
        <v>1229575.9153970494</v>
      </c>
      <c r="Q47" s="191">
        <v>1217460.434438318</v>
      </c>
      <c r="R47" s="191">
        <v>1205112.1342289285</v>
      </c>
      <c r="S47" s="191">
        <v>1192531.0147688803</v>
      </c>
      <c r="T47" s="191">
        <v>1179949.8953088319</v>
      </c>
      <c r="U47" s="191">
        <v>1167135.9565981254</v>
      </c>
      <c r="V47" s="191">
        <v>1154089.19863676</v>
      </c>
      <c r="W47" s="191">
        <v>1140809.6214247362</v>
      </c>
      <c r="X47" s="191">
        <v>1127762.8634633708</v>
      </c>
      <c r="Y47" s="191">
        <v>1114250.4670006884</v>
      </c>
      <c r="Z47" s="191">
        <v>1100970.8897886649</v>
      </c>
      <c r="AA47" s="191">
        <v>1087458.4933259827</v>
      </c>
      <c r="AB47" s="191">
        <v>1073946.0968633003</v>
      </c>
      <c r="AC47" s="191">
        <v>1060200.8811499598</v>
      </c>
      <c r="AD47" s="191">
        <v>1046455.6654366187</v>
      </c>
      <c r="AE47" s="191">
        <v>1032477.6304726194</v>
      </c>
      <c r="AF47" s="191">
        <v>1018266.7762579618</v>
      </c>
      <c r="AG47" s="191">
        <v>1003823.1027926453</v>
      </c>
      <c r="AH47" s="191">
        <v>988913.79082601215</v>
      </c>
      <c r="AI47" s="191">
        <v>974004.47885937872</v>
      </c>
      <c r="AJ47" s="191">
        <v>958862.34764208703</v>
      </c>
      <c r="AK47" s="191">
        <v>943487.39717413648</v>
      </c>
      <c r="AL47" s="191">
        <v>928112.44670618628</v>
      </c>
      <c r="AM47" s="191">
        <v>912970.31548889459</v>
      </c>
      <c r="AN47" s="191">
        <v>897828.18427160266</v>
      </c>
      <c r="AO47" s="191">
        <v>882686.05305431085</v>
      </c>
      <c r="AP47" s="191">
        <v>867311.10258636053</v>
      </c>
      <c r="AQ47" s="191">
        <v>851936.15211841033</v>
      </c>
      <c r="AR47" s="191">
        <v>836561.20165046002</v>
      </c>
      <c r="AS47" s="191">
        <v>820720.61268119258</v>
      </c>
      <c r="AT47" s="191">
        <v>804647.20446126675</v>
      </c>
      <c r="AU47" s="191">
        <v>788573.79624134093</v>
      </c>
      <c r="AV47" s="191">
        <v>772034.74952009809</v>
      </c>
      <c r="AW47" s="191">
        <v>755495.70279885526</v>
      </c>
      <c r="AX47" s="191">
        <v>738723.83682695404</v>
      </c>
      <c r="AY47" s="191">
        <v>722184.7901057112</v>
      </c>
      <c r="AZ47" s="191">
        <v>705645.74338446837</v>
      </c>
      <c r="BA47" s="191">
        <v>689572.33516454243</v>
      </c>
      <c r="BB47" s="191">
        <v>673731.7461952751</v>
      </c>
      <c r="BC47" s="191">
        <v>658356.79572732479</v>
      </c>
      <c r="BD47" s="191">
        <v>643447.4837606916</v>
      </c>
      <c r="BE47" s="191">
        <v>629003.8102953753</v>
      </c>
      <c r="BF47" s="191">
        <v>614792.9560807175</v>
      </c>
      <c r="BG47" s="191">
        <v>601047.74036737671</v>
      </c>
      <c r="BH47" s="191">
        <v>587535.34390469454</v>
      </c>
      <c r="BI47" s="191">
        <v>574255.76669267053</v>
      </c>
      <c r="BJ47" s="191">
        <v>561209.00873130537</v>
      </c>
      <c r="BK47" s="191">
        <v>548627.8892712571</v>
      </c>
      <c r="BL47" s="191">
        <v>536512.40831252583</v>
      </c>
      <c r="BM47" s="191">
        <v>524862.56585511169</v>
      </c>
      <c r="BN47" s="191">
        <v>513678.36189901439</v>
      </c>
      <c r="BO47" s="191">
        <v>503425.43494555121</v>
      </c>
      <c r="BP47" s="191">
        <v>493405.3272427466</v>
      </c>
      <c r="BQ47" s="191">
        <v>483618.03879060032</v>
      </c>
      <c r="BR47" s="191">
        <v>474063.56958911265</v>
      </c>
      <c r="BS47" s="191">
        <v>465207.55813960044</v>
      </c>
      <c r="BT47" s="191">
        <v>457282.8236927223</v>
      </c>
      <c r="BU47" s="191">
        <v>449590.90849650267</v>
      </c>
      <c r="BV47" s="191">
        <v>442131.81255094148</v>
      </c>
      <c r="BW47" s="191">
        <v>437763.83167530457</v>
      </c>
      <c r="BX47" s="191">
        <v>433395.85079966788</v>
      </c>
      <c r="BY47" s="191">
        <v>429260.68917468959</v>
      </c>
      <c r="BZ47" s="191">
        <v>424892.70829905296</v>
      </c>
      <c r="CA47" s="192"/>
      <c r="CB47" s="190"/>
      <c r="CC47" s="28">
        <v>390060.21338253177</v>
      </c>
      <c r="CD47" s="28">
        <v>389247.53545221034</v>
      </c>
      <c r="CE47" s="28">
        <v>388434.85752188892</v>
      </c>
    </row>
    <row r="48" spans="2:83">
      <c r="B48" s="184">
        <f t="shared" si="2"/>
        <v>2041</v>
      </c>
      <c r="C48" s="191">
        <v>1386025.9267669707</v>
      </c>
      <c r="D48" s="191">
        <v>1378575.0919528636</v>
      </c>
      <c r="E48" s="191">
        <v>1371366.3891594415</v>
      </c>
      <c r="F48" s="191">
        <v>1363673.4223246495</v>
      </c>
      <c r="G48" s="191">
        <v>1355980.4554898578</v>
      </c>
      <c r="H48" s="191">
        <v>1348287.4886550661</v>
      </c>
      <c r="I48" s="191">
        <v>1340110.2577789046</v>
      </c>
      <c r="J48" s="191">
        <v>1332175.158923428</v>
      </c>
      <c r="K48" s="191">
        <v>1323755.7960265819</v>
      </c>
      <c r="L48" s="191">
        <v>1315094.3011090504</v>
      </c>
      <c r="M48" s="191">
        <v>1306432.8061915194</v>
      </c>
      <c r="N48" s="191">
        <v>1297529.1792533034</v>
      </c>
      <c r="O48" s="191">
        <v>1288625.5523150875</v>
      </c>
      <c r="P48" s="191">
        <v>1279237.6613355018</v>
      </c>
      <c r="Q48" s="191">
        <v>1266639.1573602688</v>
      </c>
      <c r="R48" s="191">
        <v>1253798.5213643508</v>
      </c>
      <c r="S48" s="191">
        <v>1240715.753347748</v>
      </c>
      <c r="T48" s="191">
        <v>1227632.9853311451</v>
      </c>
      <c r="U48" s="191">
        <v>1214308.0852938574</v>
      </c>
      <c r="V48" s="191">
        <v>1200741.0532358848</v>
      </c>
      <c r="W48" s="191">
        <v>1186931.8891572277</v>
      </c>
      <c r="X48" s="191">
        <v>1173364.8570992551</v>
      </c>
      <c r="Y48" s="191">
        <v>1159313.5609999131</v>
      </c>
      <c r="Z48" s="191">
        <v>1145504.3969212556</v>
      </c>
      <c r="AA48" s="191">
        <v>1131453.1008219135</v>
      </c>
      <c r="AB48" s="191">
        <v>1117401.8047225713</v>
      </c>
      <c r="AC48" s="191">
        <v>1103108.3766025442</v>
      </c>
      <c r="AD48" s="191">
        <v>1088814.9484825172</v>
      </c>
      <c r="AE48" s="191">
        <v>1074279.3883418054</v>
      </c>
      <c r="AF48" s="191">
        <v>1059501.6961804086</v>
      </c>
      <c r="AG48" s="191">
        <v>1044481.8719983271</v>
      </c>
      <c r="AH48" s="191">
        <v>1028977.7837748756</v>
      </c>
      <c r="AI48" s="191">
        <v>1013473.6955514245</v>
      </c>
      <c r="AJ48" s="191">
        <v>997727.47530728835</v>
      </c>
      <c r="AK48" s="191">
        <v>981739.1230424674</v>
      </c>
      <c r="AL48" s="191">
        <v>965750.77077764645</v>
      </c>
      <c r="AM48" s="191">
        <v>950004.5505335104</v>
      </c>
      <c r="AN48" s="191">
        <v>934258.33028937422</v>
      </c>
      <c r="AO48" s="191">
        <v>918512.11004523817</v>
      </c>
      <c r="AP48" s="191">
        <v>902523.7577804171</v>
      </c>
      <c r="AQ48" s="191">
        <v>886535.40551559627</v>
      </c>
      <c r="AR48" s="191">
        <v>870547.05325077521</v>
      </c>
      <c r="AS48" s="191">
        <v>854074.43694458471</v>
      </c>
      <c r="AT48" s="191">
        <v>837359.68861770909</v>
      </c>
      <c r="AU48" s="191">
        <v>820644.94029083359</v>
      </c>
      <c r="AV48" s="191">
        <v>803445.92792258842</v>
      </c>
      <c r="AW48" s="191">
        <v>786246.91555434314</v>
      </c>
      <c r="AX48" s="191">
        <v>768805.77116541308</v>
      </c>
      <c r="AY48" s="191">
        <v>751606.75879716803</v>
      </c>
      <c r="AZ48" s="191">
        <v>734407.74642892287</v>
      </c>
      <c r="BA48" s="191">
        <v>717692.99810204725</v>
      </c>
      <c r="BB48" s="191">
        <v>701220.38179585664</v>
      </c>
      <c r="BC48" s="191">
        <v>685232.02953103569</v>
      </c>
      <c r="BD48" s="191">
        <v>669727.94130758441</v>
      </c>
      <c r="BE48" s="191">
        <v>654708.1171255029</v>
      </c>
      <c r="BF48" s="191">
        <v>639930.42496410618</v>
      </c>
      <c r="BG48" s="191">
        <v>625636.996844079</v>
      </c>
      <c r="BH48" s="191">
        <v>611585.70074473694</v>
      </c>
      <c r="BI48" s="191">
        <v>597776.53666607954</v>
      </c>
      <c r="BJ48" s="191">
        <v>584209.50460810715</v>
      </c>
      <c r="BK48" s="191">
        <v>571126.73659150419</v>
      </c>
      <c r="BL48" s="191">
        <v>558528.23261627101</v>
      </c>
      <c r="BM48" s="191">
        <v>546413.99268240749</v>
      </c>
      <c r="BN48" s="191">
        <v>534784.01678991376</v>
      </c>
      <c r="BO48" s="191">
        <v>524122.56898015935</v>
      </c>
      <c r="BP48" s="191">
        <v>513703.25319108996</v>
      </c>
      <c r="BQ48" s="191">
        <v>503526.06942270527</v>
      </c>
      <c r="BR48" s="191">
        <v>493591.01767500537</v>
      </c>
      <c r="BS48" s="191">
        <v>484382.36198936007</v>
      </c>
      <c r="BT48" s="191">
        <v>476142.23438645416</v>
      </c>
      <c r="BU48" s="191">
        <v>468144.23880423314</v>
      </c>
      <c r="BV48" s="191">
        <v>460388.37524269684</v>
      </c>
      <c r="BW48" s="191">
        <v>455847.27135388181</v>
      </c>
      <c r="BX48" s="191">
        <v>451306.16746506706</v>
      </c>
      <c r="BY48" s="191">
        <v>447007.19559693709</v>
      </c>
      <c r="BZ48" s="191">
        <v>442466.09170812229</v>
      </c>
      <c r="CA48" s="192"/>
      <c r="CB48" s="190"/>
      <c r="CC48" s="28">
        <v>406172.15904397727</v>
      </c>
      <c r="CD48" s="28">
        <v>405328.59793895506</v>
      </c>
      <c r="CE48" s="28">
        <v>404485.03683393262</v>
      </c>
    </row>
    <row r="49" spans="2:83">
      <c r="B49" s="184">
        <f t="shared" si="2"/>
        <v>2042</v>
      </c>
      <c r="C49" s="191">
        <v>1441965.7588719409</v>
      </c>
      <c r="D49" s="191">
        <v>1434218.4687978246</v>
      </c>
      <c r="E49" s="191">
        <v>1426722.9960252207</v>
      </c>
      <c r="F49" s="191">
        <v>1418723.8886495919</v>
      </c>
      <c r="G49" s="191">
        <v>1410724.7812739634</v>
      </c>
      <c r="H49" s="191">
        <v>1402725.6738983348</v>
      </c>
      <c r="I49" s="191">
        <v>1394222.9319196818</v>
      </c>
      <c r="J49" s="191">
        <v>1385972.0072425413</v>
      </c>
      <c r="K49" s="191">
        <v>1377217.4479623758</v>
      </c>
      <c r="L49" s="191">
        <v>1368211.0713806981</v>
      </c>
      <c r="M49" s="191">
        <v>1359204.6947990209</v>
      </c>
      <c r="N49" s="191">
        <v>1349946.500915831</v>
      </c>
      <c r="O49" s="191">
        <v>1340688.3070326415</v>
      </c>
      <c r="P49" s="191">
        <v>1330926.4785464273</v>
      </c>
      <c r="Q49" s="191">
        <v>1317825.6125447396</v>
      </c>
      <c r="R49" s="191">
        <v>1304472.9292415399</v>
      </c>
      <c r="S49" s="191">
        <v>1290868.4286368277</v>
      </c>
      <c r="T49" s="191">
        <v>1277263.9280321158</v>
      </c>
      <c r="U49" s="191">
        <v>1263407.6101258914</v>
      </c>
      <c r="V49" s="191">
        <v>1249299.474918155</v>
      </c>
      <c r="W49" s="191">
        <v>1234939.5224089064</v>
      </c>
      <c r="X49" s="191">
        <v>1220831.3872011695</v>
      </c>
      <c r="Y49" s="191">
        <v>1206219.6173904084</v>
      </c>
      <c r="Z49" s="191">
        <v>1191859.66488116</v>
      </c>
      <c r="AA49" s="191">
        <v>1177247.8950703987</v>
      </c>
      <c r="AB49" s="191">
        <v>1162636.1252596378</v>
      </c>
      <c r="AC49" s="191">
        <v>1147772.5381473647</v>
      </c>
      <c r="AD49" s="191">
        <v>1132908.9510350914</v>
      </c>
      <c r="AE49" s="191">
        <v>1117793.5466213059</v>
      </c>
      <c r="AF49" s="191">
        <v>1102426.3249060081</v>
      </c>
      <c r="AG49" s="191">
        <v>1086807.2858891981</v>
      </c>
      <c r="AH49" s="191">
        <v>1070684.6122693638</v>
      </c>
      <c r="AI49" s="191">
        <v>1054561.9386495294</v>
      </c>
      <c r="AJ49" s="191">
        <v>1038187.4477281827</v>
      </c>
      <c r="AK49" s="191">
        <v>1021561.1395053236</v>
      </c>
      <c r="AL49" s="191">
        <v>1004934.8312824648</v>
      </c>
      <c r="AM49" s="191">
        <v>988560.34036111808</v>
      </c>
      <c r="AN49" s="191">
        <v>972185.84943977138</v>
      </c>
      <c r="AO49" s="191">
        <v>955811.35851842468</v>
      </c>
      <c r="AP49" s="191">
        <v>939185.05029556598</v>
      </c>
      <c r="AQ49" s="191">
        <v>922558.74207270693</v>
      </c>
      <c r="AR49" s="191">
        <v>905932.43384984811</v>
      </c>
      <c r="AS49" s="191">
        <v>888802.49102396471</v>
      </c>
      <c r="AT49" s="191">
        <v>871420.73089656909</v>
      </c>
      <c r="AU49" s="191">
        <v>854038.97076917347</v>
      </c>
      <c r="AV49" s="191">
        <v>836153.57603875338</v>
      </c>
      <c r="AW49" s="191">
        <v>818268.1813083333</v>
      </c>
      <c r="AX49" s="191">
        <v>800130.96927640098</v>
      </c>
      <c r="AY49" s="191">
        <v>782245.57454598066</v>
      </c>
      <c r="AZ49" s="191">
        <v>764360.1798155607</v>
      </c>
      <c r="BA49" s="191">
        <v>746978.41968816519</v>
      </c>
      <c r="BB49" s="191">
        <v>729848.47686228168</v>
      </c>
      <c r="BC49" s="191">
        <v>713222.16863942286</v>
      </c>
      <c r="BD49" s="191">
        <v>697099.49501958839</v>
      </c>
      <c r="BE49" s="191">
        <v>681480.45600277849</v>
      </c>
      <c r="BF49" s="191">
        <v>666113.23428748082</v>
      </c>
      <c r="BG49" s="191">
        <v>651249.64717520727</v>
      </c>
      <c r="BH49" s="191">
        <v>636637.87736444641</v>
      </c>
      <c r="BI49" s="191">
        <v>622277.92485519766</v>
      </c>
      <c r="BJ49" s="191">
        <v>608169.78964746115</v>
      </c>
      <c r="BK49" s="191">
        <v>594565.28904274921</v>
      </c>
      <c r="BL49" s="191">
        <v>581464.4230410615</v>
      </c>
      <c r="BM49" s="191">
        <v>568867.19164239848</v>
      </c>
      <c r="BN49" s="191">
        <v>556773.59484675981</v>
      </c>
      <c r="BO49" s="191">
        <v>545687.26725717029</v>
      </c>
      <c r="BP49" s="191">
        <v>534852.75696909288</v>
      </c>
      <c r="BQ49" s="191">
        <v>524270.06398252764</v>
      </c>
      <c r="BR49" s="191">
        <v>513939.1882974747</v>
      </c>
      <c r="BS49" s="191">
        <v>504363.7645169585</v>
      </c>
      <c r="BT49" s="191">
        <v>495795.60994249128</v>
      </c>
      <c r="BU49" s="191">
        <v>487479.27266953618</v>
      </c>
      <c r="BV49" s="191">
        <v>479414.75269809342</v>
      </c>
      <c r="BW49" s="191">
        <v>474693.58278628072</v>
      </c>
      <c r="BX49" s="191">
        <v>469972.41287446814</v>
      </c>
      <c r="BY49" s="191">
        <v>465503.06026416796</v>
      </c>
      <c r="BZ49" s="191">
        <v>460781.89035235549</v>
      </c>
      <c r="CA49" s="192"/>
      <c r="CB49" s="190"/>
      <c r="CC49" s="28">
        <v>422964.08970375103</v>
      </c>
      <c r="CD49" s="28">
        <v>422088.39758799202</v>
      </c>
      <c r="CE49" s="28">
        <v>421212.70547223266</v>
      </c>
    </row>
    <row r="50" spans="2:83">
      <c r="B50" s="184">
        <f t="shared" si="2"/>
        <v>2043</v>
      </c>
      <c r="C50" s="191">
        <v>1500186.3642153044</v>
      </c>
      <c r="D50" s="191">
        <v>1492130.7395194855</v>
      </c>
      <c r="E50" s="191">
        <v>1484337.0048172399</v>
      </c>
      <c r="F50" s="191">
        <v>1476019.4901278485</v>
      </c>
      <c r="G50" s="191">
        <v>1467701.975438457</v>
      </c>
      <c r="H50" s="191">
        <v>1459384.460749066</v>
      </c>
      <c r="I50" s="191">
        <v>1450543.1660725293</v>
      </c>
      <c r="J50" s="191">
        <v>1441963.7613895652</v>
      </c>
      <c r="K50" s="191">
        <v>1432860.5767194554</v>
      </c>
      <c r="L50" s="191">
        <v>1423495.5020557733</v>
      </c>
      <c r="M50" s="191">
        <v>1414130.4273920911</v>
      </c>
      <c r="N50" s="191">
        <v>1404503.4627348362</v>
      </c>
      <c r="O50" s="191">
        <v>1394876.4980775812</v>
      </c>
      <c r="P50" s="191">
        <v>1384725.7534331807</v>
      </c>
      <c r="Q50" s="191">
        <v>1371102.4097726881</v>
      </c>
      <c r="R50" s="191">
        <v>1357217.1761186228</v>
      </c>
      <c r="S50" s="191">
        <v>1343070.0524709846</v>
      </c>
      <c r="T50" s="191">
        <v>1328922.9288233463</v>
      </c>
      <c r="U50" s="191">
        <v>1314513.9151821355</v>
      </c>
      <c r="V50" s="191">
        <v>1299843.0115473517</v>
      </c>
      <c r="W50" s="191">
        <v>1284910.2179189958</v>
      </c>
      <c r="X50" s="191">
        <v>1270239.314284212</v>
      </c>
      <c r="Y50" s="191">
        <v>1255044.6306622827</v>
      </c>
      <c r="Z50" s="191">
        <v>1240111.8370339265</v>
      </c>
      <c r="AA50" s="191">
        <v>1224917.1534119975</v>
      </c>
      <c r="AB50" s="191">
        <v>1209722.4697900685</v>
      </c>
      <c r="AC50" s="191">
        <v>1194265.8961745666</v>
      </c>
      <c r="AD50" s="191">
        <v>1178809.3225590647</v>
      </c>
      <c r="AE50" s="191">
        <v>1163090.8589499905</v>
      </c>
      <c r="AF50" s="191">
        <v>1147110.5053473432</v>
      </c>
      <c r="AG50" s="191">
        <v>1130868.2617511232</v>
      </c>
      <c r="AH50" s="191">
        <v>1114102.2381677576</v>
      </c>
      <c r="AI50" s="191">
        <v>1097336.2145843923</v>
      </c>
      <c r="AJ50" s="191">
        <v>1080308.3010074543</v>
      </c>
      <c r="AK50" s="191">
        <v>1063018.497436943</v>
      </c>
      <c r="AL50" s="191">
        <v>1045728.6938664323</v>
      </c>
      <c r="AM50" s="191">
        <v>1028700.7802894942</v>
      </c>
      <c r="AN50" s="191">
        <v>1011672.866712556</v>
      </c>
      <c r="AO50" s="191">
        <v>994644.95313561766</v>
      </c>
      <c r="AP50" s="191">
        <v>977355.14956510672</v>
      </c>
      <c r="AQ50" s="191">
        <v>960065.3459945959</v>
      </c>
      <c r="AR50" s="191">
        <v>942775.5424240852</v>
      </c>
      <c r="AS50" s="191">
        <v>924961.95886642882</v>
      </c>
      <c r="AT50" s="191">
        <v>906886.48531519959</v>
      </c>
      <c r="AU50" s="191">
        <v>888811.0117639706</v>
      </c>
      <c r="AV50" s="191">
        <v>870211.75822559604</v>
      </c>
      <c r="AW50" s="191">
        <v>851612.50468722137</v>
      </c>
      <c r="AX50" s="191">
        <v>832751.36115527409</v>
      </c>
      <c r="AY50" s="191">
        <v>814152.10761689965</v>
      </c>
      <c r="AZ50" s="191">
        <v>795552.85407852521</v>
      </c>
      <c r="BA50" s="191">
        <v>777477.3805272961</v>
      </c>
      <c r="BB50" s="191">
        <v>759663.79696963972</v>
      </c>
      <c r="BC50" s="191">
        <v>742373.99339912878</v>
      </c>
      <c r="BD50" s="191">
        <v>725607.96981576341</v>
      </c>
      <c r="BE50" s="191">
        <v>709365.72621954326</v>
      </c>
      <c r="BF50" s="191">
        <v>693385.37261689617</v>
      </c>
      <c r="BG50" s="191">
        <v>677928.79900139431</v>
      </c>
      <c r="BH50" s="191">
        <v>662734.11537946528</v>
      </c>
      <c r="BI50" s="191">
        <v>647801.32175110898</v>
      </c>
      <c r="BJ50" s="191">
        <v>633130.41811632528</v>
      </c>
      <c r="BK50" s="191">
        <v>618983.29446868715</v>
      </c>
      <c r="BL50" s="191">
        <v>605359.95080819447</v>
      </c>
      <c r="BM50" s="191">
        <v>592260.38713484723</v>
      </c>
      <c r="BN50" s="191">
        <v>579684.60344864544</v>
      </c>
      <c r="BO50" s="191">
        <v>568156.37973673455</v>
      </c>
      <c r="BP50" s="191">
        <v>556890.0460183965</v>
      </c>
      <c r="BQ50" s="191">
        <v>545885.60229363118</v>
      </c>
      <c r="BR50" s="191">
        <v>535143.04856243846</v>
      </c>
      <c r="BS50" s="191">
        <v>525186.16481196391</v>
      </c>
      <c r="BT50" s="191">
        <v>516276.84103578026</v>
      </c>
      <c r="BU50" s="191">
        <v>507629.40725316951</v>
      </c>
      <c r="BV50" s="191">
        <v>499243.86346413137</v>
      </c>
      <c r="BW50" s="191">
        <v>494335.40373710846</v>
      </c>
      <c r="BX50" s="191">
        <v>489426.94401008583</v>
      </c>
      <c r="BY50" s="191">
        <v>484780.37427663594</v>
      </c>
      <c r="BZ50" s="191">
        <v>479871.91454961331</v>
      </c>
      <c r="CA50" s="192"/>
      <c r="CB50" s="190"/>
      <c r="CC50" s="28">
        <v>440465.11703455041</v>
      </c>
      <c r="CD50" s="28">
        <v>439555.99345600826</v>
      </c>
      <c r="CE50" s="28">
        <v>438646.86987746618</v>
      </c>
    </row>
    <row r="51" spans="2:83">
      <c r="B51" s="184">
        <f t="shared" si="2"/>
        <v>2044</v>
      </c>
      <c r="C51" s="191">
        <v>1560781.435178977</v>
      </c>
      <c r="D51" s="191">
        <v>1552405.1180693058</v>
      </c>
      <c r="E51" s="191">
        <v>1544301.1665529506</v>
      </c>
      <c r="F51" s="191">
        <v>1535652.4838499641</v>
      </c>
      <c r="G51" s="191">
        <v>1527003.8011469771</v>
      </c>
      <c r="H51" s="191">
        <v>1518355.1184439904</v>
      </c>
      <c r="I51" s="191">
        <v>1509161.7045543725</v>
      </c>
      <c r="J51" s="191">
        <v>1500240.6562580699</v>
      </c>
      <c r="K51" s="191">
        <v>1490774.8767751362</v>
      </c>
      <c r="L51" s="191">
        <v>1481036.7316988874</v>
      </c>
      <c r="M51" s="191">
        <v>1471298.5866226379</v>
      </c>
      <c r="N51" s="191">
        <v>1461288.0759530729</v>
      </c>
      <c r="O51" s="191">
        <v>1451277.565283508</v>
      </c>
      <c r="P51" s="191">
        <v>1440722.3234273118</v>
      </c>
      <c r="Q51" s="191">
        <v>1426555.5785943798</v>
      </c>
      <c r="R51" s="191">
        <v>1412116.468168132</v>
      </c>
      <c r="S51" s="191">
        <v>1397404.9921485684</v>
      </c>
      <c r="T51" s="191">
        <v>1382693.5161290052</v>
      </c>
      <c r="U51" s="191">
        <v>1367709.674516126</v>
      </c>
      <c r="V51" s="191">
        <v>1352453.4673099313</v>
      </c>
      <c r="W51" s="191">
        <v>1336924.894510421</v>
      </c>
      <c r="X51" s="191">
        <v>1321668.6873042262</v>
      </c>
      <c r="Y51" s="191">
        <v>1305867.7489114001</v>
      </c>
      <c r="Z51" s="191">
        <v>1290339.17611189</v>
      </c>
      <c r="AA51" s="191">
        <v>1274538.2377190636</v>
      </c>
      <c r="AB51" s="191">
        <v>1258737.2993262378</v>
      </c>
      <c r="AC51" s="191">
        <v>1242663.9953400963</v>
      </c>
      <c r="AD51" s="191">
        <v>1226590.6913539548</v>
      </c>
      <c r="AE51" s="191">
        <v>1210245.0217744973</v>
      </c>
      <c r="AF51" s="191">
        <v>1193626.9866017243</v>
      </c>
      <c r="AG51" s="191">
        <v>1176736.5858356361</v>
      </c>
      <c r="AH51" s="191">
        <v>1159301.4538829164</v>
      </c>
      <c r="AI51" s="191">
        <v>1141866.3219301966</v>
      </c>
      <c r="AJ51" s="191">
        <v>1124158.824384161</v>
      </c>
      <c r="AK51" s="191">
        <v>1106178.9612448097</v>
      </c>
      <c r="AL51" s="191">
        <v>1088199.0981054588</v>
      </c>
      <c r="AM51" s="191">
        <v>1070491.6005594232</v>
      </c>
      <c r="AN51" s="191">
        <v>1052784.1030133879</v>
      </c>
      <c r="AO51" s="191">
        <v>1035076.6054673523</v>
      </c>
      <c r="AP51" s="191">
        <v>1017096.7423280014</v>
      </c>
      <c r="AQ51" s="191">
        <v>999116.8791886504</v>
      </c>
      <c r="AR51" s="191">
        <v>981137.01604929916</v>
      </c>
      <c r="AS51" s="191">
        <v>962612.42172331689</v>
      </c>
      <c r="AT51" s="191">
        <v>943815.46180401882</v>
      </c>
      <c r="AU51" s="191">
        <v>925018.50188472087</v>
      </c>
      <c r="AV51" s="191">
        <v>905676.81077879155</v>
      </c>
      <c r="AW51" s="191">
        <v>886335.11967286235</v>
      </c>
      <c r="AX51" s="191">
        <v>866721.06297361746</v>
      </c>
      <c r="AY51" s="191">
        <v>847379.37186768814</v>
      </c>
      <c r="AZ51" s="191">
        <v>828037.68076175894</v>
      </c>
      <c r="BA51" s="191">
        <v>809240.72084246075</v>
      </c>
      <c r="BB51" s="191">
        <v>790716.1265164786</v>
      </c>
      <c r="BC51" s="191">
        <v>772736.26337712735</v>
      </c>
      <c r="BD51" s="191">
        <v>755301.13142440759</v>
      </c>
      <c r="BE51" s="191">
        <v>738410.73065831908</v>
      </c>
      <c r="BF51" s="191">
        <v>721792.69548554625</v>
      </c>
      <c r="BG51" s="191">
        <v>705719.39149940456</v>
      </c>
      <c r="BH51" s="191">
        <v>689918.45310657844</v>
      </c>
      <c r="BI51" s="191">
        <v>674389.88030706812</v>
      </c>
      <c r="BJ51" s="191">
        <v>659133.6731008736</v>
      </c>
      <c r="BK51" s="191">
        <v>644422.19708130998</v>
      </c>
      <c r="BL51" s="191">
        <v>630255.45224837773</v>
      </c>
      <c r="BM51" s="191">
        <v>616633.43860207708</v>
      </c>
      <c r="BN51" s="191">
        <v>603556.15614240733</v>
      </c>
      <c r="BO51" s="191">
        <v>591568.33605600032</v>
      </c>
      <c r="BP51" s="191">
        <v>579852.88156290888</v>
      </c>
      <c r="BQ51" s="191">
        <v>568409.79266313324</v>
      </c>
      <c r="BR51" s="191">
        <v>557239.06935667293</v>
      </c>
      <c r="BS51" s="191">
        <v>546885.44283015979</v>
      </c>
      <c r="BT51" s="191">
        <v>537621.27867690905</v>
      </c>
      <c r="BU51" s="191">
        <v>528629.4801169741</v>
      </c>
      <c r="BV51" s="191">
        <v>519910.04715035466</v>
      </c>
      <c r="BW51" s="191">
        <v>514806.78160823119</v>
      </c>
      <c r="BX51" s="191">
        <v>509703.51606610784</v>
      </c>
      <c r="BY51" s="191">
        <v>504872.61611730023</v>
      </c>
      <c r="BZ51" s="191">
        <v>499769.35057517688</v>
      </c>
      <c r="CA51" s="192"/>
      <c r="CB51" s="190"/>
      <c r="CC51" s="28">
        <v>458705.61108950537</v>
      </c>
      <c r="CD51" s="28">
        <v>457761.70070037642</v>
      </c>
      <c r="CE51" s="28">
        <v>456817.79031124752</v>
      </c>
    </row>
    <row r="52" spans="2:83">
      <c r="B52" s="184">
        <f t="shared" si="2"/>
        <v>2045</v>
      </c>
      <c r="C52" s="191">
        <v>1623848.53556437</v>
      </c>
      <c r="D52" s="191">
        <v>1615138.6704768967</v>
      </c>
      <c r="E52" s="191">
        <v>1606712.0656064714</v>
      </c>
      <c r="F52" s="191">
        <v>1597718.9403019496</v>
      </c>
      <c r="G52" s="191">
        <v>1588725.8149974279</v>
      </c>
      <c r="H52" s="191">
        <v>1579732.6896929063</v>
      </c>
      <c r="I52" s="191">
        <v>1570173.0439542881</v>
      </c>
      <c r="J52" s="191">
        <v>1560896.6584327179</v>
      </c>
      <c r="K52" s="191">
        <v>1551053.7524770512</v>
      </c>
      <c r="L52" s="191">
        <v>1540927.5863043368</v>
      </c>
      <c r="M52" s="191">
        <v>1530801.4201316219</v>
      </c>
      <c r="N52" s="191">
        <v>1520391.9937418588</v>
      </c>
      <c r="O52" s="191">
        <v>1509982.5673520959</v>
      </c>
      <c r="P52" s="191">
        <v>1499006.620528236</v>
      </c>
      <c r="Q52" s="191">
        <v>1484274.7106085713</v>
      </c>
      <c r="R52" s="191">
        <v>1469259.5404718579</v>
      </c>
      <c r="S52" s="191">
        <v>1453961.1101180965</v>
      </c>
      <c r="T52" s="191">
        <v>1438662.679764335</v>
      </c>
      <c r="U52" s="191">
        <v>1423080.9891935252</v>
      </c>
      <c r="V52" s="191">
        <v>1407216.0384056671</v>
      </c>
      <c r="W52" s="191">
        <v>1391067.8274007607</v>
      </c>
      <c r="X52" s="191">
        <v>1375202.8766129026</v>
      </c>
      <c r="Y52" s="191">
        <v>1358771.4053909481</v>
      </c>
      <c r="Z52" s="191">
        <v>1342623.194386042</v>
      </c>
      <c r="AA52" s="191">
        <v>1326191.7231640872</v>
      </c>
      <c r="AB52" s="191">
        <v>1309760.2519421326</v>
      </c>
      <c r="AC52" s="191">
        <v>1293045.5205031298</v>
      </c>
      <c r="AD52" s="191">
        <v>1276330.789064127</v>
      </c>
      <c r="AE52" s="191">
        <v>1259332.797408076</v>
      </c>
      <c r="AF52" s="191">
        <v>1242051.5455349763</v>
      </c>
      <c r="AG52" s="191">
        <v>1224487.0334448288</v>
      </c>
      <c r="AH52" s="191">
        <v>1206356.0009205847</v>
      </c>
      <c r="AI52" s="191">
        <v>1188224.9683963405</v>
      </c>
      <c r="AJ52" s="191">
        <v>1169810.6756550481</v>
      </c>
      <c r="AK52" s="191">
        <v>1151113.1226967075</v>
      </c>
      <c r="AL52" s="191">
        <v>1132415.5697383666</v>
      </c>
      <c r="AM52" s="191">
        <v>1114001.2769970745</v>
      </c>
      <c r="AN52" s="191">
        <v>1095586.9842557819</v>
      </c>
      <c r="AO52" s="191">
        <v>1077172.6915144895</v>
      </c>
      <c r="AP52" s="191">
        <v>1058475.1385561489</v>
      </c>
      <c r="AQ52" s="191">
        <v>1039777.5855978082</v>
      </c>
      <c r="AR52" s="191">
        <v>1021080.0326394676</v>
      </c>
      <c r="AS52" s="191">
        <v>1001815.9592470303</v>
      </c>
      <c r="AT52" s="191">
        <v>982268.62563754467</v>
      </c>
      <c r="AU52" s="191">
        <v>962721.29202805925</v>
      </c>
      <c r="AV52" s="191">
        <v>942607.43798447726</v>
      </c>
      <c r="AW52" s="191">
        <v>922493.58394089527</v>
      </c>
      <c r="AX52" s="191">
        <v>902096.46968026506</v>
      </c>
      <c r="AY52" s="191">
        <v>881982.61563668307</v>
      </c>
      <c r="AZ52" s="191">
        <v>861868.76159310108</v>
      </c>
      <c r="BA52" s="191">
        <v>842321.42798361555</v>
      </c>
      <c r="BB52" s="191">
        <v>823057.35459117836</v>
      </c>
      <c r="BC52" s="191">
        <v>804359.80163283763</v>
      </c>
      <c r="BD52" s="191">
        <v>786228.76910859346</v>
      </c>
      <c r="BE52" s="191">
        <v>768664.25701844599</v>
      </c>
      <c r="BF52" s="191">
        <v>751383.00514534651</v>
      </c>
      <c r="BG52" s="191">
        <v>734668.27370634372</v>
      </c>
      <c r="BH52" s="191">
        <v>718236.80248438916</v>
      </c>
      <c r="BI52" s="191">
        <v>702088.59147948283</v>
      </c>
      <c r="BJ52" s="191">
        <v>686223.64069162484</v>
      </c>
      <c r="BK52" s="191">
        <v>670925.2103378633</v>
      </c>
      <c r="BL52" s="191">
        <v>656193.30041819811</v>
      </c>
      <c r="BM52" s="191">
        <v>642027.91093262983</v>
      </c>
      <c r="BN52" s="191">
        <v>628429.04188115778</v>
      </c>
      <c r="BO52" s="191">
        <v>615963.21369787888</v>
      </c>
      <c r="BP52" s="191">
        <v>603780.64573164831</v>
      </c>
      <c r="BQ52" s="191">
        <v>591881.33798246598</v>
      </c>
      <c r="BR52" s="191">
        <v>580265.29045033175</v>
      </c>
      <c r="BS52" s="191">
        <v>569499.02356934245</v>
      </c>
      <c r="BT52" s="191">
        <v>559865.79755654617</v>
      </c>
      <c r="BU52" s="191">
        <v>550515.83176079812</v>
      </c>
      <c r="BV52" s="191">
        <v>541449.12618209841</v>
      </c>
      <c r="BW52" s="191">
        <v>536143.23472487438</v>
      </c>
      <c r="BX52" s="191">
        <v>530837.34326765058</v>
      </c>
      <c r="BY52" s="191">
        <v>525814.71202747501</v>
      </c>
      <c r="BZ52" s="191">
        <v>520508.82057025132</v>
      </c>
      <c r="CA52" s="192"/>
      <c r="CB52" s="190"/>
      <c r="CC52" s="28">
        <v>477717.25506003632</v>
      </c>
      <c r="CD52" s="28">
        <v>476737.14523660461</v>
      </c>
      <c r="CE52" s="28">
        <v>475757.03541317291</v>
      </c>
    </row>
    <row r="53" spans="2:83">
      <c r="B53" s="184">
        <f t="shared" si="2"/>
        <v>2046</v>
      </c>
      <c r="C53" s="191">
        <v>1689489.2613407297</v>
      </c>
      <c r="D53" s="191">
        <v>1680432.4748140823</v>
      </c>
      <c r="E53" s="191">
        <v>1671670.2789131654</v>
      </c>
      <c r="F53" s="191">
        <v>1662318.9017607877</v>
      </c>
      <c r="G53" s="191">
        <v>1652967.5246084104</v>
      </c>
      <c r="H53" s="191">
        <v>1643616.1474560332</v>
      </c>
      <c r="I53" s="191">
        <v>1633675.5890521952</v>
      </c>
      <c r="J53" s="191">
        <v>1624029.6212740878</v>
      </c>
      <c r="K53" s="191">
        <v>1613794.4722445197</v>
      </c>
      <c r="L53" s="191">
        <v>1603264.7325892216</v>
      </c>
      <c r="M53" s="191">
        <v>1592734.9929339234</v>
      </c>
      <c r="N53" s="191">
        <v>1581910.6626528951</v>
      </c>
      <c r="O53" s="191">
        <v>1571086.3323718668</v>
      </c>
      <c r="P53" s="191">
        <v>1559672.8208393781</v>
      </c>
      <c r="Q53" s="191">
        <v>1544353.1076872516</v>
      </c>
      <c r="R53" s="191">
        <v>1528738.8039093949</v>
      </c>
      <c r="S53" s="191">
        <v>1512829.9095058083</v>
      </c>
      <c r="T53" s="191">
        <v>1496921.0151022216</v>
      </c>
      <c r="U53" s="191">
        <v>1480717.5300729047</v>
      </c>
      <c r="V53" s="191">
        <v>1464219.4544178573</v>
      </c>
      <c r="W53" s="191">
        <v>1447426.7881370801</v>
      </c>
      <c r="X53" s="191">
        <v>1430928.7124820328</v>
      </c>
      <c r="Y53" s="191">
        <v>1413841.4555755253</v>
      </c>
      <c r="Z53" s="191">
        <v>1397048.7892947481</v>
      </c>
      <c r="AA53" s="191">
        <v>1379961.5323882406</v>
      </c>
      <c r="AB53" s="191">
        <v>1362874.275481733</v>
      </c>
      <c r="AC53" s="191">
        <v>1345492.4279494951</v>
      </c>
      <c r="AD53" s="191">
        <v>1328110.5804172575</v>
      </c>
      <c r="AE53" s="191">
        <v>1310434.1422592895</v>
      </c>
      <c r="AF53" s="191">
        <v>1292463.1134755914</v>
      </c>
      <c r="AG53" s="191">
        <v>1274197.494066163</v>
      </c>
      <c r="AH53" s="191">
        <v>1255342.6934052743</v>
      </c>
      <c r="AI53" s="191">
        <v>1236487.8927443856</v>
      </c>
      <c r="AJ53" s="191">
        <v>1217338.5014577671</v>
      </c>
      <c r="AK53" s="191">
        <v>1197894.5195454177</v>
      </c>
      <c r="AL53" s="191">
        <v>1178450.5376330686</v>
      </c>
      <c r="AM53" s="191">
        <v>1159301.1463464499</v>
      </c>
      <c r="AN53" s="191">
        <v>1140151.7550598308</v>
      </c>
      <c r="AO53" s="191">
        <v>1121002.3637732118</v>
      </c>
      <c r="AP53" s="191">
        <v>1101558.3818608627</v>
      </c>
      <c r="AQ53" s="191">
        <v>1082114.3999485138</v>
      </c>
      <c r="AR53" s="191">
        <v>1062670.4180361647</v>
      </c>
      <c r="AS53" s="191">
        <v>1042637.2548723551</v>
      </c>
      <c r="AT53" s="191">
        <v>1022309.5010828155</v>
      </c>
      <c r="AU53" s="191">
        <v>1001981.7472932758</v>
      </c>
      <c r="AV53" s="191">
        <v>981064.81225227565</v>
      </c>
      <c r="AW53" s="191">
        <v>960147.87721127551</v>
      </c>
      <c r="AX53" s="191">
        <v>938936.3515445455</v>
      </c>
      <c r="AY53" s="191">
        <v>918019.41650354536</v>
      </c>
      <c r="AZ53" s="191">
        <v>897102.48146254534</v>
      </c>
      <c r="BA53" s="191">
        <v>876774.72767300566</v>
      </c>
      <c r="BB53" s="191">
        <v>856741.56450919609</v>
      </c>
      <c r="BC53" s="191">
        <v>837297.58259684709</v>
      </c>
      <c r="BD53" s="191">
        <v>818442.78193595842</v>
      </c>
      <c r="BE53" s="191">
        <v>800177.16252653021</v>
      </c>
      <c r="BF53" s="191">
        <v>782206.13374283188</v>
      </c>
      <c r="BG53" s="191">
        <v>764824.28621059423</v>
      </c>
      <c r="BH53" s="191">
        <v>747737.0293040867</v>
      </c>
      <c r="BI53" s="191">
        <v>730944.36302330927</v>
      </c>
      <c r="BJ53" s="191">
        <v>714446.28736826219</v>
      </c>
      <c r="BK53" s="191">
        <v>698537.39296467544</v>
      </c>
      <c r="BL53" s="191">
        <v>683217.67981254903</v>
      </c>
      <c r="BM53" s="191">
        <v>668487.14791188296</v>
      </c>
      <c r="BN53" s="191">
        <v>654345.79726267734</v>
      </c>
      <c r="BO53" s="191">
        <v>641382.80911639263</v>
      </c>
      <c r="BP53" s="191">
        <v>628714.41159583791</v>
      </c>
      <c r="BQ53" s="191">
        <v>616340.60470101354</v>
      </c>
      <c r="BR53" s="191">
        <v>604261.38843191927</v>
      </c>
      <c r="BS53" s="191">
        <v>593065.94404001557</v>
      </c>
      <c r="BT53" s="191">
        <v>583048.86215103255</v>
      </c>
      <c r="BU53" s="191">
        <v>573326.37088777986</v>
      </c>
      <c r="BV53" s="191">
        <v>563898.47025025729</v>
      </c>
      <c r="BW53" s="191">
        <v>558381.81629906967</v>
      </c>
      <c r="BX53" s="191">
        <v>552865.16234788229</v>
      </c>
      <c r="BY53" s="191">
        <v>547643.09902242478</v>
      </c>
      <c r="BZ53" s="191">
        <v>542126.44507123739</v>
      </c>
      <c r="CA53" s="192"/>
      <c r="CB53" s="190"/>
      <c r="CC53" s="28">
        <v>497533.10242795758</v>
      </c>
      <c r="CD53" s="28">
        <v>496515.32078556885</v>
      </c>
      <c r="CE53" s="28">
        <v>495497.53914318007</v>
      </c>
    </row>
    <row r="54" spans="2:83">
      <c r="B54" s="184">
        <f t="shared" si="2"/>
        <v>2047</v>
      </c>
      <c r="C54" s="191">
        <v>1757809.408096632</v>
      </c>
      <c r="D54" s="191">
        <v>1748391.7878302317</v>
      </c>
      <c r="E54" s="191">
        <v>1739280.5418145913</v>
      </c>
      <c r="F54" s="191">
        <v>1729556.5472974312</v>
      </c>
      <c r="G54" s="191">
        <v>1719832.552780272</v>
      </c>
      <c r="H54" s="191">
        <v>1710108.5582631126</v>
      </c>
      <c r="I54" s="191">
        <v>1699771.8152444339</v>
      </c>
      <c r="J54" s="191">
        <v>1689741.4464765151</v>
      </c>
      <c r="K54" s="191">
        <v>1679098.3292070772</v>
      </c>
      <c r="L54" s="191">
        <v>1668148.8376868803</v>
      </c>
      <c r="M54" s="191">
        <v>1657199.3461666831</v>
      </c>
      <c r="N54" s="191">
        <v>1645943.4803957264</v>
      </c>
      <c r="O54" s="191">
        <v>1634687.6146247699</v>
      </c>
      <c r="P54" s="191">
        <v>1622819.0003522946</v>
      </c>
      <c r="Q54" s="191">
        <v>1606887.9363953962</v>
      </c>
      <c r="R54" s="191">
        <v>1590650.4981877385</v>
      </c>
      <c r="S54" s="191">
        <v>1574106.6857293211</v>
      </c>
      <c r="T54" s="191">
        <v>1557562.8732709037</v>
      </c>
      <c r="U54" s="191">
        <v>1540712.686561727</v>
      </c>
      <c r="V54" s="191">
        <v>1523556.1256017911</v>
      </c>
      <c r="W54" s="191">
        <v>1506093.1903910954</v>
      </c>
      <c r="X54" s="191">
        <v>1488936.6294311592</v>
      </c>
      <c r="Y54" s="191">
        <v>1471167.3199697044</v>
      </c>
      <c r="Z54" s="191">
        <v>1453704.3847590089</v>
      </c>
      <c r="AA54" s="191">
        <v>1435935.075297554</v>
      </c>
      <c r="AB54" s="191">
        <v>1418165.7658360992</v>
      </c>
      <c r="AC54" s="191">
        <v>1400090.0821238845</v>
      </c>
      <c r="AD54" s="191">
        <v>1382014.3984116705</v>
      </c>
      <c r="AE54" s="191">
        <v>1363632.3404486966</v>
      </c>
      <c r="AF54" s="191">
        <v>1344943.9082349637</v>
      </c>
      <c r="AG54" s="191">
        <v>1325949.1017704711</v>
      </c>
      <c r="AH54" s="191">
        <v>1306341.5468044598</v>
      </c>
      <c r="AI54" s="191">
        <v>1286733.9918384484</v>
      </c>
      <c r="AJ54" s="191">
        <v>1266820.0626216778</v>
      </c>
      <c r="AK54" s="191">
        <v>1246599.7591541477</v>
      </c>
      <c r="AL54" s="191">
        <v>1226379.4556866176</v>
      </c>
      <c r="AM54" s="191">
        <v>1206465.5264698467</v>
      </c>
      <c r="AN54" s="191">
        <v>1186551.5972530763</v>
      </c>
      <c r="AO54" s="191">
        <v>1166637.6680363053</v>
      </c>
      <c r="AP54" s="191">
        <v>1146417.3645687753</v>
      </c>
      <c r="AQ54" s="191">
        <v>1126197.0611012452</v>
      </c>
      <c r="AR54" s="191">
        <v>1105976.7576337149</v>
      </c>
      <c r="AS54" s="191">
        <v>1085143.7056646661</v>
      </c>
      <c r="AT54" s="191">
        <v>1064004.2794448577</v>
      </c>
      <c r="AU54" s="191">
        <v>1042864.8532250493</v>
      </c>
      <c r="AV54" s="191">
        <v>1021112.6785037222</v>
      </c>
      <c r="AW54" s="191">
        <v>999360.50378239516</v>
      </c>
      <c r="AX54" s="191">
        <v>977301.95481030853</v>
      </c>
      <c r="AY54" s="191">
        <v>955549.7800889815</v>
      </c>
      <c r="AZ54" s="191">
        <v>933797.60536765435</v>
      </c>
      <c r="BA54" s="191">
        <v>912658.17914784618</v>
      </c>
      <c r="BB54" s="191">
        <v>891825.12717879703</v>
      </c>
      <c r="BC54" s="191">
        <v>871604.82371126697</v>
      </c>
      <c r="BD54" s="191">
        <v>851997.26874525577</v>
      </c>
      <c r="BE54" s="191">
        <v>833002.46228076308</v>
      </c>
      <c r="BF54" s="191">
        <v>814314.03006703011</v>
      </c>
      <c r="BG54" s="191">
        <v>796238.34635481564</v>
      </c>
      <c r="BH54" s="191">
        <v>778469.03689336102</v>
      </c>
      <c r="BI54" s="191">
        <v>761006.10168266529</v>
      </c>
      <c r="BJ54" s="191">
        <v>743849.54072272941</v>
      </c>
      <c r="BK54" s="191">
        <v>727305.72826431191</v>
      </c>
      <c r="BL54" s="191">
        <v>711374.66430741339</v>
      </c>
      <c r="BM54" s="191">
        <v>696056.34885203373</v>
      </c>
      <c r="BN54" s="191">
        <v>681350.78189817281</v>
      </c>
      <c r="BO54" s="191">
        <v>667870.7119473496</v>
      </c>
      <c r="BP54" s="191">
        <v>654697.01624728576</v>
      </c>
      <c r="BQ54" s="191">
        <v>641829.69479798106</v>
      </c>
      <c r="BR54" s="191">
        <v>629268.7475994362</v>
      </c>
      <c r="BS54" s="191">
        <v>617626.92315316922</v>
      </c>
      <c r="BT54" s="191">
        <v>607210.59570993995</v>
      </c>
      <c r="BU54" s="191">
        <v>597100.64251747006</v>
      </c>
      <c r="BV54" s="191">
        <v>587297.06357575953</v>
      </c>
      <c r="BW54" s="191">
        <v>581561.18118783715</v>
      </c>
      <c r="BX54" s="191">
        <v>575825.29879991524</v>
      </c>
      <c r="BY54" s="191">
        <v>570395.79066275246</v>
      </c>
      <c r="BZ54" s="191">
        <v>564659.90827483032</v>
      </c>
      <c r="CA54" s="192"/>
      <c r="CB54" s="190"/>
      <c r="CC54" s="28">
        <v>518187.63661689661</v>
      </c>
      <c r="CD54" s="28">
        <v>517130.64841539675</v>
      </c>
      <c r="CE54" s="28">
        <v>516073.66021389677</v>
      </c>
    </row>
    <row r="55" spans="2:83">
      <c r="B55" s="184">
        <f t="shared" si="2"/>
        <v>2048</v>
      </c>
      <c r="C55" s="191">
        <v>1828919.1454752553</v>
      </c>
      <c r="D55" s="191">
        <v>1819126.2185381791</v>
      </c>
      <c r="E55" s="191">
        <v>1809651.920821893</v>
      </c>
      <c r="F55" s="191">
        <v>1799540.3646640265</v>
      </c>
      <c r="G55" s="191">
        <v>1789428.8085061605</v>
      </c>
      <c r="H55" s="191">
        <v>1779317.2523482945</v>
      </c>
      <c r="I55" s="191">
        <v>1768568.4377488489</v>
      </c>
      <c r="J55" s="191">
        <v>1758138.2523701936</v>
      </c>
      <c r="K55" s="191">
        <v>1747070.808549958</v>
      </c>
      <c r="L55" s="191">
        <v>1735684.7355089327</v>
      </c>
      <c r="M55" s="191">
        <v>1724298.6624679079</v>
      </c>
      <c r="N55" s="191">
        <v>1712593.9602060928</v>
      </c>
      <c r="O55" s="191">
        <v>1700889.2579442782</v>
      </c>
      <c r="P55" s="191">
        <v>1688547.2972408836</v>
      </c>
      <c r="Q55" s="191">
        <v>1671980.3888656893</v>
      </c>
      <c r="R55" s="191">
        <v>1655094.8512697048</v>
      </c>
      <c r="S55" s="191">
        <v>1637890.6844529309</v>
      </c>
      <c r="T55" s="191">
        <v>1620686.5176361569</v>
      </c>
      <c r="U55" s="191">
        <v>1603163.7215985931</v>
      </c>
      <c r="V55" s="191">
        <v>1585322.2963402392</v>
      </c>
      <c r="W55" s="191">
        <v>1567162.2418610959</v>
      </c>
      <c r="X55" s="191">
        <v>1549320.8166027423</v>
      </c>
      <c r="Y55" s="191">
        <v>1530842.132902809</v>
      </c>
      <c r="Z55" s="191">
        <v>1512682.0784236658</v>
      </c>
      <c r="AA55" s="191">
        <v>1494203.3947237327</v>
      </c>
      <c r="AB55" s="191">
        <v>1475724.7110237994</v>
      </c>
      <c r="AC55" s="191">
        <v>1456927.3981030765</v>
      </c>
      <c r="AD55" s="191">
        <v>1438130.0851823534</v>
      </c>
      <c r="AE55" s="191">
        <v>1419014.143040841</v>
      </c>
      <c r="AF55" s="191">
        <v>1399579.5716785383</v>
      </c>
      <c r="AG55" s="191">
        <v>1379826.3710954459</v>
      </c>
      <c r="AH55" s="191">
        <v>1359435.9120707742</v>
      </c>
      <c r="AI55" s="191">
        <v>1339045.4530461025</v>
      </c>
      <c r="AJ55" s="191">
        <v>1318336.3648006408</v>
      </c>
      <c r="AK55" s="191">
        <v>1297308.6473343894</v>
      </c>
      <c r="AL55" s="191">
        <v>1276280.9298681379</v>
      </c>
      <c r="AM55" s="191">
        <v>1255571.8416226762</v>
      </c>
      <c r="AN55" s="191">
        <v>1234862.753377215</v>
      </c>
      <c r="AO55" s="191">
        <v>1214153.6651317533</v>
      </c>
      <c r="AP55" s="191">
        <v>1193125.9476655019</v>
      </c>
      <c r="AQ55" s="191">
        <v>1172098.2301992504</v>
      </c>
      <c r="AR55" s="191">
        <v>1151070.5127329989</v>
      </c>
      <c r="AS55" s="191">
        <v>1129405.5368251679</v>
      </c>
      <c r="AT55" s="191">
        <v>1107421.9316965472</v>
      </c>
      <c r="AU55" s="191">
        <v>1085438.3265679264</v>
      </c>
      <c r="AV55" s="191">
        <v>1062817.4629977264</v>
      </c>
      <c r="AW55" s="191">
        <v>1040196.5994275259</v>
      </c>
      <c r="AX55" s="191">
        <v>1017257.1066365358</v>
      </c>
      <c r="AY55" s="191">
        <v>994636.24306633545</v>
      </c>
      <c r="AZ55" s="191">
        <v>972015.37949613528</v>
      </c>
      <c r="BA55" s="191">
        <v>950031.77436751453</v>
      </c>
      <c r="BB55" s="191">
        <v>928366.79845968354</v>
      </c>
      <c r="BC55" s="191">
        <v>907339.0809934322</v>
      </c>
      <c r="BD55" s="191">
        <v>886948.62196876039</v>
      </c>
      <c r="BE55" s="191">
        <v>867195.42138566799</v>
      </c>
      <c r="BF55" s="191">
        <v>847760.85002336558</v>
      </c>
      <c r="BG55" s="191">
        <v>828963.53710264259</v>
      </c>
      <c r="BH55" s="191">
        <v>810484.85340270947</v>
      </c>
      <c r="BI55" s="191">
        <v>792324.79892356612</v>
      </c>
      <c r="BJ55" s="191">
        <v>774483.37366521242</v>
      </c>
      <c r="BK55" s="191">
        <v>757279.20684843836</v>
      </c>
      <c r="BL55" s="191">
        <v>740712.29847324383</v>
      </c>
      <c r="BM55" s="191">
        <v>724782.64853962883</v>
      </c>
      <c r="BN55" s="191">
        <v>709490.25704759336</v>
      </c>
      <c r="BO55" s="191">
        <v>695472.38243871718</v>
      </c>
      <c r="BP55" s="191">
        <v>681773.13705063076</v>
      </c>
      <c r="BQ55" s="191">
        <v>668392.52088333399</v>
      </c>
      <c r="BR55" s="191">
        <v>655330.53393682698</v>
      </c>
      <c r="BS55" s="191">
        <v>643224.43465268938</v>
      </c>
      <c r="BT55" s="191">
        <v>632392.85225171084</v>
      </c>
      <c r="BU55" s="191">
        <v>621879.89907152217</v>
      </c>
      <c r="BV55" s="191">
        <v>611685.57511212328</v>
      </c>
      <c r="BW55" s="191">
        <v>605721.65556866396</v>
      </c>
      <c r="BX55" s="191">
        <v>599757.73602520488</v>
      </c>
      <c r="BY55" s="191">
        <v>594112.44570253568</v>
      </c>
      <c r="BZ55" s="191">
        <v>588148.52615907672</v>
      </c>
      <c r="CA55" s="192"/>
      <c r="CB55" s="190"/>
      <c r="CC55" s="28">
        <v>539716.83325272403</v>
      </c>
      <c r="CD55" s="28">
        <v>538619.03868748946</v>
      </c>
      <c r="CE55" s="28">
        <v>537521.2441222549</v>
      </c>
    </row>
    <row r="56" spans="2:83">
      <c r="B56" s="184">
        <f t="shared" si="2"/>
        <v>2049</v>
      </c>
      <c r="C56" s="191">
        <v>1902933.198885842</v>
      </c>
      <c r="D56" s="191">
        <v>1892749.9090417996</v>
      </c>
      <c r="E56" s="191">
        <v>1882897.9935873791</v>
      </c>
      <c r="F56" s="191">
        <v>1872383.3293537158</v>
      </c>
      <c r="G56" s="191">
        <v>1861868.6651200519</v>
      </c>
      <c r="H56" s="191">
        <v>1851354.0008863886</v>
      </c>
      <c r="I56" s="191">
        <v>1840176.5878734821</v>
      </c>
      <c r="J56" s="191">
        <v>1829330.5492501976</v>
      </c>
      <c r="K56" s="191">
        <v>1817821.7618476697</v>
      </c>
      <c r="L56" s="191">
        <v>1805981.6000555209</v>
      </c>
      <c r="M56" s="191">
        <v>1794141.4382633721</v>
      </c>
      <c r="N56" s="191">
        <v>1781969.9020816013</v>
      </c>
      <c r="O56" s="191">
        <v>1769798.3658998311</v>
      </c>
      <c r="P56" s="191">
        <v>1756964.0809388182</v>
      </c>
      <c r="Q56" s="191">
        <v>1739735.8503991328</v>
      </c>
      <c r="R56" s="191">
        <v>1722176.2454698265</v>
      </c>
      <c r="S56" s="191">
        <v>1704285.2661508985</v>
      </c>
      <c r="T56" s="191">
        <v>1686394.2868319708</v>
      </c>
      <c r="U56" s="191">
        <v>1668171.9331234214</v>
      </c>
      <c r="V56" s="191">
        <v>1649618.2050252508</v>
      </c>
      <c r="W56" s="191">
        <v>1630733.1025374588</v>
      </c>
      <c r="X56" s="191">
        <v>1612179.3744392884</v>
      </c>
      <c r="Y56" s="191">
        <v>1592962.8975618747</v>
      </c>
      <c r="Z56" s="191">
        <v>1574077.7950740829</v>
      </c>
      <c r="AA56" s="191">
        <v>1554861.3181966695</v>
      </c>
      <c r="AB56" s="191">
        <v>1535644.8413192565</v>
      </c>
      <c r="AC56" s="191">
        <v>1516096.9900522216</v>
      </c>
      <c r="AD56" s="191">
        <v>1496549.1387851867</v>
      </c>
      <c r="AE56" s="191">
        <v>1476669.9131285306</v>
      </c>
      <c r="AF56" s="191">
        <v>1456459.3130822531</v>
      </c>
      <c r="AG56" s="191">
        <v>1435917.3386463542</v>
      </c>
      <c r="AH56" s="191">
        <v>1414712.6154312128</v>
      </c>
      <c r="AI56" s="191">
        <v>1393507.892216071</v>
      </c>
      <c r="AJ56" s="191">
        <v>1371971.7946113083</v>
      </c>
      <c r="AK56" s="191">
        <v>1350104.3226169241</v>
      </c>
      <c r="AL56" s="191">
        <v>1328236.8506225396</v>
      </c>
      <c r="AM56" s="191">
        <v>1306700.7530177766</v>
      </c>
      <c r="AN56" s="191">
        <v>1285164.6554130139</v>
      </c>
      <c r="AO56" s="191">
        <v>1263628.5578082509</v>
      </c>
      <c r="AP56" s="191">
        <v>1241761.0858138665</v>
      </c>
      <c r="AQ56" s="191">
        <v>1219893.6138194823</v>
      </c>
      <c r="AR56" s="191">
        <v>1198026.1418250981</v>
      </c>
      <c r="AS56" s="191">
        <v>1175495.921051471</v>
      </c>
      <c r="AT56" s="191">
        <v>1152634.3258882225</v>
      </c>
      <c r="AU56" s="191">
        <v>1129772.7307249741</v>
      </c>
      <c r="AV56" s="191">
        <v>1106248.386782483</v>
      </c>
      <c r="AW56" s="191">
        <v>1082724.0428399919</v>
      </c>
      <c r="AX56" s="191">
        <v>1058868.3245078793</v>
      </c>
      <c r="AY56" s="191">
        <v>1035343.9805653881</v>
      </c>
      <c r="AZ56" s="191">
        <v>1011819.6366228969</v>
      </c>
      <c r="BA56" s="191">
        <v>988958.04145964864</v>
      </c>
      <c r="BB56" s="191">
        <v>966427.82068602159</v>
      </c>
      <c r="BC56" s="191">
        <v>944560.34869163716</v>
      </c>
      <c r="BD56" s="191">
        <v>923355.6254764956</v>
      </c>
      <c r="BE56" s="191">
        <v>902813.65104059689</v>
      </c>
      <c r="BF56" s="191">
        <v>882603.05099431938</v>
      </c>
      <c r="BG56" s="191">
        <v>863055.19972728472</v>
      </c>
      <c r="BH56" s="191">
        <v>843838.72284987138</v>
      </c>
      <c r="BI56" s="191">
        <v>824953.62036207924</v>
      </c>
      <c r="BJ56" s="191">
        <v>806399.89226390887</v>
      </c>
      <c r="BK56" s="191">
        <v>788508.91294498078</v>
      </c>
      <c r="BL56" s="191">
        <v>771280.68240529555</v>
      </c>
      <c r="BM56" s="191">
        <v>754715.20064485329</v>
      </c>
      <c r="BN56" s="191">
        <v>738812.46766365354</v>
      </c>
      <c r="BO56" s="191">
        <v>724235.23224093928</v>
      </c>
      <c r="BP56" s="191">
        <v>709989.37120784656</v>
      </c>
      <c r="BQ56" s="191">
        <v>696074.88456437504</v>
      </c>
      <c r="BR56" s="191">
        <v>682491.77231052495</v>
      </c>
      <c r="BS56" s="191">
        <v>669902.78322553891</v>
      </c>
      <c r="BT56" s="191">
        <v>658639.29169903835</v>
      </c>
      <c r="BU56" s="191">
        <v>647707.17456215946</v>
      </c>
      <c r="BV56" s="191">
        <v>637106.43181490153</v>
      </c>
      <c r="BW56" s="191">
        <v>630905.30966022098</v>
      </c>
      <c r="BX56" s="191">
        <v>624704.18750554079</v>
      </c>
      <c r="BY56" s="191">
        <v>618834.43974048202</v>
      </c>
      <c r="BZ56" s="191">
        <v>612633.31758580171</v>
      </c>
      <c r="CA56" s="192"/>
      <c r="CB56" s="190"/>
      <c r="CC56" s="28">
        <v>562158.22514751554</v>
      </c>
      <c r="CD56" s="28">
        <v>561017.95652098441</v>
      </c>
      <c r="CE56" s="28">
        <v>559877.68789445329</v>
      </c>
    </row>
    <row r="57" spans="2:83">
      <c r="B57" s="184">
        <f t="shared" si="2"/>
        <v>2050</v>
      </c>
      <c r="C57" s="191">
        <v>1979971.0387960616</v>
      </c>
      <c r="D57" s="191">
        <v>1969381.7229085425</v>
      </c>
      <c r="E57" s="191">
        <v>1959137.0363862296</v>
      </c>
      <c r="F57" s="191">
        <v>1948203.0911335037</v>
      </c>
      <c r="G57" s="191">
        <v>1937269.1458807781</v>
      </c>
      <c r="H57" s="191">
        <v>1926335.2006280527</v>
      </c>
      <c r="I57" s="191">
        <v>1914711.9966449146</v>
      </c>
      <c r="J57" s="191">
        <v>1903433.422026983</v>
      </c>
      <c r="K57" s="191">
        <v>1891465.5886786385</v>
      </c>
      <c r="L57" s="191">
        <v>1879153.1259650881</v>
      </c>
      <c r="M57" s="191">
        <v>1866840.6632515378</v>
      </c>
      <c r="N57" s="191">
        <v>1854183.5711727808</v>
      </c>
      <c r="O57" s="191">
        <v>1841526.4790940243</v>
      </c>
      <c r="P57" s="191">
        <v>1828180.1282848553</v>
      </c>
      <c r="Q57" s="191">
        <v>1810264.0740738669</v>
      </c>
      <c r="R57" s="191">
        <v>1792003.3904976731</v>
      </c>
      <c r="S57" s="191">
        <v>1773398.0775562725</v>
      </c>
      <c r="T57" s="191">
        <v>1754792.7646148717</v>
      </c>
      <c r="U57" s="191">
        <v>1735842.8223082651</v>
      </c>
      <c r="V57" s="191">
        <v>1716548.2506364521</v>
      </c>
      <c r="W57" s="191">
        <v>1696909.0495994329</v>
      </c>
      <c r="X57" s="191">
        <v>1677614.4779276198</v>
      </c>
      <c r="Y57" s="191">
        <v>1657630.6475253946</v>
      </c>
      <c r="Z57" s="191">
        <v>1637991.4464883753</v>
      </c>
      <c r="AA57" s="191">
        <v>1618007.6160861498</v>
      </c>
      <c r="AB57" s="191">
        <v>1598023.7856839243</v>
      </c>
      <c r="AC57" s="191">
        <v>1577695.3259164928</v>
      </c>
      <c r="AD57" s="191">
        <v>1557366.8661490614</v>
      </c>
      <c r="AE57" s="191">
        <v>1536693.7770164234</v>
      </c>
      <c r="AF57" s="191">
        <v>1515676.0585185792</v>
      </c>
      <c r="AG57" s="191">
        <v>1494313.7106555286</v>
      </c>
      <c r="AH57" s="191">
        <v>1472262.1040620662</v>
      </c>
      <c r="AI57" s="191">
        <v>1450210.4974686033</v>
      </c>
      <c r="AJ57" s="191">
        <v>1427814.2615099344</v>
      </c>
      <c r="AK57" s="191">
        <v>1405073.3961860589</v>
      </c>
      <c r="AL57" s="191">
        <v>1382332.5308621842</v>
      </c>
      <c r="AM57" s="191">
        <v>1359936.2949035149</v>
      </c>
      <c r="AN57" s="191">
        <v>1337540.058944846</v>
      </c>
      <c r="AO57" s="191">
        <v>1315143.8229861772</v>
      </c>
      <c r="AP57" s="191">
        <v>1292402.9576623016</v>
      </c>
      <c r="AQ57" s="191">
        <v>1269662.0923384267</v>
      </c>
      <c r="AR57" s="191">
        <v>1246921.2270145514</v>
      </c>
      <c r="AS57" s="191">
        <v>1223491.1029602638</v>
      </c>
      <c r="AT57" s="191">
        <v>1199716.3495407701</v>
      </c>
      <c r="AU57" s="191">
        <v>1175941.596121276</v>
      </c>
      <c r="AV57" s="191">
        <v>1151477.5839713695</v>
      </c>
      <c r="AW57" s="191">
        <v>1127013.5718214633</v>
      </c>
      <c r="AX57" s="191">
        <v>1102204.930306351</v>
      </c>
      <c r="AY57" s="191">
        <v>1077740.9181564448</v>
      </c>
      <c r="AZ57" s="191">
        <v>1053276.9060065383</v>
      </c>
      <c r="BA57" s="191">
        <v>1029502.1525870445</v>
      </c>
      <c r="BB57" s="191">
        <v>1006072.0285327567</v>
      </c>
      <c r="BC57" s="191">
        <v>983331.16320888186</v>
      </c>
      <c r="BD57" s="191">
        <v>961279.55661541899</v>
      </c>
      <c r="BE57" s="191">
        <v>939917.20875236858</v>
      </c>
      <c r="BF57" s="191">
        <v>918899.49025452451</v>
      </c>
      <c r="BG57" s="191">
        <v>898571.03048709291</v>
      </c>
      <c r="BH57" s="191">
        <v>878587.20008486742</v>
      </c>
      <c r="BI57" s="191">
        <v>858947.99904784816</v>
      </c>
      <c r="BJ57" s="191">
        <v>839653.42737603525</v>
      </c>
      <c r="BK57" s="191">
        <v>821048.11443463457</v>
      </c>
      <c r="BL57" s="191">
        <v>803132.06022364669</v>
      </c>
      <c r="BM57" s="191">
        <v>785905.26474307117</v>
      </c>
      <c r="BN57" s="191">
        <v>769367.72799290775</v>
      </c>
      <c r="BO57" s="191">
        <v>754208.7087035696</v>
      </c>
      <c r="BP57" s="191">
        <v>739394.31877943745</v>
      </c>
      <c r="BQ57" s="191">
        <v>724924.55822051165</v>
      </c>
      <c r="BR57" s="191">
        <v>710799.42702679208</v>
      </c>
      <c r="BS57" s="191">
        <v>697708.18392869097</v>
      </c>
      <c r="BT57" s="191">
        <v>685995.45829141489</v>
      </c>
      <c r="BU57" s="191">
        <v>674627.36201934528</v>
      </c>
      <c r="BV57" s="191">
        <v>663603.89511248155</v>
      </c>
      <c r="BW57" s="191">
        <v>657156.03362189827</v>
      </c>
      <c r="BX57" s="191">
        <v>650708.17213131511</v>
      </c>
      <c r="BY57" s="191">
        <v>644604.94000593852</v>
      </c>
      <c r="BZ57" s="191">
        <v>638157.07851535559</v>
      </c>
      <c r="CA57" s="192"/>
      <c r="CB57" s="190"/>
      <c r="CC57" s="28">
        <v>585550.97012660897</v>
      </c>
      <c r="CD57" s="28">
        <v>584366.48889499658</v>
      </c>
      <c r="CE57" s="28">
        <v>583182.00766338408</v>
      </c>
    </row>
    <row r="58" spans="2:83">
      <c r="B58" s="182"/>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89"/>
      <c r="BR58" s="189"/>
      <c r="BS58" s="189"/>
      <c r="BT58" s="189"/>
      <c r="BU58" s="189"/>
      <c r="BV58" s="189"/>
      <c r="BW58" s="189"/>
      <c r="BX58" s="189"/>
      <c r="BY58" s="189"/>
      <c r="BZ58" s="189"/>
      <c r="CA58" s="192"/>
      <c r="CB58" s="190"/>
    </row>
    <row r="59" spans="2:83">
      <c r="B59" s="182"/>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89"/>
      <c r="BR59" s="189"/>
      <c r="BS59" s="189"/>
      <c r="BT59" s="189"/>
      <c r="BU59" s="189"/>
      <c r="BV59" s="189"/>
      <c r="BW59" s="189"/>
      <c r="BX59" s="189"/>
      <c r="BY59" s="189"/>
      <c r="BZ59" s="189"/>
      <c r="CA59" s="192"/>
      <c r="CB59" s="190"/>
    </row>
    <row r="60" spans="2:83">
      <c r="B60" s="182"/>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89"/>
      <c r="BR60" s="189"/>
      <c r="BS60" s="189"/>
      <c r="BT60" s="189"/>
      <c r="BU60" s="189"/>
      <c r="BV60" s="189"/>
      <c r="BW60" s="189"/>
      <c r="BX60" s="189"/>
      <c r="BY60" s="189"/>
      <c r="BZ60" s="189"/>
      <c r="CA60" s="192"/>
      <c r="CB60" s="190"/>
    </row>
    <row r="61" spans="2:83">
      <c r="B61" s="182"/>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9"/>
      <c r="BO61" s="189"/>
      <c r="BP61" s="189"/>
      <c r="BQ61" s="189"/>
      <c r="BR61" s="189"/>
      <c r="BS61" s="189"/>
      <c r="BT61" s="189"/>
      <c r="BU61" s="189"/>
      <c r="BV61" s="189"/>
      <c r="BW61" s="189"/>
      <c r="BX61" s="189"/>
      <c r="BY61" s="189"/>
      <c r="BZ61" s="189"/>
      <c r="CA61" s="192"/>
      <c r="CB61" s="190"/>
    </row>
    <row r="62" spans="2:83">
      <c r="B62" s="182"/>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189"/>
      <c r="BW62" s="189"/>
      <c r="BX62" s="189"/>
      <c r="BY62" s="189"/>
      <c r="BZ62" s="189"/>
      <c r="CA62" s="192"/>
      <c r="CB62" s="190"/>
    </row>
    <row r="63" spans="2:83">
      <c r="B63" s="182"/>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190"/>
      <c r="BY63" s="190"/>
      <c r="BZ63" s="190"/>
      <c r="CA63" s="190"/>
      <c r="CB63" s="190"/>
    </row>
    <row r="64" spans="2:83">
      <c r="B64" s="182"/>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row>
    <row r="65" spans="2:80">
      <c r="B65" s="182"/>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row>
    <row r="66" spans="2:80">
      <c r="B66" s="182"/>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row>
    <row r="67" spans="2:80">
      <c r="B67" s="182"/>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c r="CA67" s="190"/>
      <c r="CB67" s="190"/>
    </row>
    <row r="68" spans="2:80">
      <c r="B68" s="182"/>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row>
    <row r="69" spans="2:80">
      <c r="B69" s="182"/>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row>
    <row r="70" spans="2:80">
      <c r="B70" s="182"/>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row>
    <row r="71" spans="2:80">
      <c r="B71" s="182"/>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0"/>
      <c r="BR71" s="190"/>
      <c r="BS71" s="190"/>
      <c r="BT71" s="190"/>
      <c r="BU71" s="190"/>
      <c r="BV71" s="190"/>
      <c r="BW71" s="190"/>
      <c r="BX71" s="190"/>
      <c r="BY71" s="190"/>
      <c r="BZ71" s="190"/>
      <c r="CA71" s="190"/>
      <c r="CB71" s="190"/>
    </row>
    <row r="72" spans="2:80">
      <c r="B72" s="182"/>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0"/>
      <c r="BQ72" s="190"/>
      <c r="BR72" s="190"/>
      <c r="BS72" s="190"/>
      <c r="BT72" s="190"/>
      <c r="BU72" s="190"/>
      <c r="BV72" s="190"/>
      <c r="BW72" s="190"/>
      <c r="BX72" s="190"/>
      <c r="BY72" s="190"/>
      <c r="BZ72" s="190"/>
      <c r="CA72" s="190"/>
      <c r="CB72" s="190"/>
    </row>
    <row r="73" spans="2:80">
      <c r="B73" s="182"/>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190"/>
      <c r="BX73" s="190"/>
      <c r="BY73" s="190"/>
      <c r="BZ73" s="190"/>
      <c r="CA73" s="190"/>
      <c r="CB73" s="190"/>
    </row>
    <row r="74" spans="2:80">
      <c r="B74" s="182"/>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0"/>
      <c r="BY74" s="190"/>
      <c r="BZ74" s="190"/>
      <c r="CA74" s="190"/>
      <c r="CB74" s="190"/>
    </row>
    <row r="75" spans="2:80">
      <c r="B75" s="182"/>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0"/>
      <c r="BR75" s="190"/>
      <c r="BS75" s="190"/>
      <c r="BT75" s="190"/>
      <c r="BU75" s="190"/>
      <c r="BV75" s="190"/>
      <c r="BW75" s="190"/>
      <c r="BX75" s="190"/>
      <c r="BY75" s="190"/>
      <c r="BZ75" s="190"/>
      <c r="CA75" s="190"/>
      <c r="CB75" s="190"/>
    </row>
    <row r="76" spans="2:80">
      <c r="B76" s="182"/>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0"/>
      <c r="BR76" s="190"/>
      <c r="BS76" s="190"/>
      <c r="BT76" s="190"/>
      <c r="BU76" s="190"/>
      <c r="BV76" s="190"/>
      <c r="BW76" s="190"/>
      <c r="BX76" s="190"/>
      <c r="BY76" s="190"/>
      <c r="BZ76" s="190"/>
      <c r="CA76" s="190"/>
      <c r="CB76" s="190"/>
    </row>
    <row r="77" spans="2:80">
      <c r="B77" s="182"/>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0"/>
      <c r="BX77" s="190"/>
      <c r="BY77" s="190"/>
      <c r="BZ77" s="190"/>
      <c r="CA77" s="190"/>
      <c r="CB77" s="19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FFFF00"/>
  </sheetPr>
  <dimension ref="A1:XFD79"/>
  <sheetViews>
    <sheetView showGridLines="0" showRowColHeaders="0" zoomScale="90" zoomScaleNormal="90" workbookViewId="0"/>
  </sheetViews>
  <sheetFormatPr baseColWidth="10" defaultColWidth="9" defaultRowHeight="13" zeroHeight="1"/>
  <cols>
    <col min="1" max="1" width="3.1640625" style="27" customWidth="1"/>
    <col min="2" max="2" width="9.83203125" style="27" customWidth="1"/>
    <col min="3" max="3" width="10" style="27" customWidth="1"/>
    <col min="4" max="4" width="13.5" style="27" bestFit="1" customWidth="1"/>
    <col min="5" max="6" width="11.1640625" style="27" customWidth="1"/>
    <col min="7" max="8" width="8.6640625" style="226" customWidth="1"/>
    <col min="9" max="9" width="10" style="226" customWidth="1"/>
    <col min="10" max="10" width="10" style="27" customWidth="1"/>
    <col min="11" max="11" width="14.1640625" style="27" customWidth="1"/>
    <col min="12" max="12" width="14.33203125" style="27" customWidth="1"/>
    <col min="13" max="13" width="14.1640625" style="27" customWidth="1"/>
    <col min="14" max="14" width="11" style="27" customWidth="1"/>
    <col min="15" max="15" width="10.5" style="27" customWidth="1"/>
    <col min="16" max="16" width="10.6640625" style="27" customWidth="1"/>
    <col min="17" max="17" width="10.6640625" style="39" customWidth="1"/>
    <col min="18" max="18" width="10.1640625" style="27" customWidth="1"/>
    <col min="19" max="58" width="9" style="27" customWidth="1"/>
    <col min="59" max="59" width="9.1640625" style="27" customWidth="1"/>
    <col min="60" max="16384" width="9" style="27"/>
  </cols>
  <sheetData>
    <row r="1" spans="1:16384" ht="20">
      <c r="A1" s="1" t="s">
        <v>121</v>
      </c>
    </row>
    <row r="2" spans="1:16384" ht="2.5" customHeight="1"/>
    <row r="3" spans="1:16384" ht="2.5" customHeight="1"/>
    <row r="4" spans="1:16384" ht="2.5" customHeight="1"/>
    <row r="5" spans="1:16384" ht="2.5" customHeight="1"/>
    <row r="6" spans="1:16384" ht="2.5" customHeight="1" thickBot="1"/>
    <row r="7" spans="1:16384" ht="14" thickBot="1">
      <c r="D7" s="290" t="s">
        <v>117</v>
      </c>
      <c r="E7" s="291">
        <v>0.8</v>
      </c>
      <c r="L7" s="290" t="s">
        <v>120</v>
      </c>
      <c r="M7" s="292">
        <v>2</v>
      </c>
    </row>
    <row r="8" spans="1:16384" ht="2.5" customHeight="1"/>
    <row r="9" spans="1:16384" ht="2.5" customHeight="1"/>
    <row r="10" spans="1:16384" ht="17" thickBot="1">
      <c r="B10" s="174" t="s">
        <v>59</v>
      </c>
      <c r="M10" s="220" t="str">
        <f>"Incurred ACPC (NY + "&amp;$M$7&amp;")"</f>
        <v>Incurred ACPC (NY + 2)</v>
      </c>
    </row>
    <row r="11" spans="1:16384" ht="52.5" customHeight="1" thickBot="1">
      <c r="B11" s="35" t="s">
        <v>7</v>
      </c>
      <c r="C11" s="36" t="s">
        <v>25</v>
      </c>
      <c r="D11" s="36" t="s">
        <v>13</v>
      </c>
      <c r="E11" s="36" t="s">
        <v>118</v>
      </c>
      <c r="F11" s="36" t="s">
        <v>90</v>
      </c>
      <c r="G11" s="227" t="s">
        <v>91</v>
      </c>
      <c r="H11" s="227" t="s">
        <v>119</v>
      </c>
      <c r="I11" s="227" t="s">
        <v>92</v>
      </c>
      <c r="J11" s="36" t="s">
        <v>26</v>
      </c>
      <c r="K11" s="36" t="s">
        <v>46</v>
      </c>
      <c r="L11" s="36" t="s">
        <v>47</v>
      </c>
      <c r="M11" s="36" t="str">
        <f>"Incurred ACPC shifted by "&amp;M7&amp;" years"</f>
        <v>Incurred ACPC shifted by 2 years</v>
      </c>
      <c r="N11" s="36" t="s">
        <v>14</v>
      </c>
      <c r="O11" s="36" t="s">
        <v>81</v>
      </c>
      <c r="P11" s="36" t="s">
        <v>168</v>
      </c>
      <c r="Q11" s="36" t="s">
        <v>169</v>
      </c>
      <c r="R11" s="36" t="s">
        <v>175</v>
      </c>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422"/>
      <c r="DG11" s="422"/>
      <c r="DH11" s="422"/>
      <c r="DI11" s="422"/>
      <c r="DJ11" s="422"/>
      <c r="DK11" s="422"/>
      <c r="DL11" s="422"/>
      <c r="DM11" s="422"/>
      <c r="DN11" s="422"/>
      <c r="DO11" s="422"/>
      <c r="DP11" s="422"/>
      <c r="DQ11" s="422"/>
      <c r="DR11" s="422"/>
      <c r="DS11" s="422"/>
      <c r="DT11" s="422"/>
      <c r="DU11" s="422"/>
      <c r="DV11" s="422"/>
      <c r="DW11" s="422"/>
      <c r="DX11" s="422"/>
      <c r="DY11" s="422"/>
      <c r="DZ11" s="422"/>
      <c r="EA11" s="422"/>
      <c r="EB11" s="422"/>
      <c r="EC11" s="422"/>
      <c r="ED11" s="422"/>
      <c r="EE11" s="422"/>
      <c r="EF11" s="422"/>
      <c r="EG11" s="422"/>
      <c r="EH11" s="422"/>
      <c r="EI11" s="422"/>
      <c r="EJ11" s="422"/>
      <c r="EK11" s="422"/>
      <c r="EL11" s="422"/>
      <c r="EM11" s="422"/>
      <c r="EN11" s="422"/>
      <c r="EO11" s="422"/>
      <c r="EP11" s="422"/>
      <c r="EQ11" s="422"/>
      <c r="ER11" s="422"/>
      <c r="ES11" s="422"/>
      <c r="ET11" s="422"/>
      <c r="EU11" s="422"/>
      <c r="EV11" s="422"/>
      <c r="EW11" s="422"/>
      <c r="EX11" s="422"/>
      <c r="EY11" s="422"/>
      <c r="EZ11" s="422"/>
      <c r="FA11" s="422"/>
      <c r="FB11" s="422"/>
      <c r="FC11" s="422"/>
      <c r="FD11" s="422"/>
      <c r="FE11" s="422"/>
      <c r="FF11" s="422"/>
      <c r="FG11" s="422"/>
      <c r="FH11" s="422"/>
      <c r="FI11" s="422"/>
      <c r="FJ11" s="422"/>
      <c r="FK11" s="422"/>
      <c r="FL11" s="422"/>
      <c r="FM11" s="422"/>
      <c r="FN11" s="422"/>
      <c r="FO11" s="422"/>
      <c r="FP11" s="422"/>
      <c r="FQ11" s="422"/>
      <c r="FR11" s="422"/>
      <c r="FS11" s="422"/>
      <c r="FT11" s="422"/>
      <c r="FU11" s="422"/>
      <c r="FV11" s="422"/>
      <c r="FW11" s="422"/>
      <c r="FX11" s="422"/>
      <c r="FY11" s="422"/>
      <c r="FZ11" s="422"/>
      <c r="GA11" s="422"/>
      <c r="GB11" s="422"/>
      <c r="GC11" s="422"/>
      <c r="GD11" s="422"/>
      <c r="GE11" s="422"/>
      <c r="GF11" s="422"/>
      <c r="GG11" s="422"/>
      <c r="GH11" s="422"/>
      <c r="GI11" s="422"/>
      <c r="GJ11" s="422"/>
      <c r="GK11" s="422"/>
      <c r="GL11" s="422"/>
      <c r="GM11" s="422"/>
      <c r="GN11" s="422"/>
      <c r="GO11" s="422"/>
      <c r="GP11" s="422"/>
      <c r="GQ11" s="422"/>
      <c r="GR11" s="422"/>
      <c r="GS11" s="422"/>
      <c r="GT11" s="422"/>
      <c r="GU11" s="422"/>
      <c r="GV11" s="422"/>
      <c r="GW11" s="422"/>
      <c r="GX11" s="422"/>
      <c r="GY11" s="422"/>
      <c r="GZ11" s="422"/>
      <c r="HA11" s="422"/>
      <c r="HB11" s="422"/>
      <c r="HC11" s="422"/>
      <c r="HD11" s="422"/>
      <c r="HE11" s="422"/>
      <c r="HF11" s="422"/>
      <c r="HG11" s="422"/>
      <c r="HH11" s="422"/>
      <c r="HI11" s="422"/>
      <c r="HJ11" s="422"/>
      <c r="HK11" s="422"/>
      <c r="HL11" s="422"/>
      <c r="HM11" s="422"/>
      <c r="HN11" s="422"/>
      <c r="HO11" s="422"/>
      <c r="HP11" s="422"/>
      <c r="HQ11" s="422"/>
      <c r="HR11" s="422"/>
      <c r="HS11" s="422"/>
      <c r="HT11" s="422"/>
      <c r="HU11" s="422"/>
      <c r="HV11" s="422"/>
      <c r="HW11" s="422"/>
      <c r="HX11" s="422"/>
      <c r="HY11" s="422"/>
      <c r="HZ11" s="422"/>
      <c r="IA11" s="422"/>
      <c r="IB11" s="422"/>
      <c r="IC11" s="422"/>
      <c r="ID11" s="422"/>
      <c r="IE11" s="422"/>
      <c r="IF11" s="422"/>
      <c r="IG11" s="422"/>
      <c r="IH11" s="422"/>
      <c r="II11" s="422"/>
      <c r="IJ11" s="422"/>
      <c r="IK11" s="422"/>
      <c r="IL11" s="422"/>
      <c r="IM11" s="422"/>
      <c r="IN11" s="422"/>
      <c r="IO11" s="422"/>
      <c r="IP11" s="422"/>
      <c r="IQ11" s="422"/>
      <c r="IR11" s="422"/>
      <c r="IS11" s="422"/>
      <c r="IT11" s="422"/>
      <c r="IU11" s="422"/>
      <c r="IV11" s="422"/>
      <c r="IW11" s="422"/>
      <c r="IX11" s="422"/>
      <c r="IY11" s="422"/>
      <c r="IZ11" s="422"/>
      <c r="JA11" s="422"/>
      <c r="JB11" s="422"/>
      <c r="JC11" s="422"/>
      <c r="JD11" s="422"/>
      <c r="JE11" s="422"/>
      <c r="JF11" s="422"/>
      <c r="JG11" s="422"/>
      <c r="JH11" s="422"/>
      <c r="JI11" s="422"/>
      <c r="JJ11" s="422"/>
      <c r="JK11" s="422"/>
      <c r="JL11" s="422"/>
      <c r="JM11" s="422"/>
      <c r="JN11" s="422"/>
      <c r="JO11" s="422"/>
      <c r="JP11" s="422"/>
      <c r="JQ11" s="422"/>
      <c r="JR11" s="422"/>
      <c r="JS11" s="422"/>
      <c r="JT11" s="422"/>
      <c r="JU11" s="422"/>
      <c r="JV11" s="422"/>
      <c r="JW11" s="422"/>
      <c r="JX11" s="422"/>
      <c r="JY11" s="422"/>
      <c r="JZ11" s="422"/>
      <c r="KA11" s="422"/>
      <c r="KB11" s="422"/>
      <c r="KC11" s="422"/>
      <c r="KD11" s="422"/>
      <c r="KE11" s="422"/>
      <c r="KF11" s="422"/>
      <c r="KG11" s="422"/>
      <c r="KH11" s="422"/>
      <c r="KI11" s="422"/>
      <c r="KJ11" s="422"/>
      <c r="KK11" s="422"/>
      <c r="KL11" s="422"/>
      <c r="KM11" s="422"/>
      <c r="KN11" s="422"/>
      <c r="KO11" s="422"/>
      <c r="KP11" s="422"/>
      <c r="KQ11" s="422"/>
      <c r="KR11" s="422"/>
      <c r="KS11" s="422"/>
      <c r="KT11" s="422"/>
      <c r="KU11" s="422"/>
      <c r="KV11" s="422"/>
      <c r="KW11" s="422"/>
      <c r="KX11" s="422"/>
      <c r="KY11" s="422"/>
      <c r="KZ11" s="422"/>
      <c r="LA11" s="422"/>
      <c r="LB11" s="422"/>
      <c r="LC11" s="422"/>
      <c r="LD11" s="422"/>
      <c r="LE11" s="422"/>
      <c r="LF11" s="422"/>
      <c r="LG11" s="422"/>
      <c r="LH11" s="422"/>
      <c r="LI11" s="422"/>
      <c r="LJ11" s="422"/>
      <c r="LK11" s="422"/>
      <c r="LL11" s="422"/>
      <c r="LM11" s="422"/>
      <c r="LN11" s="422"/>
      <c r="LO11" s="422"/>
      <c r="LP11" s="422"/>
      <c r="LQ11" s="422"/>
      <c r="LR11" s="422"/>
      <c r="LS11" s="422"/>
      <c r="LT11" s="422"/>
      <c r="LU11" s="422"/>
      <c r="LV11" s="422"/>
      <c r="LW11" s="422"/>
      <c r="LX11" s="422"/>
      <c r="LY11" s="422"/>
      <c r="LZ11" s="422"/>
      <c r="MA11" s="422"/>
      <c r="MB11" s="422"/>
      <c r="MC11" s="422"/>
      <c r="MD11" s="422"/>
      <c r="ME11" s="422"/>
      <c r="MF11" s="422"/>
      <c r="MG11" s="422"/>
      <c r="MH11" s="422"/>
      <c r="MI11" s="422"/>
      <c r="MJ11" s="422"/>
      <c r="MK11" s="422"/>
      <c r="ML11" s="422"/>
      <c r="MM11" s="422"/>
      <c r="MN11" s="422"/>
      <c r="MO11" s="422"/>
      <c r="MP11" s="422"/>
      <c r="MQ11" s="422"/>
      <c r="MR11" s="422"/>
      <c r="MS11" s="422"/>
      <c r="MT11" s="422"/>
      <c r="MU11" s="422"/>
      <c r="MV11" s="422"/>
      <c r="MW11" s="422"/>
      <c r="MX11" s="422"/>
      <c r="MY11" s="422"/>
      <c r="MZ11" s="422"/>
      <c r="NA11" s="422"/>
      <c r="NB11" s="422"/>
      <c r="NC11" s="422"/>
      <c r="ND11" s="422"/>
      <c r="NE11" s="422"/>
      <c r="NF11" s="422"/>
      <c r="NG11" s="422"/>
      <c r="NH11" s="422"/>
      <c r="NI11" s="422"/>
      <c r="NJ11" s="422"/>
      <c r="NK11" s="422"/>
      <c r="NL11" s="422"/>
      <c r="NM11" s="422"/>
      <c r="NN11" s="422"/>
      <c r="NO11" s="422"/>
      <c r="NP11" s="422"/>
      <c r="NQ11" s="422"/>
      <c r="NR11" s="422"/>
      <c r="NS11" s="422"/>
      <c r="NT11" s="422"/>
      <c r="NU11" s="422"/>
      <c r="NV11" s="422"/>
      <c r="NW11" s="422"/>
      <c r="NX11" s="422"/>
      <c r="NY11" s="422"/>
      <c r="NZ11" s="422"/>
      <c r="OA11" s="422"/>
      <c r="OB11" s="422"/>
      <c r="OC11" s="422"/>
      <c r="OD11" s="422"/>
      <c r="OE11" s="422"/>
      <c r="OF11" s="422"/>
      <c r="OG11" s="422"/>
      <c r="OH11" s="422"/>
      <c r="OI11" s="422"/>
      <c r="OJ11" s="422"/>
      <c r="OK11" s="422"/>
      <c r="OL11" s="422"/>
      <c r="OM11" s="422"/>
      <c r="ON11" s="422"/>
      <c r="OO11" s="422"/>
      <c r="OP11" s="422"/>
      <c r="OQ11" s="422"/>
      <c r="OR11" s="422"/>
      <c r="OS11" s="422"/>
      <c r="OT11" s="422"/>
      <c r="OU11" s="422"/>
      <c r="OV11" s="422"/>
      <c r="OW11" s="422"/>
      <c r="OX11" s="422"/>
      <c r="OY11" s="422"/>
      <c r="OZ11" s="422"/>
      <c r="PA11" s="422"/>
      <c r="PB11" s="422"/>
      <c r="PC11" s="422"/>
      <c r="PD11" s="422"/>
      <c r="PE11" s="422"/>
      <c r="PF11" s="422"/>
      <c r="PG11" s="422"/>
      <c r="PH11" s="422"/>
      <c r="PI11" s="422"/>
      <c r="PJ11" s="422"/>
      <c r="PK11" s="422"/>
      <c r="PL11" s="422"/>
      <c r="PM11" s="422"/>
      <c r="PN11" s="422"/>
      <c r="PO11" s="422"/>
      <c r="PP11" s="422"/>
      <c r="PQ11" s="422"/>
      <c r="PR11" s="422"/>
      <c r="PS11" s="422"/>
      <c r="PT11" s="422"/>
      <c r="PU11" s="422"/>
      <c r="PV11" s="422"/>
      <c r="PW11" s="422"/>
      <c r="PX11" s="422"/>
      <c r="PY11" s="422"/>
      <c r="PZ11" s="422"/>
      <c r="QA11" s="422"/>
      <c r="QB11" s="422"/>
      <c r="QC11" s="422"/>
      <c r="QD11" s="422"/>
      <c r="QE11" s="422"/>
      <c r="QF11" s="422"/>
      <c r="QG11" s="422"/>
      <c r="QH11" s="422"/>
      <c r="QI11" s="422"/>
      <c r="QJ11" s="422"/>
      <c r="QK11" s="422"/>
      <c r="QL11" s="422"/>
      <c r="QM11" s="422"/>
      <c r="QN11" s="422"/>
      <c r="QO11" s="422"/>
      <c r="QP11" s="422"/>
      <c r="QQ11" s="422"/>
      <c r="QR11" s="422"/>
      <c r="QS11" s="422"/>
      <c r="QT11" s="422"/>
      <c r="QU11" s="422"/>
      <c r="QV11" s="422"/>
      <c r="QW11" s="422"/>
      <c r="QX11" s="422"/>
      <c r="QY11" s="422"/>
      <c r="QZ11" s="422"/>
      <c r="RA11" s="422"/>
      <c r="RB11" s="422"/>
      <c r="RC11" s="422"/>
      <c r="RD11" s="422"/>
      <c r="RE11" s="422"/>
      <c r="RF11" s="422"/>
      <c r="RG11" s="422"/>
      <c r="RH11" s="422"/>
      <c r="RI11" s="422"/>
      <c r="RJ11" s="422"/>
      <c r="RK11" s="422"/>
      <c r="RL11" s="422"/>
      <c r="RM11" s="422"/>
      <c r="RN11" s="422"/>
      <c r="RO11" s="422"/>
      <c r="RP11" s="422"/>
      <c r="RQ11" s="422"/>
      <c r="RR11" s="422"/>
      <c r="RS11" s="422"/>
      <c r="RT11" s="422"/>
      <c r="RU11" s="422"/>
      <c r="RV11" s="422"/>
      <c r="RW11" s="422"/>
      <c r="RX11" s="422"/>
      <c r="RY11" s="422"/>
      <c r="RZ11" s="422"/>
      <c r="SA11" s="422"/>
      <c r="SB11" s="422"/>
      <c r="SC11" s="422"/>
      <c r="SD11" s="422"/>
      <c r="SE11" s="422"/>
      <c r="SF11" s="422"/>
      <c r="SG11" s="422"/>
      <c r="SH11" s="422"/>
      <c r="SI11" s="422"/>
      <c r="SJ11" s="422"/>
      <c r="SK11" s="422"/>
      <c r="SL11" s="422"/>
      <c r="SM11" s="422"/>
      <c r="SN11" s="422"/>
      <c r="SO11" s="422"/>
      <c r="SP11" s="422"/>
      <c r="SQ11" s="422"/>
      <c r="SR11" s="422"/>
      <c r="SS11" s="422"/>
      <c r="ST11" s="422"/>
      <c r="SU11" s="422"/>
      <c r="SV11" s="422"/>
      <c r="SW11" s="422"/>
      <c r="SX11" s="422"/>
      <c r="SY11" s="422"/>
      <c r="SZ11" s="422"/>
      <c r="TA11" s="422"/>
      <c r="TB11" s="422"/>
      <c r="TC11" s="422"/>
      <c r="TD11" s="422"/>
      <c r="TE11" s="422"/>
      <c r="TF11" s="422"/>
      <c r="TG11" s="422"/>
      <c r="TH11" s="422"/>
      <c r="TI11" s="422"/>
      <c r="TJ11" s="422"/>
      <c r="TK11" s="422"/>
      <c r="TL11" s="422"/>
      <c r="TM11" s="422"/>
      <c r="TN11" s="422"/>
      <c r="TO11" s="422"/>
      <c r="TP11" s="422"/>
      <c r="TQ11" s="422"/>
      <c r="TR11" s="422"/>
      <c r="TS11" s="422"/>
      <c r="TT11" s="422"/>
      <c r="TU11" s="422"/>
      <c r="TV11" s="422"/>
      <c r="TW11" s="422"/>
      <c r="TX11" s="422"/>
      <c r="TY11" s="422"/>
      <c r="TZ11" s="422"/>
      <c r="UA11" s="422"/>
      <c r="UB11" s="422"/>
      <c r="UC11" s="422"/>
      <c r="UD11" s="422"/>
      <c r="UE11" s="422"/>
      <c r="UF11" s="422"/>
      <c r="UG11" s="422"/>
      <c r="UH11" s="422"/>
      <c r="UI11" s="422"/>
      <c r="UJ11" s="422"/>
      <c r="UK11" s="422"/>
      <c r="UL11" s="422"/>
      <c r="UM11" s="422"/>
      <c r="UN11" s="422"/>
      <c r="UO11" s="422"/>
      <c r="UP11" s="422"/>
      <c r="UQ11" s="422"/>
      <c r="UR11" s="422"/>
      <c r="US11" s="422"/>
      <c r="UT11" s="422"/>
      <c r="UU11" s="422"/>
      <c r="UV11" s="422"/>
      <c r="UW11" s="422"/>
      <c r="UX11" s="422"/>
      <c r="UY11" s="422"/>
      <c r="UZ11" s="422"/>
      <c r="VA11" s="422"/>
      <c r="VB11" s="422"/>
      <c r="VC11" s="422"/>
      <c r="VD11" s="422"/>
      <c r="VE11" s="422"/>
      <c r="VF11" s="422"/>
      <c r="VG11" s="422"/>
      <c r="VH11" s="422"/>
      <c r="VI11" s="422"/>
      <c r="VJ11" s="422"/>
      <c r="VK11" s="422"/>
      <c r="VL11" s="422"/>
      <c r="VM11" s="422"/>
      <c r="VN11" s="422"/>
      <c r="VO11" s="422"/>
      <c r="VP11" s="422"/>
      <c r="VQ11" s="422"/>
      <c r="VR11" s="422"/>
      <c r="VS11" s="422"/>
      <c r="VT11" s="422"/>
      <c r="VU11" s="422"/>
      <c r="VV11" s="422"/>
      <c r="VW11" s="422"/>
      <c r="VX11" s="422"/>
      <c r="VY11" s="422"/>
      <c r="VZ11" s="422"/>
      <c r="WA11" s="422"/>
      <c r="WB11" s="422"/>
      <c r="WC11" s="422"/>
      <c r="WD11" s="422"/>
      <c r="WE11" s="422"/>
      <c r="WF11" s="422"/>
      <c r="WG11" s="422"/>
      <c r="WH11" s="422"/>
      <c r="WI11" s="422"/>
      <c r="WJ11" s="422"/>
      <c r="WK11" s="422"/>
      <c r="WL11" s="422"/>
      <c r="WM11" s="422"/>
      <c r="WN11" s="422"/>
      <c r="WO11" s="422"/>
      <c r="WP11" s="422"/>
      <c r="WQ11" s="422"/>
      <c r="WR11" s="422"/>
      <c r="WS11" s="422"/>
      <c r="WT11" s="422"/>
      <c r="WU11" s="422"/>
      <c r="WV11" s="422"/>
      <c r="WW11" s="422"/>
      <c r="WX11" s="422"/>
      <c r="WY11" s="422"/>
      <c r="WZ11" s="422"/>
      <c r="XA11" s="422"/>
      <c r="XB11" s="422"/>
      <c r="XC11" s="422"/>
      <c r="XD11" s="422"/>
      <c r="XE11" s="422"/>
      <c r="XF11" s="422"/>
      <c r="XG11" s="422"/>
      <c r="XH11" s="422"/>
      <c r="XI11" s="422"/>
      <c r="XJ11" s="422"/>
      <c r="XK11" s="422"/>
      <c r="XL11" s="422"/>
      <c r="XM11" s="422"/>
      <c r="XN11" s="422"/>
      <c r="XO11" s="422"/>
      <c r="XP11" s="422"/>
      <c r="XQ11" s="422"/>
      <c r="XR11" s="422"/>
      <c r="XS11" s="422"/>
      <c r="XT11" s="422"/>
      <c r="XU11" s="422"/>
      <c r="XV11" s="422"/>
      <c r="XW11" s="422"/>
      <c r="XX11" s="422"/>
      <c r="XY11" s="422"/>
      <c r="XZ11" s="422"/>
      <c r="YA11" s="422"/>
      <c r="YB11" s="422"/>
      <c r="YC11" s="422"/>
      <c r="YD11" s="422"/>
      <c r="YE11" s="422"/>
      <c r="YF11" s="422"/>
      <c r="YG11" s="422"/>
      <c r="YH11" s="422"/>
      <c r="YI11" s="422"/>
      <c r="YJ11" s="422"/>
      <c r="YK11" s="422"/>
      <c r="YL11" s="422"/>
      <c r="YM11" s="422"/>
      <c r="YN11" s="422"/>
      <c r="YO11" s="422"/>
      <c r="YP11" s="422"/>
      <c r="YQ11" s="422"/>
      <c r="YR11" s="422"/>
      <c r="YS11" s="422"/>
      <c r="YT11" s="422"/>
      <c r="YU11" s="422"/>
      <c r="YV11" s="422"/>
      <c r="YW11" s="422"/>
      <c r="YX11" s="422"/>
      <c r="YY11" s="422"/>
      <c r="YZ11" s="422"/>
      <c r="ZA11" s="422"/>
      <c r="ZB11" s="422"/>
      <c r="ZC11" s="422"/>
      <c r="ZD11" s="422"/>
      <c r="ZE11" s="422"/>
      <c r="ZF11" s="422"/>
      <c r="ZG11" s="422"/>
      <c r="ZH11" s="422"/>
      <c r="ZI11" s="422"/>
      <c r="ZJ11" s="422"/>
      <c r="ZK11" s="422"/>
      <c r="ZL11" s="422"/>
      <c r="ZM11" s="422"/>
      <c r="ZN11" s="422"/>
      <c r="ZO11" s="422"/>
      <c r="ZP11" s="422"/>
      <c r="ZQ11" s="422"/>
      <c r="ZR11" s="422"/>
      <c r="ZS11" s="422"/>
      <c r="ZT11" s="422"/>
      <c r="ZU11" s="422"/>
      <c r="ZV11" s="422"/>
      <c r="ZW11" s="422"/>
      <c r="ZX11" s="422"/>
      <c r="ZY11" s="422"/>
      <c r="ZZ11" s="422"/>
      <c r="AAA11" s="422"/>
      <c r="AAB11" s="422"/>
      <c r="AAC11" s="422"/>
      <c r="AAD11" s="422"/>
      <c r="AAE11" s="422"/>
      <c r="AAF11" s="422"/>
      <c r="AAG11" s="422"/>
      <c r="AAH11" s="422"/>
      <c r="AAI11" s="422"/>
      <c r="AAJ11" s="422"/>
      <c r="AAK11" s="422"/>
      <c r="AAL11" s="422"/>
      <c r="AAM11" s="422"/>
      <c r="AAN11" s="422"/>
      <c r="AAO11" s="422"/>
      <c r="AAP11" s="422"/>
      <c r="AAQ11" s="422"/>
      <c r="AAR11" s="422"/>
      <c r="AAS11" s="422"/>
      <c r="AAT11" s="422"/>
      <c r="AAU11" s="422"/>
      <c r="AAV11" s="422"/>
      <c r="AAW11" s="422"/>
      <c r="AAX11" s="422"/>
      <c r="AAY11" s="422"/>
      <c r="AAZ11" s="422"/>
      <c r="ABA11" s="422"/>
      <c r="ABB11" s="422"/>
      <c r="ABC11" s="422"/>
      <c r="ABD11" s="422"/>
      <c r="ABE11" s="422"/>
      <c r="ABF11" s="422"/>
      <c r="ABG11" s="422"/>
      <c r="ABH11" s="422"/>
      <c r="ABI11" s="422"/>
      <c r="ABJ11" s="422"/>
      <c r="ABK11" s="422"/>
      <c r="ABL11" s="422"/>
      <c r="ABM11" s="422"/>
      <c r="ABN11" s="422"/>
      <c r="ABO11" s="422"/>
      <c r="ABP11" s="422"/>
      <c r="ABQ11" s="422"/>
      <c r="ABR11" s="422"/>
      <c r="ABS11" s="422"/>
      <c r="ABT11" s="422"/>
      <c r="ABU11" s="422"/>
      <c r="ABV11" s="422"/>
      <c r="ABW11" s="422"/>
      <c r="ABX11" s="422"/>
      <c r="ABY11" s="422"/>
      <c r="ABZ11" s="422"/>
      <c r="ACA11" s="422"/>
      <c r="ACB11" s="422"/>
      <c r="ACC11" s="422"/>
      <c r="ACD11" s="422"/>
      <c r="ACE11" s="422"/>
      <c r="ACF11" s="422"/>
      <c r="ACG11" s="422"/>
      <c r="ACH11" s="422"/>
      <c r="ACI11" s="422"/>
      <c r="ACJ11" s="422"/>
      <c r="ACK11" s="422"/>
      <c r="ACL11" s="422"/>
      <c r="ACM11" s="422"/>
      <c r="ACN11" s="422"/>
      <c r="ACO11" s="422"/>
      <c r="ACP11" s="422"/>
      <c r="ACQ11" s="422"/>
      <c r="ACR11" s="422"/>
      <c r="ACS11" s="422"/>
      <c r="ACT11" s="422"/>
      <c r="ACU11" s="422"/>
      <c r="ACV11" s="422"/>
      <c r="ACW11" s="422"/>
      <c r="ACX11" s="422"/>
      <c r="ACY11" s="422"/>
      <c r="ACZ11" s="422"/>
      <c r="ADA11" s="422"/>
      <c r="ADB11" s="422"/>
      <c r="ADC11" s="422"/>
      <c r="ADD11" s="422"/>
      <c r="ADE11" s="422"/>
      <c r="ADF11" s="422"/>
      <c r="ADG11" s="422"/>
      <c r="ADH11" s="422"/>
      <c r="ADI11" s="422"/>
      <c r="ADJ11" s="422"/>
      <c r="ADK11" s="422"/>
      <c r="ADL11" s="422"/>
      <c r="ADM11" s="422"/>
      <c r="ADN11" s="422"/>
      <c r="ADO11" s="422"/>
      <c r="ADP11" s="422"/>
      <c r="ADQ11" s="422"/>
      <c r="ADR11" s="422"/>
      <c r="ADS11" s="422"/>
      <c r="ADT11" s="422"/>
      <c r="ADU11" s="422"/>
      <c r="ADV11" s="422"/>
      <c r="ADW11" s="422"/>
      <c r="ADX11" s="422"/>
      <c r="ADY11" s="422"/>
      <c r="ADZ11" s="422"/>
      <c r="AEA11" s="422"/>
      <c r="AEB11" s="422"/>
      <c r="AEC11" s="422"/>
      <c r="AED11" s="422"/>
      <c r="AEE11" s="422"/>
      <c r="AEF11" s="422"/>
      <c r="AEG11" s="422"/>
      <c r="AEH11" s="422"/>
      <c r="AEI11" s="422"/>
      <c r="AEJ11" s="422"/>
      <c r="AEK11" s="422"/>
      <c r="AEL11" s="422"/>
      <c r="AEM11" s="422"/>
      <c r="AEN11" s="422"/>
      <c r="AEO11" s="422"/>
      <c r="AEP11" s="422"/>
      <c r="AEQ11" s="422"/>
      <c r="AER11" s="422"/>
      <c r="AES11" s="422"/>
      <c r="AET11" s="422"/>
      <c r="AEU11" s="422"/>
      <c r="AEV11" s="422"/>
      <c r="AEW11" s="422"/>
      <c r="AEX11" s="422"/>
      <c r="AEY11" s="422"/>
      <c r="AEZ11" s="422"/>
      <c r="AFA11" s="422"/>
      <c r="AFB11" s="422"/>
      <c r="AFC11" s="422"/>
      <c r="AFD11" s="422"/>
      <c r="AFE11" s="422"/>
      <c r="AFF11" s="422"/>
      <c r="AFG11" s="422"/>
      <c r="AFH11" s="422"/>
      <c r="AFI11" s="422"/>
      <c r="AFJ11" s="422"/>
      <c r="AFK11" s="422"/>
      <c r="AFL11" s="422"/>
      <c r="AFM11" s="422"/>
      <c r="AFN11" s="422"/>
      <c r="AFO11" s="422"/>
      <c r="AFP11" s="422"/>
      <c r="AFQ11" s="422"/>
      <c r="AFR11" s="422"/>
      <c r="AFS11" s="422"/>
      <c r="AFT11" s="422"/>
      <c r="AFU11" s="422"/>
      <c r="AFV11" s="422"/>
      <c r="AFW11" s="422"/>
      <c r="AFX11" s="422"/>
      <c r="AFY11" s="422"/>
      <c r="AFZ11" s="422"/>
      <c r="AGA11" s="422"/>
      <c r="AGB11" s="422"/>
      <c r="AGC11" s="422"/>
      <c r="AGD11" s="422"/>
      <c r="AGE11" s="422"/>
      <c r="AGF11" s="422"/>
      <c r="AGG11" s="422"/>
      <c r="AGH11" s="422"/>
      <c r="AGI11" s="422"/>
      <c r="AGJ11" s="422"/>
      <c r="AGK11" s="422"/>
      <c r="AGL11" s="422"/>
      <c r="AGM11" s="422"/>
      <c r="AGN11" s="422"/>
      <c r="AGO11" s="422"/>
      <c r="AGP11" s="422"/>
      <c r="AGQ11" s="422"/>
      <c r="AGR11" s="422"/>
      <c r="AGS11" s="422"/>
      <c r="AGT11" s="422"/>
      <c r="AGU11" s="422"/>
      <c r="AGV11" s="422"/>
      <c r="AGW11" s="422"/>
      <c r="AGX11" s="422"/>
      <c r="AGY11" s="422"/>
      <c r="AGZ11" s="422"/>
      <c r="AHA11" s="422"/>
      <c r="AHB11" s="422"/>
      <c r="AHC11" s="422"/>
      <c r="AHD11" s="422"/>
      <c r="AHE11" s="422"/>
      <c r="AHF11" s="422"/>
      <c r="AHG11" s="422"/>
      <c r="AHH11" s="422"/>
      <c r="AHI11" s="422"/>
      <c r="AHJ11" s="422"/>
      <c r="AHK11" s="422"/>
      <c r="AHL11" s="422"/>
      <c r="AHM11" s="422"/>
      <c r="AHN11" s="422"/>
      <c r="AHO11" s="422"/>
      <c r="AHP11" s="422"/>
      <c r="AHQ11" s="422"/>
      <c r="AHR11" s="422"/>
      <c r="AHS11" s="422"/>
      <c r="AHT11" s="422"/>
      <c r="AHU11" s="422"/>
      <c r="AHV11" s="422"/>
      <c r="AHW11" s="422"/>
      <c r="AHX11" s="422"/>
      <c r="AHY11" s="422"/>
      <c r="AHZ11" s="422"/>
      <c r="AIA11" s="422"/>
      <c r="AIB11" s="422"/>
      <c r="AIC11" s="422"/>
      <c r="AID11" s="422"/>
      <c r="AIE11" s="422"/>
      <c r="AIF11" s="422"/>
      <c r="AIG11" s="422"/>
      <c r="AIH11" s="422"/>
      <c r="AII11" s="422"/>
      <c r="AIJ11" s="422"/>
      <c r="AIK11" s="422"/>
      <c r="AIL11" s="422"/>
      <c r="AIM11" s="422"/>
      <c r="AIN11" s="422"/>
      <c r="AIO11" s="422"/>
      <c r="AIP11" s="422"/>
      <c r="AIQ11" s="422"/>
      <c r="AIR11" s="422"/>
      <c r="AIS11" s="422"/>
      <c r="AIT11" s="422"/>
      <c r="AIU11" s="422"/>
      <c r="AIV11" s="422"/>
      <c r="AIW11" s="422"/>
      <c r="AIX11" s="422"/>
      <c r="AIY11" s="422"/>
      <c r="AIZ11" s="422"/>
      <c r="AJA11" s="422"/>
      <c r="AJB11" s="422"/>
      <c r="AJC11" s="422"/>
      <c r="AJD11" s="422"/>
      <c r="AJE11" s="422"/>
      <c r="AJF11" s="422"/>
      <c r="AJG11" s="422"/>
      <c r="AJH11" s="422"/>
      <c r="AJI11" s="422"/>
      <c r="AJJ11" s="422"/>
      <c r="AJK11" s="422"/>
      <c r="AJL11" s="422"/>
      <c r="AJM11" s="422"/>
      <c r="AJN11" s="422"/>
      <c r="AJO11" s="422"/>
      <c r="AJP11" s="422"/>
      <c r="AJQ11" s="422"/>
      <c r="AJR11" s="422"/>
      <c r="AJS11" s="422"/>
      <c r="AJT11" s="422"/>
      <c r="AJU11" s="422"/>
      <c r="AJV11" s="422"/>
      <c r="AJW11" s="422"/>
      <c r="AJX11" s="422"/>
      <c r="AJY11" s="422"/>
      <c r="AJZ11" s="422"/>
      <c r="AKA11" s="422"/>
      <c r="AKB11" s="422"/>
      <c r="AKC11" s="422"/>
      <c r="AKD11" s="422"/>
      <c r="AKE11" s="422"/>
      <c r="AKF11" s="422"/>
      <c r="AKG11" s="422"/>
      <c r="AKH11" s="422"/>
      <c r="AKI11" s="422"/>
      <c r="AKJ11" s="422"/>
      <c r="AKK11" s="422"/>
      <c r="AKL11" s="422"/>
      <c r="AKM11" s="422"/>
      <c r="AKN11" s="422"/>
      <c r="AKO11" s="422"/>
      <c r="AKP11" s="422"/>
      <c r="AKQ11" s="422"/>
      <c r="AKR11" s="422"/>
      <c r="AKS11" s="422"/>
      <c r="AKT11" s="422"/>
      <c r="AKU11" s="422"/>
      <c r="AKV11" s="422"/>
      <c r="AKW11" s="422"/>
      <c r="AKX11" s="422"/>
      <c r="AKY11" s="422"/>
      <c r="AKZ11" s="422"/>
      <c r="ALA11" s="422"/>
      <c r="ALB11" s="422"/>
      <c r="ALC11" s="422"/>
      <c r="ALD11" s="422"/>
      <c r="ALE11" s="422"/>
      <c r="ALF11" s="422"/>
      <c r="ALG11" s="422"/>
      <c r="ALH11" s="422"/>
      <c r="ALI11" s="422"/>
      <c r="ALJ11" s="422"/>
      <c r="ALK11" s="422"/>
      <c r="ALL11" s="422"/>
      <c r="ALM11" s="422"/>
      <c r="ALN11" s="422"/>
      <c r="ALO11" s="422"/>
      <c r="ALP11" s="422"/>
      <c r="ALQ11" s="422"/>
      <c r="ALR11" s="422"/>
      <c r="ALS11" s="422"/>
      <c r="ALT11" s="422"/>
      <c r="ALU11" s="422"/>
      <c r="ALV11" s="422"/>
      <c r="ALW11" s="422"/>
      <c r="ALX11" s="422"/>
      <c r="ALY11" s="422"/>
      <c r="ALZ11" s="422"/>
      <c r="AMA11" s="422"/>
      <c r="AMB11" s="422"/>
      <c r="AMC11" s="422"/>
      <c r="AMD11" s="422"/>
      <c r="AME11" s="422"/>
      <c r="AMF11" s="422"/>
      <c r="AMG11" s="422"/>
      <c r="AMH11" s="422"/>
      <c r="AMI11" s="422"/>
      <c r="AMJ11" s="422"/>
      <c r="AMK11" s="422"/>
      <c r="AML11" s="422"/>
      <c r="AMM11" s="422"/>
      <c r="AMN11" s="422"/>
      <c r="AMO11" s="422"/>
      <c r="AMP11" s="422"/>
      <c r="AMQ11" s="422"/>
      <c r="AMR11" s="422"/>
      <c r="AMS11" s="422"/>
      <c r="AMT11" s="422"/>
      <c r="AMU11" s="422"/>
      <c r="AMV11" s="422"/>
      <c r="AMW11" s="422"/>
      <c r="AMX11" s="422"/>
      <c r="AMY11" s="422"/>
      <c r="AMZ11" s="422"/>
      <c r="ANA11" s="422"/>
      <c r="ANB11" s="422"/>
      <c r="ANC11" s="422"/>
      <c r="AND11" s="422"/>
      <c r="ANE11" s="422"/>
      <c r="ANF11" s="422"/>
      <c r="ANG11" s="422"/>
      <c r="ANH11" s="422"/>
      <c r="ANI11" s="422"/>
      <c r="ANJ11" s="422"/>
      <c r="ANK11" s="422"/>
      <c r="ANL11" s="422"/>
      <c r="ANM11" s="422"/>
      <c r="ANN11" s="422"/>
      <c r="ANO11" s="422"/>
      <c r="ANP11" s="422"/>
      <c r="ANQ11" s="422"/>
      <c r="ANR11" s="422"/>
      <c r="ANS11" s="422"/>
      <c r="ANT11" s="422"/>
      <c r="ANU11" s="422"/>
      <c r="ANV11" s="422"/>
      <c r="ANW11" s="422"/>
      <c r="ANX11" s="422"/>
      <c r="ANY11" s="422"/>
      <c r="ANZ11" s="422"/>
      <c r="AOA11" s="422"/>
      <c r="AOB11" s="422"/>
      <c r="AOC11" s="422"/>
      <c r="AOD11" s="422"/>
      <c r="AOE11" s="422"/>
      <c r="AOF11" s="422"/>
      <c r="AOG11" s="422"/>
      <c r="AOH11" s="422"/>
      <c r="AOI11" s="422"/>
      <c r="AOJ11" s="422"/>
      <c r="AOK11" s="422"/>
      <c r="AOL11" s="422"/>
      <c r="AOM11" s="422"/>
      <c r="AON11" s="422"/>
      <c r="AOO11" s="422"/>
      <c r="AOP11" s="422"/>
      <c r="AOQ11" s="422"/>
      <c r="AOR11" s="422"/>
      <c r="AOS11" s="422"/>
      <c r="AOT11" s="422"/>
      <c r="AOU11" s="422"/>
      <c r="AOV11" s="422"/>
      <c r="AOW11" s="422"/>
      <c r="AOX11" s="422"/>
      <c r="AOY11" s="422"/>
      <c r="AOZ11" s="422"/>
      <c r="APA11" s="422"/>
      <c r="APB11" s="422"/>
      <c r="APC11" s="422"/>
      <c r="APD11" s="422"/>
      <c r="APE11" s="422"/>
      <c r="APF11" s="422"/>
      <c r="APG11" s="422"/>
      <c r="APH11" s="422"/>
      <c r="API11" s="422"/>
      <c r="APJ11" s="422"/>
      <c r="APK11" s="422"/>
      <c r="APL11" s="422"/>
      <c r="APM11" s="422"/>
      <c r="APN11" s="422"/>
      <c r="APO11" s="422"/>
      <c r="APP11" s="422"/>
      <c r="APQ11" s="422"/>
      <c r="APR11" s="422"/>
      <c r="APS11" s="422"/>
      <c r="APT11" s="422"/>
      <c r="APU11" s="422"/>
      <c r="APV11" s="422"/>
      <c r="APW11" s="422"/>
      <c r="APX11" s="422"/>
      <c r="APY11" s="422"/>
      <c r="APZ11" s="422"/>
      <c r="AQA11" s="422"/>
      <c r="AQB11" s="422"/>
      <c r="AQC11" s="422"/>
      <c r="AQD11" s="422"/>
      <c r="AQE11" s="422"/>
      <c r="AQF11" s="422"/>
      <c r="AQG11" s="422"/>
      <c r="AQH11" s="422"/>
      <c r="AQI11" s="422"/>
      <c r="AQJ11" s="422"/>
      <c r="AQK11" s="422"/>
      <c r="AQL11" s="422"/>
      <c r="AQM11" s="422"/>
      <c r="AQN11" s="422"/>
      <c r="AQO11" s="422"/>
      <c r="AQP11" s="422"/>
      <c r="AQQ11" s="422"/>
      <c r="AQR11" s="422"/>
      <c r="AQS11" s="422"/>
      <c r="AQT11" s="422"/>
      <c r="AQU11" s="422"/>
      <c r="AQV11" s="422"/>
      <c r="AQW11" s="422"/>
      <c r="AQX11" s="422"/>
      <c r="AQY11" s="422"/>
      <c r="AQZ11" s="422"/>
      <c r="ARA11" s="422"/>
      <c r="ARB11" s="422"/>
      <c r="ARC11" s="422"/>
      <c r="ARD11" s="422"/>
      <c r="ARE11" s="422"/>
      <c r="ARF11" s="422"/>
      <c r="ARG11" s="422"/>
      <c r="ARH11" s="422"/>
      <c r="ARI11" s="422"/>
      <c r="ARJ11" s="422"/>
      <c r="ARK11" s="422"/>
      <c r="ARL11" s="422"/>
      <c r="ARM11" s="422"/>
      <c r="ARN11" s="422"/>
      <c r="ARO11" s="422"/>
      <c r="ARP11" s="422"/>
      <c r="ARQ11" s="422"/>
      <c r="ARR11" s="422"/>
      <c r="ARS11" s="422"/>
      <c r="ART11" s="422"/>
      <c r="ARU11" s="422"/>
      <c r="ARV11" s="422"/>
      <c r="ARW11" s="422"/>
      <c r="ARX11" s="422"/>
      <c r="ARY11" s="422"/>
      <c r="ARZ11" s="422"/>
      <c r="ASA11" s="422"/>
      <c r="ASB11" s="422"/>
      <c r="ASC11" s="422"/>
      <c r="ASD11" s="422"/>
      <c r="ASE11" s="422"/>
      <c r="ASF11" s="422"/>
      <c r="ASG11" s="422"/>
      <c r="ASH11" s="422"/>
      <c r="ASI11" s="422"/>
      <c r="ASJ11" s="422"/>
      <c r="ASK11" s="422"/>
      <c r="ASL11" s="422"/>
      <c r="ASM11" s="422"/>
      <c r="ASN11" s="422"/>
      <c r="ASO11" s="422"/>
      <c r="ASP11" s="422"/>
      <c r="ASQ11" s="422"/>
      <c r="ASR11" s="422"/>
      <c r="ASS11" s="422"/>
      <c r="AST11" s="422"/>
      <c r="ASU11" s="422"/>
      <c r="ASV11" s="422"/>
      <c r="ASW11" s="422"/>
      <c r="ASX11" s="422"/>
      <c r="ASY11" s="422"/>
      <c r="ASZ11" s="422"/>
      <c r="ATA11" s="422"/>
      <c r="ATB11" s="422"/>
      <c r="ATC11" s="422"/>
      <c r="ATD11" s="422"/>
      <c r="ATE11" s="422"/>
      <c r="ATF11" s="422"/>
      <c r="ATG11" s="422"/>
      <c r="ATH11" s="422"/>
      <c r="ATI11" s="422"/>
      <c r="ATJ11" s="422"/>
      <c r="ATK11" s="422"/>
      <c r="ATL11" s="422"/>
      <c r="ATM11" s="422"/>
      <c r="ATN11" s="422"/>
      <c r="ATO11" s="422"/>
      <c r="ATP11" s="422"/>
      <c r="ATQ11" s="422"/>
      <c r="ATR11" s="422"/>
      <c r="ATS11" s="422"/>
      <c r="ATT11" s="422"/>
      <c r="ATU11" s="422"/>
      <c r="ATV11" s="422"/>
      <c r="ATW11" s="422"/>
      <c r="ATX11" s="422"/>
      <c r="ATY11" s="422"/>
      <c r="ATZ11" s="422"/>
      <c r="AUA11" s="422"/>
      <c r="AUB11" s="422"/>
      <c r="AUC11" s="422"/>
      <c r="AUD11" s="422"/>
      <c r="AUE11" s="422"/>
      <c r="AUF11" s="422"/>
      <c r="AUG11" s="422"/>
      <c r="AUH11" s="422"/>
      <c r="AUI11" s="422"/>
      <c r="AUJ11" s="422"/>
      <c r="AUK11" s="422"/>
      <c r="AUL11" s="422"/>
      <c r="AUM11" s="422"/>
      <c r="AUN11" s="422"/>
      <c r="AUO11" s="422"/>
      <c r="AUP11" s="422"/>
      <c r="AUQ11" s="422"/>
      <c r="AUR11" s="422"/>
      <c r="AUS11" s="422"/>
      <c r="AUT11" s="422"/>
      <c r="AUU11" s="422"/>
      <c r="AUV11" s="422"/>
      <c r="AUW11" s="422"/>
      <c r="AUX11" s="422"/>
      <c r="AUY11" s="422"/>
      <c r="AUZ11" s="422"/>
      <c r="AVA11" s="422"/>
      <c r="AVB11" s="422"/>
      <c r="AVC11" s="422"/>
      <c r="AVD11" s="422"/>
      <c r="AVE11" s="422"/>
      <c r="AVF11" s="422"/>
      <c r="AVG11" s="422"/>
      <c r="AVH11" s="422"/>
      <c r="AVI11" s="422"/>
      <c r="AVJ11" s="422"/>
      <c r="AVK11" s="422"/>
      <c r="AVL11" s="422"/>
      <c r="AVM11" s="422"/>
      <c r="AVN11" s="422"/>
      <c r="AVO11" s="422"/>
      <c r="AVP11" s="422"/>
      <c r="AVQ11" s="422"/>
      <c r="AVR11" s="422"/>
      <c r="AVS11" s="422"/>
      <c r="AVT11" s="422"/>
      <c r="AVU11" s="422"/>
      <c r="AVV11" s="422"/>
      <c r="AVW11" s="422"/>
      <c r="AVX11" s="422"/>
      <c r="AVY11" s="422"/>
      <c r="AVZ11" s="422"/>
      <c r="AWA11" s="422"/>
      <c r="AWB11" s="422"/>
      <c r="AWC11" s="422"/>
      <c r="AWD11" s="422"/>
      <c r="AWE11" s="422"/>
      <c r="AWF11" s="422"/>
      <c r="AWG11" s="422"/>
      <c r="AWH11" s="422"/>
      <c r="AWI11" s="422"/>
      <c r="AWJ11" s="422"/>
      <c r="AWK11" s="422"/>
      <c r="AWL11" s="422"/>
      <c r="AWM11" s="422"/>
      <c r="AWN11" s="422"/>
      <c r="AWO11" s="422"/>
      <c r="AWP11" s="422"/>
      <c r="AWQ11" s="422"/>
      <c r="AWR11" s="422"/>
      <c r="AWS11" s="422"/>
      <c r="AWT11" s="422"/>
      <c r="AWU11" s="422"/>
      <c r="AWV11" s="422"/>
      <c r="AWW11" s="422"/>
      <c r="AWX11" s="422"/>
      <c r="AWY11" s="422"/>
      <c r="AWZ11" s="422"/>
      <c r="AXA11" s="422"/>
      <c r="AXB11" s="422"/>
      <c r="AXC11" s="422"/>
      <c r="AXD11" s="422"/>
      <c r="AXE11" s="422"/>
      <c r="AXF11" s="422"/>
      <c r="AXG11" s="422"/>
      <c r="AXH11" s="422"/>
      <c r="AXI11" s="422"/>
      <c r="AXJ11" s="422"/>
      <c r="AXK11" s="422"/>
      <c r="AXL11" s="422"/>
      <c r="AXM11" s="422"/>
      <c r="AXN11" s="422"/>
      <c r="AXO11" s="422"/>
      <c r="AXP11" s="422"/>
      <c r="AXQ11" s="422"/>
      <c r="AXR11" s="422"/>
      <c r="AXS11" s="422"/>
      <c r="AXT11" s="422"/>
      <c r="AXU11" s="422"/>
      <c r="AXV11" s="422"/>
      <c r="AXW11" s="422"/>
      <c r="AXX11" s="422"/>
      <c r="AXY11" s="422"/>
      <c r="AXZ11" s="422"/>
      <c r="AYA11" s="422"/>
      <c r="AYB11" s="422"/>
      <c r="AYC11" s="422"/>
      <c r="AYD11" s="422"/>
      <c r="AYE11" s="422"/>
      <c r="AYF11" s="422"/>
      <c r="AYG11" s="422"/>
      <c r="AYH11" s="422"/>
      <c r="AYI11" s="422"/>
      <c r="AYJ11" s="422"/>
      <c r="AYK11" s="422"/>
      <c r="AYL11" s="422"/>
      <c r="AYM11" s="422"/>
      <c r="AYN11" s="422"/>
      <c r="AYO11" s="422"/>
      <c r="AYP11" s="422"/>
      <c r="AYQ11" s="422"/>
      <c r="AYR11" s="422"/>
      <c r="AYS11" s="422"/>
      <c r="AYT11" s="422"/>
      <c r="AYU11" s="422"/>
      <c r="AYV11" s="422"/>
      <c r="AYW11" s="422"/>
      <c r="AYX11" s="422"/>
      <c r="AYY11" s="422"/>
      <c r="AYZ11" s="422"/>
      <c r="AZA11" s="422"/>
      <c r="AZB11" s="422"/>
      <c r="AZC11" s="422"/>
      <c r="AZD11" s="422"/>
      <c r="AZE11" s="422"/>
      <c r="AZF11" s="422"/>
      <c r="AZG11" s="422"/>
      <c r="AZH11" s="422"/>
      <c r="AZI11" s="422"/>
      <c r="AZJ11" s="422"/>
      <c r="AZK11" s="422"/>
      <c r="AZL11" s="422"/>
      <c r="AZM11" s="422"/>
      <c r="AZN11" s="422"/>
      <c r="AZO11" s="422"/>
      <c r="AZP11" s="422"/>
      <c r="AZQ11" s="422"/>
      <c r="AZR11" s="422"/>
      <c r="AZS11" s="422"/>
      <c r="AZT11" s="422"/>
      <c r="AZU11" s="422"/>
      <c r="AZV11" s="422"/>
      <c r="AZW11" s="422"/>
      <c r="AZX11" s="422"/>
      <c r="AZY11" s="422"/>
      <c r="AZZ11" s="422"/>
      <c r="BAA11" s="422"/>
      <c r="BAB11" s="422"/>
      <c r="BAC11" s="422"/>
      <c r="BAD11" s="422"/>
      <c r="BAE11" s="422"/>
      <c r="BAF11" s="422"/>
      <c r="BAG11" s="422"/>
      <c r="BAH11" s="422"/>
      <c r="BAI11" s="422"/>
      <c r="BAJ11" s="422"/>
      <c r="BAK11" s="422"/>
      <c r="BAL11" s="422"/>
      <c r="BAM11" s="422"/>
      <c r="BAN11" s="422"/>
      <c r="BAO11" s="422"/>
      <c r="BAP11" s="422"/>
      <c r="BAQ11" s="422"/>
      <c r="BAR11" s="422"/>
      <c r="BAS11" s="422"/>
      <c r="BAT11" s="422"/>
      <c r="BAU11" s="422"/>
      <c r="BAV11" s="422"/>
      <c r="BAW11" s="422"/>
      <c r="BAX11" s="422"/>
      <c r="BAY11" s="422"/>
      <c r="BAZ11" s="422"/>
      <c r="BBA11" s="422"/>
      <c r="BBB11" s="422"/>
      <c r="BBC11" s="422"/>
      <c r="BBD11" s="422"/>
      <c r="BBE11" s="422"/>
      <c r="BBF11" s="422"/>
      <c r="BBG11" s="422"/>
      <c r="BBH11" s="422"/>
      <c r="BBI11" s="422"/>
      <c r="BBJ11" s="422"/>
      <c r="BBK11" s="422"/>
      <c r="BBL11" s="422"/>
      <c r="BBM11" s="422"/>
      <c r="BBN11" s="422"/>
      <c r="BBO11" s="422"/>
      <c r="BBP11" s="422"/>
      <c r="BBQ11" s="422"/>
      <c r="BBR11" s="422"/>
      <c r="BBS11" s="422"/>
      <c r="BBT11" s="422"/>
      <c r="BBU11" s="422"/>
      <c r="BBV11" s="422"/>
      <c r="BBW11" s="422"/>
      <c r="BBX11" s="422"/>
      <c r="BBY11" s="422"/>
      <c r="BBZ11" s="422"/>
      <c r="BCA11" s="422"/>
      <c r="BCB11" s="422"/>
      <c r="BCC11" s="422"/>
      <c r="BCD11" s="422"/>
      <c r="BCE11" s="422"/>
      <c r="BCF11" s="422"/>
      <c r="BCG11" s="422"/>
      <c r="BCH11" s="422"/>
      <c r="BCI11" s="422"/>
      <c r="BCJ11" s="422"/>
      <c r="BCK11" s="422"/>
      <c r="BCL11" s="422"/>
      <c r="BCM11" s="422"/>
      <c r="BCN11" s="422"/>
      <c r="BCO11" s="422"/>
      <c r="BCP11" s="422"/>
      <c r="BCQ11" s="422"/>
      <c r="BCR11" s="422"/>
      <c r="BCS11" s="422"/>
      <c r="BCT11" s="422"/>
      <c r="BCU11" s="422"/>
      <c r="BCV11" s="422"/>
      <c r="BCW11" s="422"/>
      <c r="BCX11" s="422"/>
      <c r="BCY11" s="422"/>
      <c r="BCZ11" s="422"/>
      <c r="BDA11" s="422"/>
      <c r="BDB11" s="422"/>
      <c r="BDC11" s="422"/>
      <c r="BDD11" s="422"/>
      <c r="BDE11" s="422"/>
      <c r="BDF11" s="422"/>
      <c r="BDG11" s="422"/>
      <c r="BDH11" s="422"/>
      <c r="BDI11" s="422"/>
      <c r="BDJ11" s="422"/>
      <c r="BDK11" s="422"/>
      <c r="BDL11" s="422"/>
      <c r="BDM11" s="422"/>
      <c r="BDN11" s="422"/>
      <c r="BDO11" s="422"/>
      <c r="BDP11" s="422"/>
      <c r="BDQ11" s="422"/>
      <c r="BDR11" s="422"/>
      <c r="BDS11" s="422"/>
      <c r="BDT11" s="422"/>
      <c r="BDU11" s="422"/>
      <c r="BDV11" s="422"/>
      <c r="BDW11" s="422"/>
      <c r="BDX11" s="422"/>
      <c r="BDY11" s="422"/>
      <c r="BDZ11" s="422"/>
      <c r="BEA11" s="422"/>
      <c r="BEB11" s="422"/>
      <c r="BEC11" s="422"/>
      <c r="BED11" s="422"/>
      <c r="BEE11" s="422"/>
      <c r="BEF11" s="422"/>
      <c r="BEG11" s="422"/>
      <c r="BEH11" s="422"/>
      <c r="BEI11" s="422"/>
      <c r="BEJ11" s="422"/>
      <c r="BEK11" s="422"/>
      <c r="BEL11" s="422"/>
      <c r="BEM11" s="422"/>
      <c r="BEN11" s="422"/>
      <c r="BEO11" s="422"/>
      <c r="BEP11" s="422"/>
      <c r="BEQ11" s="422"/>
      <c r="BER11" s="422"/>
      <c r="BES11" s="422"/>
      <c r="BET11" s="422"/>
      <c r="BEU11" s="422"/>
      <c r="BEV11" s="422"/>
      <c r="BEW11" s="422"/>
      <c r="BEX11" s="422"/>
      <c r="BEY11" s="422"/>
      <c r="BEZ11" s="422"/>
      <c r="BFA11" s="422"/>
      <c r="BFB11" s="422"/>
      <c r="BFC11" s="422"/>
      <c r="BFD11" s="422"/>
      <c r="BFE11" s="422"/>
      <c r="BFF11" s="422"/>
      <c r="BFG11" s="422"/>
      <c r="BFH11" s="422"/>
      <c r="BFI11" s="422"/>
      <c r="BFJ11" s="422"/>
      <c r="BFK11" s="422"/>
      <c r="BFL11" s="422"/>
      <c r="BFM11" s="422"/>
      <c r="BFN11" s="422"/>
      <c r="BFO11" s="422"/>
      <c r="BFP11" s="422"/>
      <c r="BFQ11" s="422"/>
      <c r="BFR11" s="422"/>
      <c r="BFS11" s="422"/>
      <c r="BFT11" s="422"/>
      <c r="BFU11" s="422"/>
      <c r="BFV11" s="422"/>
      <c r="BFW11" s="422"/>
      <c r="BFX11" s="422"/>
      <c r="BFY11" s="422"/>
      <c r="BFZ11" s="422"/>
      <c r="BGA11" s="422"/>
      <c r="BGB11" s="422"/>
      <c r="BGC11" s="422"/>
      <c r="BGD11" s="422"/>
      <c r="BGE11" s="422"/>
      <c r="BGF11" s="422"/>
      <c r="BGG11" s="422"/>
      <c r="BGH11" s="422"/>
      <c r="BGI11" s="422"/>
      <c r="BGJ11" s="422"/>
      <c r="BGK11" s="422"/>
      <c r="BGL11" s="422"/>
      <c r="BGM11" s="422"/>
      <c r="BGN11" s="422"/>
      <c r="BGO11" s="422"/>
      <c r="BGP11" s="422"/>
      <c r="BGQ11" s="422"/>
      <c r="BGR11" s="422"/>
      <c r="BGS11" s="422"/>
      <c r="BGT11" s="422"/>
      <c r="BGU11" s="422"/>
      <c r="BGV11" s="422"/>
      <c r="BGW11" s="422"/>
      <c r="BGX11" s="422"/>
      <c r="BGY11" s="422"/>
      <c r="BGZ11" s="422"/>
      <c r="BHA11" s="422"/>
      <c r="BHB11" s="422"/>
      <c r="BHC11" s="422"/>
      <c r="BHD11" s="422"/>
      <c r="BHE11" s="422"/>
      <c r="BHF11" s="422"/>
      <c r="BHG11" s="422"/>
      <c r="BHH11" s="422"/>
      <c r="BHI11" s="422"/>
      <c r="BHJ11" s="422"/>
      <c r="BHK11" s="422"/>
      <c r="BHL11" s="422"/>
      <c r="BHM11" s="422"/>
      <c r="BHN11" s="422"/>
      <c r="BHO11" s="422"/>
      <c r="BHP11" s="422"/>
      <c r="BHQ11" s="422"/>
      <c r="BHR11" s="422"/>
      <c r="BHS11" s="422"/>
      <c r="BHT11" s="422"/>
      <c r="BHU11" s="422"/>
      <c r="BHV11" s="422"/>
      <c r="BHW11" s="422"/>
      <c r="BHX11" s="422"/>
      <c r="BHY11" s="422"/>
      <c r="BHZ11" s="422"/>
      <c r="BIA11" s="422"/>
      <c r="BIB11" s="422"/>
      <c r="BIC11" s="422"/>
      <c r="BID11" s="422"/>
      <c r="BIE11" s="422"/>
      <c r="BIF11" s="422"/>
      <c r="BIG11" s="422"/>
      <c r="BIH11" s="422"/>
      <c r="BII11" s="422"/>
      <c r="BIJ11" s="422"/>
      <c r="BIK11" s="422"/>
      <c r="BIL11" s="422"/>
      <c r="BIM11" s="422"/>
      <c r="BIN11" s="422"/>
      <c r="BIO11" s="422"/>
      <c r="BIP11" s="422"/>
      <c r="BIQ11" s="422"/>
      <c r="BIR11" s="422"/>
      <c r="BIS11" s="422"/>
      <c r="BIT11" s="422"/>
      <c r="BIU11" s="422"/>
      <c r="BIV11" s="422"/>
      <c r="BIW11" s="422"/>
      <c r="BIX11" s="422"/>
      <c r="BIY11" s="422"/>
      <c r="BIZ11" s="422"/>
      <c r="BJA11" s="422"/>
      <c r="BJB11" s="422"/>
      <c r="BJC11" s="422"/>
      <c r="BJD11" s="422"/>
      <c r="BJE11" s="422"/>
      <c r="BJF11" s="422"/>
      <c r="BJG11" s="422"/>
      <c r="BJH11" s="422"/>
      <c r="BJI11" s="422"/>
      <c r="BJJ11" s="422"/>
      <c r="BJK11" s="422"/>
      <c r="BJL11" s="422"/>
      <c r="BJM11" s="422"/>
      <c r="BJN11" s="422"/>
      <c r="BJO11" s="422"/>
      <c r="BJP11" s="422"/>
      <c r="BJQ11" s="422"/>
      <c r="BJR11" s="422"/>
      <c r="BJS11" s="422"/>
      <c r="BJT11" s="422"/>
      <c r="BJU11" s="422"/>
      <c r="BJV11" s="422"/>
      <c r="BJW11" s="422"/>
      <c r="BJX11" s="422"/>
      <c r="BJY11" s="422"/>
      <c r="BJZ11" s="422"/>
      <c r="BKA11" s="422"/>
      <c r="BKB11" s="422"/>
      <c r="BKC11" s="422"/>
      <c r="BKD11" s="422"/>
      <c r="BKE11" s="422"/>
      <c r="BKF11" s="422"/>
      <c r="BKG11" s="422"/>
      <c r="BKH11" s="422"/>
      <c r="BKI11" s="422"/>
      <c r="BKJ11" s="422"/>
      <c r="BKK11" s="422"/>
      <c r="BKL11" s="422"/>
      <c r="BKM11" s="422"/>
      <c r="BKN11" s="422"/>
      <c r="BKO11" s="422"/>
      <c r="BKP11" s="422"/>
      <c r="BKQ11" s="422"/>
      <c r="BKR11" s="422"/>
      <c r="BKS11" s="422"/>
      <c r="BKT11" s="422"/>
      <c r="BKU11" s="422"/>
      <c r="BKV11" s="422"/>
      <c r="BKW11" s="422"/>
      <c r="BKX11" s="422"/>
      <c r="BKY11" s="422"/>
      <c r="BKZ11" s="422"/>
      <c r="BLA11" s="422"/>
      <c r="BLB11" s="422"/>
      <c r="BLC11" s="422"/>
      <c r="BLD11" s="422"/>
      <c r="BLE11" s="422"/>
      <c r="BLF11" s="422"/>
      <c r="BLG11" s="422"/>
      <c r="BLH11" s="422"/>
      <c r="BLI11" s="422"/>
      <c r="BLJ11" s="422"/>
      <c r="BLK11" s="422"/>
      <c r="BLL11" s="422"/>
      <c r="BLM11" s="422"/>
      <c r="BLN11" s="422"/>
      <c r="BLO11" s="422"/>
      <c r="BLP11" s="422"/>
      <c r="BLQ11" s="422"/>
      <c r="BLR11" s="422"/>
      <c r="BLS11" s="422"/>
      <c r="BLT11" s="422"/>
      <c r="BLU11" s="422"/>
      <c r="BLV11" s="422"/>
      <c r="BLW11" s="422"/>
      <c r="BLX11" s="422"/>
      <c r="BLY11" s="422"/>
      <c r="BLZ11" s="422"/>
      <c r="BMA11" s="422"/>
      <c r="BMB11" s="422"/>
      <c r="BMC11" s="422"/>
      <c r="BMD11" s="422"/>
      <c r="BME11" s="422"/>
      <c r="BMF11" s="422"/>
      <c r="BMG11" s="422"/>
      <c r="BMH11" s="422"/>
      <c r="BMI11" s="422"/>
      <c r="BMJ11" s="422"/>
      <c r="BMK11" s="422"/>
      <c r="BML11" s="422"/>
      <c r="BMM11" s="422"/>
      <c r="BMN11" s="422"/>
      <c r="BMO11" s="422"/>
      <c r="BMP11" s="422"/>
      <c r="BMQ11" s="422"/>
      <c r="BMR11" s="422"/>
      <c r="BMS11" s="422"/>
      <c r="BMT11" s="422"/>
      <c r="BMU11" s="422"/>
      <c r="BMV11" s="422"/>
      <c r="BMW11" s="422"/>
      <c r="BMX11" s="422"/>
      <c r="BMY11" s="422"/>
      <c r="BMZ11" s="422"/>
      <c r="BNA11" s="422"/>
      <c r="BNB11" s="422"/>
      <c r="BNC11" s="422"/>
      <c r="BND11" s="422"/>
      <c r="BNE11" s="422"/>
      <c r="BNF11" s="422"/>
      <c r="BNG11" s="422"/>
      <c r="BNH11" s="422"/>
      <c r="BNI11" s="422"/>
      <c r="BNJ11" s="422"/>
      <c r="BNK11" s="422"/>
      <c r="BNL11" s="422"/>
      <c r="BNM11" s="422"/>
      <c r="BNN11" s="422"/>
      <c r="BNO11" s="422"/>
      <c r="BNP11" s="422"/>
      <c r="BNQ11" s="422"/>
      <c r="BNR11" s="422"/>
      <c r="BNS11" s="422"/>
      <c r="BNT11" s="422"/>
      <c r="BNU11" s="422"/>
      <c r="BNV11" s="422"/>
      <c r="BNW11" s="422"/>
      <c r="BNX11" s="422"/>
      <c r="BNY11" s="422"/>
      <c r="BNZ11" s="422"/>
      <c r="BOA11" s="422"/>
      <c r="BOB11" s="422"/>
      <c r="BOC11" s="422"/>
      <c r="BOD11" s="422"/>
      <c r="BOE11" s="422"/>
      <c r="BOF11" s="422"/>
      <c r="BOG11" s="422"/>
      <c r="BOH11" s="422"/>
      <c r="BOI11" s="422"/>
      <c r="BOJ11" s="422"/>
      <c r="BOK11" s="422"/>
      <c r="BOL11" s="422"/>
      <c r="BOM11" s="422"/>
      <c r="BON11" s="422"/>
      <c r="BOO11" s="422"/>
      <c r="BOP11" s="422"/>
      <c r="BOQ11" s="422"/>
      <c r="BOR11" s="422"/>
      <c r="BOS11" s="422"/>
      <c r="BOT11" s="422"/>
      <c r="BOU11" s="422"/>
      <c r="BOV11" s="422"/>
      <c r="BOW11" s="422"/>
      <c r="BOX11" s="422"/>
      <c r="BOY11" s="422"/>
      <c r="BOZ11" s="422"/>
      <c r="BPA11" s="422"/>
      <c r="BPB11" s="422"/>
      <c r="BPC11" s="422"/>
      <c r="BPD11" s="422"/>
      <c r="BPE11" s="422"/>
      <c r="BPF11" s="422"/>
      <c r="BPG11" s="422"/>
      <c r="BPH11" s="422"/>
      <c r="BPI11" s="422"/>
      <c r="BPJ11" s="422"/>
      <c r="BPK11" s="422"/>
      <c r="BPL11" s="422"/>
      <c r="BPM11" s="422"/>
      <c r="BPN11" s="422"/>
      <c r="BPO11" s="422"/>
      <c r="BPP11" s="422"/>
      <c r="BPQ11" s="422"/>
      <c r="BPR11" s="422"/>
      <c r="BPS11" s="422"/>
      <c r="BPT11" s="422"/>
      <c r="BPU11" s="422"/>
      <c r="BPV11" s="422"/>
      <c r="BPW11" s="422"/>
      <c r="BPX11" s="422"/>
      <c r="BPY11" s="422"/>
      <c r="BPZ11" s="422"/>
      <c r="BQA11" s="422"/>
      <c r="BQB11" s="422"/>
      <c r="BQC11" s="422"/>
      <c r="BQD11" s="422"/>
      <c r="BQE11" s="422"/>
      <c r="BQF11" s="422"/>
      <c r="BQG11" s="422"/>
      <c r="BQH11" s="422"/>
      <c r="BQI11" s="422"/>
      <c r="BQJ11" s="422"/>
      <c r="BQK11" s="422"/>
      <c r="BQL11" s="422"/>
      <c r="BQM11" s="422"/>
      <c r="BQN11" s="422"/>
      <c r="BQO11" s="422"/>
      <c r="BQP11" s="422"/>
      <c r="BQQ11" s="422"/>
      <c r="BQR11" s="422"/>
      <c r="BQS11" s="422"/>
      <c r="BQT11" s="422"/>
      <c r="BQU11" s="422"/>
      <c r="BQV11" s="422"/>
      <c r="BQW11" s="422"/>
      <c r="BQX11" s="422"/>
      <c r="BQY11" s="422"/>
      <c r="BQZ11" s="422"/>
      <c r="BRA11" s="422"/>
      <c r="BRB11" s="422"/>
      <c r="BRC11" s="422"/>
      <c r="BRD11" s="422"/>
      <c r="BRE11" s="422"/>
      <c r="BRF11" s="422"/>
      <c r="BRG11" s="422"/>
      <c r="BRH11" s="422"/>
      <c r="BRI11" s="422"/>
      <c r="BRJ11" s="422"/>
      <c r="BRK11" s="422"/>
      <c r="BRL11" s="422"/>
      <c r="BRM11" s="422"/>
      <c r="BRN11" s="422"/>
      <c r="BRO11" s="422"/>
      <c r="BRP11" s="422"/>
      <c r="BRQ11" s="422"/>
      <c r="BRR11" s="422"/>
      <c r="BRS11" s="422"/>
      <c r="BRT11" s="422"/>
      <c r="BRU11" s="422"/>
      <c r="BRV11" s="422"/>
      <c r="BRW11" s="422"/>
      <c r="BRX11" s="422"/>
      <c r="BRY11" s="422"/>
      <c r="BRZ11" s="422"/>
      <c r="BSA11" s="422"/>
      <c r="BSB11" s="422"/>
      <c r="BSC11" s="422"/>
      <c r="BSD11" s="422"/>
      <c r="BSE11" s="422"/>
      <c r="BSF11" s="422"/>
      <c r="BSG11" s="422"/>
      <c r="BSH11" s="422"/>
      <c r="BSI11" s="422"/>
      <c r="BSJ11" s="422"/>
      <c r="BSK11" s="422"/>
      <c r="BSL11" s="422"/>
      <c r="BSM11" s="422"/>
      <c r="BSN11" s="422"/>
      <c r="BSO11" s="422"/>
      <c r="BSP11" s="422"/>
      <c r="BSQ11" s="422"/>
      <c r="BSR11" s="422"/>
      <c r="BSS11" s="422"/>
      <c r="BST11" s="422"/>
      <c r="BSU11" s="422"/>
      <c r="BSV11" s="422"/>
      <c r="BSW11" s="422"/>
      <c r="BSX11" s="422"/>
      <c r="BSY11" s="422"/>
      <c r="BSZ11" s="422"/>
      <c r="BTA11" s="422"/>
      <c r="BTB11" s="422"/>
      <c r="BTC11" s="422"/>
      <c r="BTD11" s="422"/>
      <c r="BTE11" s="422"/>
      <c r="BTF11" s="422"/>
      <c r="BTG11" s="422"/>
      <c r="BTH11" s="422"/>
      <c r="BTI11" s="422"/>
      <c r="BTJ11" s="422"/>
      <c r="BTK11" s="422"/>
      <c r="BTL11" s="422"/>
      <c r="BTM11" s="422"/>
      <c r="BTN11" s="422"/>
      <c r="BTO11" s="422"/>
      <c r="BTP11" s="422"/>
      <c r="BTQ11" s="422"/>
      <c r="BTR11" s="422"/>
      <c r="BTS11" s="422"/>
      <c r="BTT11" s="422"/>
      <c r="BTU11" s="422"/>
      <c r="BTV11" s="422"/>
      <c r="BTW11" s="422"/>
      <c r="BTX11" s="422"/>
      <c r="BTY11" s="422"/>
      <c r="BTZ11" s="422"/>
      <c r="BUA11" s="422"/>
      <c r="BUB11" s="422"/>
      <c r="BUC11" s="422"/>
      <c r="BUD11" s="422"/>
      <c r="BUE11" s="422"/>
      <c r="BUF11" s="422"/>
      <c r="BUG11" s="422"/>
      <c r="BUH11" s="422"/>
      <c r="BUI11" s="422"/>
      <c r="BUJ11" s="422"/>
      <c r="BUK11" s="422"/>
      <c r="BUL11" s="422"/>
      <c r="BUM11" s="422"/>
      <c r="BUN11" s="422"/>
      <c r="BUO11" s="422"/>
      <c r="BUP11" s="422"/>
      <c r="BUQ11" s="422"/>
      <c r="BUR11" s="422"/>
      <c r="BUS11" s="422"/>
      <c r="BUT11" s="422"/>
      <c r="BUU11" s="422"/>
      <c r="BUV11" s="422"/>
      <c r="BUW11" s="422"/>
      <c r="BUX11" s="422"/>
      <c r="BUY11" s="422"/>
      <c r="BUZ11" s="422"/>
      <c r="BVA11" s="422"/>
      <c r="BVB11" s="422"/>
      <c r="BVC11" s="422"/>
      <c r="BVD11" s="422"/>
      <c r="BVE11" s="422"/>
      <c r="BVF11" s="422"/>
      <c r="BVG11" s="422"/>
      <c r="BVH11" s="422"/>
      <c r="BVI11" s="422"/>
      <c r="BVJ11" s="422"/>
      <c r="BVK11" s="422"/>
      <c r="BVL11" s="422"/>
      <c r="BVM11" s="422"/>
      <c r="BVN11" s="422"/>
      <c r="BVO11" s="422"/>
      <c r="BVP11" s="422"/>
      <c r="BVQ11" s="422"/>
      <c r="BVR11" s="422"/>
      <c r="BVS11" s="422"/>
      <c r="BVT11" s="422"/>
      <c r="BVU11" s="422"/>
      <c r="BVV11" s="422"/>
      <c r="BVW11" s="422"/>
      <c r="BVX11" s="422"/>
      <c r="BVY11" s="422"/>
      <c r="BVZ11" s="422"/>
      <c r="BWA11" s="422"/>
      <c r="BWB11" s="422"/>
      <c r="BWC11" s="422"/>
      <c r="BWD11" s="422"/>
      <c r="BWE11" s="422"/>
      <c r="BWF11" s="422"/>
      <c r="BWG11" s="422"/>
      <c r="BWH11" s="422"/>
      <c r="BWI11" s="422"/>
      <c r="BWJ11" s="422"/>
      <c r="BWK11" s="422"/>
      <c r="BWL11" s="422"/>
      <c r="BWM11" s="422"/>
      <c r="BWN11" s="422"/>
      <c r="BWO11" s="422"/>
      <c r="BWP11" s="422"/>
      <c r="BWQ11" s="422"/>
      <c r="BWR11" s="422"/>
      <c r="BWS11" s="422"/>
      <c r="BWT11" s="422"/>
      <c r="BWU11" s="422"/>
      <c r="BWV11" s="422"/>
      <c r="BWW11" s="422"/>
      <c r="BWX11" s="422"/>
      <c r="BWY11" s="422"/>
      <c r="BWZ11" s="422"/>
      <c r="BXA11" s="422"/>
      <c r="BXB11" s="422"/>
      <c r="BXC11" s="422"/>
      <c r="BXD11" s="422"/>
      <c r="BXE11" s="422"/>
      <c r="BXF11" s="422"/>
      <c r="BXG11" s="422"/>
      <c r="BXH11" s="422"/>
      <c r="BXI11" s="422"/>
      <c r="BXJ11" s="422"/>
      <c r="BXK11" s="422"/>
      <c r="BXL11" s="422"/>
      <c r="BXM11" s="422"/>
      <c r="BXN11" s="422"/>
      <c r="BXO11" s="422"/>
      <c r="BXP11" s="422"/>
      <c r="BXQ11" s="422"/>
      <c r="BXR11" s="422"/>
      <c r="BXS11" s="422"/>
      <c r="BXT11" s="422"/>
      <c r="BXU11" s="422"/>
      <c r="BXV11" s="422"/>
      <c r="BXW11" s="422"/>
      <c r="BXX11" s="422"/>
      <c r="BXY11" s="422"/>
      <c r="BXZ11" s="422"/>
      <c r="BYA11" s="422"/>
      <c r="BYB11" s="422"/>
      <c r="BYC11" s="422"/>
      <c r="BYD11" s="422"/>
      <c r="BYE11" s="422"/>
      <c r="BYF11" s="422"/>
      <c r="BYG11" s="422"/>
      <c r="BYH11" s="422"/>
      <c r="BYI11" s="422"/>
      <c r="BYJ11" s="422"/>
      <c r="BYK11" s="422"/>
      <c r="BYL11" s="422"/>
      <c r="BYM11" s="422"/>
      <c r="BYN11" s="422"/>
      <c r="BYO11" s="422"/>
      <c r="BYP11" s="422"/>
      <c r="BYQ11" s="422"/>
      <c r="BYR11" s="422"/>
      <c r="BYS11" s="422"/>
      <c r="BYT11" s="422"/>
      <c r="BYU11" s="422"/>
      <c r="BYV11" s="422"/>
      <c r="BYW11" s="422"/>
      <c r="BYX11" s="422"/>
      <c r="BYY11" s="422"/>
      <c r="BYZ11" s="422"/>
      <c r="BZA11" s="422"/>
      <c r="BZB11" s="422"/>
      <c r="BZC11" s="422"/>
      <c r="BZD11" s="422"/>
      <c r="BZE11" s="422"/>
      <c r="BZF11" s="422"/>
      <c r="BZG11" s="422"/>
      <c r="BZH11" s="422"/>
      <c r="BZI11" s="422"/>
      <c r="BZJ11" s="422"/>
      <c r="BZK11" s="422"/>
      <c r="BZL11" s="422"/>
      <c r="BZM11" s="422"/>
      <c r="BZN11" s="422"/>
      <c r="BZO11" s="422"/>
      <c r="BZP11" s="422"/>
      <c r="BZQ11" s="422"/>
      <c r="BZR11" s="422"/>
      <c r="BZS11" s="422"/>
      <c r="BZT11" s="422"/>
      <c r="BZU11" s="422"/>
      <c r="BZV11" s="422"/>
      <c r="BZW11" s="422"/>
      <c r="BZX11" s="422"/>
      <c r="BZY11" s="422"/>
      <c r="BZZ11" s="422"/>
      <c r="CAA11" s="422"/>
      <c r="CAB11" s="422"/>
      <c r="CAC11" s="422"/>
      <c r="CAD11" s="422"/>
      <c r="CAE11" s="422"/>
      <c r="CAF11" s="422"/>
      <c r="CAG11" s="422"/>
      <c r="CAH11" s="422"/>
      <c r="CAI11" s="422"/>
      <c r="CAJ11" s="422"/>
      <c r="CAK11" s="422"/>
      <c r="CAL11" s="422"/>
      <c r="CAM11" s="422"/>
      <c r="CAN11" s="422"/>
      <c r="CAO11" s="422"/>
      <c r="CAP11" s="422"/>
      <c r="CAQ11" s="422"/>
      <c r="CAR11" s="422"/>
      <c r="CAS11" s="422"/>
      <c r="CAT11" s="422"/>
      <c r="CAU11" s="422"/>
      <c r="CAV11" s="422"/>
      <c r="CAW11" s="422"/>
      <c r="CAX11" s="422"/>
      <c r="CAY11" s="422"/>
      <c r="CAZ11" s="422"/>
      <c r="CBA11" s="422"/>
      <c r="CBB11" s="422"/>
      <c r="CBC11" s="422"/>
      <c r="CBD11" s="422"/>
      <c r="CBE11" s="422"/>
      <c r="CBF11" s="422"/>
      <c r="CBG11" s="422"/>
      <c r="CBH11" s="422"/>
      <c r="CBI11" s="422"/>
      <c r="CBJ11" s="422"/>
      <c r="CBK11" s="422"/>
      <c r="CBL11" s="422"/>
      <c r="CBM11" s="422"/>
      <c r="CBN11" s="422"/>
      <c r="CBO11" s="422"/>
      <c r="CBP11" s="422"/>
      <c r="CBQ11" s="422"/>
      <c r="CBR11" s="422"/>
      <c r="CBS11" s="422"/>
      <c r="CBT11" s="422"/>
      <c r="CBU11" s="422"/>
      <c r="CBV11" s="422"/>
      <c r="CBW11" s="422"/>
      <c r="CBX11" s="422"/>
      <c r="CBY11" s="422"/>
      <c r="CBZ11" s="422"/>
      <c r="CCA11" s="422"/>
      <c r="CCB11" s="422"/>
      <c r="CCC11" s="422"/>
      <c r="CCD11" s="422"/>
      <c r="CCE11" s="422"/>
      <c r="CCF11" s="422"/>
      <c r="CCG11" s="422"/>
      <c r="CCH11" s="422"/>
      <c r="CCI11" s="422"/>
      <c r="CCJ11" s="422"/>
      <c r="CCK11" s="422"/>
      <c r="CCL11" s="422"/>
      <c r="CCM11" s="422"/>
      <c r="CCN11" s="422"/>
      <c r="CCO11" s="422"/>
      <c r="CCP11" s="422"/>
      <c r="CCQ11" s="422"/>
      <c r="CCR11" s="422"/>
      <c r="CCS11" s="422"/>
      <c r="CCT11" s="422"/>
      <c r="CCU11" s="422"/>
      <c r="CCV11" s="422"/>
      <c r="CCW11" s="422"/>
      <c r="CCX11" s="422"/>
      <c r="CCY11" s="422"/>
      <c r="CCZ11" s="422"/>
      <c r="CDA11" s="422"/>
      <c r="CDB11" s="422"/>
      <c r="CDC11" s="422"/>
      <c r="CDD11" s="422"/>
      <c r="CDE11" s="422"/>
      <c r="CDF11" s="422"/>
      <c r="CDG11" s="422"/>
      <c r="CDH11" s="422"/>
      <c r="CDI11" s="422"/>
      <c r="CDJ11" s="422"/>
      <c r="CDK11" s="422"/>
      <c r="CDL11" s="422"/>
      <c r="CDM11" s="422"/>
      <c r="CDN11" s="422"/>
      <c r="CDO11" s="422"/>
      <c r="CDP11" s="422"/>
      <c r="CDQ11" s="422"/>
      <c r="CDR11" s="422"/>
      <c r="CDS11" s="422"/>
      <c r="CDT11" s="422"/>
      <c r="CDU11" s="422"/>
      <c r="CDV11" s="422"/>
      <c r="CDW11" s="422"/>
      <c r="CDX11" s="422"/>
      <c r="CDY11" s="422"/>
      <c r="CDZ11" s="422"/>
      <c r="CEA11" s="422"/>
      <c r="CEB11" s="422"/>
      <c r="CEC11" s="422"/>
      <c r="CED11" s="422"/>
      <c r="CEE11" s="422"/>
      <c r="CEF11" s="422"/>
      <c r="CEG11" s="422"/>
      <c r="CEH11" s="422"/>
      <c r="CEI11" s="422"/>
      <c r="CEJ11" s="422"/>
      <c r="CEK11" s="422"/>
      <c r="CEL11" s="422"/>
      <c r="CEM11" s="422"/>
      <c r="CEN11" s="422"/>
      <c r="CEO11" s="422"/>
      <c r="CEP11" s="422"/>
      <c r="CEQ11" s="422"/>
      <c r="CER11" s="422"/>
      <c r="CES11" s="422"/>
      <c r="CET11" s="422"/>
      <c r="CEU11" s="422"/>
      <c r="CEV11" s="422"/>
      <c r="CEW11" s="422"/>
      <c r="CEX11" s="422"/>
      <c r="CEY11" s="422"/>
      <c r="CEZ11" s="422"/>
      <c r="CFA11" s="422"/>
      <c r="CFB11" s="422"/>
      <c r="CFC11" s="422"/>
      <c r="CFD11" s="422"/>
      <c r="CFE11" s="422"/>
      <c r="CFF11" s="422"/>
      <c r="CFG11" s="422"/>
      <c r="CFH11" s="422"/>
      <c r="CFI11" s="422"/>
      <c r="CFJ11" s="422"/>
      <c r="CFK11" s="422"/>
      <c r="CFL11" s="422"/>
      <c r="CFM11" s="422"/>
      <c r="CFN11" s="422"/>
      <c r="CFO11" s="422"/>
      <c r="CFP11" s="422"/>
      <c r="CFQ11" s="422"/>
      <c r="CFR11" s="422"/>
      <c r="CFS11" s="422"/>
      <c r="CFT11" s="422"/>
      <c r="CFU11" s="422"/>
      <c r="CFV11" s="422"/>
      <c r="CFW11" s="422"/>
      <c r="CFX11" s="422"/>
      <c r="CFY11" s="422"/>
      <c r="CFZ11" s="422"/>
      <c r="CGA11" s="422"/>
      <c r="CGB11" s="422"/>
      <c r="CGC11" s="422"/>
      <c r="CGD11" s="422"/>
      <c r="CGE11" s="422"/>
      <c r="CGF11" s="422"/>
      <c r="CGG11" s="422"/>
      <c r="CGH11" s="422"/>
      <c r="CGI11" s="422"/>
      <c r="CGJ11" s="422"/>
      <c r="CGK11" s="422"/>
      <c r="CGL11" s="422"/>
      <c r="CGM11" s="422"/>
      <c r="CGN11" s="422"/>
      <c r="CGO11" s="422"/>
      <c r="CGP11" s="422"/>
      <c r="CGQ11" s="422"/>
      <c r="CGR11" s="422"/>
      <c r="CGS11" s="422"/>
      <c r="CGT11" s="422"/>
      <c r="CGU11" s="422"/>
      <c r="CGV11" s="422"/>
      <c r="CGW11" s="422"/>
      <c r="CGX11" s="422"/>
      <c r="CGY11" s="422"/>
      <c r="CGZ11" s="422"/>
      <c r="CHA11" s="422"/>
      <c r="CHB11" s="422"/>
      <c r="CHC11" s="422"/>
      <c r="CHD11" s="422"/>
      <c r="CHE11" s="422"/>
      <c r="CHF11" s="422"/>
      <c r="CHG11" s="422"/>
      <c r="CHH11" s="422"/>
      <c r="CHI11" s="422"/>
      <c r="CHJ11" s="422"/>
      <c r="CHK11" s="422"/>
      <c r="CHL11" s="422"/>
      <c r="CHM11" s="422"/>
      <c r="CHN11" s="422"/>
      <c r="CHO11" s="422"/>
      <c r="CHP11" s="422"/>
      <c r="CHQ11" s="422"/>
      <c r="CHR11" s="422"/>
      <c r="CHS11" s="422"/>
      <c r="CHT11" s="422"/>
      <c r="CHU11" s="422"/>
      <c r="CHV11" s="422"/>
      <c r="CHW11" s="422"/>
      <c r="CHX11" s="422"/>
      <c r="CHY11" s="422"/>
      <c r="CHZ11" s="422"/>
      <c r="CIA11" s="422"/>
      <c r="CIB11" s="422"/>
      <c r="CIC11" s="422"/>
      <c r="CID11" s="422"/>
      <c r="CIE11" s="422"/>
      <c r="CIF11" s="422"/>
      <c r="CIG11" s="422"/>
      <c r="CIH11" s="422"/>
      <c r="CII11" s="422"/>
      <c r="CIJ11" s="422"/>
      <c r="CIK11" s="422"/>
      <c r="CIL11" s="422"/>
      <c r="CIM11" s="422"/>
      <c r="CIN11" s="422"/>
      <c r="CIO11" s="422"/>
      <c r="CIP11" s="422"/>
      <c r="CIQ11" s="422"/>
      <c r="CIR11" s="422"/>
      <c r="CIS11" s="422"/>
      <c r="CIT11" s="422"/>
      <c r="CIU11" s="422"/>
      <c r="CIV11" s="422"/>
      <c r="CIW11" s="422"/>
      <c r="CIX11" s="422"/>
      <c r="CIY11" s="422"/>
      <c r="CIZ11" s="422"/>
      <c r="CJA11" s="422"/>
      <c r="CJB11" s="422"/>
      <c r="CJC11" s="422"/>
      <c r="CJD11" s="422"/>
      <c r="CJE11" s="422"/>
      <c r="CJF11" s="422"/>
      <c r="CJG11" s="422"/>
      <c r="CJH11" s="422"/>
      <c r="CJI11" s="422"/>
      <c r="CJJ11" s="422"/>
      <c r="CJK11" s="422"/>
      <c r="CJL11" s="422"/>
      <c r="CJM11" s="422"/>
      <c r="CJN11" s="422"/>
      <c r="CJO11" s="422"/>
      <c r="CJP11" s="422"/>
      <c r="CJQ11" s="422"/>
      <c r="CJR11" s="422"/>
      <c r="CJS11" s="422"/>
      <c r="CJT11" s="422"/>
      <c r="CJU11" s="422"/>
      <c r="CJV11" s="422"/>
      <c r="CJW11" s="422"/>
      <c r="CJX11" s="422"/>
      <c r="CJY11" s="422"/>
      <c r="CJZ11" s="422"/>
      <c r="CKA11" s="422"/>
      <c r="CKB11" s="422"/>
      <c r="CKC11" s="422"/>
      <c r="CKD11" s="422"/>
      <c r="CKE11" s="422"/>
      <c r="CKF11" s="422"/>
      <c r="CKG11" s="422"/>
      <c r="CKH11" s="422"/>
      <c r="CKI11" s="422"/>
      <c r="CKJ11" s="422"/>
      <c r="CKK11" s="422"/>
      <c r="CKL11" s="422"/>
      <c r="CKM11" s="422"/>
      <c r="CKN11" s="422"/>
      <c r="CKO11" s="422"/>
      <c r="CKP11" s="422"/>
      <c r="CKQ11" s="422"/>
      <c r="CKR11" s="422"/>
      <c r="CKS11" s="422"/>
      <c r="CKT11" s="422"/>
      <c r="CKU11" s="422"/>
      <c r="CKV11" s="422"/>
      <c r="CKW11" s="422"/>
      <c r="CKX11" s="422"/>
      <c r="CKY11" s="422"/>
      <c r="CKZ11" s="422"/>
      <c r="CLA11" s="422"/>
      <c r="CLB11" s="422"/>
      <c r="CLC11" s="422"/>
      <c r="CLD11" s="422"/>
      <c r="CLE11" s="422"/>
      <c r="CLF11" s="422"/>
      <c r="CLG11" s="422"/>
      <c r="CLH11" s="422"/>
      <c r="CLI11" s="422"/>
      <c r="CLJ11" s="422"/>
      <c r="CLK11" s="422"/>
      <c r="CLL11" s="422"/>
      <c r="CLM11" s="422"/>
      <c r="CLN11" s="422"/>
      <c r="CLO11" s="422"/>
      <c r="CLP11" s="422"/>
      <c r="CLQ11" s="422"/>
      <c r="CLR11" s="422"/>
      <c r="CLS11" s="422"/>
      <c r="CLT11" s="422"/>
      <c r="CLU11" s="422"/>
      <c r="CLV11" s="422"/>
      <c r="CLW11" s="422"/>
      <c r="CLX11" s="422"/>
      <c r="CLY11" s="422"/>
      <c r="CLZ11" s="422"/>
      <c r="CMA11" s="422"/>
      <c r="CMB11" s="422"/>
      <c r="CMC11" s="422"/>
      <c r="CMD11" s="422"/>
      <c r="CME11" s="422"/>
      <c r="CMF11" s="422"/>
      <c r="CMG11" s="422"/>
      <c r="CMH11" s="422"/>
      <c r="CMI11" s="422"/>
      <c r="CMJ11" s="422"/>
      <c r="CMK11" s="422"/>
      <c r="CML11" s="422"/>
      <c r="CMM11" s="422"/>
      <c r="CMN11" s="422"/>
      <c r="CMO11" s="422"/>
      <c r="CMP11" s="422"/>
      <c r="CMQ11" s="422"/>
      <c r="CMR11" s="422"/>
      <c r="CMS11" s="422"/>
      <c r="CMT11" s="422"/>
      <c r="CMU11" s="422"/>
      <c r="CMV11" s="422"/>
      <c r="CMW11" s="422"/>
      <c r="CMX11" s="422"/>
      <c r="CMY11" s="422"/>
      <c r="CMZ11" s="422"/>
      <c r="CNA11" s="422"/>
      <c r="CNB11" s="422"/>
      <c r="CNC11" s="422"/>
      <c r="CND11" s="422"/>
      <c r="CNE11" s="422"/>
      <c r="CNF11" s="422"/>
      <c r="CNG11" s="422"/>
      <c r="CNH11" s="422"/>
      <c r="CNI11" s="422"/>
      <c r="CNJ11" s="422"/>
      <c r="CNK11" s="422"/>
      <c r="CNL11" s="422"/>
      <c r="CNM11" s="422"/>
      <c r="CNN11" s="422"/>
      <c r="CNO11" s="422"/>
      <c r="CNP11" s="422"/>
      <c r="CNQ11" s="422"/>
      <c r="CNR11" s="422"/>
      <c r="CNS11" s="422"/>
      <c r="CNT11" s="422"/>
      <c r="CNU11" s="422"/>
      <c r="CNV11" s="422"/>
      <c r="CNW11" s="422"/>
      <c r="CNX11" s="422"/>
      <c r="CNY11" s="422"/>
      <c r="CNZ11" s="422"/>
      <c r="COA11" s="422"/>
      <c r="COB11" s="422"/>
      <c r="COC11" s="422"/>
      <c r="COD11" s="422"/>
      <c r="COE11" s="422"/>
      <c r="COF11" s="422"/>
      <c r="COG11" s="422"/>
      <c r="COH11" s="422"/>
      <c r="COI11" s="422"/>
      <c r="COJ11" s="422"/>
      <c r="COK11" s="422"/>
      <c r="COL11" s="422"/>
      <c r="COM11" s="422"/>
      <c r="CON11" s="422"/>
      <c r="COO11" s="422"/>
      <c r="COP11" s="422"/>
      <c r="COQ11" s="422"/>
      <c r="COR11" s="422"/>
      <c r="COS11" s="422"/>
      <c r="COT11" s="422"/>
      <c r="COU11" s="422"/>
      <c r="COV11" s="422"/>
      <c r="COW11" s="422"/>
      <c r="COX11" s="422"/>
      <c r="COY11" s="422"/>
      <c r="COZ11" s="422"/>
      <c r="CPA11" s="422"/>
      <c r="CPB11" s="422"/>
      <c r="CPC11" s="422"/>
      <c r="CPD11" s="422"/>
      <c r="CPE11" s="422"/>
      <c r="CPF11" s="422"/>
      <c r="CPG11" s="422"/>
      <c r="CPH11" s="422"/>
      <c r="CPI11" s="422"/>
      <c r="CPJ11" s="422"/>
      <c r="CPK11" s="422"/>
      <c r="CPL11" s="422"/>
      <c r="CPM11" s="422"/>
      <c r="CPN11" s="422"/>
      <c r="CPO11" s="422"/>
      <c r="CPP11" s="422"/>
      <c r="CPQ11" s="422"/>
      <c r="CPR11" s="422"/>
      <c r="CPS11" s="422"/>
      <c r="CPT11" s="422"/>
      <c r="CPU11" s="422"/>
      <c r="CPV11" s="422"/>
      <c r="CPW11" s="422"/>
      <c r="CPX11" s="422"/>
      <c r="CPY11" s="422"/>
      <c r="CPZ11" s="422"/>
      <c r="CQA11" s="422"/>
      <c r="CQB11" s="422"/>
      <c r="CQC11" s="422"/>
      <c r="CQD11" s="422"/>
      <c r="CQE11" s="422"/>
      <c r="CQF11" s="422"/>
      <c r="CQG11" s="422"/>
      <c r="CQH11" s="422"/>
      <c r="CQI11" s="422"/>
      <c r="CQJ11" s="422"/>
      <c r="CQK11" s="422"/>
      <c r="CQL11" s="422"/>
      <c r="CQM11" s="422"/>
      <c r="CQN11" s="422"/>
      <c r="CQO11" s="422"/>
      <c r="CQP11" s="422"/>
      <c r="CQQ11" s="422"/>
      <c r="CQR11" s="422"/>
      <c r="CQS11" s="422"/>
      <c r="CQT11" s="422"/>
      <c r="CQU11" s="422"/>
      <c r="CQV11" s="422"/>
      <c r="CQW11" s="422"/>
      <c r="CQX11" s="422"/>
      <c r="CQY11" s="422"/>
      <c r="CQZ11" s="422"/>
      <c r="CRA11" s="422"/>
      <c r="CRB11" s="422"/>
      <c r="CRC11" s="422"/>
      <c r="CRD11" s="422"/>
      <c r="CRE11" s="422"/>
      <c r="CRF11" s="422"/>
      <c r="CRG11" s="422"/>
      <c r="CRH11" s="422"/>
      <c r="CRI11" s="422"/>
      <c r="CRJ11" s="422"/>
      <c r="CRK11" s="422"/>
      <c r="CRL11" s="422"/>
      <c r="CRM11" s="422"/>
      <c r="CRN11" s="422"/>
      <c r="CRO11" s="422"/>
      <c r="CRP11" s="422"/>
      <c r="CRQ11" s="422"/>
      <c r="CRR11" s="422"/>
      <c r="CRS11" s="422"/>
      <c r="CRT11" s="422"/>
      <c r="CRU11" s="422"/>
      <c r="CRV11" s="422"/>
      <c r="CRW11" s="422"/>
      <c r="CRX11" s="422"/>
      <c r="CRY11" s="422"/>
      <c r="CRZ11" s="422"/>
      <c r="CSA11" s="422"/>
      <c r="CSB11" s="422"/>
      <c r="CSC11" s="422"/>
      <c r="CSD11" s="422"/>
      <c r="CSE11" s="422"/>
      <c r="CSF11" s="422"/>
      <c r="CSG11" s="422"/>
      <c r="CSH11" s="422"/>
      <c r="CSI11" s="422"/>
      <c r="CSJ11" s="422"/>
      <c r="CSK11" s="422"/>
      <c r="CSL11" s="422"/>
      <c r="CSM11" s="422"/>
      <c r="CSN11" s="422"/>
      <c r="CSO11" s="422"/>
      <c r="CSP11" s="422"/>
      <c r="CSQ11" s="422"/>
      <c r="CSR11" s="422"/>
      <c r="CSS11" s="422"/>
      <c r="CST11" s="422"/>
      <c r="CSU11" s="422"/>
      <c r="CSV11" s="422"/>
      <c r="CSW11" s="422"/>
      <c r="CSX11" s="422"/>
      <c r="CSY11" s="422"/>
      <c r="CSZ11" s="422"/>
      <c r="CTA11" s="422"/>
      <c r="CTB11" s="422"/>
      <c r="CTC11" s="422"/>
      <c r="CTD11" s="422"/>
      <c r="CTE11" s="422"/>
      <c r="CTF11" s="422"/>
      <c r="CTG11" s="422"/>
      <c r="CTH11" s="422"/>
      <c r="CTI11" s="422"/>
      <c r="CTJ11" s="422"/>
      <c r="CTK11" s="422"/>
      <c r="CTL11" s="422"/>
      <c r="CTM11" s="422"/>
      <c r="CTN11" s="422"/>
      <c r="CTO11" s="422"/>
      <c r="CTP11" s="422"/>
      <c r="CTQ11" s="422"/>
      <c r="CTR11" s="422"/>
      <c r="CTS11" s="422"/>
      <c r="CTT11" s="422"/>
      <c r="CTU11" s="422"/>
      <c r="CTV11" s="422"/>
      <c r="CTW11" s="422"/>
      <c r="CTX11" s="422"/>
      <c r="CTY11" s="422"/>
      <c r="CTZ11" s="422"/>
      <c r="CUA11" s="422"/>
      <c r="CUB11" s="422"/>
      <c r="CUC11" s="422"/>
      <c r="CUD11" s="422"/>
      <c r="CUE11" s="422"/>
      <c r="CUF11" s="422"/>
      <c r="CUG11" s="422"/>
      <c r="CUH11" s="422"/>
      <c r="CUI11" s="422"/>
      <c r="CUJ11" s="422"/>
      <c r="CUK11" s="422"/>
      <c r="CUL11" s="422"/>
      <c r="CUM11" s="422"/>
      <c r="CUN11" s="422"/>
      <c r="CUO11" s="422"/>
      <c r="CUP11" s="422"/>
      <c r="CUQ11" s="422"/>
      <c r="CUR11" s="422"/>
      <c r="CUS11" s="422"/>
      <c r="CUT11" s="422"/>
      <c r="CUU11" s="422"/>
      <c r="CUV11" s="422"/>
      <c r="CUW11" s="422"/>
      <c r="CUX11" s="422"/>
      <c r="CUY11" s="422"/>
      <c r="CUZ11" s="422"/>
      <c r="CVA11" s="422"/>
      <c r="CVB11" s="422"/>
      <c r="CVC11" s="422"/>
      <c r="CVD11" s="422"/>
      <c r="CVE11" s="422"/>
      <c r="CVF11" s="422"/>
      <c r="CVG11" s="422"/>
      <c r="CVH11" s="422"/>
      <c r="CVI11" s="422"/>
      <c r="CVJ11" s="422"/>
      <c r="CVK11" s="422"/>
      <c r="CVL11" s="422"/>
      <c r="CVM11" s="422"/>
      <c r="CVN11" s="422"/>
      <c r="CVO11" s="422"/>
      <c r="CVP11" s="422"/>
      <c r="CVQ11" s="422"/>
      <c r="CVR11" s="422"/>
      <c r="CVS11" s="422"/>
      <c r="CVT11" s="422"/>
      <c r="CVU11" s="422"/>
      <c r="CVV11" s="422"/>
      <c r="CVW11" s="422"/>
      <c r="CVX11" s="422"/>
      <c r="CVY11" s="422"/>
      <c r="CVZ11" s="422"/>
      <c r="CWA11" s="422"/>
      <c r="CWB11" s="422"/>
      <c r="CWC11" s="422"/>
      <c r="CWD11" s="422"/>
      <c r="CWE11" s="422"/>
      <c r="CWF11" s="422"/>
      <c r="CWG11" s="422"/>
      <c r="CWH11" s="422"/>
      <c r="CWI11" s="422"/>
      <c r="CWJ11" s="422"/>
      <c r="CWK11" s="422"/>
      <c r="CWL11" s="422"/>
      <c r="CWM11" s="422"/>
      <c r="CWN11" s="422"/>
      <c r="CWO11" s="422"/>
      <c r="CWP11" s="422"/>
      <c r="CWQ11" s="422"/>
      <c r="CWR11" s="422"/>
      <c r="CWS11" s="422"/>
      <c r="CWT11" s="422"/>
      <c r="CWU11" s="422"/>
      <c r="CWV11" s="422"/>
      <c r="CWW11" s="422"/>
      <c r="CWX11" s="422"/>
      <c r="CWY11" s="422"/>
      <c r="CWZ11" s="422"/>
      <c r="CXA11" s="422"/>
      <c r="CXB11" s="422"/>
      <c r="CXC11" s="422"/>
      <c r="CXD11" s="422"/>
      <c r="CXE11" s="422"/>
      <c r="CXF11" s="422"/>
      <c r="CXG11" s="422"/>
      <c r="CXH11" s="422"/>
      <c r="CXI11" s="422"/>
      <c r="CXJ11" s="422"/>
      <c r="CXK11" s="422"/>
      <c r="CXL11" s="422"/>
      <c r="CXM11" s="422"/>
      <c r="CXN11" s="422"/>
      <c r="CXO11" s="422"/>
      <c r="CXP11" s="422"/>
      <c r="CXQ11" s="422"/>
      <c r="CXR11" s="422"/>
      <c r="CXS11" s="422"/>
      <c r="CXT11" s="422"/>
      <c r="CXU11" s="422"/>
      <c r="CXV11" s="422"/>
      <c r="CXW11" s="422"/>
      <c r="CXX11" s="422"/>
      <c r="CXY11" s="422"/>
      <c r="CXZ11" s="422"/>
      <c r="CYA11" s="422"/>
      <c r="CYB11" s="422"/>
      <c r="CYC11" s="422"/>
      <c r="CYD11" s="422"/>
      <c r="CYE11" s="422"/>
      <c r="CYF11" s="422"/>
      <c r="CYG11" s="422"/>
      <c r="CYH11" s="422"/>
      <c r="CYI11" s="422"/>
      <c r="CYJ11" s="422"/>
      <c r="CYK11" s="422"/>
      <c r="CYL11" s="422"/>
      <c r="CYM11" s="422"/>
      <c r="CYN11" s="422"/>
      <c r="CYO11" s="422"/>
      <c r="CYP11" s="422"/>
      <c r="CYQ11" s="422"/>
      <c r="CYR11" s="422"/>
      <c r="CYS11" s="422"/>
      <c r="CYT11" s="422"/>
      <c r="CYU11" s="422"/>
      <c r="CYV11" s="422"/>
      <c r="CYW11" s="422"/>
      <c r="CYX11" s="422"/>
      <c r="CYY11" s="422"/>
      <c r="CYZ11" s="422"/>
      <c r="CZA11" s="422"/>
      <c r="CZB11" s="422"/>
      <c r="CZC11" s="422"/>
      <c r="CZD11" s="422"/>
      <c r="CZE11" s="422"/>
      <c r="CZF11" s="422"/>
      <c r="CZG11" s="422"/>
      <c r="CZH11" s="422"/>
      <c r="CZI11" s="422"/>
      <c r="CZJ11" s="422"/>
      <c r="CZK11" s="422"/>
      <c r="CZL11" s="422"/>
      <c r="CZM11" s="422"/>
      <c r="CZN11" s="422"/>
      <c r="CZO11" s="422"/>
      <c r="CZP11" s="422"/>
      <c r="CZQ11" s="422"/>
      <c r="CZR11" s="422"/>
      <c r="CZS11" s="422"/>
      <c r="CZT11" s="422"/>
      <c r="CZU11" s="422"/>
      <c r="CZV11" s="422"/>
      <c r="CZW11" s="422"/>
      <c r="CZX11" s="422"/>
      <c r="CZY11" s="422"/>
      <c r="CZZ11" s="422"/>
      <c r="DAA11" s="422"/>
      <c r="DAB11" s="422"/>
      <c r="DAC11" s="422"/>
      <c r="DAD11" s="422"/>
      <c r="DAE11" s="422"/>
      <c r="DAF11" s="422"/>
      <c r="DAG11" s="422"/>
      <c r="DAH11" s="422"/>
      <c r="DAI11" s="422"/>
      <c r="DAJ11" s="422"/>
      <c r="DAK11" s="422"/>
      <c r="DAL11" s="422"/>
      <c r="DAM11" s="422"/>
      <c r="DAN11" s="422"/>
      <c r="DAO11" s="422"/>
      <c r="DAP11" s="422"/>
      <c r="DAQ11" s="422"/>
      <c r="DAR11" s="422"/>
      <c r="DAS11" s="422"/>
      <c r="DAT11" s="422"/>
      <c r="DAU11" s="422"/>
      <c r="DAV11" s="422"/>
      <c r="DAW11" s="422"/>
      <c r="DAX11" s="422"/>
      <c r="DAY11" s="422"/>
      <c r="DAZ11" s="422"/>
      <c r="DBA11" s="422"/>
      <c r="DBB11" s="422"/>
      <c r="DBC11" s="422"/>
      <c r="DBD11" s="422"/>
      <c r="DBE11" s="422"/>
      <c r="DBF11" s="422"/>
      <c r="DBG11" s="422"/>
      <c r="DBH11" s="422"/>
      <c r="DBI11" s="422"/>
      <c r="DBJ11" s="422"/>
      <c r="DBK11" s="422"/>
      <c r="DBL11" s="422"/>
      <c r="DBM11" s="422"/>
      <c r="DBN11" s="422"/>
      <c r="DBO11" s="422"/>
      <c r="DBP11" s="422"/>
      <c r="DBQ11" s="422"/>
      <c r="DBR11" s="422"/>
      <c r="DBS11" s="422"/>
      <c r="DBT11" s="422"/>
      <c r="DBU11" s="422"/>
      <c r="DBV11" s="422"/>
      <c r="DBW11" s="422"/>
      <c r="DBX11" s="422"/>
      <c r="DBY11" s="422"/>
      <c r="DBZ11" s="422"/>
      <c r="DCA11" s="422"/>
      <c r="DCB11" s="422"/>
      <c r="DCC11" s="422"/>
      <c r="DCD11" s="422"/>
      <c r="DCE11" s="422"/>
      <c r="DCF11" s="422"/>
      <c r="DCG11" s="422"/>
      <c r="DCH11" s="422"/>
      <c r="DCI11" s="422"/>
      <c r="DCJ11" s="422"/>
      <c r="DCK11" s="422"/>
      <c r="DCL11" s="422"/>
      <c r="DCM11" s="422"/>
      <c r="DCN11" s="422"/>
      <c r="DCO11" s="422"/>
      <c r="DCP11" s="422"/>
      <c r="DCQ11" s="422"/>
      <c r="DCR11" s="422"/>
      <c r="DCS11" s="422"/>
      <c r="DCT11" s="422"/>
      <c r="DCU11" s="422"/>
      <c r="DCV11" s="422"/>
      <c r="DCW11" s="422"/>
      <c r="DCX11" s="422"/>
      <c r="DCY11" s="422"/>
      <c r="DCZ11" s="422"/>
      <c r="DDA11" s="422"/>
      <c r="DDB11" s="422"/>
      <c r="DDC11" s="422"/>
      <c r="DDD11" s="422"/>
      <c r="DDE11" s="422"/>
      <c r="DDF11" s="422"/>
      <c r="DDG11" s="422"/>
      <c r="DDH11" s="422"/>
      <c r="DDI11" s="422"/>
      <c r="DDJ11" s="422"/>
      <c r="DDK11" s="422"/>
      <c r="DDL11" s="422"/>
      <c r="DDM11" s="422"/>
      <c r="DDN11" s="422"/>
      <c r="DDO11" s="422"/>
      <c r="DDP11" s="422"/>
      <c r="DDQ11" s="422"/>
      <c r="DDR11" s="422"/>
      <c r="DDS11" s="422"/>
      <c r="DDT11" s="422"/>
      <c r="DDU11" s="422"/>
      <c r="DDV11" s="422"/>
      <c r="DDW11" s="422"/>
      <c r="DDX11" s="422"/>
      <c r="DDY11" s="422"/>
      <c r="DDZ11" s="422"/>
      <c r="DEA11" s="422"/>
      <c r="DEB11" s="422"/>
      <c r="DEC11" s="422"/>
      <c r="DED11" s="422"/>
      <c r="DEE11" s="422"/>
      <c r="DEF11" s="422"/>
      <c r="DEG11" s="422"/>
      <c r="DEH11" s="422"/>
      <c r="DEI11" s="422"/>
      <c r="DEJ11" s="422"/>
      <c r="DEK11" s="422"/>
      <c r="DEL11" s="422"/>
      <c r="DEM11" s="422"/>
      <c r="DEN11" s="422"/>
      <c r="DEO11" s="422"/>
      <c r="DEP11" s="422"/>
      <c r="DEQ11" s="422"/>
      <c r="DER11" s="422"/>
      <c r="DES11" s="422"/>
      <c r="DET11" s="422"/>
      <c r="DEU11" s="422"/>
      <c r="DEV11" s="422"/>
      <c r="DEW11" s="422"/>
      <c r="DEX11" s="422"/>
      <c r="DEY11" s="422"/>
      <c r="DEZ11" s="422"/>
      <c r="DFA11" s="422"/>
      <c r="DFB11" s="422"/>
      <c r="DFC11" s="422"/>
      <c r="DFD11" s="422"/>
      <c r="DFE11" s="422"/>
      <c r="DFF11" s="422"/>
      <c r="DFG11" s="422"/>
      <c r="DFH11" s="422"/>
      <c r="DFI11" s="422"/>
      <c r="DFJ11" s="422"/>
      <c r="DFK11" s="422"/>
      <c r="DFL11" s="422"/>
      <c r="DFM11" s="422"/>
      <c r="DFN11" s="422"/>
      <c r="DFO11" s="422"/>
      <c r="DFP11" s="422"/>
      <c r="DFQ11" s="422"/>
      <c r="DFR11" s="422"/>
      <c r="DFS11" s="422"/>
      <c r="DFT11" s="422"/>
      <c r="DFU11" s="422"/>
      <c r="DFV11" s="422"/>
      <c r="DFW11" s="422"/>
      <c r="DFX11" s="422"/>
      <c r="DFY11" s="422"/>
      <c r="DFZ11" s="422"/>
      <c r="DGA11" s="422"/>
      <c r="DGB11" s="422"/>
      <c r="DGC11" s="422"/>
      <c r="DGD11" s="422"/>
      <c r="DGE11" s="422"/>
      <c r="DGF11" s="422"/>
      <c r="DGG11" s="422"/>
      <c r="DGH11" s="422"/>
      <c r="DGI11" s="422"/>
      <c r="DGJ11" s="422"/>
      <c r="DGK11" s="422"/>
      <c r="DGL11" s="422"/>
      <c r="DGM11" s="422"/>
      <c r="DGN11" s="422"/>
      <c r="DGO11" s="422"/>
      <c r="DGP11" s="422"/>
      <c r="DGQ11" s="422"/>
      <c r="DGR11" s="422"/>
      <c r="DGS11" s="422"/>
      <c r="DGT11" s="422"/>
      <c r="DGU11" s="422"/>
      <c r="DGV11" s="422"/>
      <c r="DGW11" s="422"/>
      <c r="DGX11" s="422"/>
      <c r="DGY11" s="422"/>
      <c r="DGZ11" s="422"/>
      <c r="DHA11" s="422"/>
      <c r="DHB11" s="422"/>
      <c r="DHC11" s="422"/>
      <c r="DHD11" s="422"/>
      <c r="DHE11" s="422"/>
      <c r="DHF11" s="422"/>
      <c r="DHG11" s="422"/>
      <c r="DHH11" s="422"/>
      <c r="DHI11" s="422"/>
      <c r="DHJ11" s="422"/>
      <c r="DHK11" s="422"/>
      <c r="DHL11" s="422"/>
      <c r="DHM11" s="422"/>
      <c r="DHN11" s="422"/>
      <c r="DHO11" s="422"/>
      <c r="DHP11" s="422"/>
      <c r="DHQ11" s="422"/>
      <c r="DHR11" s="422"/>
      <c r="DHS11" s="422"/>
      <c r="DHT11" s="422"/>
      <c r="DHU11" s="422"/>
      <c r="DHV11" s="422"/>
      <c r="DHW11" s="422"/>
      <c r="DHX11" s="422"/>
      <c r="DHY11" s="422"/>
      <c r="DHZ11" s="422"/>
      <c r="DIA11" s="422"/>
      <c r="DIB11" s="422"/>
      <c r="DIC11" s="422"/>
      <c r="DID11" s="422"/>
      <c r="DIE11" s="422"/>
      <c r="DIF11" s="422"/>
      <c r="DIG11" s="422"/>
      <c r="DIH11" s="422"/>
      <c r="DII11" s="422"/>
      <c r="DIJ11" s="422"/>
      <c r="DIK11" s="422"/>
      <c r="DIL11" s="422"/>
      <c r="DIM11" s="422"/>
      <c r="DIN11" s="422"/>
      <c r="DIO11" s="422"/>
      <c r="DIP11" s="422"/>
      <c r="DIQ11" s="422"/>
      <c r="DIR11" s="422"/>
      <c r="DIS11" s="422"/>
      <c r="DIT11" s="422"/>
      <c r="DIU11" s="422"/>
      <c r="DIV11" s="422"/>
      <c r="DIW11" s="422"/>
      <c r="DIX11" s="422"/>
      <c r="DIY11" s="422"/>
      <c r="DIZ11" s="422"/>
      <c r="DJA11" s="422"/>
      <c r="DJB11" s="422"/>
      <c r="DJC11" s="422"/>
      <c r="DJD11" s="422"/>
      <c r="DJE11" s="422"/>
      <c r="DJF11" s="422"/>
      <c r="DJG11" s="422"/>
      <c r="DJH11" s="422"/>
      <c r="DJI11" s="422"/>
      <c r="DJJ11" s="422"/>
      <c r="DJK11" s="422"/>
      <c r="DJL11" s="422"/>
      <c r="DJM11" s="422"/>
      <c r="DJN11" s="422"/>
      <c r="DJO11" s="422"/>
      <c r="DJP11" s="422"/>
      <c r="DJQ11" s="422"/>
      <c r="DJR11" s="422"/>
      <c r="DJS11" s="422"/>
      <c r="DJT11" s="422"/>
      <c r="DJU11" s="422"/>
      <c r="DJV11" s="422"/>
      <c r="DJW11" s="422"/>
      <c r="DJX11" s="422"/>
      <c r="DJY11" s="422"/>
      <c r="DJZ11" s="422"/>
      <c r="DKA11" s="422"/>
      <c r="DKB11" s="422"/>
      <c r="DKC11" s="422"/>
      <c r="DKD11" s="422"/>
      <c r="DKE11" s="422"/>
      <c r="DKF11" s="422"/>
      <c r="DKG11" s="422"/>
      <c r="DKH11" s="422"/>
      <c r="DKI11" s="422"/>
      <c r="DKJ11" s="422"/>
      <c r="DKK11" s="422"/>
      <c r="DKL11" s="422"/>
      <c r="DKM11" s="422"/>
      <c r="DKN11" s="422"/>
      <c r="DKO11" s="422"/>
      <c r="DKP11" s="422"/>
      <c r="DKQ11" s="422"/>
      <c r="DKR11" s="422"/>
      <c r="DKS11" s="422"/>
      <c r="DKT11" s="422"/>
      <c r="DKU11" s="422"/>
      <c r="DKV11" s="422"/>
      <c r="DKW11" s="422"/>
      <c r="DKX11" s="422"/>
      <c r="DKY11" s="422"/>
      <c r="DKZ11" s="422"/>
      <c r="DLA11" s="422"/>
      <c r="DLB11" s="422"/>
      <c r="DLC11" s="422"/>
      <c r="DLD11" s="422"/>
      <c r="DLE11" s="422"/>
      <c r="DLF11" s="422"/>
      <c r="DLG11" s="422"/>
      <c r="DLH11" s="422"/>
      <c r="DLI11" s="422"/>
      <c r="DLJ11" s="422"/>
      <c r="DLK11" s="422"/>
      <c r="DLL11" s="422"/>
      <c r="DLM11" s="422"/>
      <c r="DLN11" s="422"/>
      <c r="DLO11" s="422"/>
      <c r="DLP11" s="422"/>
      <c r="DLQ11" s="422"/>
      <c r="DLR11" s="422"/>
      <c r="DLS11" s="422"/>
      <c r="DLT11" s="422"/>
      <c r="DLU11" s="422"/>
      <c r="DLV11" s="422"/>
      <c r="DLW11" s="422"/>
      <c r="DLX11" s="422"/>
      <c r="DLY11" s="422"/>
      <c r="DLZ11" s="422"/>
      <c r="DMA11" s="422"/>
      <c r="DMB11" s="422"/>
      <c r="DMC11" s="422"/>
      <c r="DMD11" s="422"/>
      <c r="DME11" s="422"/>
      <c r="DMF11" s="422"/>
      <c r="DMG11" s="422"/>
      <c r="DMH11" s="422"/>
      <c r="DMI11" s="422"/>
      <c r="DMJ11" s="422"/>
      <c r="DMK11" s="422"/>
      <c r="DML11" s="422"/>
      <c r="DMM11" s="422"/>
      <c r="DMN11" s="422"/>
      <c r="DMO11" s="422"/>
      <c r="DMP11" s="422"/>
      <c r="DMQ11" s="422"/>
      <c r="DMR11" s="422"/>
      <c r="DMS11" s="422"/>
      <c r="DMT11" s="422"/>
      <c r="DMU11" s="422"/>
      <c r="DMV11" s="422"/>
      <c r="DMW11" s="422"/>
      <c r="DMX11" s="422"/>
      <c r="DMY11" s="422"/>
      <c r="DMZ11" s="422"/>
      <c r="DNA11" s="422"/>
      <c r="DNB11" s="422"/>
      <c r="DNC11" s="422"/>
      <c r="DND11" s="422"/>
      <c r="DNE11" s="422"/>
      <c r="DNF11" s="422"/>
      <c r="DNG11" s="422"/>
      <c r="DNH11" s="422"/>
      <c r="DNI11" s="422"/>
      <c r="DNJ11" s="422"/>
      <c r="DNK11" s="422"/>
      <c r="DNL11" s="422"/>
      <c r="DNM11" s="422"/>
      <c r="DNN11" s="422"/>
      <c r="DNO11" s="422"/>
      <c r="DNP11" s="422"/>
      <c r="DNQ11" s="422"/>
      <c r="DNR11" s="422"/>
      <c r="DNS11" s="422"/>
      <c r="DNT11" s="422"/>
      <c r="DNU11" s="422"/>
      <c r="DNV11" s="422"/>
      <c r="DNW11" s="422"/>
      <c r="DNX11" s="422"/>
      <c r="DNY11" s="422"/>
      <c r="DNZ11" s="422"/>
      <c r="DOA11" s="422"/>
      <c r="DOB11" s="422"/>
      <c r="DOC11" s="422"/>
      <c r="DOD11" s="422"/>
      <c r="DOE11" s="422"/>
      <c r="DOF11" s="422"/>
      <c r="DOG11" s="422"/>
      <c r="DOH11" s="422"/>
      <c r="DOI11" s="422"/>
      <c r="DOJ11" s="422"/>
      <c r="DOK11" s="422"/>
      <c r="DOL11" s="422"/>
      <c r="DOM11" s="422"/>
      <c r="DON11" s="422"/>
      <c r="DOO11" s="422"/>
      <c r="DOP11" s="422"/>
      <c r="DOQ11" s="422"/>
      <c r="DOR11" s="422"/>
      <c r="DOS11" s="422"/>
      <c r="DOT11" s="422"/>
      <c r="DOU11" s="422"/>
      <c r="DOV11" s="422"/>
      <c r="DOW11" s="422"/>
      <c r="DOX11" s="422"/>
      <c r="DOY11" s="422"/>
      <c r="DOZ11" s="422"/>
      <c r="DPA11" s="422"/>
      <c r="DPB11" s="422"/>
      <c r="DPC11" s="422"/>
      <c r="DPD11" s="422"/>
      <c r="DPE11" s="422"/>
      <c r="DPF11" s="422"/>
      <c r="DPG11" s="422"/>
      <c r="DPH11" s="422"/>
      <c r="DPI11" s="422"/>
      <c r="DPJ11" s="422"/>
      <c r="DPK11" s="422"/>
      <c r="DPL11" s="422"/>
      <c r="DPM11" s="422"/>
      <c r="DPN11" s="422"/>
      <c r="DPO11" s="422"/>
      <c r="DPP11" s="422"/>
      <c r="DPQ11" s="422"/>
      <c r="DPR11" s="422"/>
      <c r="DPS11" s="422"/>
      <c r="DPT11" s="422"/>
      <c r="DPU11" s="422"/>
      <c r="DPV11" s="422"/>
      <c r="DPW11" s="422"/>
      <c r="DPX11" s="422"/>
      <c r="DPY11" s="422"/>
      <c r="DPZ11" s="422"/>
      <c r="DQA11" s="422"/>
      <c r="DQB11" s="422"/>
      <c r="DQC11" s="422"/>
      <c r="DQD11" s="422"/>
      <c r="DQE11" s="422"/>
      <c r="DQF11" s="422"/>
      <c r="DQG11" s="422"/>
      <c r="DQH11" s="422"/>
      <c r="DQI11" s="422"/>
      <c r="DQJ11" s="422"/>
      <c r="DQK11" s="422"/>
      <c r="DQL11" s="422"/>
      <c r="DQM11" s="422"/>
      <c r="DQN11" s="422"/>
      <c r="DQO11" s="422"/>
      <c r="DQP11" s="422"/>
      <c r="DQQ11" s="422"/>
      <c r="DQR11" s="422"/>
      <c r="DQS11" s="422"/>
      <c r="DQT11" s="422"/>
      <c r="DQU11" s="422"/>
      <c r="DQV11" s="422"/>
      <c r="DQW11" s="422"/>
      <c r="DQX11" s="422"/>
      <c r="DQY11" s="422"/>
      <c r="DQZ11" s="422"/>
      <c r="DRA11" s="422"/>
      <c r="DRB11" s="422"/>
      <c r="DRC11" s="422"/>
      <c r="DRD11" s="422"/>
      <c r="DRE11" s="422"/>
      <c r="DRF11" s="422"/>
      <c r="DRG11" s="422"/>
      <c r="DRH11" s="422"/>
      <c r="DRI11" s="422"/>
      <c r="DRJ11" s="422"/>
      <c r="DRK11" s="422"/>
      <c r="DRL11" s="422"/>
      <c r="DRM11" s="422"/>
      <c r="DRN11" s="422"/>
      <c r="DRO11" s="422"/>
      <c r="DRP11" s="422"/>
      <c r="DRQ11" s="422"/>
      <c r="DRR11" s="422"/>
      <c r="DRS11" s="422"/>
      <c r="DRT11" s="422"/>
      <c r="DRU11" s="422"/>
      <c r="DRV11" s="422"/>
      <c r="DRW11" s="422"/>
      <c r="DRX11" s="422"/>
      <c r="DRY11" s="422"/>
      <c r="DRZ11" s="422"/>
      <c r="DSA11" s="422"/>
      <c r="DSB11" s="422"/>
      <c r="DSC11" s="422"/>
      <c r="DSD11" s="422"/>
      <c r="DSE11" s="422"/>
      <c r="DSF11" s="422"/>
      <c r="DSG11" s="422"/>
      <c r="DSH11" s="422"/>
      <c r="DSI11" s="422"/>
      <c r="DSJ11" s="422"/>
      <c r="DSK11" s="422"/>
      <c r="DSL11" s="422"/>
      <c r="DSM11" s="422"/>
      <c r="DSN11" s="422"/>
      <c r="DSO11" s="422"/>
      <c r="DSP11" s="422"/>
      <c r="DSQ11" s="422"/>
      <c r="DSR11" s="422"/>
      <c r="DSS11" s="422"/>
      <c r="DST11" s="422"/>
      <c r="DSU11" s="422"/>
      <c r="DSV11" s="422"/>
      <c r="DSW11" s="422"/>
      <c r="DSX11" s="422"/>
      <c r="DSY11" s="422"/>
      <c r="DSZ11" s="422"/>
      <c r="DTA11" s="422"/>
      <c r="DTB11" s="422"/>
      <c r="DTC11" s="422"/>
      <c r="DTD11" s="422"/>
      <c r="DTE11" s="422"/>
      <c r="DTF11" s="422"/>
      <c r="DTG11" s="422"/>
      <c r="DTH11" s="422"/>
      <c r="DTI11" s="422"/>
      <c r="DTJ11" s="422"/>
      <c r="DTK11" s="422"/>
      <c r="DTL11" s="422"/>
      <c r="DTM11" s="422"/>
      <c r="DTN11" s="422"/>
      <c r="DTO11" s="422"/>
      <c r="DTP11" s="422"/>
      <c r="DTQ11" s="422"/>
      <c r="DTR11" s="422"/>
      <c r="DTS11" s="422"/>
      <c r="DTT11" s="422"/>
      <c r="DTU11" s="422"/>
      <c r="DTV11" s="422"/>
      <c r="DTW11" s="422"/>
      <c r="DTX11" s="422"/>
      <c r="DTY11" s="422"/>
      <c r="DTZ11" s="422"/>
      <c r="DUA11" s="422"/>
      <c r="DUB11" s="422"/>
      <c r="DUC11" s="422"/>
      <c r="DUD11" s="422"/>
      <c r="DUE11" s="422"/>
      <c r="DUF11" s="422"/>
      <c r="DUG11" s="422"/>
      <c r="DUH11" s="422"/>
      <c r="DUI11" s="422"/>
      <c r="DUJ11" s="422"/>
      <c r="DUK11" s="422"/>
      <c r="DUL11" s="422"/>
      <c r="DUM11" s="422"/>
      <c r="DUN11" s="422"/>
      <c r="DUO11" s="422"/>
      <c r="DUP11" s="422"/>
      <c r="DUQ11" s="422"/>
      <c r="DUR11" s="422"/>
      <c r="DUS11" s="422"/>
      <c r="DUT11" s="422"/>
      <c r="DUU11" s="422"/>
      <c r="DUV11" s="422"/>
      <c r="DUW11" s="422"/>
      <c r="DUX11" s="422"/>
      <c r="DUY11" s="422"/>
      <c r="DUZ11" s="422"/>
      <c r="DVA11" s="422"/>
      <c r="DVB11" s="422"/>
      <c r="DVC11" s="422"/>
      <c r="DVD11" s="422"/>
      <c r="DVE11" s="422"/>
      <c r="DVF11" s="422"/>
      <c r="DVG11" s="422"/>
      <c r="DVH11" s="422"/>
      <c r="DVI11" s="422"/>
      <c r="DVJ11" s="422"/>
      <c r="DVK11" s="422"/>
      <c r="DVL11" s="422"/>
      <c r="DVM11" s="422"/>
      <c r="DVN11" s="422"/>
      <c r="DVO11" s="422"/>
      <c r="DVP11" s="422"/>
      <c r="DVQ11" s="422"/>
      <c r="DVR11" s="422"/>
      <c r="DVS11" s="422"/>
      <c r="DVT11" s="422"/>
      <c r="DVU11" s="422"/>
      <c r="DVV11" s="422"/>
      <c r="DVW11" s="422"/>
      <c r="DVX11" s="422"/>
      <c r="DVY11" s="422"/>
      <c r="DVZ11" s="422"/>
      <c r="DWA11" s="422"/>
      <c r="DWB11" s="422"/>
      <c r="DWC11" s="422"/>
      <c r="DWD11" s="422"/>
      <c r="DWE11" s="422"/>
      <c r="DWF11" s="422"/>
      <c r="DWG11" s="422"/>
      <c r="DWH11" s="422"/>
      <c r="DWI11" s="422"/>
      <c r="DWJ11" s="422"/>
      <c r="DWK11" s="422"/>
      <c r="DWL11" s="422"/>
      <c r="DWM11" s="422"/>
      <c r="DWN11" s="422"/>
      <c r="DWO11" s="422"/>
      <c r="DWP11" s="422"/>
      <c r="DWQ11" s="422"/>
      <c r="DWR11" s="422"/>
      <c r="DWS11" s="422"/>
      <c r="DWT11" s="422"/>
      <c r="DWU11" s="422"/>
      <c r="DWV11" s="422"/>
      <c r="DWW11" s="422"/>
      <c r="DWX11" s="422"/>
      <c r="DWY11" s="422"/>
      <c r="DWZ11" s="422"/>
      <c r="DXA11" s="422"/>
      <c r="DXB11" s="422"/>
      <c r="DXC11" s="422"/>
      <c r="DXD11" s="422"/>
      <c r="DXE11" s="422"/>
      <c r="DXF11" s="422"/>
      <c r="DXG11" s="422"/>
      <c r="DXH11" s="422"/>
      <c r="DXI11" s="422"/>
      <c r="DXJ11" s="422"/>
      <c r="DXK11" s="422"/>
      <c r="DXL11" s="422"/>
      <c r="DXM11" s="422"/>
      <c r="DXN11" s="422"/>
      <c r="DXO11" s="422"/>
      <c r="DXP11" s="422"/>
      <c r="DXQ11" s="422"/>
      <c r="DXR11" s="422"/>
      <c r="DXS11" s="422"/>
      <c r="DXT11" s="422"/>
      <c r="DXU11" s="422"/>
      <c r="DXV11" s="422"/>
      <c r="DXW11" s="422"/>
      <c r="DXX11" s="422"/>
      <c r="DXY11" s="422"/>
      <c r="DXZ11" s="422"/>
      <c r="DYA11" s="422"/>
      <c r="DYB11" s="422"/>
      <c r="DYC11" s="422"/>
      <c r="DYD11" s="422"/>
      <c r="DYE11" s="422"/>
      <c r="DYF11" s="422"/>
      <c r="DYG11" s="422"/>
      <c r="DYH11" s="422"/>
      <c r="DYI11" s="422"/>
      <c r="DYJ11" s="422"/>
      <c r="DYK11" s="422"/>
      <c r="DYL11" s="422"/>
      <c r="DYM11" s="422"/>
      <c r="DYN11" s="422"/>
      <c r="DYO11" s="422"/>
      <c r="DYP11" s="422"/>
      <c r="DYQ11" s="422"/>
      <c r="DYR11" s="422"/>
      <c r="DYS11" s="422"/>
      <c r="DYT11" s="422"/>
      <c r="DYU11" s="422"/>
      <c r="DYV11" s="422"/>
      <c r="DYW11" s="422"/>
      <c r="DYX11" s="422"/>
      <c r="DYY11" s="422"/>
      <c r="DYZ11" s="422"/>
      <c r="DZA11" s="422"/>
      <c r="DZB11" s="422"/>
      <c r="DZC11" s="422"/>
      <c r="DZD11" s="422"/>
      <c r="DZE11" s="422"/>
      <c r="DZF11" s="422"/>
      <c r="DZG11" s="422"/>
      <c r="DZH11" s="422"/>
      <c r="DZI11" s="422"/>
      <c r="DZJ11" s="422"/>
      <c r="DZK11" s="422"/>
      <c r="DZL11" s="422"/>
      <c r="DZM11" s="422"/>
      <c r="DZN11" s="422"/>
      <c r="DZO11" s="422"/>
      <c r="DZP11" s="422"/>
      <c r="DZQ11" s="422"/>
      <c r="DZR11" s="422"/>
      <c r="DZS11" s="422"/>
      <c r="DZT11" s="422"/>
      <c r="DZU11" s="422"/>
      <c r="DZV11" s="422"/>
      <c r="DZW11" s="422"/>
      <c r="DZX11" s="422"/>
      <c r="DZY11" s="422"/>
      <c r="DZZ11" s="422"/>
      <c r="EAA11" s="422"/>
      <c r="EAB11" s="422"/>
      <c r="EAC11" s="422"/>
      <c r="EAD11" s="422"/>
      <c r="EAE11" s="422"/>
      <c r="EAF11" s="422"/>
      <c r="EAG11" s="422"/>
      <c r="EAH11" s="422"/>
      <c r="EAI11" s="422"/>
      <c r="EAJ11" s="422"/>
      <c r="EAK11" s="422"/>
      <c r="EAL11" s="422"/>
      <c r="EAM11" s="422"/>
      <c r="EAN11" s="422"/>
      <c r="EAO11" s="422"/>
      <c r="EAP11" s="422"/>
      <c r="EAQ11" s="422"/>
      <c r="EAR11" s="422"/>
      <c r="EAS11" s="422"/>
      <c r="EAT11" s="422"/>
      <c r="EAU11" s="422"/>
      <c r="EAV11" s="422"/>
      <c r="EAW11" s="422"/>
      <c r="EAX11" s="422"/>
      <c r="EAY11" s="422"/>
      <c r="EAZ11" s="422"/>
      <c r="EBA11" s="422"/>
      <c r="EBB11" s="422"/>
      <c r="EBC11" s="422"/>
      <c r="EBD11" s="422"/>
      <c r="EBE11" s="422"/>
      <c r="EBF11" s="422"/>
      <c r="EBG11" s="422"/>
      <c r="EBH11" s="422"/>
      <c r="EBI11" s="422"/>
      <c r="EBJ11" s="422"/>
      <c r="EBK11" s="422"/>
      <c r="EBL11" s="422"/>
      <c r="EBM11" s="422"/>
      <c r="EBN11" s="422"/>
      <c r="EBO11" s="422"/>
      <c r="EBP11" s="422"/>
      <c r="EBQ11" s="422"/>
      <c r="EBR11" s="422"/>
      <c r="EBS11" s="422"/>
      <c r="EBT11" s="422"/>
      <c r="EBU11" s="422"/>
      <c r="EBV11" s="422"/>
      <c r="EBW11" s="422"/>
      <c r="EBX11" s="422"/>
      <c r="EBY11" s="422"/>
      <c r="EBZ11" s="422"/>
      <c r="ECA11" s="422"/>
      <c r="ECB11" s="422"/>
      <c r="ECC11" s="422"/>
      <c r="ECD11" s="422"/>
      <c r="ECE11" s="422"/>
      <c r="ECF11" s="422"/>
      <c r="ECG11" s="422"/>
      <c r="ECH11" s="422"/>
      <c r="ECI11" s="422"/>
      <c r="ECJ11" s="422"/>
      <c r="ECK11" s="422"/>
      <c r="ECL11" s="422"/>
      <c r="ECM11" s="422"/>
      <c r="ECN11" s="422"/>
      <c r="ECO11" s="422"/>
      <c r="ECP11" s="422"/>
      <c r="ECQ11" s="422"/>
      <c r="ECR11" s="422"/>
      <c r="ECS11" s="422"/>
      <c r="ECT11" s="422"/>
      <c r="ECU11" s="422"/>
      <c r="ECV11" s="422"/>
      <c r="ECW11" s="422"/>
      <c r="ECX11" s="422"/>
      <c r="ECY11" s="422"/>
      <c r="ECZ11" s="422"/>
      <c r="EDA11" s="422"/>
      <c r="EDB11" s="422"/>
      <c r="EDC11" s="422"/>
      <c r="EDD11" s="422"/>
      <c r="EDE11" s="422"/>
      <c r="EDF11" s="422"/>
      <c r="EDG11" s="422"/>
      <c r="EDH11" s="422"/>
      <c r="EDI11" s="422"/>
      <c r="EDJ11" s="422"/>
      <c r="EDK11" s="422"/>
      <c r="EDL11" s="422"/>
      <c r="EDM11" s="422"/>
      <c r="EDN11" s="422"/>
      <c r="EDO11" s="422"/>
      <c r="EDP11" s="422"/>
      <c r="EDQ11" s="422"/>
      <c r="EDR11" s="422"/>
      <c r="EDS11" s="422"/>
      <c r="EDT11" s="422"/>
      <c r="EDU11" s="422"/>
      <c r="EDV11" s="422"/>
      <c r="EDW11" s="422"/>
      <c r="EDX11" s="422"/>
      <c r="EDY11" s="422"/>
      <c r="EDZ11" s="422"/>
      <c r="EEA11" s="422"/>
      <c r="EEB11" s="422"/>
      <c r="EEC11" s="422"/>
      <c r="EED11" s="422"/>
      <c r="EEE11" s="422"/>
      <c r="EEF11" s="422"/>
      <c r="EEG11" s="422"/>
      <c r="EEH11" s="422"/>
      <c r="EEI11" s="422"/>
      <c r="EEJ11" s="422"/>
      <c r="EEK11" s="422"/>
      <c r="EEL11" s="422"/>
      <c r="EEM11" s="422"/>
      <c r="EEN11" s="422"/>
      <c r="EEO11" s="422"/>
      <c r="EEP11" s="422"/>
      <c r="EEQ11" s="422"/>
      <c r="EER11" s="422"/>
      <c r="EES11" s="422"/>
      <c r="EET11" s="422"/>
      <c r="EEU11" s="422"/>
      <c r="EEV11" s="422"/>
      <c r="EEW11" s="422"/>
      <c r="EEX11" s="422"/>
      <c r="EEY11" s="422"/>
      <c r="EEZ11" s="422"/>
      <c r="EFA11" s="422"/>
      <c r="EFB11" s="422"/>
      <c r="EFC11" s="422"/>
      <c r="EFD11" s="422"/>
      <c r="EFE11" s="422"/>
      <c r="EFF11" s="422"/>
      <c r="EFG11" s="422"/>
      <c r="EFH11" s="422"/>
      <c r="EFI11" s="422"/>
      <c r="EFJ11" s="422"/>
      <c r="EFK11" s="422"/>
      <c r="EFL11" s="422"/>
      <c r="EFM11" s="422"/>
      <c r="EFN11" s="422"/>
      <c r="EFO11" s="422"/>
      <c r="EFP11" s="422"/>
      <c r="EFQ11" s="422"/>
      <c r="EFR11" s="422"/>
      <c r="EFS11" s="422"/>
      <c r="EFT11" s="422"/>
      <c r="EFU11" s="422"/>
      <c r="EFV11" s="422"/>
      <c r="EFW11" s="422"/>
      <c r="EFX11" s="422"/>
      <c r="EFY11" s="422"/>
      <c r="EFZ11" s="422"/>
      <c r="EGA11" s="422"/>
      <c r="EGB11" s="422"/>
      <c r="EGC11" s="422"/>
      <c r="EGD11" s="422"/>
      <c r="EGE11" s="422"/>
      <c r="EGF11" s="422"/>
      <c r="EGG11" s="422"/>
      <c r="EGH11" s="422"/>
      <c r="EGI11" s="422"/>
      <c r="EGJ11" s="422"/>
      <c r="EGK11" s="422"/>
      <c r="EGL11" s="422"/>
      <c r="EGM11" s="422"/>
      <c r="EGN11" s="422"/>
      <c r="EGO11" s="422"/>
      <c r="EGP11" s="422"/>
      <c r="EGQ11" s="422"/>
      <c r="EGR11" s="422"/>
      <c r="EGS11" s="422"/>
      <c r="EGT11" s="422"/>
      <c r="EGU11" s="422"/>
      <c r="EGV11" s="422"/>
      <c r="EGW11" s="422"/>
      <c r="EGX11" s="422"/>
      <c r="EGY11" s="422"/>
      <c r="EGZ11" s="422"/>
      <c r="EHA11" s="422"/>
      <c r="EHB11" s="422"/>
      <c r="EHC11" s="422"/>
      <c r="EHD11" s="422"/>
      <c r="EHE11" s="422"/>
      <c r="EHF11" s="422"/>
      <c r="EHG11" s="422"/>
      <c r="EHH11" s="422"/>
      <c r="EHI11" s="422"/>
      <c r="EHJ11" s="422"/>
      <c r="EHK11" s="422"/>
      <c r="EHL11" s="422"/>
      <c r="EHM11" s="422"/>
      <c r="EHN11" s="422"/>
      <c r="EHO11" s="422"/>
      <c r="EHP11" s="422"/>
      <c r="EHQ11" s="422"/>
      <c r="EHR11" s="422"/>
      <c r="EHS11" s="422"/>
      <c r="EHT11" s="422"/>
      <c r="EHU11" s="422"/>
      <c r="EHV11" s="422"/>
      <c r="EHW11" s="422"/>
      <c r="EHX11" s="422"/>
      <c r="EHY11" s="422"/>
      <c r="EHZ11" s="422"/>
      <c r="EIA11" s="422"/>
      <c r="EIB11" s="422"/>
      <c r="EIC11" s="422"/>
      <c r="EID11" s="422"/>
      <c r="EIE11" s="422"/>
      <c r="EIF11" s="422"/>
      <c r="EIG11" s="422"/>
      <c r="EIH11" s="422"/>
      <c r="EII11" s="422"/>
      <c r="EIJ11" s="422"/>
      <c r="EIK11" s="422"/>
      <c r="EIL11" s="422"/>
      <c r="EIM11" s="422"/>
      <c r="EIN11" s="422"/>
      <c r="EIO11" s="422"/>
      <c r="EIP11" s="422"/>
      <c r="EIQ11" s="422"/>
      <c r="EIR11" s="422"/>
      <c r="EIS11" s="422"/>
      <c r="EIT11" s="422"/>
      <c r="EIU11" s="422"/>
      <c r="EIV11" s="422"/>
      <c r="EIW11" s="422"/>
      <c r="EIX11" s="422"/>
      <c r="EIY11" s="422"/>
      <c r="EIZ11" s="422"/>
      <c r="EJA11" s="422"/>
      <c r="EJB11" s="422"/>
      <c r="EJC11" s="422"/>
      <c r="EJD11" s="422"/>
      <c r="EJE11" s="422"/>
      <c r="EJF11" s="422"/>
      <c r="EJG11" s="422"/>
      <c r="EJH11" s="422"/>
      <c r="EJI11" s="422"/>
      <c r="EJJ11" s="422"/>
      <c r="EJK11" s="422"/>
      <c r="EJL11" s="422"/>
      <c r="EJM11" s="422"/>
      <c r="EJN11" s="422"/>
      <c r="EJO11" s="422"/>
      <c r="EJP11" s="422"/>
      <c r="EJQ11" s="422"/>
      <c r="EJR11" s="422"/>
      <c r="EJS11" s="422"/>
      <c r="EJT11" s="422"/>
      <c r="EJU11" s="422"/>
      <c r="EJV11" s="422"/>
      <c r="EJW11" s="422"/>
      <c r="EJX11" s="422"/>
      <c r="EJY11" s="422"/>
      <c r="EJZ11" s="422"/>
      <c r="EKA11" s="422"/>
      <c r="EKB11" s="422"/>
      <c r="EKC11" s="422"/>
      <c r="EKD11" s="422"/>
      <c r="EKE11" s="422"/>
      <c r="EKF11" s="422"/>
      <c r="EKG11" s="422"/>
      <c r="EKH11" s="422"/>
      <c r="EKI11" s="422"/>
      <c r="EKJ11" s="422"/>
      <c r="EKK11" s="422"/>
      <c r="EKL11" s="422"/>
      <c r="EKM11" s="422"/>
      <c r="EKN11" s="422"/>
      <c r="EKO11" s="422"/>
      <c r="EKP11" s="422"/>
      <c r="EKQ11" s="422"/>
      <c r="EKR11" s="422"/>
      <c r="EKS11" s="422"/>
      <c r="EKT11" s="422"/>
      <c r="EKU11" s="422"/>
      <c r="EKV11" s="422"/>
      <c r="EKW11" s="422"/>
      <c r="EKX11" s="422"/>
      <c r="EKY11" s="422"/>
      <c r="EKZ11" s="422"/>
      <c r="ELA11" s="422"/>
      <c r="ELB11" s="422"/>
      <c r="ELC11" s="422"/>
      <c r="ELD11" s="422"/>
      <c r="ELE11" s="422"/>
      <c r="ELF11" s="422"/>
      <c r="ELG11" s="422"/>
      <c r="ELH11" s="422"/>
      <c r="ELI11" s="422"/>
      <c r="ELJ11" s="422"/>
      <c r="ELK11" s="422"/>
      <c r="ELL11" s="422"/>
      <c r="ELM11" s="422"/>
      <c r="ELN11" s="422"/>
      <c r="ELO11" s="422"/>
      <c r="ELP11" s="422"/>
      <c r="ELQ11" s="422"/>
      <c r="ELR11" s="422"/>
      <c r="ELS11" s="422"/>
      <c r="ELT11" s="422"/>
      <c r="ELU11" s="422"/>
      <c r="ELV11" s="422"/>
      <c r="ELW11" s="422"/>
      <c r="ELX11" s="422"/>
      <c r="ELY11" s="422"/>
      <c r="ELZ11" s="422"/>
      <c r="EMA11" s="422"/>
      <c r="EMB11" s="422"/>
      <c r="EMC11" s="422"/>
      <c r="EMD11" s="422"/>
      <c r="EME11" s="422"/>
      <c r="EMF11" s="422"/>
      <c r="EMG11" s="422"/>
      <c r="EMH11" s="422"/>
      <c r="EMI11" s="422"/>
      <c r="EMJ11" s="422"/>
      <c r="EMK11" s="422"/>
      <c r="EML11" s="422"/>
      <c r="EMM11" s="422"/>
      <c r="EMN11" s="422"/>
      <c r="EMO11" s="422"/>
      <c r="EMP11" s="422"/>
      <c r="EMQ11" s="422"/>
      <c r="EMR11" s="422"/>
      <c r="EMS11" s="422"/>
      <c r="EMT11" s="422"/>
      <c r="EMU11" s="422"/>
      <c r="EMV11" s="422"/>
      <c r="EMW11" s="422"/>
      <c r="EMX11" s="422"/>
      <c r="EMY11" s="422"/>
      <c r="EMZ11" s="422"/>
      <c r="ENA11" s="422"/>
      <c r="ENB11" s="422"/>
      <c r="ENC11" s="422"/>
      <c r="END11" s="422"/>
      <c r="ENE11" s="422"/>
      <c r="ENF11" s="422"/>
      <c r="ENG11" s="422"/>
      <c r="ENH11" s="422"/>
      <c r="ENI11" s="422"/>
      <c r="ENJ11" s="422"/>
      <c r="ENK11" s="422"/>
      <c r="ENL11" s="422"/>
      <c r="ENM11" s="422"/>
      <c r="ENN11" s="422"/>
      <c r="ENO11" s="422"/>
      <c r="ENP11" s="422"/>
      <c r="ENQ11" s="422"/>
      <c r="ENR11" s="422"/>
      <c r="ENS11" s="422"/>
      <c r="ENT11" s="422"/>
      <c r="ENU11" s="422"/>
      <c r="ENV11" s="422"/>
      <c r="ENW11" s="422"/>
      <c r="ENX11" s="422"/>
      <c r="ENY11" s="422"/>
      <c r="ENZ11" s="422"/>
      <c r="EOA11" s="422"/>
      <c r="EOB11" s="422"/>
      <c r="EOC11" s="422"/>
      <c r="EOD11" s="422"/>
      <c r="EOE11" s="422"/>
      <c r="EOF11" s="422"/>
      <c r="EOG11" s="422"/>
      <c r="EOH11" s="422"/>
      <c r="EOI11" s="422"/>
      <c r="EOJ11" s="422"/>
      <c r="EOK11" s="422"/>
      <c r="EOL11" s="422"/>
      <c r="EOM11" s="422"/>
      <c r="EON11" s="422"/>
      <c r="EOO11" s="422"/>
      <c r="EOP11" s="422"/>
      <c r="EOQ11" s="422"/>
      <c r="EOR11" s="422"/>
      <c r="EOS11" s="422"/>
      <c r="EOT11" s="422"/>
      <c r="EOU11" s="422"/>
      <c r="EOV11" s="422"/>
      <c r="EOW11" s="422"/>
      <c r="EOX11" s="422"/>
      <c r="EOY11" s="422"/>
      <c r="EOZ11" s="422"/>
      <c r="EPA11" s="422"/>
      <c r="EPB11" s="422"/>
      <c r="EPC11" s="422"/>
      <c r="EPD11" s="422"/>
      <c r="EPE11" s="422"/>
      <c r="EPF11" s="422"/>
      <c r="EPG11" s="422"/>
      <c r="EPH11" s="422"/>
      <c r="EPI11" s="422"/>
      <c r="EPJ11" s="422"/>
      <c r="EPK11" s="422"/>
      <c r="EPL11" s="422"/>
      <c r="EPM11" s="422"/>
      <c r="EPN11" s="422"/>
      <c r="EPO11" s="422"/>
      <c r="EPP11" s="422"/>
      <c r="EPQ11" s="422"/>
      <c r="EPR11" s="422"/>
      <c r="EPS11" s="422"/>
      <c r="EPT11" s="422"/>
      <c r="EPU11" s="422"/>
      <c r="EPV11" s="422"/>
      <c r="EPW11" s="422"/>
      <c r="EPX11" s="422"/>
      <c r="EPY11" s="422"/>
      <c r="EPZ11" s="422"/>
      <c r="EQA11" s="422"/>
      <c r="EQB11" s="422"/>
      <c r="EQC11" s="422"/>
      <c r="EQD11" s="422"/>
      <c r="EQE11" s="422"/>
      <c r="EQF11" s="422"/>
      <c r="EQG11" s="422"/>
      <c r="EQH11" s="422"/>
      <c r="EQI11" s="422"/>
      <c r="EQJ11" s="422"/>
      <c r="EQK11" s="422"/>
      <c r="EQL11" s="422"/>
      <c r="EQM11" s="422"/>
      <c r="EQN11" s="422"/>
      <c r="EQO11" s="422"/>
      <c r="EQP11" s="422"/>
      <c r="EQQ11" s="422"/>
      <c r="EQR11" s="422"/>
      <c r="EQS11" s="422"/>
      <c r="EQT11" s="422"/>
      <c r="EQU11" s="422"/>
      <c r="EQV11" s="422"/>
      <c r="EQW11" s="422"/>
      <c r="EQX11" s="422"/>
      <c r="EQY11" s="422"/>
      <c r="EQZ11" s="422"/>
      <c r="ERA11" s="422"/>
      <c r="ERB11" s="422"/>
      <c r="ERC11" s="422"/>
      <c r="ERD11" s="422"/>
      <c r="ERE11" s="422"/>
      <c r="ERF11" s="422"/>
      <c r="ERG11" s="422"/>
      <c r="ERH11" s="422"/>
      <c r="ERI11" s="422"/>
      <c r="ERJ11" s="422"/>
      <c r="ERK11" s="422"/>
      <c r="ERL11" s="422"/>
      <c r="ERM11" s="422"/>
      <c r="ERN11" s="422"/>
      <c r="ERO11" s="422"/>
      <c r="ERP11" s="422"/>
      <c r="ERQ11" s="422"/>
      <c r="ERR11" s="422"/>
      <c r="ERS11" s="422"/>
      <c r="ERT11" s="422"/>
      <c r="ERU11" s="422"/>
      <c r="ERV11" s="422"/>
      <c r="ERW11" s="422"/>
      <c r="ERX11" s="422"/>
      <c r="ERY11" s="422"/>
      <c r="ERZ11" s="422"/>
      <c r="ESA11" s="422"/>
      <c r="ESB11" s="422"/>
      <c r="ESC11" s="422"/>
      <c r="ESD11" s="422"/>
      <c r="ESE11" s="422"/>
      <c r="ESF11" s="422"/>
      <c r="ESG11" s="422"/>
      <c r="ESH11" s="422"/>
      <c r="ESI11" s="422"/>
      <c r="ESJ11" s="422"/>
      <c r="ESK11" s="422"/>
      <c r="ESL11" s="422"/>
      <c r="ESM11" s="422"/>
      <c r="ESN11" s="422"/>
      <c r="ESO11" s="422"/>
      <c r="ESP11" s="422"/>
      <c r="ESQ11" s="422"/>
      <c r="ESR11" s="422"/>
      <c r="ESS11" s="422"/>
      <c r="EST11" s="422"/>
      <c r="ESU11" s="422"/>
      <c r="ESV11" s="422"/>
      <c r="ESW11" s="422"/>
      <c r="ESX11" s="422"/>
      <c r="ESY11" s="422"/>
      <c r="ESZ11" s="422"/>
      <c r="ETA11" s="422"/>
      <c r="ETB11" s="422"/>
      <c r="ETC11" s="422"/>
      <c r="ETD11" s="422"/>
      <c r="ETE11" s="422"/>
      <c r="ETF11" s="422"/>
      <c r="ETG11" s="422"/>
      <c r="ETH11" s="422"/>
      <c r="ETI11" s="422"/>
      <c r="ETJ11" s="422"/>
      <c r="ETK11" s="422"/>
      <c r="ETL11" s="422"/>
      <c r="ETM11" s="422"/>
      <c r="ETN11" s="422"/>
      <c r="ETO11" s="422"/>
      <c r="ETP11" s="422"/>
      <c r="ETQ11" s="422"/>
      <c r="ETR11" s="422"/>
      <c r="ETS11" s="422"/>
      <c r="ETT11" s="422"/>
      <c r="ETU11" s="422"/>
      <c r="ETV11" s="422"/>
      <c r="ETW11" s="422"/>
      <c r="ETX11" s="422"/>
      <c r="ETY11" s="422"/>
      <c r="ETZ11" s="422"/>
      <c r="EUA11" s="422"/>
      <c r="EUB11" s="422"/>
      <c r="EUC11" s="422"/>
      <c r="EUD11" s="422"/>
      <c r="EUE11" s="422"/>
      <c r="EUF11" s="422"/>
      <c r="EUG11" s="422"/>
      <c r="EUH11" s="422"/>
      <c r="EUI11" s="422"/>
      <c r="EUJ11" s="422"/>
      <c r="EUK11" s="422"/>
      <c r="EUL11" s="422"/>
      <c r="EUM11" s="422"/>
      <c r="EUN11" s="422"/>
      <c r="EUO11" s="422"/>
      <c r="EUP11" s="422"/>
      <c r="EUQ11" s="422"/>
      <c r="EUR11" s="422"/>
      <c r="EUS11" s="422"/>
      <c r="EUT11" s="422"/>
      <c r="EUU11" s="422"/>
      <c r="EUV11" s="422"/>
      <c r="EUW11" s="422"/>
      <c r="EUX11" s="422"/>
      <c r="EUY11" s="422"/>
      <c r="EUZ11" s="422"/>
      <c r="EVA11" s="422"/>
      <c r="EVB11" s="422"/>
      <c r="EVC11" s="422"/>
      <c r="EVD11" s="422"/>
      <c r="EVE11" s="422"/>
      <c r="EVF11" s="422"/>
      <c r="EVG11" s="422"/>
      <c r="EVH11" s="422"/>
      <c r="EVI11" s="422"/>
      <c r="EVJ11" s="422"/>
      <c r="EVK11" s="422"/>
      <c r="EVL11" s="422"/>
      <c r="EVM11" s="422"/>
      <c r="EVN11" s="422"/>
      <c r="EVO11" s="422"/>
      <c r="EVP11" s="422"/>
      <c r="EVQ11" s="422"/>
      <c r="EVR11" s="422"/>
      <c r="EVS11" s="422"/>
      <c r="EVT11" s="422"/>
      <c r="EVU11" s="422"/>
      <c r="EVV11" s="422"/>
      <c r="EVW11" s="422"/>
      <c r="EVX11" s="422"/>
      <c r="EVY11" s="422"/>
      <c r="EVZ11" s="422"/>
      <c r="EWA11" s="422"/>
      <c r="EWB11" s="422"/>
      <c r="EWC11" s="422"/>
      <c r="EWD11" s="422"/>
      <c r="EWE11" s="422"/>
      <c r="EWF11" s="422"/>
      <c r="EWG11" s="422"/>
      <c r="EWH11" s="422"/>
      <c r="EWI11" s="422"/>
      <c r="EWJ11" s="422"/>
      <c r="EWK11" s="422"/>
      <c r="EWL11" s="422"/>
      <c r="EWM11" s="422"/>
      <c r="EWN11" s="422"/>
      <c r="EWO11" s="422"/>
      <c r="EWP11" s="422"/>
      <c r="EWQ11" s="422"/>
      <c r="EWR11" s="422"/>
      <c r="EWS11" s="422"/>
      <c r="EWT11" s="422"/>
      <c r="EWU11" s="422"/>
      <c r="EWV11" s="422"/>
      <c r="EWW11" s="422"/>
      <c r="EWX11" s="422"/>
      <c r="EWY11" s="422"/>
      <c r="EWZ11" s="422"/>
      <c r="EXA11" s="422"/>
      <c r="EXB11" s="422"/>
      <c r="EXC11" s="422"/>
      <c r="EXD11" s="422"/>
      <c r="EXE11" s="422"/>
      <c r="EXF11" s="422"/>
      <c r="EXG11" s="422"/>
      <c r="EXH11" s="422"/>
      <c r="EXI11" s="422"/>
      <c r="EXJ11" s="422"/>
      <c r="EXK11" s="422"/>
      <c r="EXL11" s="422"/>
      <c r="EXM11" s="422"/>
      <c r="EXN11" s="422"/>
      <c r="EXO11" s="422"/>
      <c r="EXP11" s="422"/>
      <c r="EXQ11" s="422"/>
      <c r="EXR11" s="422"/>
      <c r="EXS11" s="422"/>
      <c r="EXT11" s="422"/>
      <c r="EXU11" s="422"/>
      <c r="EXV11" s="422"/>
      <c r="EXW11" s="422"/>
      <c r="EXX11" s="422"/>
      <c r="EXY11" s="422"/>
      <c r="EXZ11" s="422"/>
      <c r="EYA11" s="422"/>
      <c r="EYB11" s="422"/>
      <c r="EYC11" s="422"/>
      <c r="EYD11" s="422"/>
      <c r="EYE11" s="422"/>
      <c r="EYF11" s="422"/>
      <c r="EYG11" s="422"/>
      <c r="EYH11" s="422"/>
      <c r="EYI11" s="422"/>
      <c r="EYJ11" s="422"/>
      <c r="EYK11" s="422"/>
      <c r="EYL11" s="422"/>
      <c r="EYM11" s="422"/>
      <c r="EYN11" s="422"/>
      <c r="EYO11" s="422"/>
      <c r="EYP11" s="422"/>
      <c r="EYQ11" s="422"/>
      <c r="EYR11" s="422"/>
      <c r="EYS11" s="422"/>
      <c r="EYT11" s="422"/>
      <c r="EYU11" s="422"/>
      <c r="EYV11" s="422"/>
      <c r="EYW11" s="422"/>
      <c r="EYX11" s="422"/>
      <c r="EYY11" s="422"/>
      <c r="EYZ11" s="422"/>
      <c r="EZA11" s="422"/>
      <c r="EZB11" s="422"/>
      <c r="EZC11" s="422"/>
      <c r="EZD11" s="422"/>
      <c r="EZE11" s="422"/>
      <c r="EZF11" s="422"/>
      <c r="EZG11" s="422"/>
      <c r="EZH11" s="422"/>
      <c r="EZI11" s="422"/>
      <c r="EZJ11" s="422"/>
      <c r="EZK11" s="422"/>
      <c r="EZL11" s="422"/>
      <c r="EZM11" s="422"/>
      <c r="EZN11" s="422"/>
      <c r="EZO11" s="422"/>
      <c r="EZP11" s="422"/>
      <c r="EZQ11" s="422"/>
      <c r="EZR11" s="422"/>
      <c r="EZS11" s="422"/>
      <c r="EZT11" s="422"/>
      <c r="EZU11" s="422"/>
      <c r="EZV11" s="422"/>
      <c r="EZW11" s="422"/>
      <c r="EZX11" s="422"/>
      <c r="EZY11" s="422"/>
      <c r="EZZ11" s="422"/>
      <c r="FAA11" s="422"/>
      <c r="FAB11" s="422"/>
      <c r="FAC11" s="422"/>
      <c r="FAD11" s="422"/>
      <c r="FAE11" s="422"/>
      <c r="FAF11" s="422"/>
      <c r="FAG11" s="422"/>
      <c r="FAH11" s="422"/>
      <c r="FAI11" s="422"/>
      <c r="FAJ11" s="422"/>
      <c r="FAK11" s="422"/>
      <c r="FAL11" s="422"/>
      <c r="FAM11" s="422"/>
      <c r="FAN11" s="422"/>
      <c r="FAO11" s="422"/>
      <c r="FAP11" s="422"/>
      <c r="FAQ11" s="422"/>
      <c r="FAR11" s="422"/>
      <c r="FAS11" s="422"/>
      <c r="FAT11" s="422"/>
      <c r="FAU11" s="422"/>
      <c r="FAV11" s="422"/>
      <c r="FAW11" s="422"/>
      <c r="FAX11" s="422"/>
      <c r="FAY11" s="422"/>
      <c r="FAZ11" s="422"/>
      <c r="FBA11" s="422"/>
      <c r="FBB11" s="422"/>
      <c r="FBC11" s="422"/>
      <c r="FBD11" s="422"/>
      <c r="FBE11" s="422"/>
      <c r="FBF11" s="422"/>
      <c r="FBG11" s="422"/>
      <c r="FBH11" s="422"/>
      <c r="FBI11" s="422"/>
      <c r="FBJ11" s="422"/>
      <c r="FBK11" s="422"/>
      <c r="FBL11" s="422"/>
      <c r="FBM11" s="422"/>
      <c r="FBN11" s="422"/>
      <c r="FBO11" s="422"/>
      <c r="FBP11" s="422"/>
      <c r="FBQ11" s="422"/>
      <c r="FBR11" s="422"/>
      <c r="FBS11" s="422"/>
      <c r="FBT11" s="422"/>
      <c r="FBU11" s="422"/>
      <c r="FBV11" s="422"/>
      <c r="FBW11" s="422"/>
      <c r="FBX11" s="422"/>
      <c r="FBY11" s="422"/>
      <c r="FBZ11" s="422"/>
      <c r="FCA11" s="422"/>
      <c r="FCB11" s="422"/>
      <c r="FCC11" s="422"/>
      <c r="FCD11" s="422"/>
      <c r="FCE11" s="422"/>
      <c r="FCF11" s="422"/>
      <c r="FCG11" s="422"/>
      <c r="FCH11" s="422"/>
      <c r="FCI11" s="422"/>
      <c r="FCJ11" s="422"/>
      <c r="FCK11" s="422"/>
      <c r="FCL11" s="422"/>
      <c r="FCM11" s="422"/>
      <c r="FCN11" s="422"/>
      <c r="FCO11" s="422"/>
      <c r="FCP11" s="422"/>
      <c r="FCQ11" s="422"/>
      <c r="FCR11" s="422"/>
      <c r="FCS11" s="422"/>
      <c r="FCT11" s="422"/>
      <c r="FCU11" s="422"/>
      <c r="FCV11" s="422"/>
      <c r="FCW11" s="422"/>
      <c r="FCX11" s="422"/>
      <c r="FCY11" s="422"/>
      <c r="FCZ11" s="422"/>
      <c r="FDA11" s="422"/>
      <c r="FDB11" s="422"/>
      <c r="FDC11" s="422"/>
      <c r="FDD11" s="422"/>
      <c r="FDE11" s="422"/>
      <c r="FDF11" s="422"/>
      <c r="FDG11" s="422"/>
      <c r="FDH11" s="422"/>
      <c r="FDI11" s="422"/>
      <c r="FDJ11" s="422"/>
      <c r="FDK11" s="422"/>
      <c r="FDL11" s="422"/>
      <c r="FDM11" s="422"/>
      <c r="FDN11" s="422"/>
      <c r="FDO11" s="422"/>
      <c r="FDP11" s="422"/>
      <c r="FDQ11" s="422"/>
      <c r="FDR11" s="422"/>
      <c r="FDS11" s="422"/>
      <c r="FDT11" s="422"/>
      <c r="FDU11" s="422"/>
      <c r="FDV11" s="422"/>
      <c r="FDW11" s="422"/>
      <c r="FDX11" s="422"/>
      <c r="FDY11" s="422"/>
      <c r="FDZ11" s="422"/>
      <c r="FEA11" s="422"/>
      <c r="FEB11" s="422"/>
      <c r="FEC11" s="422"/>
      <c r="FED11" s="422"/>
      <c r="FEE11" s="422"/>
      <c r="FEF11" s="422"/>
      <c r="FEG11" s="422"/>
      <c r="FEH11" s="422"/>
      <c r="FEI11" s="422"/>
      <c r="FEJ11" s="422"/>
      <c r="FEK11" s="422"/>
      <c r="FEL11" s="422"/>
      <c r="FEM11" s="422"/>
      <c r="FEN11" s="422"/>
      <c r="FEO11" s="422"/>
      <c r="FEP11" s="422"/>
      <c r="FEQ11" s="422"/>
      <c r="FER11" s="422"/>
      <c r="FES11" s="422"/>
      <c r="FET11" s="422"/>
      <c r="FEU11" s="422"/>
      <c r="FEV11" s="422"/>
      <c r="FEW11" s="422"/>
      <c r="FEX11" s="422"/>
      <c r="FEY11" s="422"/>
      <c r="FEZ11" s="422"/>
      <c r="FFA11" s="422"/>
      <c r="FFB11" s="422"/>
      <c r="FFC11" s="422"/>
      <c r="FFD11" s="422"/>
      <c r="FFE11" s="422"/>
      <c r="FFF11" s="422"/>
      <c r="FFG11" s="422"/>
      <c r="FFH11" s="422"/>
      <c r="FFI11" s="422"/>
      <c r="FFJ11" s="422"/>
      <c r="FFK11" s="422"/>
      <c r="FFL11" s="422"/>
      <c r="FFM11" s="422"/>
      <c r="FFN11" s="422"/>
      <c r="FFO11" s="422"/>
      <c r="FFP11" s="422"/>
      <c r="FFQ11" s="422"/>
      <c r="FFR11" s="422"/>
      <c r="FFS11" s="422"/>
      <c r="FFT11" s="422"/>
      <c r="FFU11" s="422"/>
      <c r="FFV11" s="422"/>
      <c r="FFW11" s="422"/>
      <c r="FFX11" s="422"/>
      <c r="FFY11" s="422"/>
      <c r="FFZ11" s="422"/>
      <c r="FGA11" s="422"/>
      <c r="FGB11" s="422"/>
      <c r="FGC11" s="422"/>
      <c r="FGD11" s="422"/>
      <c r="FGE11" s="422"/>
      <c r="FGF11" s="422"/>
      <c r="FGG11" s="422"/>
      <c r="FGH11" s="422"/>
      <c r="FGI11" s="422"/>
      <c r="FGJ11" s="422"/>
      <c r="FGK11" s="422"/>
      <c r="FGL11" s="422"/>
      <c r="FGM11" s="422"/>
      <c r="FGN11" s="422"/>
      <c r="FGO11" s="422"/>
      <c r="FGP11" s="422"/>
      <c r="FGQ11" s="422"/>
      <c r="FGR11" s="422"/>
      <c r="FGS11" s="422"/>
      <c r="FGT11" s="422"/>
      <c r="FGU11" s="422"/>
      <c r="FGV11" s="422"/>
      <c r="FGW11" s="422"/>
      <c r="FGX11" s="422"/>
      <c r="FGY11" s="422"/>
      <c r="FGZ11" s="422"/>
      <c r="FHA11" s="422"/>
      <c r="FHB11" s="422"/>
      <c r="FHC11" s="422"/>
      <c r="FHD11" s="422"/>
      <c r="FHE11" s="422"/>
      <c r="FHF11" s="422"/>
      <c r="FHG11" s="422"/>
      <c r="FHH11" s="422"/>
      <c r="FHI11" s="422"/>
      <c r="FHJ11" s="422"/>
      <c r="FHK11" s="422"/>
      <c r="FHL11" s="422"/>
      <c r="FHM11" s="422"/>
      <c r="FHN11" s="422"/>
      <c r="FHO11" s="422"/>
      <c r="FHP11" s="422"/>
      <c r="FHQ11" s="422"/>
      <c r="FHR11" s="422"/>
      <c r="FHS11" s="422"/>
      <c r="FHT11" s="422"/>
      <c r="FHU11" s="422"/>
      <c r="FHV11" s="422"/>
      <c r="FHW11" s="422"/>
      <c r="FHX11" s="422"/>
      <c r="FHY11" s="422"/>
      <c r="FHZ11" s="422"/>
      <c r="FIA11" s="422"/>
      <c r="FIB11" s="422"/>
      <c r="FIC11" s="422"/>
      <c r="FID11" s="422"/>
      <c r="FIE11" s="422"/>
      <c r="FIF11" s="422"/>
      <c r="FIG11" s="422"/>
      <c r="FIH11" s="422"/>
      <c r="FII11" s="422"/>
      <c r="FIJ11" s="422"/>
      <c r="FIK11" s="422"/>
      <c r="FIL11" s="422"/>
      <c r="FIM11" s="422"/>
      <c r="FIN11" s="422"/>
      <c r="FIO11" s="422"/>
      <c r="FIP11" s="422"/>
      <c r="FIQ11" s="422"/>
      <c r="FIR11" s="422"/>
      <c r="FIS11" s="422"/>
      <c r="FIT11" s="422"/>
      <c r="FIU11" s="422"/>
      <c r="FIV11" s="422"/>
      <c r="FIW11" s="422"/>
      <c r="FIX11" s="422"/>
      <c r="FIY11" s="422"/>
      <c r="FIZ11" s="422"/>
      <c r="FJA11" s="422"/>
      <c r="FJB11" s="422"/>
      <c r="FJC11" s="422"/>
      <c r="FJD11" s="422"/>
      <c r="FJE11" s="422"/>
      <c r="FJF11" s="422"/>
      <c r="FJG11" s="422"/>
      <c r="FJH11" s="422"/>
      <c r="FJI11" s="422"/>
      <c r="FJJ11" s="422"/>
      <c r="FJK11" s="422"/>
      <c r="FJL11" s="422"/>
      <c r="FJM11" s="422"/>
      <c r="FJN11" s="422"/>
      <c r="FJO11" s="422"/>
      <c r="FJP11" s="422"/>
      <c r="FJQ11" s="422"/>
      <c r="FJR11" s="422"/>
      <c r="FJS11" s="422"/>
      <c r="FJT11" s="422"/>
      <c r="FJU11" s="422"/>
      <c r="FJV11" s="422"/>
      <c r="FJW11" s="422"/>
      <c r="FJX11" s="422"/>
      <c r="FJY11" s="422"/>
      <c r="FJZ11" s="422"/>
      <c r="FKA11" s="422"/>
      <c r="FKB11" s="422"/>
      <c r="FKC11" s="422"/>
      <c r="FKD11" s="422"/>
      <c r="FKE11" s="422"/>
      <c r="FKF11" s="422"/>
      <c r="FKG11" s="422"/>
      <c r="FKH11" s="422"/>
      <c r="FKI11" s="422"/>
      <c r="FKJ11" s="422"/>
      <c r="FKK11" s="422"/>
      <c r="FKL11" s="422"/>
      <c r="FKM11" s="422"/>
      <c r="FKN11" s="422"/>
      <c r="FKO11" s="422"/>
      <c r="FKP11" s="422"/>
      <c r="FKQ11" s="422"/>
      <c r="FKR11" s="422"/>
      <c r="FKS11" s="422"/>
      <c r="FKT11" s="422"/>
      <c r="FKU11" s="422"/>
      <c r="FKV11" s="422"/>
      <c r="FKW11" s="422"/>
      <c r="FKX11" s="422"/>
      <c r="FKY11" s="422"/>
      <c r="FKZ11" s="422"/>
      <c r="FLA11" s="422"/>
      <c r="FLB11" s="422"/>
      <c r="FLC11" s="422"/>
      <c r="FLD11" s="422"/>
      <c r="FLE11" s="422"/>
      <c r="FLF11" s="422"/>
      <c r="FLG11" s="422"/>
      <c r="FLH11" s="422"/>
      <c r="FLI11" s="422"/>
      <c r="FLJ11" s="422"/>
      <c r="FLK11" s="422"/>
      <c r="FLL11" s="422"/>
      <c r="FLM11" s="422"/>
      <c r="FLN11" s="422"/>
      <c r="FLO11" s="422"/>
      <c r="FLP11" s="422"/>
      <c r="FLQ11" s="422"/>
      <c r="FLR11" s="422"/>
      <c r="FLS11" s="422"/>
      <c r="FLT11" s="422"/>
      <c r="FLU11" s="422"/>
      <c r="FLV11" s="422"/>
      <c r="FLW11" s="422"/>
      <c r="FLX11" s="422"/>
      <c r="FLY11" s="422"/>
      <c r="FLZ11" s="422"/>
      <c r="FMA11" s="422"/>
      <c r="FMB11" s="422"/>
      <c r="FMC11" s="422"/>
      <c r="FMD11" s="422"/>
      <c r="FME11" s="422"/>
      <c r="FMF11" s="422"/>
      <c r="FMG11" s="422"/>
      <c r="FMH11" s="422"/>
      <c r="FMI11" s="422"/>
      <c r="FMJ11" s="422"/>
      <c r="FMK11" s="422"/>
      <c r="FML11" s="422"/>
      <c r="FMM11" s="422"/>
      <c r="FMN11" s="422"/>
      <c r="FMO11" s="422"/>
      <c r="FMP11" s="422"/>
      <c r="FMQ11" s="422"/>
      <c r="FMR11" s="422"/>
      <c r="FMS11" s="422"/>
      <c r="FMT11" s="422"/>
      <c r="FMU11" s="422"/>
      <c r="FMV11" s="422"/>
      <c r="FMW11" s="422"/>
      <c r="FMX11" s="422"/>
      <c r="FMY11" s="422"/>
      <c r="FMZ11" s="422"/>
      <c r="FNA11" s="422"/>
      <c r="FNB11" s="422"/>
      <c r="FNC11" s="422"/>
      <c r="FND11" s="422"/>
      <c r="FNE11" s="422"/>
      <c r="FNF11" s="422"/>
      <c r="FNG11" s="422"/>
      <c r="FNH11" s="422"/>
      <c r="FNI11" s="422"/>
      <c r="FNJ11" s="422"/>
      <c r="FNK11" s="422"/>
      <c r="FNL11" s="422"/>
      <c r="FNM11" s="422"/>
      <c r="FNN11" s="422"/>
      <c r="FNO11" s="422"/>
      <c r="FNP11" s="422"/>
      <c r="FNQ11" s="422"/>
      <c r="FNR11" s="422"/>
      <c r="FNS11" s="422"/>
      <c r="FNT11" s="422"/>
      <c r="FNU11" s="422"/>
      <c r="FNV11" s="422"/>
      <c r="FNW11" s="422"/>
      <c r="FNX11" s="422"/>
      <c r="FNY11" s="422"/>
      <c r="FNZ11" s="422"/>
      <c r="FOA11" s="422"/>
      <c r="FOB11" s="422"/>
      <c r="FOC11" s="422"/>
      <c r="FOD11" s="422"/>
      <c r="FOE11" s="422"/>
      <c r="FOF11" s="422"/>
      <c r="FOG11" s="422"/>
      <c r="FOH11" s="422"/>
      <c r="FOI11" s="422"/>
      <c r="FOJ11" s="422"/>
      <c r="FOK11" s="422"/>
      <c r="FOL11" s="422"/>
      <c r="FOM11" s="422"/>
      <c r="FON11" s="422"/>
      <c r="FOO11" s="422"/>
      <c r="FOP11" s="422"/>
      <c r="FOQ11" s="422"/>
      <c r="FOR11" s="422"/>
      <c r="FOS11" s="422"/>
      <c r="FOT11" s="422"/>
      <c r="FOU11" s="422"/>
      <c r="FOV11" s="422"/>
      <c r="FOW11" s="422"/>
      <c r="FOX11" s="422"/>
      <c r="FOY11" s="422"/>
      <c r="FOZ11" s="422"/>
      <c r="FPA11" s="422"/>
      <c r="FPB11" s="422"/>
      <c r="FPC11" s="422"/>
      <c r="FPD11" s="422"/>
      <c r="FPE11" s="422"/>
      <c r="FPF11" s="422"/>
      <c r="FPG11" s="422"/>
      <c r="FPH11" s="422"/>
      <c r="FPI11" s="422"/>
      <c r="FPJ11" s="422"/>
      <c r="FPK11" s="422"/>
      <c r="FPL11" s="422"/>
      <c r="FPM11" s="422"/>
      <c r="FPN11" s="422"/>
      <c r="FPO11" s="422"/>
      <c r="FPP11" s="422"/>
      <c r="FPQ11" s="422"/>
      <c r="FPR11" s="422"/>
      <c r="FPS11" s="422"/>
      <c r="FPT11" s="422"/>
      <c r="FPU11" s="422"/>
      <c r="FPV11" s="422"/>
      <c r="FPW11" s="422"/>
      <c r="FPX11" s="422"/>
      <c r="FPY11" s="422"/>
      <c r="FPZ11" s="422"/>
      <c r="FQA11" s="422"/>
      <c r="FQB11" s="422"/>
      <c r="FQC11" s="422"/>
      <c r="FQD11" s="422"/>
      <c r="FQE11" s="422"/>
      <c r="FQF11" s="422"/>
      <c r="FQG11" s="422"/>
      <c r="FQH11" s="422"/>
      <c r="FQI11" s="422"/>
      <c r="FQJ11" s="422"/>
      <c r="FQK11" s="422"/>
      <c r="FQL11" s="422"/>
      <c r="FQM11" s="422"/>
      <c r="FQN11" s="422"/>
      <c r="FQO11" s="422"/>
      <c r="FQP11" s="422"/>
      <c r="FQQ11" s="422"/>
      <c r="FQR11" s="422"/>
      <c r="FQS11" s="422"/>
      <c r="FQT11" s="422"/>
      <c r="FQU11" s="422"/>
      <c r="FQV11" s="422"/>
      <c r="FQW11" s="422"/>
      <c r="FQX11" s="422"/>
      <c r="FQY11" s="422"/>
      <c r="FQZ11" s="422"/>
      <c r="FRA11" s="422"/>
      <c r="FRB11" s="422"/>
      <c r="FRC11" s="422"/>
      <c r="FRD11" s="422"/>
      <c r="FRE11" s="422"/>
      <c r="FRF11" s="422"/>
      <c r="FRG11" s="422"/>
      <c r="FRH11" s="422"/>
      <c r="FRI11" s="422"/>
      <c r="FRJ11" s="422"/>
      <c r="FRK11" s="422"/>
      <c r="FRL11" s="422"/>
      <c r="FRM11" s="422"/>
      <c r="FRN11" s="422"/>
      <c r="FRO11" s="422"/>
      <c r="FRP11" s="422"/>
      <c r="FRQ11" s="422"/>
      <c r="FRR11" s="422"/>
      <c r="FRS11" s="422"/>
      <c r="FRT11" s="422"/>
      <c r="FRU11" s="422"/>
      <c r="FRV11" s="422"/>
      <c r="FRW11" s="422"/>
      <c r="FRX11" s="422"/>
      <c r="FRY11" s="422"/>
      <c r="FRZ11" s="422"/>
      <c r="FSA11" s="422"/>
      <c r="FSB11" s="422"/>
      <c r="FSC11" s="422"/>
      <c r="FSD11" s="422"/>
      <c r="FSE11" s="422"/>
      <c r="FSF11" s="422"/>
      <c r="FSG11" s="422"/>
      <c r="FSH11" s="422"/>
      <c r="FSI11" s="422"/>
      <c r="FSJ11" s="422"/>
      <c r="FSK11" s="422"/>
      <c r="FSL11" s="422"/>
      <c r="FSM11" s="422"/>
      <c r="FSN11" s="422"/>
      <c r="FSO11" s="422"/>
      <c r="FSP11" s="422"/>
      <c r="FSQ11" s="422"/>
      <c r="FSR11" s="422"/>
      <c r="FSS11" s="422"/>
      <c r="FST11" s="422"/>
      <c r="FSU11" s="422"/>
      <c r="FSV11" s="422"/>
      <c r="FSW11" s="422"/>
      <c r="FSX11" s="422"/>
      <c r="FSY11" s="422"/>
      <c r="FSZ11" s="422"/>
      <c r="FTA11" s="422"/>
      <c r="FTB11" s="422"/>
      <c r="FTC11" s="422"/>
      <c r="FTD11" s="422"/>
      <c r="FTE11" s="422"/>
      <c r="FTF11" s="422"/>
      <c r="FTG11" s="422"/>
      <c r="FTH11" s="422"/>
      <c r="FTI11" s="422"/>
      <c r="FTJ11" s="422"/>
      <c r="FTK11" s="422"/>
      <c r="FTL11" s="422"/>
      <c r="FTM11" s="422"/>
      <c r="FTN11" s="422"/>
      <c r="FTO11" s="422"/>
      <c r="FTP11" s="422"/>
      <c r="FTQ11" s="422"/>
      <c r="FTR11" s="422"/>
      <c r="FTS11" s="422"/>
      <c r="FTT11" s="422"/>
      <c r="FTU11" s="422"/>
      <c r="FTV11" s="422"/>
      <c r="FTW11" s="422"/>
      <c r="FTX11" s="422"/>
      <c r="FTY11" s="422"/>
      <c r="FTZ11" s="422"/>
      <c r="FUA11" s="422"/>
      <c r="FUB11" s="422"/>
      <c r="FUC11" s="422"/>
      <c r="FUD11" s="422"/>
      <c r="FUE11" s="422"/>
      <c r="FUF11" s="422"/>
      <c r="FUG11" s="422"/>
      <c r="FUH11" s="422"/>
      <c r="FUI11" s="422"/>
      <c r="FUJ11" s="422"/>
      <c r="FUK11" s="422"/>
      <c r="FUL11" s="422"/>
      <c r="FUM11" s="422"/>
      <c r="FUN11" s="422"/>
      <c r="FUO11" s="422"/>
      <c r="FUP11" s="422"/>
      <c r="FUQ11" s="422"/>
      <c r="FUR11" s="422"/>
      <c r="FUS11" s="422"/>
      <c r="FUT11" s="422"/>
      <c r="FUU11" s="422"/>
      <c r="FUV11" s="422"/>
      <c r="FUW11" s="422"/>
      <c r="FUX11" s="422"/>
      <c r="FUY11" s="422"/>
      <c r="FUZ11" s="422"/>
      <c r="FVA11" s="422"/>
      <c r="FVB11" s="422"/>
      <c r="FVC11" s="422"/>
      <c r="FVD11" s="422"/>
      <c r="FVE11" s="422"/>
      <c r="FVF11" s="422"/>
      <c r="FVG11" s="422"/>
      <c r="FVH11" s="422"/>
      <c r="FVI11" s="422"/>
      <c r="FVJ11" s="422"/>
      <c r="FVK11" s="422"/>
      <c r="FVL11" s="422"/>
      <c r="FVM11" s="422"/>
      <c r="FVN11" s="422"/>
      <c r="FVO11" s="422"/>
      <c r="FVP11" s="422"/>
      <c r="FVQ11" s="422"/>
      <c r="FVR11" s="422"/>
      <c r="FVS11" s="422"/>
      <c r="FVT11" s="422"/>
      <c r="FVU11" s="422"/>
      <c r="FVV11" s="422"/>
      <c r="FVW11" s="422"/>
      <c r="FVX11" s="422"/>
      <c r="FVY11" s="422"/>
      <c r="FVZ11" s="422"/>
      <c r="FWA11" s="422"/>
      <c r="FWB11" s="422"/>
      <c r="FWC11" s="422"/>
      <c r="FWD11" s="422"/>
      <c r="FWE11" s="422"/>
      <c r="FWF11" s="422"/>
      <c r="FWG11" s="422"/>
      <c r="FWH11" s="422"/>
      <c r="FWI11" s="422"/>
      <c r="FWJ11" s="422"/>
      <c r="FWK11" s="422"/>
      <c r="FWL11" s="422"/>
      <c r="FWM11" s="422"/>
      <c r="FWN11" s="422"/>
      <c r="FWO11" s="422"/>
      <c r="FWP11" s="422"/>
      <c r="FWQ11" s="422"/>
      <c r="FWR11" s="422"/>
      <c r="FWS11" s="422"/>
      <c r="FWT11" s="422"/>
      <c r="FWU11" s="422"/>
      <c r="FWV11" s="422"/>
      <c r="FWW11" s="422"/>
      <c r="FWX11" s="422"/>
      <c r="FWY11" s="422"/>
      <c r="FWZ11" s="422"/>
      <c r="FXA11" s="422"/>
      <c r="FXB11" s="422"/>
      <c r="FXC11" s="422"/>
      <c r="FXD11" s="422"/>
      <c r="FXE11" s="422"/>
      <c r="FXF11" s="422"/>
      <c r="FXG11" s="422"/>
      <c r="FXH11" s="422"/>
      <c r="FXI11" s="422"/>
      <c r="FXJ11" s="422"/>
      <c r="FXK11" s="422"/>
      <c r="FXL11" s="422"/>
      <c r="FXM11" s="422"/>
      <c r="FXN11" s="422"/>
      <c r="FXO11" s="422"/>
      <c r="FXP11" s="422"/>
      <c r="FXQ11" s="422"/>
      <c r="FXR11" s="422"/>
      <c r="FXS11" s="422"/>
      <c r="FXT11" s="422"/>
      <c r="FXU11" s="422"/>
      <c r="FXV11" s="422"/>
      <c r="FXW11" s="422"/>
      <c r="FXX11" s="422"/>
      <c r="FXY11" s="422"/>
      <c r="FXZ11" s="422"/>
      <c r="FYA11" s="422"/>
      <c r="FYB11" s="422"/>
      <c r="FYC11" s="422"/>
      <c r="FYD11" s="422"/>
      <c r="FYE11" s="422"/>
      <c r="FYF11" s="422"/>
      <c r="FYG11" s="422"/>
      <c r="FYH11" s="422"/>
      <c r="FYI11" s="422"/>
      <c r="FYJ11" s="422"/>
      <c r="FYK11" s="422"/>
      <c r="FYL11" s="422"/>
      <c r="FYM11" s="422"/>
      <c r="FYN11" s="422"/>
      <c r="FYO11" s="422"/>
      <c r="FYP11" s="422"/>
      <c r="FYQ11" s="422"/>
      <c r="FYR11" s="422"/>
      <c r="FYS11" s="422"/>
      <c r="FYT11" s="422"/>
      <c r="FYU11" s="422"/>
      <c r="FYV11" s="422"/>
      <c r="FYW11" s="422"/>
      <c r="FYX11" s="422"/>
      <c r="FYY11" s="422"/>
      <c r="FYZ11" s="422"/>
      <c r="FZA11" s="422"/>
      <c r="FZB11" s="422"/>
      <c r="FZC11" s="422"/>
      <c r="FZD11" s="422"/>
      <c r="FZE11" s="422"/>
      <c r="FZF11" s="422"/>
      <c r="FZG11" s="422"/>
      <c r="FZH11" s="422"/>
      <c r="FZI11" s="422"/>
      <c r="FZJ11" s="422"/>
      <c r="FZK11" s="422"/>
      <c r="FZL11" s="422"/>
      <c r="FZM11" s="422"/>
      <c r="FZN11" s="422"/>
      <c r="FZO11" s="422"/>
      <c r="FZP11" s="422"/>
      <c r="FZQ11" s="422"/>
      <c r="FZR11" s="422"/>
      <c r="FZS11" s="422"/>
      <c r="FZT11" s="422"/>
      <c r="FZU11" s="422"/>
      <c r="FZV11" s="422"/>
      <c r="FZW11" s="422"/>
      <c r="FZX11" s="422"/>
      <c r="FZY11" s="422"/>
      <c r="FZZ11" s="422"/>
      <c r="GAA11" s="422"/>
      <c r="GAB11" s="422"/>
      <c r="GAC11" s="422"/>
      <c r="GAD11" s="422"/>
      <c r="GAE11" s="422"/>
      <c r="GAF11" s="422"/>
      <c r="GAG11" s="422"/>
      <c r="GAH11" s="422"/>
      <c r="GAI11" s="422"/>
      <c r="GAJ11" s="422"/>
      <c r="GAK11" s="422"/>
      <c r="GAL11" s="422"/>
      <c r="GAM11" s="422"/>
      <c r="GAN11" s="422"/>
      <c r="GAO11" s="422"/>
      <c r="GAP11" s="422"/>
      <c r="GAQ11" s="422"/>
      <c r="GAR11" s="422"/>
      <c r="GAS11" s="422"/>
      <c r="GAT11" s="422"/>
      <c r="GAU11" s="422"/>
      <c r="GAV11" s="422"/>
      <c r="GAW11" s="422"/>
      <c r="GAX11" s="422"/>
      <c r="GAY11" s="422"/>
      <c r="GAZ11" s="422"/>
      <c r="GBA11" s="422"/>
      <c r="GBB11" s="422"/>
      <c r="GBC11" s="422"/>
      <c r="GBD11" s="422"/>
      <c r="GBE11" s="422"/>
      <c r="GBF11" s="422"/>
      <c r="GBG11" s="422"/>
      <c r="GBH11" s="422"/>
      <c r="GBI11" s="422"/>
      <c r="GBJ11" s="422"/>
      <c r="GBK11" s="422"/>
      <c r="GBL11" s="422"/>
      <c r="GBM11" s="422"/>
      <c r="GBN11" s="422"/>
      <c r="GBO11" s="422"/>
      <c r="GBP11" s="422"/>
      <c r="GBQ11" s="422"/>
      <c r="GBR11" s="422"/>
      <c r="GBS11" s="422"/>
      <c r="GBT11" s="422"/>
      <c r="GBU11" s="422"/>
      <c r="GBV11" s="422"/>
      <c r="GBW11" s="422"/>
      <c r="GBX11" s="422"/>
      <c r="GBY11" s="422"/>
      <c r="GBZ11" s="422"/>
      <c r="GCA11" s="422"/>
      <c r="GCB11" s="422"/>
      <c r="GCC11" s="422"/>
      <c r="GCD11" s="422"/>
      <c r="GCE11" s="422"/>
      <c r="GCF11" s="422"/>
      <c r="GCG11" s="422"/>
      <c r="GCH11" s="422"/>
      <c r="GCI11" s="422"/>
      <c r="GCJ11" s="422"/>
      <c r="GCK11" s="422"/>
      <c r="GCL11" s="422"/>
      <c r="GCM11" s="422"/>
      <c r="GCN11" s="422"/>
      <c r="GCO11" s="422"/>
      <c r="GCP11" s="422"/>
      <c r="GCQ11" s="422"/>
      <c r="GCR11" s="422"/>
      <c r="GCS11" s="422"/>
      <c r="GCT11" s="422"/>
      <c r="GCU11" s="422"/>
      <c r="GCV11" s="422"/>
      <c r="GCW11" s="422"/>
      <c r="GCX11" s="422"/>
      <c r="GCY11" s="422"/>
      <c r="GCZ11" s="422"/>
      <c r="GDA11" s="422"/>
      <c r="GDB11" s="422"/>
      <c r="GDC11" s="422"/>
      <c r="GDD11" s="422"/>
      <c r="GDE11" s="422"/>
      <c r="GDF11" s="422"/>
      <c r="GDG11" s="422"/>
      <c r="GDH11" s="422"/>
      <c r="GDI11" s="422"/>
      <c r="GDJ11" s="422"/>
      <c r="GDK11" s="422"/>
      <c r="GDL11" s="422"/>
      <c r="GDM11" s="422"/>
      <c r="GDN11" s="422"/>
      <c r="GDO11" s="422"/>
      <c r="GDP11" s="422"/>
      <c r="GDQ11" s="422"/>
      <c r="GDR11" s="422"/>
      <c r="GDS11" s="422"/>
      <c r="GDT11" s="422"/>
      <c r="GDU11" s="422"/>
      <c r="GDV11" s="422"/>
      <c r="GDW11" s="422"/>
      <c r="GDX11" s="422"/>
      <c r="GDY11" s="422"/>
      <c r="GDZ11" s="422"/>
      <c r="GEA11" s="422"/>
      <c r="GEB11" s="422"/>
      <c r="GEC11" s="422"/>
      <c r="GED11" s="422"/>
      <c r="GEE11" s="422"/>
      <c r="GEF11" s="422"/>
      <c r="GEG11" s="422"/>
      <c r="GEH11" s="422"/>
      <c r="GEI11" s="422"/>
      <c r="GEJ11" s="422"/>
      <c r="GEK11" s="422"/>
      <c r="GEL11" s="422"/>
      <c r="GEM11" s="422"/>
      <c r="GEN11" s="422"/>
      <c r="GEO11" s="422"/>
      <c r="GEP11" s="422"/>
      <c r="GEQ11" s="422"/>
      <c r="GER11" s="422"/>
      <c r="GES11" s="422"/>
      <c r="GET11" s="422"/>
      <c r="GEU11" s="422"/>
      <c r="GEV11" s="422"/>
      <c r="GEW11" s="422"/>
      <c r="GEX11" s="422"/>
      <c r="GEY11" s="422"/>
      <c r="GEZ11" s="422"/>
      <c r="GFA11" s="422"/>
      <c r="GFB11" s="422"/>
      <c r="GFC11" s="422"/>
      <c r="GFD11" s="422"/>
      <c r="GFE11" s="422"/>
      <c r="GFF11" s="422"/>
      <c r="GFG11" s="422"/>
      <c r="GFH11" s="422"/>
      <c r="GFI11" s="422"/>
      <c r="GFJ11" s="422"/>
      <c r="GFK11" s="422"/>
      <c r="GFL11" s="422"/>
      <c r="GFM11" s="422"/>
      <c r="GFN11" s="422"/>
      <c r="GFO11" s="422"/>
      <c r="GFP11" s="422"/>
      <c r="GFQ11" s="422"/>
      <c r="GFR11" s="422"/>
      <c r="GFS11" s="422"/>
      <c r="GFT11" s="422"/>
      <c r="GFU11" s="422"/>
      <c r="GFV11" s="422"/>
      <c r="GFW11" s="422"/>
      <c r="GFX11" s="422"/>
      <c r="GFY11" s="422"/>
      <c r="GFZ11" s="422"/>
      <c r="GGA11" s="422"/>
      <c r="GGB11" s="422"/>
      <c r="GGC11" s="422"/>
      <c r="GGD11" s="422"/>
      <c r="GGE11" s="422"/>
      <c r="GGF11" s="422"/>
      <c r="GGG11" s="422"/>
      <c r="GGH11" s="422"/>
      <c r="GGI11" s="422"/>
      <c r="GGJ11" s="422"/>
      <c r="GGK11" s="422"/>
      <c r="GGL11" s="422"/>
      <c r="GGM11" s="422"/>
      <c r="GGN11" s="422"/>
      <c r="GGO11" s="422"/>
      <c r="GGP11" s="422"/>
      <c r="GGQ11" s="422"/>
      <c r="GGR11" s="422"/>
      <c r="GGS11" s="422"/>
      <c r="GGT11" s="422"/>
      <c r="GGU11" s="422"/>
      <c r="GGV11" s="422"/>
      <c r="GGW11" s="422"/>
      <c r="GGX11" s="422"/>
      <c r="GGY11" s="422"/>
      <c r="GGZ11" s="422"/>
      <c r="GHA11" s="422"/>
      <c r="GHB11" s="422"/>
      <c r="GHC11" s="422"/>
      <c r="GHD11" s="422"/>
      <c r="GHE11" s="422"/>
      <c r="GHF11" s="422"/>
      <c r="GHG11" s="422"/>
      <c r="GHH11" s="422"/>
      <c r="GHI11" s="422"/>
      <c r="GHJ11" s="422"/>
      <c r="GHK11" s="422"/>
      <c r="GHL11" s="422"/>
      <c r="GHM11" s="422"/>
      <c r="GHN11" s="422"/>
      <c r="GHO11" s="422"/>
      <c r="GHP11" s="422"/>
      <c r="GHQ11" s="422"/>
      <c r="GHR11" s="422"/>
      <c r="GHS11" s="422"/>
      <c r="GHT11" s="422"/>
      <c r="GHU11" s="422"/>
      <c r="GHV11" s="422"/>
      <c r="GHW11" s="422"/>
      <c r="GHX11" s="422"/>
      <c r="GHY11" s="422"/>
      <c r="GHZ11" s="422"/>
      <c r="GIA11" s="422"/>
      <c r="GIB11" s="422"/>
      <c r="GIC11" s="422"/>
      <c r="GID11" s="422"/>
      <c r="GIE11" s="422"/>
      <c r="GIF11" s="422"/>
      <c r="GIG11" s="422"/>
      <c r="GIH11" s="422"/>
      <c r="GII11" s="422"/>
      <c r="GIJ11" s="422"/>
      <c r="GIK11" s="422"/>
      <c r="GIL11" s="422"/>
      <c r="GIM11" s="422"/>
      <c r="GIN11" s="422"/>
      <c r="GIO11" s="422"/>
      <c r="GIP11" s="422"/>
      <c r="GIQ11" s="422"/>
      <c r="GIR11" s="422"/>
      <c r="GIS11" s="422"/>
      <c r="GIT11" s="422"/>
      <c r="GIU11" s="422"/>
      <c r="GIV11" s="422"/>
      <c r="GIW11" s="422"/>
      <c r="GIX11" s="422"/>
      <c r="GIY11" s="422"/>
      <c r="GIZ11" s="422"/>
      <c r="GJA11" s="422"/>
      <c r="GJB11" s="422"/>
      <c r="GJC11" s="422"/>
      <c r="GJD11" s="422"/>
      <c r="GJE11" s="422"/>
      <c r="GJF11" s="422"/>
      <c r="GJG11" s="422"/>
      <c r="GJH11" s="422"/>
      <c r="GJI11" s="422"/>
      <c r="GJJ11" s="422"/>
      <c r="GJK11" s="422"/>
      <c r="GJL11" s="422"/>
      <c r="GJM11" s="422"/>
      <c r="GJN11" s="422"/>
      <c r="GJO11" s="422"/>
      <c r="GJP11" s="422"/>
      <c r="GJQ11" s="422"/>
      <c r="GJR11" s="422"/>
      <c r="GJS11" s="422"/>
      <c r="GJT11" s="422"/>
      <c r="GJU11" s="422"/>
      <c r="GJV11" s="422"/>
      <c r="GJW11" s="422"/>
      <c r="GJX11" s="422"/>
      <c r="GJY11" s="422"/>
      <c r="GJZ11" s="422"/>
      <c r="GKA11" s="422"/>
      <c r="GKB11" s="422"/>
      <c r="GKC11" s="422"/>
      <c r="GKD11" s="422"/>
      <c r="GKE11" s="422"/>
      <c r="GKF11" s="422"/>
      <c r="GKG11" s="422"/>
      <c r="GKH11" s="422"/>
      <c r="GKI11" s="422"/>
      <c r="GKJ11" s="422"/>
      <c r="GKK11" s="422"/>
      <c r="GKL11" s="422"/>
      <c r="GKM11" s="422"/>
      <c r="GKN11" s="422"/>
      <c r="GKO11" s="422"/>
      <c r="GKP11" s="422"/>
      <c r="GKQ11" s="422"/>
      <c r="GKR11" s="422"/>
      <c r="GKS11" s="422"/>
      <c r="GKT11" s="422"/>
      <c r="GKU11" s="422"/>
      <c r="GKV11" s="422"/>
      <c r="GKW11" s="422"/>
      <c r="GKX11" s="422"/>
      <c r="GKY11" s="422"/>
      <c r="GKZ11" s="422"/>
      <c r="GLA11" s="422"/>
      <c r="GLB11" s="422"/>
      <c r="GLC11" s="422"/>
      <c r="GLD11" s="422"/>
      <c r="GLE11" s="422"/>
      <c r="GLF11" s="422"/>
      <c r="GLG11" s="422"/>
      <c r="GLH11" s="422"/>
      <c r="GLI11" s="422"/>
      <c r="GLJ11" s="422"/>
      <c r="GLK11" s="422"/>
      <c r="GLL11" s="422"/>
      <c r="GLM11" s="422"/>
      <c r="GLN11" s="422"/>
      <c r="GLO11" s="422"/>
      <c r="GLP11" s="422"/>
      <c r="GLQ11" s="422"/>
      <c r="GLR11" s="422"/>
      <c r="GLS11" s="422"/>
      <c r="GLT11" s="422"/>
      <c r="GLU11" s="422"/>
      <c r="GLV11" s="422"/>
      <c r="GLW11" s="422"/>
      <c r="GLX11" s="422"/>
      <c r="GLY11" s="422"/>
      <c r="GLZ11" s="422"/>
      <c r="GMA11" s="422"/>
      <c r="GMB11" s="422"/>
      <c r="GMC11" s="422"/>
      <c r="GMD11" s="422"/>
      <c r="GME11" s="422"/>
      <c r="GMF11" s="422"/>
      <c r="GMG11" s="422"/>
      <c r="GMH11" s="422"/>
      <c r="GMI11" s="422"/>
      <c r="GMJ11" s="422"/>
      <c r="GMK11" s="422"/>
      <c r="GML11" s="422"/>
      <c r="GMM11" s="422"/>
      <c r="GMN11" s="422"/>
      <c r="GMO11" s="422"/>
      <c r="GMP11" s="422"/>
      <c r="GMQ11" s="422"/>
      <c r="GMR11" s="422"/>
      <c r="GMS11" s="422"/>
      <c r="GMT11" s="422"/>
      <c r="GMU11" s="422"/>
      <c r="GMV11" s="422"/>
      <c r="GMW11" s="422"/>
      <c r="GMX11" s="422"/>
      <c r="GMY11" s="422"/>
      <c r="GMZ11" s="422"/>
      <c r="GNA11" s="422"/>
      <c r="GNB11" s="422"/>
      <c r="GNC11" s="422"/>
      <c r="GND11" s="422"/>
      <c r="GNE11" s="422"/>
      <c r="GNF11" s="422"/>
      <c r="GNG11" s="422"/>
      <c r="GNH11" s="422"/>
      <c r="GNI11" s="422"/>
      <c r="GNJ11" s="422"/>
      <c r="GNK11" s="422"/>
      <c r="GNL11" s="422"/>
      <c r="GNM11" s="422"/>
      <c r="GNN11" s="422"/>
      <c r="GNO11" s="422"/>
      <c r="GNP11" s="422"/>
      <c r="GNQ11" s="422"/>
      <c r="GNR11" s="422"/>
      <c r="GNS11" s="422"/>
      <c r="GNT11" s="422"/>
      <c r="GNU11" s="422"/>
      <c r="GNV11" s="422"/>
      <c r="GNW11" s="422"/>
      <c r="GNX11" s="422"/>
      <c r="GNY11" s="422"/>
      <c r="GNZ11" s="422"/>
      <c r="GOA11" s="422"/>
      <c r="GOB11" s="422"/>
      <c r="GOC11" s="422"/>
      <c r="GOD11" s="422"/>
      <c r="GOE11" s="422"/>
      <c r="GOF11" s="422"/>
      <c r="GOG11" s="422"/>
      <c r="GOH11" s="422"/>
      <c r="GOI11" s="422"/>
      <c r="GOJ11" s="422"/>
      <c r="GOK11" s="422"/>
      <c r="GOL11" s="422"/>
      <c r="GOM11" s="422"/>
      <c r="GON11" s="422"/>
      <c r="GOO11" s="422"/>
      <c r="GOP11" s="422"/>
      <c r="GOQ11" s="422"/>
      <c r="GOR11" s="422"/>
      <c r="GOS11" s="422"/>
      <c r="GOT11" s="422"/>
      <c r="GOU11" s="422"/>
      <c r="GOV11" s="422"/>
      <c r="GOW11" s="422"/>
      <c r="GOX11" s="422"/>
      <c r="GOY11" s="422"/>
      <c r="GOZ11" s="422"/>
      <c r="GPA11" s="422"/>
      <c r="GPB11" s="422"/>
      <c r="GPC11" s="422"/>
      <c r="GPD11" s="422"/>
      <c r="GPE11" s="422"/>
      <c r="GPF11" s="422"/>
      <c r="GPG11" s="422"/>
      <c r="GPH11" s="422"/>
      <c r="GPI11" s="422"/>
      <c r="GPJ11" s="422"/>
      <c r="GPK11" s="422"/>
      <c r="GPL11" s="422"/>
      <c r="GPM11" s="422"/>
      <c r="GPN11" s="422"/>
      <c r="GPO11" s="422"/>
      <c r="GPP11" s="422"/>
      <c r="GPQ11" s="422"/>
      <c r="GPR11" s="422"/>
      <c r="GPS11" s="422"/>
      <c r="GPT11" s="422"/>
      <c r="GPU11" s="422"/>
      <c r="GPV11" s="422"/>
      <c r="GPW11" s="422"/>
      <c r="GPX11" s="422"/>
      <c r="GPY11" s="422"/>
      <c r="GPZ11" s="422"/>
      <c r="GQA11" s="422"/>
      <c r="GQB11" s="422"/>
      <c r="GQC11" s="422"/>
      <c r="GQD11" s="422"/>
      <c r="GQE11" s="422"/>
      <c r="GQF11" s="422"/>
      <c r="GQG11" s="422"/>
      <c r="GQH11" s="422"/>
      <c r="GQI11" s="422"/>
      <c r="GQJ11" s="422"/>
      <c r="GQK11" s="422"/>
      <c r="GQL11" s="422"/>
      <c r="GQM11" s="422"/>
      <c r="GQN11" s="422"/>
      <c r="GQO11" s="422"/>
      <c r="GQP11" s="422"/>
      <c r="GQQ11" s="422"/>
      <c r="GQR11" s="422"/>
      <c r="GQS11" s="422"/>
      <c r="GQT11" s="422"/>
      <c r="GQU11" s="422"/>
      <c r="GQV11" s="422"/>
      <c r="GQW11" s="422"/>
      <c r="GQX11" s="422"/>
      <c r="GQY11" s="422"/>
      <c r="GQZ11" s="422"/>
      <c r="GRA11" s="422"/>
      <c r="GRB11" s="422"/>
      <c r="GRC11" s="422"/>
      <c r="GRD11" s="422"/>
      <c r="GRE11" s="422"/>
      <c r="GRF11" s="422"/>
      <c r="GRG11" s="422"/>
      <c r="GRH11" s="422"/>
      <c r="GRI11" s="422"/>
      <c r="GRJ11" s="422"/>
      <c r="GRK11" s="422"/>
      <c r="GRL11" s="422"/>
      <c r="GRM11" s="422"/>
      <c r="GRN11" s="422"/>
      <c r="GRO11" s="422"/>
      <c r="GRP11" s="422"/>
      <c r="GRQ11" s="422"/>
      <c r="GRR11" s="422"/>
      <c r="GRS11" s="422"/>
      <c r="GRT11" s="422"/>
      <c r="GRU11" s="422"/>
      <c r="GRV11" s="422"/>
      <c r="GRW11" s="422"/>
      <c r="GRX11" s="422"/>
      <c r="GRY11" s="422"/>
      <c r="GRZ11" s="422"/>
      <c r="GSA11" s="422"/>
      <c r="GSB11" s="422"/>
      <c r="GSC11" s="422"/>
      <c r="GSD11" s="422"/>
      <c r="GSE11" s="422"/>
      <c r="GSF11" s="422"/>
      <c r="GSG11" s="422"/>
      <c r="GSH11" s="422"/>
      <c r="GSI11" s="422"/>
      <c r="GSJ11" s="422"/>
      <c r="GSK11" s="422"/>
      <c r="GSL11" s="422"/>
      <c r="GSM11" s="422"/>
      <c r="GSN11" s="422"/>
      <c r="GSO11" s="422"/>
      <c r="GSP11" s="422"/>
      <c r="GSQ11" s="422"/>
      <c r="GSR11" s="422"/>
      <c r="GSS11" s="422"/>
      <c r="GST11" s="422"/>
      <c r="GSU11" s="422"/>
      <c r="GSV11" s="422"/>
      <c r="GSW11" s="422"/>
      <c r="GSX11" s="422"/>
      <c r="GSY11" s="422"/>
      <c r="GSZ11" s="422"/>
      <c r="GTA11" s="422"/>
      <c r="GTB11" s="422"/>
      <c r="GTC11" s="422"/>
      <c r="GTD11" s="422"/>
      <c r="GTE11" s="422"/>
      <c r="GTF11" s="422"/>
      <c r="GTG11" s="422"/>
      <c r="GTH11" s="422"/>
      <c r="GTI11" s="422"/>
      <c r="GTJ11" s="422"/>
      <c r="GTK11" s="422"/>
      <c r="GTL11" s="422"/>
      <c r="GTM11" s="422"/>
      <c r="GTN11" s="422"/>
      <c r="GTO11" s="422"/>
      <c r="GTP11" s="422"/>
      <c r="GTQ11" s="422"/>
      <c r="GTR11" s="422"/>
      <c r="GTS11" s="422"/>
      <c r="GTT11" s="422"/>
      <c r="GTU11" s="422"/>
      <c r="GTV11" s="422"/>
      <c r="GTW11" s="422"/>
      <c r="GTX11" s="422"/>
      <c r="GTY11" s="422"/>
      <c r="GTZ11" s="422"/>
      <c r="GUA11" s="422"/>
      <c r="GUB11" s="422"/>
      <c r="GUC11" s="422"/>
      <c r="GUD11" s="422"/>
      <c r="GUE11" s="422"/>
      <c r="GUF11" s="422"/>
      <c r="GUG11" s="422"/>
      <c r="GUH11" s="422"/>
      <c r="GUI11" s="422"/>
      <c r="GUJ11" s="422"/>
      <c r="GUK11" s="422"/>
      <c r="GUL11" s="422"/>
      <c r="GUM11" s="422"/>
      <c r="GUN11" s="422"/>
      <c r="GUO11" s="422"/>
      <c r="GUP11" s="422"/>
      <c r="GUQ11" s="422"/>
      <c r="GUR11" s="422"/>
      <c r="GUS11" s="422"/>
      <c r="GUT11" s="422"/>
      <c r="GUU11" s="422"/>
      <c r="GUV11" s="422"/>
      <c r="GUW11" s="422"/>
      <c r="GUX11" s="422"/>
      <c r="GUY11" s="422"/>
      <c r="GUZ11" s="422"/>
      <c r="GVA11" s="422"/>
      <c r="GVB11" s="422"/>
      <c r="GVC11" s="422"/>
      <c r="GVD11" s="422"/>
      <c r="GVE11" s="422"/>
      <c r="GVF11" s="422"/>
      <c r="GVG11" s="422"/>
      <c r="GVH11" s="422"/>
      <c r="GVI11" s="422"/>
      <c r="GVJ11" s="422"/>
      <c r="GVK11" s="422"/>
      <c r="GVL11" s="422"/>
      <c r="GVM11" s="422"/>
      <c r="GVN11" s="422"/>
      <c r="GVO11" s="422"/>
      <c r="GVP11" s="422"/>
      <c r="GVQ11" s="422"/>
      <c r="GVR11" s="422"/>
      <c r="GVS11" s="422"/>
      <c r="GVT11" s="422"/>
      <c r="GVU11" s="422"/>
      <c r="GVV11" s="422"/>
      <c r="GVW11" s="422"/>
      <c r="GVX11" s="422"/>
      <c r="GVY11" s="422"/>
      <c r="GVZ11" s="422"/>
      <c r="GWA11" s="422"/>
      <c r="GWB11" s="422"/>
      <c r="GWC11" s="422"/>
      <c r="GWD11" s="422"/>
      <c r="GWE11" s="422"/>
      <c r="GWF11" s="422"/>
      <c r="GWG11" s="422"/>
      <c r="GWH11" s="422"/>
      <c r="GWI11" s="422"/>
      <c r="GWJ11" s="422"/>
      <c r="GWK11" s="422"/>
      <c r="GWL11" s="422"/>
      <c r="GWM11" s="422"/>
      <c r="GWN11" s="422"/>
      <c r="GWO11" s="422"/>
      <c r="GWP11" s="422"/>
      <c r="GWQ11" s="422"/>
      <c r="GWR11" s="422"/>
      <c r="GWS11" s="422"/>
      <c r="GWT11" s="422"/>
      <c r="GWU11" s="422"/>
      <c r="GWV11" s="422"/>
      <c r="GWW11" s="422"/>
      <c r="GWX11" s="422"/>
      <c r="GWY11" s="422"/>
      <c r="GWZ11" s="422"/>
      <c r="GXA11" s="422"/>
      <c r="GXB11" s="422"/>
      <c r="GXC11" s="422"/>
      <c r="GXD11" s="422"/>
      <c r="GXE11" s="422"/>
      <c r="GXF11" s="422"/>
      <c r="GXG11" s="422"/>
      <c r="GXH11" s="422"/>
      <c r="GXI11" s="422"/>
      <c r="GXJ11" s="422"/>
      <c r="GXK11" s="422"/>
      <c r="GXL11" s="422"/>
      <c r="GXM11" s="422"/>
      <c r="GXN11" s="422"/>
      <c r="GXO11" s="422"/>
      <c r="GXP11" s="422"/>
      <c r="GXQ11" s="422"/>
      <c r="GXR11" s="422"/>
      <c r="GXS11" s="422"/>
      <c r="GXT11" s="422"/>
      <c r="GXU11" s="422"/>
      <c r="GXV11" s="422"/>
      <c r="GXW11" s="422"/>
      <c r="GXX11" s="422"/>
      <c r="GXY11" s="422"/>
      <c r="GXZ11" s="422"/>
      <c r="GYA11" s="422"/>
      <c r="GYB11" s="422"/>
      <c r="GYC11" s="422"/>
      <c r="GYD11" s="422"/>
      <c r="GYE11" s="422"/>
      <c r="GYF11" s="422"/>
      <c r="GYG11" s="422"/>
      <c r="GYH11" s="422"/>
      <c r="GYI11" s="422"/>
      <c r="GYJ11" s="422"/>
      <c r="GYK11" s="422"/>
      <c r="GYL11" s="422"/>
      <c r="GYM11" s="422"/>
      <c r="GYN11" s="422"/>
      <c r="GYO11" s="422"/>
      <c r="GYP11" s="422"/>
      <c r="GYQ11" s="422"/>
      <c r="GYR11" s="422"/>
      <c r="GYS11" s="422"/>
      <c r="GYT11" s="422"/>
      <c r="GYU11" s="422"/>
      <c r="GYV11" s="422"/>
      <c r="GYW11" s="422"/>
      <c r="GYX11" s="422"/>
      <c r="GYY11" s="422"/>
      <c r="GYZ11" s="422"/>
      <c r="GZA11" s="422"/>
      <c r="GZB11" s="422"/>
      <c r="GZC11" s="422"/>
      <c r="GZD11" s="422"/>
      <c r="GZE11" s="422"/>
      <c r="GZF11" s="422"/>
      <c r="GZG11" s="422"/>
      <c r="GZH11" s="422"/>
      <c r="GZI11" s="422"/>
      <c r="GZJ11" s="422"/>
      <c r="GZK11" s="422"/>
      <c r="GZL11" s="422"/>
      <c r="GZM11" s="422"/>
      <c r="GZN11" s="422"/>
      <c r="GZO11" s="422"/>
      <c r="GZP11" s="422"/>
      <c r="GZQ11" s="422"/>
      <c r="GZR11" s="422"/>
      <c r="GZS11" s="422"/>
      <c r="GZT11" s="422"/>
      <c r="GZU11" s="422"/>
      <c r="GZV11" s="422"/>
      <c r="GZW11" s="422"/>
      <c r="GZX11" s="422"/>
      <c r="GZY11" s="422"/>
      <c r="GZZ11" s="422"/>
      <c r="HAA11" s="422"/>
      <c r="HAB11" s="422"/>
      <c r="HAC11" s="422"/>
      <c r="HAD11" s="422"/>
      <c r="HAE11" s="422"/>
      <c r="HAF11" s="422"/>
      <c r="HAG11" s="422"/>
      <c r="HAH11" s="422"/>
      <c r="HAI11" s="422"/>
      <c r="HAJ11" s="422"/>
      <c r="HAK11" s="422"/>
      <c r="HAL11" s="422"/>
      <c r="HAM11" s="422"/>
      <c r="HAN11" s="422"/>
      <c r="HAO11" s="422"/>
      <c r="HAP11" s="422"/>
      <c r="HAQ11" s="422"/>
      <c r="HAR11" s="422"/>
      <c r="HAS11" s="422"/>
      <c r="HAT11" s="422"/>
      <c r="HAU11" s="422"/>
      <c r="HAV11" s="422"/>
      <c r="HAW11" s="422"/>
      <c r="HAX11" s="422"/>
      <c r="HAY11" s="422"/>
      <c r="HAZ11" s="422"/>
      <c r="HBA11" s="422"/>
      <c r="HBB11" s="422"/>
      <c r="HBC11" s="422"/>
      <c r="HBD11" s="422"/>
      <c r="HBE11" s="422"/>
      <c r="HBF11" s="422"/>
      <c r="HBG11" s="422"/>
      <c r="HBH11" s="422"/>
      <c r="HBI11" s="422"/>
      <c r="HBJ11" s="422"/>
      <c r="HBK11" s="422"/>
      <c r="HBL11" s="422"/>
      <c r="HBM11" s="422"/>
      <c r="HBN11" s="422"/>
      <c r="HBO11" s="422"/>
      <c r="HBP11" s="422"/>
      <c r="HBQ11" s="422"/>
      <c r="HBR11" s="422"/>
      <c r="HBS11" s="422"/>
      <c r="HBT11" s="422"/>
      <c r="HBU11" s="422"/>
      <c r="HBV11" s="422"/>
      <c r="HBW11" s="422"/>
      <c r="HBX11" s="422"/>
      <c r="HBY11" s="422"/>
      <c r="HBZ11" s="422"/>
      <c r="HCA11" s="422"/>
      <c r="HCB11" s="422"/>
      <c r="HCC11" s="422"/>
      <c r="HCD11" s="422"/>
      <c r="HCE11" s="422"/>
      <c r="HCF11" s="422"/>
      <c r="HCG11" s="422"/>
      <c r="HCH11" s="422"/>
      <c r="HCI11" s="422"/>
      <c r="HCJ11" s="422"/>
      <c r="HCK11" s="422"/>
      <c r="HCL11" s="422"/>
      <c r="HCM11" s="422"/>
      <c r="HCN11" s="422"/>
      <c r="HCO11" s="422"/>
      <c r="HCP11" s="422"/>
      <c r="HCQ11" s="422"/>
      <c r="HCR11" s="422"/>
      <c r="HCS11" s="422"/>
      <c r="HCT11" s="422"/>
      <c r="HCU11" s="422"/>
      <c r="HCV11" s="422"/>
      <c r="HCW11" s="422"/>
      <c r="HCX11" s="422"/>
      <c r="HCY11" s="422"/>
      <c r="HCZ11" s="422"/>
      <c r="HDA11" s="422"/>
      <c r="HDB11" s="422"/>
      <c r="HDC11" s="422"/>
      <c r="HDD11" s="422"/>
      <c r="HDE11" s="422"/>
      <c r="HDF11" s="422"/>
      <c r="HDG11" s="422"/>
      <c r="HDH11" s="422"/>
      <c r="HDI11" s="422"/>
      <c r="HDJ11" s="422"/>
      <c r="HDK11" s="422"/>
      <c r="HDL11" s="422"/>
      <c r="HDM11" s="422"/>
      <c r="HDN11" s="422"/>
      <c r="HDO11" s="422"/>
      <c r="HDP11" s="422"/>
      <c r="HDQ11" s="422"/>
      <c r="HDR11" s="422"/>
      <c r="HDS11" s="422"/>
      <c r="HDT11" s="422"/>
      <c r="HDU11" s="422"/>
      <c r="HDV11" s="422"/>
      <c r="HDW11" s="422"/>
      <c r="HDX11" s="422"/>
      <c r="HDY11" s="422"/>
      <c r="HDZ11" s="422"/>
      <c r="HEA11" s="422"/>
      <c r="HEB11" s="422"/>
      <c r="HEC11" s="422"/>
      <c r="HED11" s="422"/>
      <c r="HEE11" s="422"/>
      <c r="HEF11" s="422"/>
      <c r="HEG11" s="422"/>
      <c r="HEH11" s="422"/>
      <c r="HEI11" s="422"/>
      <c r="HEJ11" s="422"/>
      <c r="HEK11" s="422"/>
      <c r="HEL11" s="422"/>
      <c r="HEM11" s="422"/>
      <c r="HEN11" s="422"/>
      <c r="HEO11" s="422"/>
      <c r="HEP11" s="422"/>
      <c r="HEQ11" s="422"/>
      <c r="HER11" s="422"/>
      <c r="HES11" s="422"/>
      <c r="HET11" s="422"/>
      <c r="HEU11" s="422"/>
      <c r="HEV11" s="422"/>
      <c r="HEW11" s="422"/>
      <c r="HEX11" s="422"/>
      <c r="HEY11" s="422"/>
      <c r="HEZ11" s="422"/>
      <c r="HFA11" s="422"/>
      <c r="HFB11" s="422"/>
      <c r="HFC11" s="422"/>
      <c r="HFD11" s="422"/>
      <c r="HFE11" s="422"/>
      <c r="HFF11" s="422"/>
      <c r="HFG11" s="422"/>
      <c r="HFH11" s="422"/>
      <c r="HFI11" s="422"/>
      <c r="HFJ11" s="422"/>
      <c r="HFK11" s="422"/>
      <c r="HFL11" s="422"/>
      <c r="HFM11" s="422"/>
      <c r="HFN11" s="422"/>
      <c r="HFO11" s="422"/>
      <c r="HFP11" s="422"/>
      <c r="HFQ11" s="422"/>
      <c r="HFR11" s="422"/>
      <c r="HFS11" s="422"/>
      <c r="HFT11" s="422"/>
      <c r="HFU11" s="422"/>
      <c r="HFV11" s="422"/>
      <c r="HFW11" s="422"/>
      <c r="HFX11" s="422"/>
      <c r="HFY11" s="422"/>
      <c r="HFZ11" s="422"/>
      <c r="HGA11" s="422"/>
      <c r="HGB11" s="422"/>
      <c r="HGC11" s="422"/>
      <c r="HGD11" s="422"/>
      <c r="HGE11" s="422"/>
      <c r="HGF11" s="422"/>
      <c r="HGG11" s="422"/>
      <c r="HGH11" s="422"/>
      <c r="HGI11" s="422"/>
      <c r="HGJ11" s="422"/>
      <c r="HGK11" s="422"/>
      <c r="HGL11" s="422"/>
      <c r="HGM11" s="422"/>
      <c r="HGN11" s="422"/>
      <c r="HGO11" s="422"/>
      <c r="HGP11" s="422"/>
      <c r="HGQ11" s="422"/>
      <c r="HGR11" s="422"/>
      <c r="HGS11" s="422"/>
      <c r="HGT11" s="422"/>
      <c r="HGU11" s="422"/>
      <c r="HGV11" s="422"/>
      <c r="HGW11" s="422"/>
      <c r="HGX11" s="422"/>
      <c r="HGY11" s="422"/>
      <c r="HGZ11" s="422"/>
      <c r="HHA11" s="422"/>
      <c r="HHB11" s="422"/>
      <c r="HHC11" s="422"/>
      <c r="HHD11" s="422"/>
      <c r="HHE11" s="422"/>
      <c r="HHF11" s="422"/>
      <c r="HHG11" s="422"/>
      <c r="HHH11" s="422"/>
      <c r="HHI11" s="422"/>
      <c r="HHJ11" s="422"/>
      <c r="HHK11" s="422"/>
      <c r="HHL11" s="422"/>
      <c r="HHM11" s="422"/>
      <c r="HHN11" s="422"/>
      <c r="HHO11" s="422"/>
      <c r="HHP11" s="422"/>
      <c r="HHQ11" s="422"/>
      <c r="HHR11" s="422"/>
      <c r="HHS11" s="422"/>
      <c r="HHT11" s="422"/>
      <c r="HHU11" s="422"/>
      <c r="HHV11" s="422"/>
      <c r="HHW11" s="422"/>
      <c r="HHX11" s="422"/>
      <c r="HHY11" s="422"/>
      <c r="HHZ11" s="422"/>
      <c r="HIA11" s="422"/>
      <c r="HIB11" s="422"/>
      <c r="HIC11" s="422"/>
      <c r="HID11" s="422"/>
      <c r="HIE11" s="422"/>
      <c r="HIF11" s="422"/>
      <c r="HIG11" s="422"/>
      <c r="HIH11" s="422"/>
      <c r="HII11" s="422"/>
      <c r="HIJ11" s="422"/>
      <c r="HIK11" s="422"/>
      <c r="HIL11" s="422"/>
      <c r="HIM11" s="422"/>
      <c r="HIN11" s="422"/>
      <c r="HIO11" s="422"/>
      <c r="HIP11" s="422"/>
      <c r="HIQ11" s="422"/>
      <c r="HIR11" s="422"/>
      <c r="HIS11" s="422"/>
      <c r="HIT11" s="422"/>
      <c r="HIU11" s="422"/>
      <c r="HIV11" s="422"/>
      <c r="HIW11" s="422"/>
      <c r="HIX11" s="422"/>
      <c r="HIY11" s="422"/>
      <c r="HIZ11" s="422"/>
      <c r="HJA11" s="422"/>
      <c r="HJB11" s="422"/>
      <c r="HJC11" s="422"/>
      <c r="HJD11" s="422"/>
      <c r="HJE11" s="422"/>
      <c r="HJF11" s="422"/>
      <c r="HJG11" s="422"/>
      <c r="HJH11" s="422"/>
      <c r="HJI11" s="422"/>
      <c r="HJJ11" s="422"/>
      <c r="HJK11" s="422"/>
      <c r="HJL11" s="422"/>
      <c r="HJM11" s="422"/>
      <c r="HJN11" s="422"/>
      <c r="HJO11" s="422"/>
      <c r="HJP11" s="422"/>
      <c r="HJQ11" s="422"/>
      <c r="HJR11" s="422"/>
      <c r="HJS11" s="422"/>
      <c r="HJT11" s="422"/>
      <c r="HJU11" s="422"/>
      <c r="HJV11" s="422"/>
      <c r="HJW11" s="422"/>
      <c r="HJX11" s="422"/>
      <c r="HJY11" s="422"/>
      <c r="HJZ11" s="422"/>
      <c r="HKA11" s="422"/>
      <c r="HKB11" s="422"/>
      <c r="HKC11" s="422"/>
      <c r="HKD11" s="422"/>
      <c r="HKE11" s="422"/>
      <c r="HKF11" s="422"/>
      <c r="HKG11" s="422"/>
      <c r="HKH11" s="422"/>
      <c r="HKI11" s="422"/>
      <c r="HKJ11" s="422"/>
      <c r="HKK11" s="422"/>
      <c r="HKL11" s="422"/>
      <c r="HKM11" s="422"/>
      <c r="HKN11" s="422"/>
      <c r="HKO11" s="422"/>
      <c r="HKP11" s="422"/>
      <c r="HKQ11" s="422"/>
      <c r="HKR11" s="422"/>
      <c r="HKS11" s="422"/>
      <c r="HKT11" s="422"/>
      <c r="HKU11" s="422"/>
      <c r="HKV11" s="422"/>
      <c r="HKW11" s="422"/>
      <c r="HKX11" s="422"/>
      <c r="HKY11" s="422"/>
      <c r="HKZ11" s="422"/>
      <c r="HLA11" s="422"/>
      <c r="HLB11" s="422"/>
      <c r="HLC11" s="422"/>
      <c r="HLD11" s="422"/>
      <c r="HLE11" s="422"/>
      <c r="HLF11" s="422"/>
      <c r="HLG11" s="422"/>
      <c r="HLH11" s="422"/>
      <c r="HLI11" s="422"/>
      <c r="HLJ11" s="422"/>
      <c r="HLK11" s="422"/>
      <c r="HLL11" s="422"/>
      <c r="HLM11" s="422"/>
      <c r="HLN11" s="422"/>
      <c r="HLO11" s="422"/>
      <c r="HLP11" s="422"/>
      <c r="HLQ11" s="422"/>
      <c r="HLR11" s="422"/>
      <c r="HLS11" s="422"/>
      <c r="HLT11" s="422"/>
      <c r="HLU11" s="422"/>
      <c r="HLV11" s="422"/>
      <c r="HLW11" s="422"/>
      <c r="HLX11" s="422"/>
      <c r="HLY11" s="422"/>
      <c r="HLZ11" s="422"/>
      <c r="HMA11" s="422"/>
      <c r="HMB11" s="422"/>
      <c r="HMC11" s="422"/>
      <c r="HMD11" s="422"/>
      <c r="HME11" s="422"/>
      <c r="HMF11" s="422"/>
      <c r="HMG11" s="422"/>
      <c r="HMH11" s="422"/>
      <c r="HMI11" s="422"/>
      <c r="HMJ11" s="422"/>
      <c r="HMK11" s="422"/>
      <c r="HML11" s="422"/>
      <c r="HMM11" s="422"/>
      <c r="HMN11" s="422"/>
      <c r="HMO11" s="422"/>
      <c r="HMP11" s="422"/>
      <c r="HMQ11" s="422"/>
      <c r="HMR11" s="422"/>
      <c r="HMS11" s="422"/>
      <c r="HMT11" s="422"/>
      <c r="HMU11" s="422"/>
      <c r="HMV11" s="422"/>
      <c r="HMW11" s="422"/>
      <c r="HMX11" s="422"/>
      <c r="HMY11" s="422"/>
      <c r="HMZ11" s="422"/>
      <c r="HNA11" s="422"/>
      <c r="HNB11" s="422"/>
      <c r="HNC11" s="422"/>
      <c r="HND11" s="422"/>
      <c r="HNE11" s="422"/>
      <c r="HNF11" s="422"/>
      <c r="HNG11" s="422"/>
      <c r="HNH11" s="422"/>
      <c r="HNI11" s="422"/>
      <c r="HNJ11" s="422"/>
      <c r="HNK11" s="422"/>
      <c r="HNL11" s="422"/>
      <c r="HNM11" s="422"/>
      <c r="HNN11" s="422"/>
      <c r="HNO11" s="422"/>
      <c r="HNP11" s="422"/>
      <c r="HNQ11" s="422"/>
      <c r="HNR11" s="422"/>
      <c r="HNS11" s="422"/>
      <c r="HNT11" s="422"/>
      <c r="HNU11" s="422"/>
      <c r="HNV11" s="422"/>
      <c r="HNW11" s="422"/>
      <c r="HNX11" s="422"/>
      <c r="HNY11" s="422"/>
      <c r="HNZ11" s="422"/>
      <c r="HOA11" s="422"/>
      <c r="HOB11" s="422"/>
      <c r="HOC11" s="422"/>
      <c r="HOD11" s="422"/>
      <c r="HOE11" s="422"/>
      <c r="HOF11" s="422"/>
      <c r="HOG11" s="422"/>
      <c r="HOH11" s="422"/>
      <c r="HOI11" s="422"/>
      <c r="HOJ11" s="422"/>
      <c r="HOK11" s="422"/>
      <c r="HOL11" s="422"/>
      <c r="HOM11" s="422"/>
      <c r="HON11" s="422"/>
      <c r="HOO11" s="422"/>
      <c r="HOP11" s="422"/>
      <c r="HOQ11" s="422"/>
      <c r="HOR11" s="422"/>
      <c r="HOS11" s="422"/>
      <c r="HOT11" s="422"/>
      <c r="HOU11" s="422"/>
      <c r="HOV11" s="422"/>
      <c r="HOW11" s="422"/>
      <c r="HOX11" s="422"/>
      <c r="HOY11" s="422"/>
      <c r="HOZ11" s="422"/>
      <c r="HPA11" s="422"/>
      <c r="HPB11" s="422"/>
      <c r="HPC11" s="422"/>
      <c r="HPD11" s="422"/>
      <c r="HPE11" s="422"/>
      <c r="HPF11" s="422"/>
      <c r="HPG11" s="422"/>
      <c r="HPH11" s="422"/>
      <c r="HPI11" s="422"/>
      <c r="HPJ11" s="422"/>
      <c r="HPK11" s="422"/>
      <c r="HPL11" s="422"/>
      <c r="HPM11" s="422"/>
      <c r="HPN11" s="422"/>
      <c r="HPO11" s="422"/>
      <c r="HPP11" s="422"/>
      <c r="HPQ11" s="422"/>
      <c r="HPR11" s="422"/>
      <c r="HPS11" s="422"/>
      <c r="HPT11" s="422"/>
      <c r="HPU11" s="422"/>
      <c r="HPV11" s="422"/>
      <c r="HPW11" s="422"/>
      <c r="HPX11" s="422"/>
      <c r="HPY11" s="422"/>
      <c r="HPZ11" s="422"/>
      <c r="HQA11" s="422"/>
      <c r="HQB11" s="422"/>
      <c r="HQC11" s="422"/>
      <c r="HQD11" s="422"/>
      <c r="HQE11" s="422"/>
      <c r="HQF11" s="422"/>
      <c r="HQG11" s="422"/>
      <c r="HQH11" s="422"/>
      <c r="HQI11" s="422"/>
      <c r="HQJ11" s="422"/>
      <c r="HQK11" s="422"/>
      <c r="HQL11" s="422"/>
      <c r="HQM11" s="422"/>
      <c r="HQN11" s="422"/>
      <c r="HQO11" s="422"/>
      <c r="HQP11" s="422"/>
      <c r="HQQ11" s="422"/>
      <c r="HQR11" s="422"/>
      <c r="HQS11" s="422"/>
      <c r="HQT11" s="422"/>
      <c r="HQU11" s="422"/>
      <c r="HQV11" s="422"/>
      <c r="HQW11" s="422"/>
      <c r="HQX11" s="422"/>
      <c r="HQY11" s="422"/>
      <c r="HQZ11" s="422"/>
      <c r="HRA11" s="422"/>
      <c r="HRB11" s="422"/>
      <c r="HRC11" s="422"/>
      <c r="HRD11" s="422"/>
      <c r="HRE11" s="422"/>
      <c r="HRF11" s="422"/>
      <c r="HRG11" s="422"/>
      <c r="HRH11" s="422"/>
      <c r="HRI11" s="422"/>
      <c r="HRJ11" s="422"/>
      <c r="HRK11" s="422"/>
      <c r="HRL11" s="422"/>
      <c r="HRM11" s="422"/>
      <c r="HRN11" s="422"/>
      <c r="HRO11" s="422"/>
      <c r="HRP11" s="422"/>
      <c r="HRQ11" s="422"/>
      <c r="HRR11" s="422"/>
      <c r="HRS11" s="422"/>
      <c r="HRT11" s="422"/>
      <c r="HRU11" s="422"/>
      <c r="HRV11" s="422"/>
      <c r="HRW11" s="422"/>
      <c r="HRX11" s="422"/>
      <c r="HRY11" s="422"/>
      <c r="HRZ11" s="422"/>
      <c r="HSA11" s="422"/>
      <c r="HSB11" s="422"/>
      <c r="HSC11" s="422"/>
      <c r="HSD11" s="422"/>
      <c r="HSE11" s="422"/>
      <c r="HSF11" s="422"/>
      <c r="HSG11" s="422"/>
      <c r="HSH11" s="422"/>
      <c r="HSI11" s="422"/>
      <c r="HSJ11" s="422"/>
      <c r="HSK11" s="422"/>
      <c r="HSL11" s="422"/>
      <c r="HSM11" s="422"/>
      <c r="HSN11" s="422"/>
      <c r="HSO11" s="422"/>
      <c r="HSP11" s="422"/>
      <c r="HSQ11" s="422"/>
      <c r="HSR11" s="422"/>
      <c r="HSS11" s="422"/>
      <c r="HST11" s="422"/>
      <c r="HSU11" s="422"/>
      <c r="HSV11" s="422"/>
      <c r="HSW11" s="422"/>
      <c r="HSX11" s="422"/>
      <c r="HSY11" s="422"/>
      <c r="HSZ11" s="422"/>
      <c r="HTA11" s="422"/>
      <c r="HTB11" s="422"/>
      <c r="HTC11" s="422"/>
      <c r="HTD11" s="422"/>
      <c r="HTE11" s="422"/>
      <c r="HTF11" s="422"/>
      <c r="HTG11" s="422"/>
      <c r="HTH11" s="422"/>
      <c r="HTI11" s="422"/>
      <c r="HTJ11" s="422"/>
      <c r="HTK11" s="422"/>
      <c r="HTL11" s="422"/>
      <c r="HTM11" s="422"/>
      <c r="HTN11" s="422"/>
      <c r="HTO11" s="422"/>
      <c r="HTP11" s="422"/>
      <c r="HTQ11" s="422"/>
      <c r="HTR11" s="422"/>
      <c r="HTS11" s="422"/>
      <c r="HTT11" s="422"/>
      <c r="HTU11" s="422"/>
      <c r="HTV11" s="422"/>
      <c r="HTW11" s="422"/>
      <c r="HTX11" s="422"/>
      <c r="HTY11" s="422"/>
      <c r="HTZ11" s="422"/>
      <c r="HUA11" s="422"/>
      <c r="HUB11" s="422"/>
      <c r="HUC11" s="422"/>
      <c r="HUD11" s="422"/>
      <c r="HUE11" s="422"/>
      <c r="HUF11" s="422"/>
      <c r="HUG11" s="422"/>
      <c r="HUH11" s="422"/>
      <c r="HUI11" s="422"/>
      <c r="HUJ11" s="422"/>
      <c r="HUK11" s="422"/>
      <c r="HUL11" s="422"/>
      <c r="HUM11" s="422"/>
      <c r="HUN11" s="422"/>
      <c r="HUO11" s="422"/>
      <c r="HUP11" s="422"/>
      <c r="HUQ11" s="422"/>
      <c r="HUR11" s="422"/>
      <c r="HUS11" s="422"/>
      <c r="HUT11" s="422"/>
      <c r="HUU11" s="422"/>
      <c r="HUV11" s="422"/>
      <c r="HUW11" s="422"/>
      <c r="HUX11" s="422"/>
      <c r="HUY11" s="422"/>
      <c r="HUZ11" s="422"/>
      <c r="HVA11" s="422"/>
      <c r="HVB11" s="422"/>
      <c r="HVC11" s="422"/>
      <c r="HVD11" s="422"/>
      <c r="HVE11" s="422"/>
      <c r="HVF11" s="422"/>
      <c r="HVG11" s="422"/>
      <c r="HVH11" s="422"/>
      <c r="HVI11" s="422"/>
      <c r="HVJ11" s="422"/>
      <c r="HVK11" s="422"/>
      <c r="HVL11" s="422"/>
      <c r="HVM11" s="422"/>
      <c r="HVN11" s="422"/>
      <c r="HVO11" s="422"/>
      <c r="HVP11" s="422"/>
      <c r="HVQ11" s="422"/>
      <c r="HVR11" s="422"/>
      <c r="HVS11" s="422"/>
      <c r="HVT11" s="422"/>
      <c r="HVU11" s="422"/>
      <c r="HVV11" s="422"/>
      <c r="HVW11" s="422"/>
      <c r="HVX11" s="422"/>
      <c r="HVY11" s="422"/>
      <c r="HVZ11" s="422"/>
      <c r="HWA11" s="422"/>
      <c r="HWB11" s="422"/>
      <c r="HWC11" s="422"/>
      <c r="HWD11" s="422"/>
      <c r="HWE11" s="422"/>
      <c r="HWF11" s="422"/>
      <c r="HWG11" s="422"/>
      <c r="HWH11" s="422"/>
      <c r="HWI11" s="422"/>
      <c r="HWJ11" s="422"/>
      <c r="HWK11" s="422"/>
      <c r="HWL11" s="422"/>
      <c r="HWM11" s="422"/>
      <c r="HWN11" s="422"/>
      <c r="HWO11" s="422"/>
      <c r="HWP11" s="422"/>
      <c r="HWQ11" s="422"/>
      <c r="HWR11" s="422"/>
      <c r="HWS11" s="422"/>
      <c r="HWT11" s="422"/>
      <c r="HWU11" s="422"/>
      <c r="HWV11" s="422"/>
      <c r="HWW11" s="422"/>
      <c r="HWX11" s="422"/>
      <c r="HWY11" s="422"/>
      <c r="HWZ11" s="422"/>
      <c r="HXA11" s="422"/>
      <c r="HXB11" s="422"/>
      <c r="HXC11" s="422"/>
      <c r="HXD11" s="422"/>
      <c r="HXE11" s="422"/>
      <c r="HXF11" s="422"/>
      <c r="HXG11" s="422"/>
      <c r="HXH11" s="422"/>
      <c r="HXI11" s="422"/>
      <c r="HXJ11" s="422"/>
      <c r="HXK11" s="422"/>
      <c r="HXL11" s="422"/>
      <c r="HXM11" s="422"/>
      <c r="HXN11" s="422"/>
      <c r="HXO11" s="422"/>
      <c r="HXP11" s="422"/>
      <c r="HXQ11" s="422"/>
      <c r="HXR11" s="422"/>
      <c r="HXS11" s="422"/>
      <c r="HXT11" s="422"/>
      <c r="HXU11" s="422"/>
      <c r="HXV11" s="422"/>
      <c r="HXW11" s="422"/>
      <c r="HXX11" s="422"/>
      <c r="HXY11" s="422"/>
      <c r="HXZ11" s="422"/>
      <c r="HYA11" s="422"/>
      <c r="HYB11" s="422"/>
      <c r="HYC11" s="422"/>
      <c r="HYD11" s="422"/>
      <c r="HYE11" s="422"/>
      <c r="HYF11" s="422"/>
      <c r="HYG11" s="422"/>
      <c r="HYH11" s="422"/>
      <c r="HYI11" s="422"/>
      <c r="HYJ11" s="422"/>
      <c r="HYK11" s="422"/>
      <c r="HYL11" s="422"/>
      <c r="HYM11" s="422"/>
      <c r="HYN11" s="422"/>
      <c r="HYO11" s="422"/>
      <c r="HYP11" s="422"/>
      <c r="HYQ11" s="422"/>
      <c r="HYR11" s="422"/>
      <c r="HYS11" s="422"/>
      <c r="HYT11" s="422"/>
      <c r="HYU11" s="422"/>
      <c r="HYV11" s="422"/>
      <c r="HYW11" s="422"/>
      <c r="HYX11" s="422"/>
      <c r="HYY11" s="422"/>
      <c r="HYZ11" s="422"/>
      <c r="HZA11" s="422"/>
      <c r="HZB11" s="422"/>
      <c r="HZC11" s="422"/>
      <c r="HZD11" s="422"/>
      <c r="HZE11" s="422"/>
      <c r="HZF11" s="422"/>
      <c r="HZG11" s="422"/>
      <c r="HZH11" s="422"/>
      <c r="HZI11" s="422"/>
      <c r="HZJ11" s="422"/>
      <c r="HZK11" s="422"/>
      <c r="HZL11" s="422"/>
      <c r="HZM11" s="422"/>
      <c r="HZN11" s="422"/>
      <c r="HZO11" s="422"/>
      <c r="HZP11" s="422"/>
      <c r="HZQ11" s="422"/>
      <c r="HZR11" s="422"/>
      <c r="HZS11" s="422"/>
      <c r="HZT11" s="422"/>
      <c r="HZU11" s="422"/>
      <c r="HZV11" s="422"/>
      <c r="HZW11" s="422"/>
      <c r="HZX11" s="422"/>
      <c r="HZY11" s="422"/>
      <c r="HZZ11" s="422"/>
      <c r="IAA11" s="422"/>
      <c r="IAB11" s="422"/>
      <c r="IAC11" s="422"/>
      <c r="IAD11" s="422"/>
      <c r="IAE11" s="422"/>
      <c r="IAF11" s="422"/>
      <c r="IAG11" s="422"/>
      <c r="IAH11" s="422"/>
      <c r="IAI11" s="422"/>
      <c r="IAJ11" s="422"/>
      <c r="IAK11" s="422"/>
      <c r="IAL11" s="422"/>
      <c r="IAM11" s="422"/>
      <c r="IAN11" s="422"/>
      <c r="IAO11" s="422"/>
      <c r="IAP11" s="422"/>
      <c r="IAQ11" s="422"/>
      <c r="IAR11" s="422"/>
      <c r="IAS11" s="422"/>
      <c r="IAT11" s="422"/>
      <c r="IAU11" s="422"/>
      <c r="IAV11" s="422"/>
      <c r="IAW11" s="422"/>
      <c r="IAX11" s="422"/>
      <c r="IAY11" s="422"/>
      <c r="IAZ11" s="422"/>
      <c r="IBA11" s="422"/>
      <c r="IBB11" s="422"/>
      <c r="IBC11" s="422"/>
      <c r="IBD11" s="422"/>
      <c r="IBE11" s="422"/>
      <c r="IBF11" s="422"/>
      <c r="IBG11" s="422"/>
      <c r="IBH11" s="422"/>
      <c r="IBI11" s="422"/>
      <c r="IBJ11" s="422"/>
      <c r="IBK11" s="422"/>
      <c r="IBL11" s="422"/>
      <c r="IBM11" s="422"/>
      <c r="IBN11" s="422"/>
      <c r="IBO11" s="422"/>
      <c r="IBP11" s="422"/>
      <c r="IBQ11" s="422"/>
      <c r="IBR11" s="422"/>
      <c r="IBS11" s="422"/>
      <c r="IBT11" s="422"/>
      <c r="IBU11" s="422"/>
      <c r="IBV11" s="422"/>
      <c r="IBW11" s="422"/>
      <c r="IBX11" s="422"/>
      <c r="IBY11" s="422"/>
      <c r="IBZ11" s="422"/>
      <c r="ICA11" s="422"/>
      <c r="ICB11" s="422"/>
      <c r="ICC11" s="422"/>
      <c r="ICD11" s="422"/>
      <c r="ICE11" s="422"/>
      <c r="ICF11" s="422"/>
      <c r="ICG11" s="422"/>
      <c r="ICH11" s="422"/>
      <c r="ICI11" s="422"/>
      <c r="ICJ11" s="422"/>
      <c r="ICK11" s="422"/>
      <c r="ICL11" s="422"/>
      <c r="ICM11" s="422"/>
      <c r="ICN11" s="422"/>
      <c r="ICO11" s="422"/>
      <c r="ICP11" s="422"/>
      <c r="ICQ11" s="422"/>
      <c r="ICR11" s="422"/>
      <c r="ICS11" s="422"/>
      <c r="ICT11" s="422"/>
      <c r="ICU11" s="422"/>
      <c r="ICV11" s="422"/>
      <c r="ICW11" s="422"/>
      <c r="ICX11" s="422"/>
      <c r="ICY11" s="422"/>
      <c r="ICZ11" s="422"/>
      <c r="IDA11" s="422"/>
      <c r="IDB11" s="422"/>
      <c r="IDC11" s="422"/>
      <c r="IDD11" s="422"/>
      <c r="IDE11" s="422"/>
      <c r="IDF11" s="422"/>
      <c r="IDG11" s="422"/>
      <c r="IDH11" s="422"/>
      <c r="IDI11" s="422"/>
      <c r="IDJ11" s="422"/>
      <c r="IDK11" s="422"/>
      <c r="IDL11" s="422"/>
      <c r="IDM11" s="422"/>
      <c r="IDN11" s="422"/>
      <c r="IDO11" s="422"/>
      <c r="IDP11" s="422"/>
      <c r="IDQ11" s="422"/>
      <c r="IDR11" s="422"/>
      <c r="IDS11" s="422"/>
      <c r="IDT11" s="422"/>
      <c r="IDU11" s="422"/>
      <c r="IDV11" s="422"/>
      <c r="IDW11" s="422"/>
      <c r="IDX11" s="422"/>
      <c r="IDY11" s="422"/>
      <c r="IDZ11" s="422"/>
      <c r="IEA11" s="422"/>
      <c r="IEB11" s="422"/>
      <c r="IEC11" s="422"/>
      <c r="IED11" s="422"/>
      <c r="IEE11" s="422"/>
      <c r="IEF11" s="422"/>
      <c r="IEG11" s="422"/>
      <c r="IEH11" s="422"/>
      <c r="IEI11" s="422"/>
      <c r="IEJ11" s="422"/>
      <c r="IEK11" s="422"/>
      <c r="IEL11" s="422"/>
      <c r="IEM11" s="422"/>
      <c r="IEN11" s="422"/>
      <c r="IEO11" s="422"/>
      <c r="IEP11" s="422"/>
      <c r="IEQ11" s="422"/>
      <c r="IER11" s="422"/>
      <c r="IES11" s="422"/>
      <c r="IET11" s="422"/>
      <c r="IEU11" s="422"/>
      <c r="IEV11" s="422"/>
      <c r="IEW11" s="422"/>
      <c r="IEX11" s="422"/>
      <c r="IEY11" s="422"/>
      <c r="IEZ11" s="422"/>
      <c r="IFA11" s="422"/>
      <c r="IFB11" s="422"/>
      <c r="IFC11" s="422"/>
      <c r="IFD11" s="422"/>
      <c r="IFE11" s="422"/>
      <c r="IFF11" s="422"/>
      <c r="IFG11" s="422"/>
      <c r="IFH11" s="422"/>
      <c r="IFI11" s="422"/>
      <c r="IFJ11" s="422"/>
      <c r="IFK11" s="422"/>
      <c r="IFL11" s="422"/>
      <c r="IFM11" s="422"/>
      <c r="IFN11" s="422"/>
      <c r="IFO11" s="422"/>
      <c r="IFP11" s="422"/>
      <c r="IFQ11" s="422"/>
      <c r="IFR11" s="422"/>
      <c r="IFS11" s="422"/>
      <c r="IFT11" s="422"/>
      <c r="IFU11" s="422"/>
      <c r="IFV11" s="422"/>
      <c r="IFW11" s="422"/>
      <c r="IFX11" s="422"/>
      <c r="IFY11" s="422"/>
      <c r="IFZ11" s="422"/>
      <c r="IGA11" s="422"/>
      <c r="IGB11" s="422"/>
      <c r="IGC11" s="422"/>
      <c r="IGD11" s="422"/>
      <c r="IGE11" s="422"/>
      <c r="IGF11" s="422"/>
      <c r="IGG11" s="422"/>
      <c r="IGH11" s="422"/>
      <c r="IGI11" s="422"/>
      <c r="IGJ11" s="422"/>
      <c r="IGK11" s="422"/>
      <c r="IGL11" s="422"/>
      <c r="IGM11" s="422"/>
      <c r="IGN11" s="422"/>
      <c r="IGO11" s="422"/>
      <c r="IGP11" s="422"/>
      <c r="IGQ11" s="422"/>
      <c r="IGR11" s="422"/>
      <c r="IGS11" s="422"/>
      <c r="IGT11" s="422"/>
      <c r="IGU11" s="422"/>
      <c r="IGV11" s="422"/>
      <c r="IGW11" s="422"/>
      <c r="IGX11" s="422"/>
      <c r="IGY11" s="422"/>
      <c r="IGZ11" s="422"/>
      <c r="IHA11" s="422"/>
      <c r="IHB11" s="422"/>
      <c r="IHC11" s="422"/>
      <c r="IHD11" s="422"/>
      <c r="IHE11" s="422"/>
      <c r="IHF11" s="422"/>
      <c r="IHG11" s="422"/>
      <c r="IHH11" s="422"/>
      <c r="IHI11" s="422"/>
      <c r="IHJ11" s="422"/>
      <c r="IHK11" s="422"/>
      <c r="IHL11" s="422"/>
      <c r="IHM11" s="422"/>
      <c r="IHN11" s="422"/>
      <c r="IHO11" s="422"/>
      <c r="IHP11" s="422"/>
      <c r="IHQ11" s="422"/>
      <c r="IHR11" s="422"/>
      <c r="IHS11" s="422"/>
      <c r="IHT11" s="422"/>
      <c r="IHU11" s="422"/>
      <c r="IHV11" s="422"/>
      <c r="IHW11" s="422"/>
      <c r="IHX11" s="422"/>
      <c r="IHY11" s="422"/>
      <c r="IHZ11" s="422"/>
      <c r="IIA11" s="422"/>
      <c r="IIB11" s="422"/>
      <c r="IIC11" s="422"/>
      <c r="IID11" s="422"/>
      <c r="IIE11" s="422"/>
      <c r="IIF11" s="422"/>
      <c r="IIG11" s="422"/>
      <c r="IIH11" s="422"/>
      <c r="III11" s="422"/>
      <c r="IIJ11" s="422"/>
      <c r="IIK11" s="422"/>
      <c r="IIL11" s="422"/>
      <c r="IIM11" s="422"/>
      <c r="IIN11" s="422"/>
      <c r="IIO11" s="422"/>
      <c r="IIP11" s="422"/>
      <c r="IIQ11" s="422"/>
      <c r="IIR11" s="422"/>
      <c r="IIS11" s="422"/>
      <c r="IIT11" s="422"/>
      <c r="IIU11" s="422"/>
      <c r="IIV11" s="422"/>
      <c r="IIW11" s="422"/>
      <c r="IIX11" s="422"/>
      <c r="IIY11" s="422"/>
      <c r="IIZ11" s="422"/>
      <c r="IJA11" s="422"/>
      <c r="IJB11" s="422"/>
      <c r="IJC11" s="422"/>
      <c r="IJD11" s="422"/>
      <c r="IJE11" s="422"/>
      <c r="IJF11" s="422"/>
      <c r="IJG11" s="422"/>
      <c r="IJH11" s="422"/>
      <c r="IJI11" s="422"/>
      <c r="IJJ11" s="422"/>
      <c r="IJK11" s="422"/>
      <c r="IJL11" s="422"/>
      <c r="IJM11" s="422"/>
      <c r="IJN11" s="422"/>
      <c r="IJO11" s="422"/>
      <c r="IJP11" s="422"/>
      <c r="IJQ11" s="422"/>
      <c r="IJR11" s="422"/>
      <c r="IJS11" s="422"/>
      <c r="IJT11" s="422"/>
      <c r="IJU11" s="422"/>
      <c r="IJV11" s="422"/>
      <c r="IJW11" s="422"/>
      <c r="IJX11" s="422"/>
      <c r="IJY11" s="422"/>
      <c r="IJZ11" s="422"/>
      <c r="IKA11" s="422"/>
      <c r="IKB11" s="422"/>
      <c r="IKC11" s="422"/>
      <c r="IKD11" s="422"/>
      <c r="IKE11" s="422"/>
      <c r="IKF11" s="422"/>
      <c r="IKG11" s="422"/>
      <c r="IKH11" s="422"/>
      <c r="IKI11" s="422"/>
      <c r="IKJ11" s="422"/>
      <c r="IKK11" s="422"/>
      <c r="IKL11" s="422"/>
      <c r="IKM11" s="422"/>
      <c r="IKN11" s="422"/>
      <c r="IKO11" s="422"/>
      <c r="IKP11" s="422"/>
      <c r="IKQ11" s="422"/>
      <c r="IKR11" s="422"/>
      <c r="IKS11" s="422"/>
      <c r="IKT11" s="422"/>
      <c r="IKU11" s="422"/>
      <c r="IKV11" s="422"/>
      <c r="IKW11" s="422"/>
      <c r="IKX11" s="422"/>
      <c r="IKY11" s="422"/>
      <c r="IKZ11" s="422"/>
      <c r="ILA11" s="422"/>
      <c r="ILB11" s="422"/>
      <c r="ILC11" s="422"/>
      <c r="ILD11" s="422"/>
      <c r="ILE11" s="422"/>
      <c r="ILF11" s="422"/>
      <c r="ILG11" s="422"/>
      <c r="ILH11" s="422"/>
      <c r="ILI11" s="422"/>
      <c r="ILJ11" s="422"/>
      <c r="ILK11" s="422"/>
      <c r="ILL11" s="422"/>
      <c r="ILM11" s="422"/>
      <c r="ILN11" s="422"/>
      <c r="ILO11" s="422"/>
      <c r="ILP11" s="422"/>
      <c r="ILQ11" s="422"/>
      <c r="ILR11" s="422"/>
      <c r="ILS11" s="422"/>
      <c r="ILT11" s="422"/>
      <c r="ILU11" s="422"/>
      <c r="ILV11" s="422"/>
      <c r="ILW11" s="422"/>
      <c r="ILX11" s="422"/>
      <c r="ILY11" s="422"/>
      <c r="ILZ11" s="422"/>
      <c r="IMA11" s="422"/>
      <c r="IMB11" s="422"/>
      <c r="IMC11" s="422"/>
      <c r="IMD11" s="422"/>
      <c r="IME11" s="422"/>
      <c r="IMF11" s="422"/>
      <c r="IMG11" s="422"/>
      <c r="IMH11" s="422"/>
      <c r="IMI11" s="422"/>
      <c r="IMJ11" s="422"/>
      <c r="IMK11" s="422"/>
      <c r="IML11" s="422"/>
      <c r="IMM11" s="422"/>
      <c r="IMN11" s="422"/>
      <c r="IMO11" s="422"/>
      <c r="IMP11" s="422"/>
      <c r="IMQ11" s="422"/>
      <c r="IMR11" s="422"/>
      <c r="IMS11" s="422"/>
      <c r="IMT11" s="422"/>
      <c r="IMU11" s="422"/>
      <c r="IMV11" s="422"/>
      <c r="IMW11" s="422"/>
      <c r="IMX11" s="422"/>
      <c r="IMY11" s="422"/>
      <c r="IMZ11" s="422"/>
      <c r="INA11" s="422"/>
      <c r="INB11" s="422"/>
      <c r="INC11" s="422"/>
      <c r="IND11" s="422"/>
      <c r="INE11" s="422"/>
      <c r="INF11" s="422"/>
      <c r="ING11" s="422"/>
      <c r="INH11" s="422"/>
      <c r="INI11" s="422"/>
      <c r="INJ11" s="422"/>
      <c r="INK11" s="422"/>
      <c r="INL11" s="422"/>
      <c r="INM11" s="422"/>
      <c r="INN11" s="422"/>
      <c r="INO11" s="422"/>
      <c r="INP11" s="422"/>
      <c r="INQ11" s="422"/>
      <c r="INR11" s="422"/>
      <c r="INS11" s="422"/>
      <c r="INT11" s="422"/>
      <c r="INU11" s="422"/>
      <c r="INV11" s="422"/>
      <c r="INW11" s="422"/>
      <c r="INX11" s="422"/>
      <c r="INY11" s="422"/>
      <c r="INZ11" s="422"/>
      <c r="IOA11" s="422"/>
      <c r="IOB11" s="422"/>
      <c r="IOC11" s="422"/>
      <c r="IOD11" s="422"/>
      <c r="IOE11" s="422"/>
      <c r="IOF11" s="422"/>
      <c r="IOG11" s="422"/>
      <c r="IOH11" s="422"/>
      <c r="IOI11" s="422"/>
      <c r="IOJ11" s="422"/>
      <c r="IOK11" s="422"/>
      <c r="IOL11" s="422"/>
      <c r="IOM11" s="422"/>
      <c r="ION11" s="422"/>
      <c r="IOO11" s="422"/>
      <c r="IOP11" s="422"/>
      <c r="IOQ11" s="422"/>
      <c r="IOR11" s="422"/>
      <c r="IOS11" s="422"/>
      <c r="IOT11" s="422"/>
      <c r="IOU11" s="422"/>
      <c r="IOV11" s="422"/>
      <c r="IOW11" s="422"/>
      <c r="IOX11" s="422"/>
      <c r="IOY11" s="422"/>
      <c r="IOZ11" s="422"/>
      <c r="IPA11" s="422"/>
      <c r="IPB11" s="422"/>
      <c r="IPC11" s="422"/>
      <c r="IPD11" s="422"/>
      <c r="IPE11" s="422"/>
      <c r="IPF11" s="422"/>
      <c r="IPG11" s="422"/>
      <c r="IPH11" s="422"/>
      <c r="IPI11" s="422"/>
      <c r="IPJ11" s="422"/>
      <c r="IPK11" s="422"/>
      <c r="IPL11" s="422"/>
      <c r="IPM11" s="422"/>
      <c r="IPN11" s="422"/>
      <c r="IPO11" s="422"/>
      <c r="IPP11" s="422"/>
      <c r="IPQ11" s="422"/>
      <c r="IPR11" s="422"/>
      <c r="IPS11" s="422"/>
      <c r="IPT11" s="422"/>
      <c r="IPU11" s="422"/>
      <c r="IPV11" s="422"/>
      <c r="IPW11" s="422"/>
      <c r="IPX11" s="422"/>
      <c r="IPY11" s="422"/>
      <c r="IPZ11" s="422"/>
      <c r="IQA11" s="422"/>
      <c r="IQB11" s="422"/>
      <c r="IQC11" s="422"/>
      <c r="IQD11" s="422"/>
      <c r="IQE11" s="422"/>
      <c r="IQF11" s="422"/>
      <c r="IQG11" s="422"/>
      <c r="IQH11" s="422"/>
      <c r="IQI11" s="422"/>
      <c r="IQJ11" s="422"/>
      <c r="IQK11" s="422"/>
      <c r="IQL11" s="422"/>
      <c r="IQM11" s="422"/>
      <c r="IQN11" s="422"/>
      <c r="IQO11" s="422"/>
      <c r="IQP11" s="422"/>
      <c r="IQQ11" s="422"/>
      <c r="IQR11" s="422"/>
      <c r="IQS11" s="422"/>
      <c r="IQT11" s="422"/>
      <c r="IQU11" s="422"/>
      <c r="IQV11" s="422"/>
      <c r="IQW11" s="422"/>
      <c r="IQX11" s="422"/>
      <c r="IQY11" s="422"/>
      <c r="IQZ11" s="422"/>
      <c r="IRA11" s="422"/>
      <c r="IRB11" s="422"/>
      <c r="IRC11" s="422"/>
      <c r="IRD11" s="422"/>
      <c r="IRE11" s="422"/>
      <c r="IRF11" s="422"/>
      <c r="IRG11" s="422"/>
      <c r="IRH11" s="422"/>
      <c r="IRI11" s="422"/>
      <c r="IRJ11" s="422"/>
      <c r="IRK11" s="422"/>
      <c r="IRL11" s="422"/>
      <c r="IRM11" s="422"/>
      <c r="IRN11" s="422"/>
      <c r="IRO11" s="422"/>
      <c r="IRP11" s="422"/>
      <c r="IRQ11" s="422"/>
      <c r="IRR11" s="422"/>
      <c r="IRS11" s="422"/>
      <c r="IRT11" s="422"/>
      <c r="IRU11" s="422"/>
      <c r="IRV11" s="422"/>
      <c r="IRW11" s="422"/>
      <c r="IRX11" s="422"/>
      <c r="IRY11" s="422"/>
      <c r="IRZ11" s="422"/>
      <c r="ISA11" s="422"/>
      <c r="ISB11" s="422"/>
      <c r="ISC11" s="422"/>
      <c r="ISD11" s="422"/>
      <c r="ISE11" s="422"/>
      <c r="ISF11" s="422"/>
      <c r="ISG11" s="422"/>
      <c r="ISH11" s="422"/>
      <c r="ISI11" s="422"/>
      <c r="ISJ11" s="422"/>
      <c r="ISK11" s="422"/>
      <c r="ISL11" s="422"/>
      <c r="ISM11" s="422"/>
      <c r="ISN11" s="422"/>
      <c r="ISO11" s="422"/>
      <c r="ISP11" s="422"/>
      <c r="ISQ11" s="422"/>
      <c r="ISR11" s="422"/>
      <c r="ISS11" s="422"/>
      <c r="IST11" s="422"/>
      <c r="ISU11" s="422"/>
      <c r="ISV11" s="422"/>
      <c r="ISW11" s="422"/>
      <c r="ISX11" s="422"/>
      <c r="ISY11" s="422"/>
      <c r="ISZ11" s="422"/>
      <c r="ITA11" s="422"/>
      <c r="ITB11" s="422"/>
      <c r="ITC11" s="422"/>
      <c r="ITD11" s="422"/>
      <c r="ITE11" s="422"/>
      <c r="ITF11" s="422"/>
      <c r="ITG11" s="422"/>
      <c r="ITH11" s="422"/>
      <c r="ITI11" s="422"/>
      <c r="ITJ11" s="422"/>
      <c r="ITK11" s="422"/>
      <c r="ITL11" s="422"/>
      <c r="ITM11" s="422"/>
      <c r="ITN11" s="422"/>
      <c r="ITO11" s="422"/>
      <c r="ITP11" s="422"/>
      <c r="ITQ11" s="422"/>
      <c r="ITR11" s="422"/>
      <c r="ITS11" s="422"/>
      <c r="ITT11" s="422"/>
      <c r="ITU11" s="422"/>
      <c r="ITV11" s="422"/>
      <c r="ITW11" s="422"/>
      <c r="ITX11" s="422"/>
      <c r="ITY11" s="422"/>
      <c r="ITZ11" s="422"/>
      <c r="IUA11" s="422"/>
      <c r="IUB11" s="422"/>
      <c r="IUC11" s="422"/>
      <c r="IUD11" s="422"/>
      <c r="IUE11" s="422"/>
      <c r="IUF11" s="422"/>
      <c r="IUG11" s="422"/>
      <c r="IUH11" s="422"/>
      <c r="IUI11" s="422"/>
      <c r="IUJ11" s="422"/>
      <c r="IUK11" s="422"/>
      <c r="IUL11" s="422"/>
      <c r="IUM11" s="422"/>
      <c r="IUN11" s="422"/>
      <c r="IUO11" s="422"/>
      <c r="IUP11" s="422"/>
      <c r="IUQ11" s="422"/>
      <c r="IUR11" s="422"/>
      <c r="IUS11" s="422"/>
      <c r="IUT11" s="422"/>
      <c r="IUU11" s="422"/>
      <c r="IUV11" s="422"/>
      <c r="IUW11" s="422"/>
      <c r="IUX11" s="422"/>
      <c r="IUY11" s="422"/>
      <c r="IUZ11" s="422"/>
      <c r="IVA11" s="422"/>
      <c r="IVB11" s="422"/>
      <c r="IVC11" s="422"/>
      <c r="IVD11" s="422"/>
      <c r="IVE11" s="422"/>
      <c r="IVF11" s="422"/>
      <c r="IVG11" s="422"/>
      <c r="IVH11" s="422"/>
      <c r="IVI11" s="422"/>
      <c r="IVJ11" s="422"/>
      <c r="IVK11" s="422"/>
      <c r="IVL11" s="422"/>
      <c r="IVM11" s="422"/>
      <c r="IVN11" s="422"/>
      <c r="IVO11" s="422"/>
      <c r="IVP11" s="422"/>
      <c r="IVQ11" s="422"/>
      <c r="IVR11" s="422"/>
      <c r="IVS11" s="422"/>
      <c r="IVT11" s="422"/>
      <c r="IVU11" s="422"/>
      <c r="IVV11" s="422"/>
      <c r="IVW11" s="422"/>
      <c r="IVX11" s="422"/>
      <c r="IVY11" s="422"/>
      <c r="IVZ11" s="422"/>
      <c r="IWA11" s="422"/>
      <c r="IWB11" s="422"/>
      <c r="IWC11" s="422"/>
      <c r="IWD11" s="422"/>
      <c r="IWE11" s="422"/>
      <c r="IWF11" s="422"/>
      <c r="IWG11" s="422"/>
      <c r="IWH11" s="422"/>
      <c r="IWI11" s="422"/>
      <c r="IWJ11" s="422"/>
      <c r="IWK11" s="422"/>
      <c r="IWL11" s="422"/>
      <c r="IWM11" s="422"/>
      <c r="IWN11" s="422"/>
      <c r="IWO11" s="422"/>
      <c r="IWP11" s="422"/>
      <c r="IWQ11" s="422"/>
      <c r="IWR11" s="422"/>
      <c r="IWS11" s="422"/>
      <c r="IWT11" s="422"/>
      <c r="IWU11" s="422"/>
      <c r="IWV11" s="422"/>
      <c r="IWW11" s="422"/>
      <c r="IWX11" s="422"/>
      <c r="IWY11" s="422"/>
      <c r="IWZ11" s="422"/>
      <c r="IXA11" s="422"/>
      <c r="IXB11" s="422"/>
      <c r="IXC11" s="422"/>
      <c r="IXD11" s="422"/>
      <c r="IXE11" s="422"/>
      <c r="IXF11" s="422"/>
      <c r="IXG11" s="422"/>
      <c r="IXH11" s="422"/>
      <c r="IXI11" s="422"/>
      <c r="IXJ11" s="422"/>
      <c r="IXK11" s="422"/>
      <c r="IXL11" s="422"/>
      <c r="IXM11" s="422"/>
      <c r="IXN11" s="422"/>
      <c r="IXO11" s="422"/>
      <c r="IXP11" s="422"/>
      <c r="IXQ11" s="422"/>
      <c r="IXR11" s="422"/>
      <c r="IXS11" s="422"/>
      <c r="IXT11" s="422"/>
      <c r="IXU11" s="422"/>
      <c r="IXV11" s="422"/>
      <c r="IXW11" s="422"/>
      <c r="IXX11" s="422"/>
      <c r="IXY11" s="422"/>
      <c r="IXZ11" s="422"/>
      <c r="IYA11" s="422"/>
      <c r="IYB11" s="422"/>
      <c r="IYC11" s="422"/>
      <c r="IYD11" s="422"/>
      <c r="IYE11" s="422"/>
      <c r="IYF11" s="422"/>
      <c r="IYG11" s="422"/>
      <c r="IYH11" s="422"/>
      <c r="IYI11" s="422"/>
      <c r="IYJ11" s="422"/>
      <c r="IYK11" s="422"/>
      <c r="IYL11" s="422"/>
      <c r="IYM11" s="422"/>
      <c r="IYN11" s="422"/>
      <c r="IYO11" s="422"/>
      <c r="IYP11" s="422"/>
      <c r="IYQ11" s="422"/>
      <c r="IYR11" s="422"/>
      <c r="IYS11" s="422"/>
      <c r="IYT11" s="422"/>
      <c r="IYU11" s="422"/>
      <c r="IYV11" s="422"/>
      <c r="IYW11" s="422"/>
      <c r="IYX11" s="422"/>
      <c r="IYY11" s="422"/>
      <c r="IYZ11" s="422"/>
      <c r="IZA11" s="422"/>
      <c r="IZB11" s="422"/>
      <c r="IZC11" s="422"/>
      <c r="IZD11" s="422"/>
      <c r="IZE11" s="422"/>
      <c r="IZF11" s="422"/>
      <c r="IZG11" s="422"/>
      <c r="IZH11" s="422"/>
      <c r="IZI11" s="422"/>
      <c r="IZJ11" s="422"/>
      <c r="IZK11" s="422"/>
      <c r="IZL11" s="422"/>
      <c r="IZM11" s="422"/>
      <c r="IZN11" s="422"/>
      <c r="IZO11" s="422"/>
      <c r="IZP11" s="422"/>
      <c r="IZQ11" s="422"/>
      <c r="IZR11" s="422"/>
      <c r="IZS11" s="422"/>
      <c r="IZT11" s="422"/>
      <c r="IZU11" s="422"/>
      <c r="IZV11" s="422"/>
      <c r="IZW11" s="422"/>
      <c r="IZX11" s="422"/>
      <c r="IZY11" s="422"/>
      <c r="IZZ11" s="422"/>
      <c r="JAA11" s="422"/>
      <c r="JAB11" s="422"/>
      <c r="JAC11" s="422"/>
      <c r="JAD11" s="422"/>
      <c r="JAE11" s="422"/>
      <c r="JAF11" s="422"/>
      <c r="JAG11" s="422"/>
      <c r="JAH11" s="422"/>
      <c r="JAI11" s="422"/>
      <c r="JAJ11" s="422"/>
      <c r="JAK11" s="422"/>
      <c r="JAL11" s="422"/>
      <c r="JAM11" s="422"/>
      <c r="JAN11" s="422"/>
      <c r="JAO11" s="422"/>
      <c r="JAP11" s="422"/>
      <c r="JAQ11" s="422"/>
      <c r="JAR11" s="422"/>
      <c r="JAS11" s="422"/>
      <c r="JAT11" s="422"/>
      <c r="JAU11" s="422"/>
      <c r="JAV11" s="422"/>
      <c r="JAW11" s="422"/>
      <c r="JAX11" s="422"/>
      <c r="JAY11" s="422"/>
      <c r="JAZ11" s="422"/>
      <c r="JBA11" s="422"/>
      <c r="JBB11" s="422"/>
      <c r="JBC11" s="422"/>
      <c r="JBD11" s="422"/>
      <c r="JBE11" s="422"/>
      <c r="JBF11" s="422"/>
      <c r="JBG11" s="422"/>
      <c r="JBH11" s="422"/>
      <c r="JBI11" s="422"/>
      <c r="JBJ11" s="422"/>
      <c r="JBK11" s="422"/>
      <c r="JBL11" s="422"/>
      <c r="JBM11" s="422"/>
      <c r="JBN11" s="422"/>
      <c r="JBO11" s="422"/>
      <c r="JBP11" s="422"/>
      <c r="JBQ11" s="422"/>
      <c r="JBR11" s="422"/>
      <c r="JBS11" s="422"/>
      <c r="JBT11" s="422"/>
      <c r="JBU11" s="422"/>
      <c r="JBV11" s="422"/>
      <c r="JBW11" s="422"/>
      <c r="JBX11" s="422"/>
      <c r="JBY11" s="422"/>
      <c r="JBZ11" s="422"/>
      <c r="JCA11" s="422"/>
      <c r="JCB11" s="422"/>
      <c r="JCC11" s="422"/>
      <c r="JCD11" s="422"/>
      <c r="JCE11" s="422"/>
      <c r="JCF11" s="422"/>
      <c r="JCG11" s="422"/>
      <c r="JCH11" s="422"/>
      <c r="JCI11" s="422"/>
      <c r="JCJ11" s="422"/>
      <c r="JCK11" s="422"/>
      <c r="JCL11" s="422"/>
      <c r="JCM11" s="422"/>
      <c r="JCN11" s="422"/>
      <c r="JCO11" s="422"/>
      <c r="JCP11" s="422"/>
      <c r="JCQ11" s="422"/>
      <c r="JCR11" s="422"/>
      <c r="JCS11" s="422"/>
      <c r="JCT11" s="422"/>
      <c r="JCU11" s="422"/>
      <c r="JCV11" s="422"/>
      <c r="JCW11" s="422"/>
      <c r="JCX11" s="422"/>
      <c r="JCY11" s="422"/>
      <c r="JCZ11" s="422"/>
      <c r="JDA11" s="422"/>
      <c r="JDB11" s="422"/>
      <c r="JDC11" s="422"/>
      <c r="JDD11" s="422"/>
      <c r="JDE11" s="422"/>
      <c r="JDF11" s="422"/>
      <c r="JDG11" s="422"/>
      <c r="JDH11" s="422"/>
      <c r="JDI11" s="422"/>
      <c r="JDJ11" s="422"/>
      <c r="JDK11" s="422"/>
      <c r="JDL11" s="422"/>
      <c r="JDM11" s="422"/>
      <c r="JDN11" s="422"/>
      <c r="JDO11" s="422"/>
      <c r="JDP11" s="422"/>
      <c r="JDQ11" s="422"/>
      <c r="JDR11" s="422"/>
      <c r="JDS11" s="422"/>
      <c r="JDT11" s="422"/>
      <c r="JDU11" s="422"/>
      <c r="JDV11" s="422"/>
      <c r="JDW11" s="422"/>
      <c r="JDX11" s="422"/>
      <c r="JDY11" s="422"/>
      <c r="JDZ11" s="422"/>
      <c r="JEA11" s="422"/>
      <c r="JEB11" s="422"/>
      <c r="JEC11" s="422"/>
      <c r="JED11" s="422"/>
      <c r="JEE11" s="422"/>
      <c r="JEF11" s="422"/>
      <c r="JEG11" s="422"/>
      <c r="JEH11" s="422"/>
      <c r="JEI11" s="422"/>
      <c r="JEJ11" s="422"/>
      <c r="JEK11" s="422"/>
      <c r="JEL11" s="422"/>
      <c r="JEM11" s="422"/>
      <c r="JEN11" s="422"/>
      <c r="JEO11" s="422"/>
      <c r="JEP11" s="422"/>
      <c r="JEQ11" s="422"/>
      <c r="JER11" s="422"/>
      <c r="JES11" s="422"/>
      <c r="JET11" s="422"/>
      <c r="JEU11" s="422"/>
      <c r="JEV11" s="422"/>
      <c r="JEW11" s="422"/>
      <c r="JEX11" s="422"/>
      <c r="JEY11" s="422"/>
      <c r="JEZ11" s="422"/>
      <c r="JFA11" s="422"/>
      <c r="JFB11" s="422"/>
      <c r="JFC11" s="422"/>
      <c r="JFD11" s="422"/>
      <c r="JFE11" s="422"/>
      <c r="JFF11" s="422"/>
      <c r="JFG11" s="422"/>
      <c r="JFH11" s="422"/>
      <c r="JFI11" s="422"/>
      <c r="JFJ11" s="422"/>
      <c r="JFK11" s="422"/>
      <c r="JFL11" s="422"/>
      <c r="JFM11" s="422"/>
      <c r="JFN11" s="422"/>
      <c r="JFO11" s="422"/>
      <c r="JFP11" s="422"/>
      <c r="JFQ11" s="422"/>
      <c r="JFR11" s="422"/>
      <c r="JFS11" s="422"/>
      <c r="JFT11" s="422"/>
      <c r="JFU11" s="422"/>
      <c r="JFV11" s="422"/>
      <c r="JFW11" s="422"/>
      <c r="JFX11" s="422"/>
      <c r="JFY11" s="422"/>
      <c r="JFZ11" s="422"/>
      <c r="JGA11" s="422"/>
      <c r="JGB11" s="422"/>
      <c r="JGC11" s="422"/>
      <c r="JGD11" s="422"/>
      <c r="JGE11" s="422"/>
      <c r="JGF11" s="422"/>
      <c r="JGG11" s="422"/>
      <c r="JGH11" s="422"/>
      <c r="JGI11" s="422"/>
      <c r="JGJ11" s="422"/>
      <c r="JGK11" s="422"/>
      <c r="JGL11" s="422"/>
      <c r="JGM11" s="422"/>
      <c r="JGN11" s="422"/>
      <c r="JGO11" s="422"/>
      <c r="JGP11" s="422"/>
      <c r="JGQ11" s="422"/>
      <c r="JGR11" s="422"/>
      <c r="JGS11" s="422"/>
      <c r="JGT11" s="422"/>
      <c r="JGU11" s="422"/>
      <c r="JGV11" s="422"/>
      <c r="JGW11" s="422"/>
      <c r="JGX11" s="422"/>
      <c r="JGY11" s="422"/>
      <c r="JGZ11" s="422"/>
      <c r="JHA11" s="422"/>
      <c r="JHB11" s="422"/>
      <c r="JHC11" s="422"/>
      <c r="JHD11" s="422"/>
      <c r="JHE11" s="422"/>
      <c r="JHF11" s="422"/>
      <c r="JHG11" s="422"/>
      <c r="JHH11" s="422"/>
      <c r="JHI11" s="422"/>
      <c r="JHJ11" s="422"/>
      <c r="JHK11" s="422"/>
      <c r="JHL11" s="422"/>
      <c r="JHM11" s="422"/>
      <c r="JHN11" s="422"/>
      <c r="JHO11" s="422"/>
      <c r="JHP11" s="422"/>
      <c r="JHQ11" s="422"/>
      <c r="JHR11" s="422"/>
      <c r="JHS11" s="422"/>
      <c r="JHT11" s="422"/>
      <c r="JHU11" s="422"/>
      <c r="JHV11" s="422"/>
      <c r="JHW11" s="422"/>
      <c r="JHX11" s="422"/>
      <c r="JHY11" s="422"/>
      <c r="JHZ11" s="422"/>
      <c r="JIA11" s="422"/>
      <c r="JIB11" s="422"/>
      <c r="JIC11" s="422"/>
      <c r="JID11" s="422"/>
      <c r="JIE11" s="422"/>
      <c r="JIF11" s="422"/>
      <c r="JIG11" s="422"/>
      <c r="JIH11" s="422"/>
      <c r="JII11" s="422"/>
      <c r="JIJ11" s="422"/>
      <c r="JIK11" s="422"/>
      <c r="JIL11" s="422"/>
      <c r="JIM11" s="422"/>
      <c r="JIN11" s="422"/>
      <c r="JIO11" s="422"/>
      <c r="JIP11" s="422"/>
      <c r="JIQ11" s="422"/>
      <c r="JIR11" s="422"/>
      <c r="JIS11" s="422"/>
      <c r="JIT11" s="422"/>
      <c r="JIU11" s="422"/>
      <c r="JIV11" s="422"/>
      <c r="JIW11" s="422"/>
      <c r="JIX11" s="422"/>
      <c r="JIY11" s="422"/>
      <c r="JIZ11" s="422"/>
      <c r="JJA11" s="422"/>
      <c r="JJB11" s="422"/>
      <c r="JJC11" s="422"/>
      <c r="JJD11" s="422"/>
      <c r="JJE11" s="422"/>
      <c r="JJF11" s="422"/>
      <c r="JJG11" s="422"/>
      <c r="JJH11" s="422"/>
      <c r="JJI11" s="422"/>
      <c r="JJJ11" s="422"/>
      <c r="JJK11" s="422"/>
      <c r="JJL11" s="422"/>
      <c r="JJM11" s="422"/>
      <c r="JJN11" s="422"/>
      <c r="JJO11" s="422"/>
      <c r="JJP11" s="422"/>
      <c r="JJQ11" s="422"/>
      <c r="JJR11" s="422"/>
      <c r="JJS11" s="422"/>
      <c r="JJT11" s="422"/>
      <c r="JJU11" s="422"/>
      <c r="JJV11" s="422"/>
      <c r="JJW11" s="422"/>
      <c r="JJX11" s="422"/>
      <c r="JJY11" s="422"/>
      <c r="JJZ11" s="422"/>
      <c r="JKA11" s="422"/>
      <c r="JKB11" s="422"/>
      <c r="JKC11" s="422"/>
      <c r="JKD11" s="422"/>
      <c r="JKE11" s="422"/>
      <c r="JKF11" s="422"/>
      <c r="JKG11" s="422"/>
      <c r="JKH11" s="422"/>
      <c r="JKI11" s="422"/>
      <c r="JKJ11" s="422"/>
      <c r="JKK11" s="422"/>
      <c r="JKL11" s="422"/>
      <c r="JKM11" s="422"/>
      <c r="JKN11" s="422"/>
      <c r="JKO11" s="422"/>
      <c r="JKP11" s="422"/>
      <c r="JKQ11" s="422"/>
      <c r="JKR11" s="422"/>
      <c r="JKS11" s="422"/>
      <c r="JKT11" s="422"/>
      <c r="JKU11" s="422"/>
      <c r="JKV11" s="422"/>
      <c r="JKW11" s="422"/>
      <c r="JKX11" s="422"/>
      <c r="JKY11" s="422"/>
      <c r="JKZ11" s="422"/>
      <c r="JLA11" s="422"/>
      <c r="JLB11" s="422"/>
      <c r="JLC11" s="422"/>
      <c r="JLD11" s="422"/>
      <c r="JLE11" s="422"/>
      <c r="JLF11" s="422"/>
      <c r="JLG11" s="422"/>
      <c r="JLH11" s="422"/>
      <c r="JLI11" s="422"/>
      <c r="JLJ11" s="422"/>
      <c r="JLK11" s="422"/>
      <c r="JLL11" s="422"/>
      <c r="JLM11" s="422"/>
      <c r="JLN11" s="422"/>
      <c r="JLO11" s="422"/>
      <c r="JLP11" s="422"/>
      <c r="JLQ11" s="422"/>
      <c r="JLR11" s="422"/>
      <c r="JLS11" s="422"/>
      <c r="JLT11" s="422"/>
      <c r="JLU11" s="422"/>
      <c r="JLV11" s="422"/>
      <c r="JLW11" s="422"/>
      <c r="JLX11" s="422"/>
      <c r="JLY11" s="422"/>
      <c r="JLZ11" s="422"/>
      <c r="JMA11" s="422"/>
      <c r="JMB11" s="422"/>
      <c r="JMC11" s="422"/>
      <c r="JMD11" s="422"/>
      <c r="JME11" s="422"/>
      <c r="JMF11" s="422"/>
      <c r="JMG11" s="422"/>
      <c r="JMH11" s="422"/>
      <c r="JMI11" s="422"/>
      <c r="JMJ11" s="422"/>
      <c r="JMK11" s="422"/>
      <c r="JML11" s="422"/>
      <c r="JMM11" s="422"/>
      <c r="JMN11" s="422"/>
      <c r="JMO11" s="422"/>
      <c r="JMP11" s="422"/>
      <c r="JMQ11" s="422"/>
      <c r="JMR11" s="422"/>
      <c r="JMS11" s="422"/>
      <c r="JMT11" s="422"/>
      <c r="JMU11" s="422"/>
      <c r="JMV11" s="422"/>
      <c r="JMW11" s="422"/>
      <c r="JMX11" s="422"/>
      <c r="JMY11" s="422"/>
      <c r="JMZ11" s="422"/>
      <c r="JNA11" s="422"/>
      <c r="JNB11" s="422"/>
      <c r="JNC11" s="422"/>
      <c r="JND11" s="422"/>
      <c r="JNE11" s="422"/>
      <c r="JNF11" s="422"/>
      <c r="JNG11" s="422"/>
      <c r="JNH11" s="422"/>
      <c r="JNI11" s="422"/>
      <c r="JNJ11" s="422"/>
      <c r="JNK11" s="422"/>
      <c r="JNL11" s="422"/>
      <c r="JNM11" s="422"/>
      <c r="JNN11" s="422"/>
      <c r="JNO11" s="422"/>
      <c r="JNP11" s="422"/>
      <c r="JNQ11" s="422"/>
      <c r="JNR11" s="422"/>
      <c r="JNS11" s="422"/>
      <c r="JNT11" s="422"/>
      <c r="JNU11" s="422"/>
      <c r="JNV11" s="422"/>
      <c r="JNW11" s="422"/>
      <c r="JNX11" s="422"/>
      <c r="JNY11" s="422"/>
      <c r="JNZ11" s="422"/>
      <c r="JOA11" s="422"/>
      <c r="JOB11" s="422"/>
      <c r="JOC11" s="422"/>
      <c r="JOD11" s="422"/>
      <c r="JOE11" s="422"/>
      <c r="JOF11" s="422"/>
      <c r="JOG11" s="422"/>
      <c r="JOH11" s="422"/>
      <c r="JOI11" s="422"/>
      <c r="JOJ11" s="422"/>
      <c r="JOK11" s="422"/>
      <c r="JOL11" s="422"/>
      <c r="JOM11" s="422"/>
      <c r="JON11" s="422"/>
      <c r="JOO11" s="422"/>
      <c r="JOP11" s="422"/>
      <c r="JOQ11" s="422"/>
      <c r="JOR11" s="422"/>
      <c r="JOS11" s="422"/>
      <c r="JOT11" s="422"/>
      <c r="JOU11" s="422"/>
      <c r="JOV11" s="422"/>
      <c r="JOW11" s="422"/>
      <c r="JOX11" s="422"/>
      <c r="JOY11" s="422"/>
      <c r="JOZ11" s="422"/>
      <c r="JPA11" s="422"/>
      <c r="JPB11" s="422"/>
      <c r="JPC11" s="422"/>
      <c r="JPD11" s="422"/>
      <c r="JPE11" s="422"/>
      <c r="JPF11" s="422"/>
      <c r="JPG11" s="422"/>
      <c r="JPH11" s="422"/>
      <c r="JPI11" s="422"/>
      <c r="JPJ11" s="422"/>
      <c r="JPK11" s="422"/>
      <c r="JPL11" s="422"/>
      <c r="JPM11" s="422"/>
      <c r="JPN11" s="422"/>
      <c r="JPO11" s="422"/>
      <c r="JPP11" s="422"/>
      <c r="JPQ11" s="422"/>
      <c r="JPR11" s="422"/>
      <c r="JPS11" s="422"/>
      <c r="JPT11" s="422"/>
      <c r="JPU11" s="422"/>
      <c r="JPV11" s="422"/>
      <c r="JPW11" s="422"/>
      <c r="JPX11" s="422"/>
      <c r="JPY11" s="422"/>
      <c r="JPZ11" s="422"/>
      <c r="JQA11" s="422"/>
      <c r="JQB11" s="422"/>
      <c r="JQC11" s="422"/>
      <c r="JQD11" s="422"/>
      <c r="JQE11" s="422"/>
      <c r="JQF11" s="422"/>
      <c r="JQG11" s="422"/>
      <c r="JQH11" s="422"/>
      <c r="JQI11" s="422"/>
      <c r="JQJ11" s="422"/>
      <c r="JQK11" s="422"/>
      <c r="JQL11" s="422"/>
      <c r="JQM11" s="422"/>
      <c r="JQN11" s="422"/>
      <c r="JQO11" s="422"/>
      <c r="JQP11" s="422"/>
      <c r="JQQ11" s="422"/>
      <c r="JQR11" s="422"/>
      <c r="JQS11" s="422"/>
      <c r="JQT11" s="422"/>
      <c r="JQU11" s="422"/>
      <c r="JQV11" s="422"/>
      <c r="JQW11" s="422"/>
      <c r="JQX11" s="422"/>
      <c r="JQY11" s="422"/>
      <c r="JQZ11" s="422"/>
      <c r="JRA11" s="422"/>
      <c r="JRB11" s="422"/>
      <c r="JRC11" s="422"/>
      <c r="JRD11" s="422"/>
      <c r="JRE11" s="422"/>
      <c r="JRF11" s="422"/>
      <c r="JRG11" s="422"/>
      <c r="JRH11" s="422"/>
      <c r="JRI11" s="422"/>
      <c r="JRJ11" s="422"/>
      <c r="JRK11" s="422"/>
      <c r="JRL11" s="422"/>
      <c r="JRM11" s="422"/>
      <c r="JRN11" s="422"/>
      <c r="JRO11" s="422"/>
      <c r="JRP11" s="422"/>
      <c r="JRQ11" s="422"/>
      <c r="JRR11" s="422"/>
      <c r="JRS11" s="422"/>
      <c r="JRT11" s="422"/>
      <c r="JRU11" s="422"/>
      <c r="JRV11" s="422"/>
      <c r="JRW11" s="422"/>
      <c r="JRX11" s="422"/>
      <c r="JRY11" s="422"/>
      <c r="JRZ11" s="422"/>
      <c r="JSA11" s="422"/>
      <c r="JSB11" s="422"/>
      <c r="JSC11" s="422"/>
      <c r="JSD11" s="422"/>
      <c r="JSE11" s="422"/>
      <c r="JSF11" s="422"/>
      <c r="JSG11" s="422"/>
      <c r="JSH11" s="422"/>
      <c r="JSI11" s="422"/>
      <c r="JSJ11" s="422"/>
      <c r="JSK11" s="422"/>
      <c r="JSL11" s="422"/>
      <c r="JSM11" s="422"/>
      <c r="JSN11" s="422"/>
      <c r="JSO11" s="422"/>
      <c r="JSP11" s="422"/>
      <c r="JSQ11" s="422"/>
      <c r="JSR11" s="422"/>
      <c r="JSS11" s="422"/>
      <c r="JST11" s="422"/>
      <c r="JSU11" s="422"/>
      <c r="JSV11" s="422"/>
      <c r="JSW11" s="422"/>
      <c r="JSX11" s="422"/>
      <c r="JSY11" s="422"/>
      <c r="JSZ11" s="422"/>
      <c r="JTA11" s="422"/>
      <c r="JTB11" s="422"/>
      <c r="JTC11" s="422"/>
      <c r="JTD11" s="422"/>
      <c r="JTE11" s="422"/>
      <c r="JTF11" s="422"/>
      <c r="JTG11" s="422"/>
      <c r="JTH11" s="422"/>
      <c r="JTI11" s="422"/>
      <c r="JTJ11" s="422"/>
      <c r="JTK11" s="422"/>
      <c r="JTL11" s="422"/>
      <c r="JTM11" s="422"/>
      <c r="JTN11" s="422"/>
      <c r="JTO11" s="422"/>
      <c r="JTP11" s="422"/>
      <c r="JTQ11" s="422"/>
      <c r="JTR11" s="422"/>
      <c r="JTS11" s="422"/>
      <c r="JTT11" s="422"/>
      <c r="JTU11" s="422"/>
      <c r="JTV11" s="422"/>
      <c r="JTW11" s="422"/>
      <c r="JTX11" s="422"/>
      <c r="JTY11" s="422"/>
      <c r="JTZ11" s="422"/>
      <c r="JUA11" s="422"/>
      <c r="JUB11" s="422"/>
      <c r="JUC11" s="422"/>
      <c r="JUD11" s="422"/>
      <c r="JUE11" s="422"/>
      <c r="JUF11" s="422"/>
      <c r="JUG11" s="422"/>
      <c r="JUH11" s="422"/>
      <c r="JUI11" s="422"/>
      <c r="JUJ11" s="422"/>
      <c r="JUK11" s="422"/>
      <c r="JUL11" s="422"/>
      <c r="JUM11" s="422"/>
      <c r="JUN11" s="422"/>
      <c r="JUO11" s="422"/>
      <c r="JUP11" s="422"/>
      <c r="JUQ11" s="422"/>
      <c r="JUR11" s="422"/>
      <c r="JUS11" s="422"/>
      <c r="JUT11" s="422"/>
      <c r="JUU11" s="422"/>
      <c r="JUV11" s="422"/>
      <c r="JUW11" s="422"/>
      <c r="JUX11" s="422"/>
      <c r="JUY11" s="422"/>
      <c r="JUZ11" s="422"/>
      <c r="JVA11" s="422"/>
      <c r="JVB11" s="422"/>
      <c r="JVC11" s="422"/>
      <c r="JVD11" s="422"/>
      <c r="JVE11" s="422"/>
      <c r="JVF11" s="422"/>
      <c r="JVG11" s="422"/>
      <c r="JVH11" s="422"/>
      <c r="JVI11" s="422"/>
      <c r="JVJ11" s="422"/>
      <c r="JVK11" s="422"/>
      <c r="JVL11" s="422"/>
      <c r="JVM11" s="422"/>
      <c r="JVN11" s="422"/>
      <c r="JVO11" s="422"/>
      <c r="JVP11" s="422"/>
      <c r="JVQ11" s="422"/>
      <c r="JVR11" s="422"/>
      <c r="JVS11" s="422"/>
      <c r="JVT11" s="422"/>
      <c r="JVU11" s="422"/>
      <c r="JVV11" s="422"/>
      <c r="JVW11" s="422"/>
      <c r="JVX11" s="422"/>
      <c r="JVY11" s="422"/>
      <c r="JVZ11" s="422"/>
      <c r="JWA11" s="422"/>
      <c r="JWB11" s="422"/>
      <c r="JWC11" s="422"/>
      <c r="JWD11" s="422"/>
      <c r="JWE11" s="422"/>
      <c r="JWF11" s="422"/>
      <c r="JWG11" s="422"/>
      <c r="JWH11" s="422"/>
      <c r="JWI11" s="422"/>
      <c r="JWJ11" s="422"/>
      <c r="JWK11" s="422"/>
      <c r="JWL11" s="422"/>
      <c r="JWM11" s="422"/>
      <c r="JWN11" s="422"/>
      <c r="JWO11" s="422"/>
      <c r="JWP11" s="422"/>
      <c r="JWQ11" s="422"/>
      <c r="JWR11" s="422"/>
      <c r="JWS11" s="422"/>
      <c r="JWT11" s="422"/>
      <c r="JWU11" s="422"/>
      <c r="JWV11" s="422"/>
      <c r="JWW11" s="422"/>
      <c r="JWX11" s="422"/>
      <c r="JWY11" s="422"/>
      <c r="JWZ11" s="422"/>
      <c r="JXA11" s="422"/>
      <c r="JXB11" s="422"/>
      <c r="JXC11" s="422"/>
      <c r="JXD11" s="422"/>
      <c r="JXE11" s="422"/>
      <c r="JXF11" s="422"/>
      <c r="JXG11" s="422"/>
      <c r="JXH11" s="422"/>
      <c r="JXI11" s="422"/>
      <c r="JXJ11" s="422"/>
      <c r="JXK11" s="422"/>
      <c r="JXL11" s="422"/>
      <c r="JXM11" s="422"/>
      <c r="JXN11" s="422"/>
      <c r="JXO11" s="422"/>
      <c r="JXP11" s="422"/>
      <c r="JXQ11" s="422"/>
      <c r="JXR11" s="422"/>
      <c r="JXS11" s="422"/>
      <c r="JXT11" s="422"/>
      <c r="JXU11" s="422"/>
      <c r="JXV11" s="422"/>
      <c r="JXW11" s="422"/>
      <c r="JXX11" s="422"/>
      <c r="JXY11" s="422"/>
      <c r="JXZ11" s="422"/>
      <c r="JYA11" s="422"/>
      <c r="JYB11" s="422"/>
      <c r="JYC11" s="422"/>
      <c r="JYD11" s="422"/>
      <c r="JYE11" s="422"/>
      <c r="JYF11" s="422"/>
      <c r="JYG11" s="422"/>
      <c r="JYH11" s="422"/>
      <c r="JYI11" s="422"/>
      <c r="JYJ11" s="422"/>
      <c r="JYK11" s="422"/>
      <c r="JYL11" s="422"/>
      <c r="JYM11" s="422"/>
      <c r="JYN11" s="422"/>
      <c r="JYO11" s="422"/>
      <c r="JYP11" s="422"/>
      <c r="JYQ11" s="422"/>
      <c r="JYR11" s="422"/>
      <c r="JYS11" s="422"/>
      <c r="JYT11" s="422"/>
      <c r="JYU11" s="422"/>
      <c r="JYV11" s="422"/>
      <c r="JYW11" s="422"/>
      <c r="JYX11" s="422"/>
      <c r="JYY11" s="422"/>
      <c r="JYZ11" s="422"/>
      <c r="JZA11" s="422"/>
      <c r="JZB11" s="422"/>
      <c r="JZC11" s="422"/>
      <c r="JZD11" s="422"/>
      <c r="JZE11" s="422"/>
      <c r="JZF11" s="422"/>
      <c r="JZG11" s="422"/>
      <c r="JZH11" s="422"/>
      <c r="JZI11" s="422"/>
      <c r="JZJ11" s="422"/>
      <c r="JZK11" s="422"/>
      <c r="JZL11" s="422"/>
      <c r="JZM11" s="422"/>
      <c r="JZN11" s="422"/>
      <c r="JZO11" s="422"/>
      <c r="JZP11" s="422"/>
      <c r="JZQ11" s="422"/>
      <c r="JZR11" s="422"/>
      <c r="JZS11" s="422"/>
      <c r="JZT11" s="422"/>
      <c r="JZU11" s="422"/>
      <c r="JZV11" s="422"/>
      <c r="JZW11" s="422"/>
      <c r="JZX11" s="422"/>
      <c r="JZY11" s="422"/>
      <c r="JZZ11" s="422"/>
      <c r="KAA11" s="422"/>
      <c r="KAB11" s="422"/>
      <c r="KAC11" s="422"/>
      <c r="KAD11" s="422"/>
      <c r="KAE11" s="422"/>
      <c r="KAF11" s="422"/>
      <c r="KAG11" s="422"/>
      <c r="KAH11" s="422"/>
      <c r="KAI11" s="422"/>
      <c r="KAJ11" s="422"/>
      <c r="KAK11" s="422"/>
      <c r="KAL11" s="422"/>
      <c r="KAM11" s="422"/>
      <c r="KAN11" s="422"/>
      <c r="KAO11" s="422"/>
      <c r="KAP11" s="422"/>
      <c r="KAQ11" s="422"/>
      <c r="KAR11" s="422"/>
      <c r="KAS11" s="422"/>
      <c r="KAT11" s="422"/>
      <c r="KAU11" s="422"/>
      <c r="KAV11" s="422"/>
      <c r="KAW11" s="422"/>
      <c r="KAX11" s="422"/>
      <c r="KAY11" s="422"/>
      <c r="KAZ11" s="422"/>
      <c r="KBA11" s="422"/>
      <c r="KBB11" s="422"/>
      <c r="KBC11" s="422"/>
      <c r="KBD11" s="422"/>
      <c r="KBE11" s="422"/>
      <c r="KBF11" s="422"/>
      <c r="KBG11" s="422"/>
      <c r="KBH11" s="422"/>
      <c r="KBI11" s="422"/>
      <c r="KBJ11" s="422"/>
      <c r="KBK11" s="422"/>
      <c r="KBL11" s="422"/>
      <c r="KBM11" s="422"/>
      <c r="KBN11" s="422"/>
      <c r="KBO11" s="422"/>
      <c r="KBP11" s="422"/>
      <c r="KBQ11" s="422"/>
      <c r="KBR11" s="422"/>
      <c r="KBS11" s="422"/>
      <c r="KBT11" s="422"/>
      <c r="KBU11" s="422"/>
      <c r="KBV11" s="422"/>
      <c r="KBW11" s="422"/>
      <c r="KBX11" s="422"/>
      <c r="KBY11" s="422"/>
      <c r="KBZ11" s="422"/>
      <c r="KCA11" s="422"/>
      <c r="KCB11" s="422"/>
      <c r="KCC11" s="422"/>
      <c r="KCD11" s="422"/>
      <c r="KCE11" s="422"/>
      <c r="KCF11" s="422"/>
      <c r="KCG11" s="422"/>
      <c r="KCH11" s="422"/>
      <c r="KCI11" s="422"/>
      <c r="KCJ11" s="422"/>
      <c r="KCK11" s="422"/>
      <c r="KCL11" s="422"/>
      <c r="KCM11" s="422"/>
      <c r="KCN11" s="422"/>
      <c r="KCO11" s="422"/>
      <c r="KCP11" s="422"/>
      <c r="KCQ11" s="422"/>
      <c r="KCR11" s="422"/>
      <c r="KCS11" s="422"/>
      <c r="KCT11" s="422"/>
      <c r="KCU11" s="422"/>
      <c r="KCV11" s="422"/>
      <c r="KCW11" s="422"/>
      <c r="KCX11" s="422"/>
      <c r="KCY11" s="422"/>
      <c r="KCZ11" s="422"/>
      <c r="KDA11" s="422"/>
      <c r="KDB11" s="422"/>
      <c r="KDC11" s="422"/>
      <c r="KDD11" s="422"/>
      <c r="KDE11" s="422"/>
      <c r="KDF11" s="422"/>
      <c r="KDG11" s="422"/>
      <c r="KDH11" s="422"/>
      <c r="KDI11" s="422"/>
      <c r="KDJ11" s="422"/>
      <c r="KDK11" s="422"/>
      <c r="KDL11" s="422"/>
      <c r="KDM11" s="422"/>
      <c r="KDN11" s="422"/>
      <c r="KDO11" s="422"/>
      <c r="KDP11" s="422"/>
      <c r="KDQ11" s="422"/>
      <c r="KDR11" s="422"/>
      <c r="KDS11" s="422"/>
      <c r="KDT11" s="422"/>
      <c r="KDU11" s="422"/>
      <c r="KDV11" s="422"/>
      <c r="KDW11" s="422"/>
      <c r="KDX11" s="422"/>
      <c r="KDY11" s="422"/>
      <c r="KDZ11" s="422"/>
      <c r="KEA11" s="422"/>
      <c r="KEB11" s="422"/>
      <c r="KEC11" s="422"/>
      <c r="KED11" s="422"/>
      <c r="KEE11" s="422"/>
      <c r="KEF11" s="422"/>
      <c r="KEG11" s="422"/>
      <c r="KEH11" s="422"/>
      <c r="KEI11" s="422"/>
      <c r="KEJ11" s="422"/>
      <c r="KEK11" s="422"/>
      <c r="KEL11" s="422"/>
      <c r="KEM11" s="422"/>
      <c r="KEN11" s="422"/>
      <c r="KEO11" s="422"/>
      <c r="KEP11" s="422"/>
      <c r="KEQ11" s="422"/>
      <c r="KER11" s="422"/>
      <c r="KES11" s="422"/>
      <c r="KET11" s="422"/>
      <c r="KEU11" s="422"/>
      <c r="KEV11" s="422"/>
      <c r="KEW11" s="422"/>
      <c r="KEX11" s="422"/>
      <c r="KEY11" s="422"/>
      <c r="KEZ11" s="422"/>
      <c r="KFA11" s="422"/>
      <c r="KFB11" s="422"/>
      <c r="KFC11" s="422"/>
      <c r="KFD11" s="422"/>
      <c r="KFE11" s="422"/>
      <c r="KFF11" s="422"/>
      <c r="KFG11" s="422"/>
      <c r="KFH11" s="422"/>
      <c r="KFI11" s="422"/>
      <c r="KFJ11" s="422"/>
      <c r="KFK11" s="422"/>
      <c r="KFL11" s="422"/>
      <c r="KFM11" s="422"/>
      <c r="KFN11" s="422"/>
      <c r="KFO11" s="422"/>
      <c r="KFP11" s="422"/>
      <c r="KFQ11" s="422"/>
      <c r="KFR11" s="422"/>
      <c r="KFS11" s="422"/>
      <c r="KFT11" s="422"/>
      <c r="KFU11" s="422"/>
      <c r="KFV11" s="422"/>
      <c r="KFW11" s="422"/>
      <c r="KFX11" s="422"/>
      <c r="KFY11" s="422"/>
      <c r="KFZ11" s="422"/>
      <c r="KGA11" s="422"/>
      <c r="KGB11" s="422"/>
      <c r="KGC11" s="422"/>
      <c r="KGD11" s="422"/>
      <c r="KGE11" s="422"/>
      <c r="KGF11" s="422"/>
      <c r="KGG11" s="422"/>
      <c r="KGH11" s="422"/>
      <c r="KGI11" s="422"/>
      <c r="KGJ11" s="422"/>
      <c r="KGK11" s="422"/>
      <c r="KGL11" s="422"/>
      <c r="KGM11" s="422"/>
      <c r="KGN11" s="422"/>
      <c r="KGO11" s="422"/>
      <c r="KGP11" s="422"/>
      <c r="KGQ11" s="422"/>
      <c r="KGR11" s="422"/>
      <c r="KGS11" s="422"/>
      <c r="KGT11" s="422"/>
      <c r="KGU11" s="422"/>
      <c r="KGV11" s="422"/>
      <c r="KGW11" s="422"/>
      <c r="KGX11" s="422"/>
      <c r="KGY11" s="422"/>
      <c r="KGZ11" s="422"/>
      <c r="KHA11" s="422"/>
      <c r="KHB11" s="422"/>
      <c r="KHC11" s="422"/>
      <c r="KHD11" s="422"/>
      <c r="KHE11" s="422"/>
      <c r="KHF11" s="422"/>
      <c r="KHG11" s="422"/>
      <c r="KHH11" s="422"/>
      <c r="KHI11" s="422"/>
      <c r="KHJ11" s="422"/>
      <c r="KHK11" s="422"/>
      <c r="KHL11" s="422"/>
      <c r="KHM11" s="422"/>
      <c r="KHN11" s="422"/>
      <c r="KHO11" s="422"/>
      <c r="KHP11" s="422"/>
      <c r="KHQ11" s="422"/>
      <c r="KHR11" s="422"/>
      <c r="KHS11" s="422"/>
      <c r="KHT11" s="422"/>
      <c r="KHU11" s="422"/>
      <c r="KHV11" s="422"/>
      <c r="KHW11" s="422"/>
      <c r="KHX11" s="422"/>
      <c r="KHY11" s="422"/>
      <c r="KHZ11" s="422"/>
      <c r="KIA11" s="422"/>
      <c r="KIB11" s="422"/>
      <c r="KIC11" s="422"/>
      <c r="KID11" s="422"/>
      <c r="KIE11" s="422"/>
      <c r="KIF11" s="422"/>
      <c r="KIG11" s="422"/>
      <c r="KIH11" s="422"/>
      <c r="KII11" s="422"/>
      <c r="KIJ11" s="422"/>
      <c r="KIK11" s="422"/>
      <c r="KIL11" s="422"/>
      <c r="KIM11" s="422"/>
      <c r="KIN11" s="422"/>
      <c r="KIO11" s="422"/>
      <c r="KIP11" s="422"/>
      <c r="KIQ11" s="422"/>
      <c r="KIR11" s="422"/>
      <c r="KIS11" s="422"/>
      <c r="KIT11" s="422"/>
      <c r="KIU11" s="422"/>
      <c r="KIV11" s="422"/>
      <c r="KIW11" s="422"/>
      <c r="KIX11" s="422"/>
      <c r="KIY11" s="422"/>
      <c r="KIZ11" s="422"/>
      <c r="KJA11" s="422"/>
      <c r="KJB11" s="422"/>
      <c r="KJC11" s="422"/>
      <c r="KJD11" s="422"/>
      <c r="KJE11" s="422"/>
      <c r="KJF11" s="422"/>
      <c r="KJG11" s="422"/>
      <c r="KJH11" s="422"/>
      <c r="KJI11" s="422"/>
      <c r="KJJ11" s="422"/>
      <c r="KJK11" s="422"/>
      <c r="KJL11" s="422"/>
      <c r="KJM11" s="422"/>
      <c r="KJN11" s="422"/>
      <c r="KJO11" s="422"/>
      <c r="KJP11" s="422"/>
      <c r="KJQ11" s="422"/>
      <c r="KJR11" s="422"/>
      <c r="KJS11" s="422"/>
      <c r="KJT11" s="422"/>
      <c r="KJU11" s="422"/>
      <c r="KJV11" s="422"/>
      <c r="KJW11" s="422"/>
      <c r="KJX11" s="422"/>
      <c r="KJY11" s="422"/>
      <c r="KJZ11" s="422"/>
      <c r="KKA11" s="422"/>
      <c r="KKB11" s="422"/>
      <c r="KKC11" s="422"/>
      <c r="KKD11" s="422"/>
      <c r="KKE11" s="422"/>
      <c r="KKF11" s="422"/>
      <c r="KKG11" s="422"/>
      <c r="KKH11" s="422"/>
      <c r="KKI11" s="422"/>
      <c r="KKJ11" s="422"/>
      <c r="KKK11" s="422"/>
      <c r="KKL11" s="422"/>
      <c r="KKM11" s="422"/>
      <c r="KKN11" s="422"/>
      <c r="KKO11" s="422"/>
      <c r="KKP11" s="422"/>
      <c r="KKQ11" s="422"/>
      <c r="KKR11" s="422"/>
      <c r="KKS11" s="422"/>
      <c r="KKT11" s="422"/>
      <c r="KKU11" s="422"/>
      <c r="KKV11" s="422"/>
      <c r="KKW11" s="422"/>
      <c r="KKX11" s="422"/>
      <c r="KKY11" s="422"/>
      <c r="KKZ11" s="422"/>
      <c r="KLA11" s="422"/>
      <c r="KLB11" s="422"/>
      <c r="KLC11" s="422"/>
      <c r="KLD11" s="422"/>
      <c r="KLE11" s="422"/>
      <c r="KLF11" s="422"/>
      <c r="KLG11" s="422"/>
      <c r="KLH11" s="422"/>
      <c r="KLI11" s="422"/>
      <c r="KLJ11" s="422"/>
      <c r="KLK11" s="422"/>
      <c r="KLL11" s="422"/>
      <c r="KLM11" s="422"/>
      <c r="KLN11" s="422"/>
      <c r="KLO11" s="422"/>
      <c r="KLP11" s="422"/>
      <c r="KLQ11" s="422"/>
      <c r="KLR11" s="422"/>
      <c r="KLS11" s="422"/>
      <c r="KLT11" s="422"/>
      <c r="KLU11" s="422"/>
      <c r="KLV11" s="422"/>
      <c r="KLW11" s="422"/>
      <c r="KLX11" s="422"/>
      <c r="KLY11" s="422"/>
      <c r="KLZ11" s="422"/>
      <c r="KMA11" s="422"/>
      <c r="KMB11" s="422"/>
      <c r="KMC11" s="422"/>
      <c r="KMD11" s="422"/>
      <c r="KME11" s="422"/>
      <c r="KMF11" s="422"/>
      <c r="KMG11" s="422"/>
      <c r="KMH11" s="422"/>
      <c r="KMI11" s="422"/>
      <c r="KMJ11" s="422"/>
      <c r="KMK11" s="422"/>
      <c r="KML11" s="422"/>
      <c r="KMM11" s="422"/>
      <c r="KMN11" s="422"/>
      <c r="KMO11" s="422"/>
      <c r="KMP11" s="422"/>
      <c r="KMQ11" s="422"/>
      <c r="KMR11" s="422"/>
      <c r="KMS11" s="422"/>
      <c r="KMT11" s="422"/>
      <c r="KMU11" s="422"/>
      <c r="KMV11" s="422"/>
      <c r="KMW11" s="422"/>
      <c r="KMX11" s="422"/>
      <c r="KMY11" s="422"/>
      <c r="KMZ11" s="422"/>
      <c r="KNA11" s="422"/>
      <c r="KNB11" s="422"/>
      <c r="KNC11" s="422"/>
      <c r="KND11" s="422"/>
      <c r="KNE11" s="422"/>
      <c r="KNF11" s="422"/>
      <c r="KNG11" s="422"/>
      <c r="KNH11" s="422"/>
      <c r="KNI11" s="422"/>
      <c r="KNJ11" s="422"/>
      <c r="KNK11" s="422"/>
      <c r="KNL11" s="422"/>
      <c r="KNM11" s="422"/>
      <c r="KNN11" s="422"/>
      <c r="KNO11" s="422"/>
      <c r="KNP11" s="422"/>
      <c r="KNQ11" s="422"/>
      <c r="KNR11" s="422"/>
      <c r="KNS11" s="422"/>
      <c r="KNT11" s="422"/>
      <c r="KNU11" s="422"/>
      <c r="KNV11" s="422"/>
      <c r="KNW11" s="422"/>
      <c r="KNX11" s="422"/>
      <c r="KNY11" s="422"/>
      <c r="KNZ11" s="422"/>
      <c r="KOA11" s="422"/>
      <c r="KOB11" s="422"/>
      <c r="KOC11" s="422"/>
      <c r="KOD11" s="422"/>
      <c r="KOE11" s="422"/>
      <c r="KOF11" s="422"/>
      <c r="KOG11" s="422"/>
      <c r="KOH11" s="422"/>
      <c r="KOI11" s="422"/>
      <c r="KOJ11" s="422"/>
      <c r="KOK11" s="422"/>
      <c r="KOL11" s="422"/>
      <c r="KOM11" s="422"/>
      <c r="KON11" s="422"/>
      <c r="KOO11" s="422"/>
      <c r="KOP11" s="422"/>
      <c r="KOQ11" s="422"/>
      <c r="KOR11" s="422"/>
      <c r="KOS11" s="422"/>
      <c r="KOT11" s="422"/>
      <c r="KOU11" s="422"/>
      <c r="KOV11" s="422"/>
      <c r="KOW11" s="422"/>
      <c r="KOX11" s="422"/>
      <c r="KOY11" s="422"/>
      <c r="KOZ11" s="422"/>
      <c r="KPA11" s="422"/>
      <c r="KPB11" s="422"/>
      <c r="KPC11" s="422"/>
      <c r="KPD11" s="422"/>
      <c r="KPE11" s="422"/>
      <c r="KPF11" s="422"/>
      <c r="KPG11" s="422"/>
      <c r="KPH11" s="422"/>
      <c r="KPI11" s="422"/>
      <c r="KPJ11" s="422"/>
      <c r="KPK11" s="422"/>
      <c r="KPL11" s="422"/>
      <c r="KPM11" s="422"/>
      <c r="KPN11" s="422"/>
      <c r="KPO11" s="422"/>
      <c r="KPP11" s="422"/>
      <c r="KPQ11" s="422"/>
      <c r="KPR11" s="422"/>
      <c r="KPS11" s="422"/>
      <c r="KPT11" s="422"/>
      <c r="KPU11" s="422"/>
      <c r="KPV11" s="422"/>
      <c r="KPW11" s="422"/>
      <c r="KPX11" s="422"/>
      <c r="KPY11" s="422"/>
      <c r="KPZ11" s="422"/>
      <c r="KQA11" s="422"/>
      <c r="KQB11" s="422"/>
      <c r="KQC11" s="422"/>
      <c r="KQD11" s="422"/>
      <c r="KQE11" s="422"/>
      <c r="KQF11" s="422"/>
      <c r="KQG11" s="422"/>
      <c r="KQH11" s="422"/>
      <c r="KQI11" s="422"/>
      <c r="KQJ11" s="422"/>
      <c r="KQK11" s="422"/>
      <c r="KQL11" s="422"/>
      <c r="KQM11" s="422"/>
      <c r="KQN11" s="422"/>
      <c r="KQO11" s="422"/>
      <c r="KQP11" s="422"/>
      <c r="KQQ11" s="422"/>
      <c r="KQR11" s="422"/>
      <c r="KQS11" s="422"/>
      <c r="KQT11" s="422"/>
      <c r="KQU11" s="422"/>
      <c r="KQV11" s="422"/>
      <c r="KQW11" s="422"/>
      <c r="KQX11" s="422"/>
      <c r="KQY11" s="422"/>
      <c r="KQZ11" s="422"/>
      <c r="KRA11" s="422"/>
      <c r="KRB11" s="422"/>
      <c r="KRC11" s="422"/>
      <c r="KRD11" s="422"/>
      <c r="KRE11" s="422"/>
      <c r="KRF11" s="422"/>
      <c r="KRG11" s="422"/>
      <c r="KRH11" s="422"/>
      <c r="KRI11" s="422"/>
      <c r="KRJ11" s="422"/>
      <c r="KRK11" s="422"/>
      <c r="KRL11" s="422"/>
      <c r="KRM11" s="422"/>
      <c r="KRN11" s="422"/>
      <c r="KRO11" s="422"/>
      <c r="KRP11" s="422"/>
      <c r="KRQ11" s="422"/>
      <c r="KRR11" s="422"/>
      <c r="KRS11" s="422"/>
      <c r="KRT11" s="422"/>
      <c r="KRU11" s="422"/>
      <c r="KRV11" s="422"/>
      <c r="KRW11" s="422"/>
      <c r="KRX11" s="422"/>
      <c r="KRY11" s="422"/>
      <c r="KRZ11" s="422"/>
      <c r="KSA11" s="422"/>
      <c r="KSB11" s="422"/>
      <c r="KSC11" s="422"/>
      <c r="KSD11" s="422"/>
      <c r="KSE11" s="422"/>
      <c r="KSF11" s="422"/>
      <c r="KSG11" s="422"/>
      <c r="KSH11" s="422"/>
      <c r="KSI11" s="422"/>
      <c r="KSJ11" s="422"/>
      <c r="KSK11" s="422"/>
      <c r="KSL11" s="422"/>
      <c r="KSM11" s="422"/>
      <c r="KSN11" s="422"/>
      <c r="KSO11" s="422"/>
      <c r="KSP11" s="422"/>
      <c r="KSQ11" s="422"/>
      <c r="KSR11" s="422"/>
      <c r="KSS11" s="422"/>
      <c r="KST11" s="422"/>
      <c r="KSU11" s="422"/>
      <c r="KSV11" s="422"/>
      <c r="KSW11" s="422"/>
      <c r="KSX11" s="422"/>
      <c r="KSY11" s="422"/>
      <c r="KSZ11" s="422"/>
      <c r="KTA11" s="422"/>
      <c r="KTB11" s="422"/>
      <c r="KTC11" s="422"/>
      <c r="KTD11" s="422"/>
      <c r="KTE11" s="422"/>
      <c r="KTF11" s="422"/>
      <c r="KTG11" s="422"/>
      <c r="KTH11" s="422"/>
      <c r="KTI11" s="422"/>
      <c r="KTJ11" s="422"/>
      <c r="KTK11" s="422"/>
      <c r="KTL11" s="422"/>
      <c r="KTM11" s="422"/>
      <c r="KTN11" s="422"/>
      <c r="KTO11" s="422"/>
      <c r="KTP11" s="422"/>
      <c r="KTQ11" s="422"/>
      <c r="KTR11" s="422"/>
      <c r="KTS11" s="422"/>
      <c r="KTT11" s="422"/>
      <c r="KTU11" s="422"/>
      <c r="KTV11" s="422"/>
      <c r="KTW11" s="422"/>
      <c r="KTX11" s="422"/>
      <c r="KTY11" s="422"/>
      <c r="KTZ11" s="422"/>
      <c r="KUA11" s="422"/>
      <c r="KUB11" s="422"/>
      <c r="KUC11" s="422"/>
      <c r="KUD11" s="422"/>
      <c r="KUE11" s="422"/>
      <c r="KUF11" s="422"/>
      <c r="KUG11" s="422"/>
      <c r="KUH11" s="422"/>
      <c r="KUI11" s="422"/>
      <c r="KUJ11" s="422"/>
      <c r="KUK11" s="422"/>
      <c r="KUL11" s="422"/>
      <c r="KUM11" s="422"/>
      <c r="KUN11" s="422"/>
      <c r="KUO11" s="422"/>
      <c r="KUP11" s="422"/>
      <c r="KUQ11" s="422"/>
      <c r="KUR11" s="422"/>
      <c r="KUS11" s="422"/>
      <c r="KUT11" s="422"/>
      <c r="KUU11" s="422"/>
      <c r="KUV11" s="422"/>
      <c r="KUW11" s="422"/>
      <c r="KUX11" s="422"/>
      <c r="KUY11" s="422"/>
      <c r="KUZ11" s="422"/>
      <c r="KVA11" s="422"/>
      <c r="KVB11" s="422"/>
      <c r="KVC11" s="422"/>
      <c r="KVD11" s="422"/>
      <c r="KVE11" s="422"/>
      <c r="KVF11" s="422"/>
      <c r="KVG11" s="422"/>
      <c r="KVH11" s="422"/>
      <c r="KVI11" s="422"/>
      <c r="KVJ11" s="422"/>
      <c r="KVK11" s="422"/>
      <c r="KVL11" s="422"/>
      <c r="KVM11" s="422"/>
      <c r="KVN11" s="422"/>
      <c r="KVO11" s="422"/>
      <c r="KVP11" s="422"/>
      <c r="KVQ11" s="422"/>
      <c r="KVR11" s="422"/>
      <c r="KVS11" s="422"/>
      <c r="KVT11" s="422"/>
      <c r="KVU11" s="422"/>
      <c r="KVV11" s="422"/>
      <c r="KVW11" s="422"/>
      <c r="KVX11" s="422"/>
      <c r="KVY11" s="422"/>
      <c r="KVZ11" s="422"/>
      <c r="KWA11" s="422"/>
      <c r="KWB11" s="422"/>
      <c r="KWC11" s="422"/>
      <c r="KWD11" s="422"/>
      <c r="KWE11" s="422"/>
      <c r="KWF11" s="422"/>
      <c r="KWG11" s="422"/>
      <c r="KWH11" s="422"/>
      <c r="KWI11" s="422"/>
      <c r="KWJ11" s="422"/>
      <c r="KWK11" s="422"/>
      <c r="KWL11" s="422"/>
      <c r="KWM11" s="422"/>
      <c r="KWN11" s="422"/>
      <c r="KWO11" s="422"/>
      <c r="KWP11" s="422"/>
      <c r="KWQ11" s="422"/>
      <c r="KWR11" s="422"/>
      <c r="KWS11" s="422"/>
      <c r="KWT11" s="422"/>
      <c r="KWU11" s="422"/>
      <c r="KWV11" s="422"/>
      <c r="KWW11" s="422"/>
      <c r="KWX11" s="422"/>
      <c r="KWY11" s="422"/>
      <c r="KWZ11" s="422"/>
      <c r="KXA11" s="422"/>
      <c r="KXB11" s="422"/>
      <c r="KXC11" s="422"/>
      <c r="KXD11" s="422"/>
      <c r="KXE11" s="422"/>
      <c r="KXF11" s="422"/>
      <c r="KXG11" s="422"/>
      <c r="KXH11" s="422"/>
      <c r="KXI11" s="422"/>
      <c r="KXJ11" s="422"/>
      <c r="KXK11" s="422"/>
      <c r="KXL11" s="422"/>
      <c r="KXM11" s="422"/>
      <c r="KXN11" s="422"/>
      <c r="KXO11" s="422"/>
      <c r="KXP11" s="422"/>
      <c r="KXQ11" s="422"/>
      <c r="KXR11" s="422"/>
      <c r="KXS11" s="422"/>
      <c r="KXT11" s="422"/>
      <c r="KXU11" s="422"/>
      <c r="KXV11" s="422"/>
      <c r="KXW11" s="422"/>
      <c r="KXX11" s="422"/>
      <c r="KXY11" s="422"/>
      <c r="KXZ11" s="422"/>
      <c r="KYA11" s="422"/>
      <c r="KYB11" s="422"/>
      <c r="KYC11" s="422"/>
      <c r="KYD11" s="422"/>
      <c r="KYE11" s="422"/>
      <c r="KYF11" s="422"/>
      <c r="KYG11" s="422"/>
      <c r="KYH11" s="422"/>
      <c r="KYI11" s="422"/>
      <c r="KYJ11" s="422"/>
      <c r="KYK11" s="422"/>
      <c r="KYL11" s="422"/>
      <c r="KYM11" s="422"/>
      <c r="KYN11" s="422"/>
      <c r="KYO11" s="422"/>
      <c r="KYP11" s="422"/>
      <c r="KYQ11" s="422"/>
      <c r="KYR11" s="422"/>
      <c r="KYS11" s="422"/>
      <c r="KYT11" s="422"/>
      <c r="KYU11" s="422"/>
      <c r="KYV11" s="422"/>
      <c r="KYW11" s="422"/>
      <c r="KYX11" s="422"/>
      <c r="KYY11" s="422"/>
      <c r="KYZ11" s="422"/>
      <c r="KZA11" s="422"/>
      <c r="KZB11" s="422"/>
      <c r="KZC11" s="422"/>
      <c r="KZD11" s="422"/>
      <c r="KZE11" s="422"/>
      <c r="KZF11" s="422"/>
      <c r="KZG11" s="422"/>
      <c r="KZH11" s="422"/>
      <c r="KZI11" s="422"/>
      <c r="KZJ11" s="422"/>
      <c r="KZK11" s="422"/>
      <c r="KZL11" s="422"/>
      <c r="KZM11" s="422"/>
      <c r="KZN11" s="422"/>
      <c r="KZO11" s="422"/>
      <c r="KZP11" s="422"/>
      <c r="KZQ11" s="422"/>
      <c r="KZR11" s="422"/>
      <c r="KZS11" s="422"/>
      <c r="KZT11" s="422"/>
      <c r="KZU11" s="422"/>
      <c r="KZV11" s="422"/>
      <c r="KZW11" s="422"/>
      <c r="KZX11" s="422"/>
      <c r="KZY11" s="422"/>
      <c r="KZZ11" s="422"/>
      <c r="LAA11" s="422"/>
      <c r="LAB11" s="422"/>
      <c r="LAC11" s="422"/>
      <c r="LAD11" s="422"/>
      <c r="LAE11" s="422"/>
      <c r="LAF11" s="422"/>
      <c r="LAG11" s="422"/>
      <c r="LAH11" s="422"/>
      <c r="LAI11" s="422"/>
      <c r="LAJ11" s="422"/>
      <c r="LAK11" s="422"/>
      <c r="LAL11" s="422"/>
      <c r="LAM11" s="422"/>
      <c r="LAN11" s="422"/>
      <c r="LAO11" s="422"/>
      <c r="LAP11" s="422"/>
      <c r="LAQ11" s="422"/>
      <c r="LAR11" s="422"/>
      <c r="LAS11" s="422"/>
      <c r="LAT11" s="422"/>
      <c r="LAU11" s="422"/>
      <c r="LAV11" s="422"/>
      <c r="LAW11" s="422"/>
      <c r="LAX11" s="422"/>
      <c r="LAY11" s="422"/>
      <c r="LAZ11" s="422"/>
      <c r="LBA11" s="422"/>
      <c r="LBB11" s="422"/>
      <c r="LBC11" s="422"/>
      <c r="LBD11" s="422"/>
      <c r="LBE11" s="422"/>
      <c r="LBF11" s="422"/>
      <c r="LBG11" s="422"/>
      <c r="LBH11" s="422"/>
      <c r="LBI11" s="422"/>
      <c r="LBJ11" s="422"/>
      <c r="LBK11" s="422"/>
      <c r="LBL11" s="422"/>
      <c r="LBM11" s="422"/>
      <c r="LBN11" s="422"/>
      <c r="LBO11" s="422"/>
      <c r="LBP11" s="422"/>
      <c r="LBQ11" s="422"/>
      <c r="LBR11" s="422"/>
      <c r="LBS11" s="422"/>
      <c r="LBT11" s="422"/>
      <c r="LBU11" s="422"/>
      <c r="LBV11" s="422"/>
      <c r="LBW11" s="422"/>
      <c r="LBX11" s="422"/>
      <c r="LBY11" s="422"/>
      <c r="LBZ11" s="422"/>
      <c r="LCA11" s="422"/>
      <c r="LCB11" s="422"/>
      <c r="LCC11" s="422"/>
      <c r="LCD11" s="422"/>
      <c r="LCE11" s="422"/>
      <c r="LCF11" s="422"/>
      <c r="LCG11" s="422"/>
      <c r="LCH11" s="422"/>
      <c r="LCI11" s="422"/>
      <c r="LCJ11" s="422"/>
      <c r="LCK11" s="422"/>
      <c r="LCL11" s="422"/>
      <c r="LCM11" s="422"/>
      <c r="LCN11" s="422"/>
      <c r="LCO11" s="422"/>
      <c r="LCP11" s="422"/>
      <c r="LCQ11" s="422"/>
      <c r="LCR11" s="422"/>
      <c r="LCS11" s="422"/>
      <c r="LCT11" s="422"/>
      <c r="LCU11" s="422"/>
      <c r="LCV11" s="422"/>
      <c r="LCW11" s="422"/>
      <c r="LCX11" s="422"/>
      <c r="LCY11" s="422"/>
      <c r="LCZ11" s="422"/>
      <c r="LDA11" s="422"/>
      <c r="LDB11" s="422"/>
      <c r="LDC11" s="422"/>
      <c r="LDD11" s="422"/>
      <c r="LDE11" s="422"/>
      <c r="LDF11" s="422"/>
      <c r="LDG11" s="422"/>
      <c r="LDH11" s="422"/>
      <c r="LDI11" s="422"/>
      <c r="LDJ11" s="422"/>
      <c r="LDK11" s="422"/>
      <c r="LDL11" s="422"/>
      <c r="LDM11" s="422"/>
      <c r="LDN11" s="422"/>
      <c r="LDO11" s="422"/>
      <c r="LDP11" s="422"/>
      <c r="LDQ11" s="422"/>
      <c r="LDR11" s="422"/>
      <c r="LDS11" s="422"/>
      <c r="LDT11" s="422"/>
      <c r="LDU11" s="422"/>
      <c r="LDV11" s="422"/>
      <c r="LDW11" s="422"/>
      <c r="LDX11" s="422"/>
      <c r="LDY11" s="422"/>
      <c r="LDZ11" s="422"/>
      <c r="LEA11" s="422"/>
      <c r="LEB11" s="422"/>
      <c r="LEC11" s="422"/>
      <c r="LED11" s="422"/>
      <c r="LEE11" s="422"/>
      <c r="LEF11" s="422"/>
      <c r="LEG11" s="422"/>
      <c r="LEH11" s="422"/>
      <c r="LEI11" s="422"/>
      <c r="LEJ11" s="422"/>
      <c r="LEK11" s="422"/>
      <c r="LEL11" s="422"/>
      <c r="LEM11" s="422"/>
      <c r="LEN11" s="422"/>
      <c r="LEO11" s="422"/>
      <c r="LEP11" s="422"/>
      <c r="LEQ11" s="422"/>
      <c r="LER11" s="422"/>
      <c r="LES11" s="422"/>
      <c r="LET11" s="422"/>
      <c r="LEU11" s="422"/>
      <c r="LEV11" s="422"/>
      <c r="LEW11" s="422"/>
      <c r="LEX11" s="422"/>
      <c r="LEY11" s="422"/>
      <c r="LEZ11" s="422"/>
      <c r="LFA11" s="422"/>
      <c r="LFB11" s="422"/>
      <c r="LFC11" s="422"/>
      <c r="LFD11" s="422"/>
      <c r="LFE11" s="422"/>
      <c r="LFF11" s="422"/>
      <c r="LFG11" s="422"/>
      <c r="LFH11" s="422"/>
      <c r="LFI11" s="422"/>
      <c r="LFJ11" s="422"/>
      <c r="LFK11" s="422"/>
      <c r="LFL11" s="422"/>
      <c r="LFM11" s="422"/>
      <c r="LFN11" s="422"/>
      <c r="LFO11" s="422"/>
      <c r="LFP11" s="422"/>
      <c r="LFQ11" s="422"/>
      <c r="LFR11" s="422"/>
      <c r="LFS11" s="422"/>
      <c r="LFT11" s="422"/>
      <c r="LFU11" s="422"/>
      <c r="LFV11" s="422"/>
      <c r="LFW11" s="422"/>
      <c r="LFX11" s="422"/>
      <c r="LFY11" s="422"/>
      <c r="LFZ11" s="422"/>
      <c r="LGA11" s="422"/>
      <c r="LGB11" s="422"/>
      <c r="LGC11" s="422"/>
      <c r="LGD11" s="422"/>
      <c r="LGE11" s="422"/>
      <c r="LGF11" s="422"/>
      <c r="LGG11" s="422"/>
      <c r="LGH11" s="422"/>
      <c r="LGI11" s="422"/>
      <c r="LGJ11" s="422"/>
      <c r="LGK11" s="422"/>
      <c r="LGL11" s="422"/>
      <c r="LGM11" s="422"/>
      <c r="LGN11" s="422"/>
      <c r="LGO11" s="422"/>
      <c r="LGP11" s="422"/>
      <c r="LGQ11" s="422"/>
      <c r="LGR11" s="422"/>
      <c r="LGS11" s="422"/>
      <c r="LGT11" s="422"/>
      <c r="LGU11" s="422"/>
      <c r="LGV11" s="422"/>
      <c r="LGW11" s="422"/>
      <c r="LGX11" s="422"/>
      <c r="LGY11" s="422"/>
      <c r="LGZ11" s="422"/>
      <c r="LHA11" s="422"/>
      <c r="LHB11" s="422"/>
      <c r="LHC11" s="422"/>
      <c r="LHD11" s="422"/>
      <c r="LHE11" s="422"/>
      <c r="LHF11" s="422"/>
      <c r="LHG11" s="422"/>
      <c r="LHH11" s="422"/>
      <c r="LHI11" s="422"/>
      <c r="LHJ11" s="422"/>
      <c r="LHK11" s="422"/>
      <c r="LHL11" s="422"/>
      <c r="LHM11" s="422"/>
      <c r="LHN11" s="422"/>
      <c r="LHO11" s="422"/>
      <c r="LHP11" s="422"/>
      <c r="LHQ11" s="422"/>
      <c r="LHR11" s="422"/>
      <c r="LHS11" s="422"/>
      <c r="LHT11" s="422"/>
      <c r="LHU11" s="422"/>
      <c r="LHV11" s="422"/>
      <c r="LHW11" s="422"/>
      <c r="LHX11" s="422"/>
      <c r="LHY11" s="422"/>
      <c r="LHZ11" s="422"/>
      <c r="LIA11" s="422"/>
      <c r="LIB11" s="422"/>
      <c r="LIC11" s="422"/>
      <c r="LID11" s="422"/>
      <c r="LIE11" s="422"/>
      <c r="LIF11" s="422"/>
      <c r="LIG11" s="422"/>
      <c r="LIH11" s="422"/>
      <c r="LII11" s="422"/>
      <c r="LIJ11" s="422"/>
      <c r="LIK11" s="422"/>
      <c r="LIL11" s="422"/>
      <c r="LIM11" s="422"/>
      <c r="LIN11" s="422"/>
      <c r="LIO11" s="422"/>
      <c r="LIP11" s="422"/>
      <c r="LIQ11" s="422"/>
      <c r="LIR11" s="422"/>
      <c r="LIS11" s="422"/>
      <c r="LIT11" s="422"/>
      <c r="LIU11" s="422"/>
      <c r="LIV11" s="422"/>
      <c r="LIW11" s="422"/>
      <c r="LIX11" s="422"/>
      <c r="LIY11" s="422"/>
      <c r="LIZ11" s="422"/>
      <c r="LJA11" s="422"/>
      <c r="LJB11" s="422"/>
      <c r="LJC11" s="422"/>
      <c r="LJD11" s="422"/>
      <c r="LJE11" s="422"/>
      <c r="LJF11" s="422"/>
      <c r="LJG11" s="422"/>
      <c r="LJH11" s="422"/>
      <c r="LJI11" s="422"/>
      <c r="LJJ11" s="422"/>
      <c r="LJK11" s="422"/>
      <c r="LJL11" s="422"/>
      <c r="LJM11" s="422"/>
      <c r="LJN11" s="422"/>
      <c r="LJO11" s="422"/>
      <c r="LJP11" s="422"/>
      <c r="LJQ11" s="422"/>
      <c r="LJR11" s="422"/>
      <c r="LJS11" s="422"/>
      <c r="LJT11" s="422"/>
      <c r="LJU11" s="422"/>
      <c r="LJV11" s="422"/>
      <c r="LJW11" s="422"/>
      <c r="LJX11" s="422"/>
      <c r="LJY11" s="422"/>
      <c r="LJZ11" s="422"/>
      <c r="LKA11" s="422"/>
      <c r="LKB11" s="422"/>
      <c r="LKC11" s="422"/>
      <c r="LKD11" s="422"/>
      <c r="LKE11" s="422"/>
      <c r="LKF11" s="422"/>
      <c r="LKG11" s="422"/>
      <c r="LKH11" s="422"/>
      <c r="LKI11" s="422"/>
      <c r="LKJ11" s="422"/>
      <c r="LKK11" s="422"/>
      <c r="LKL11" s="422"/>
      <c r="LKM11" s="422"/>
      <c r="LKN11" s="422"/>
      <c r="LKO11" s="422"/>
      <c r="LKP11" s="422"/>
      <c r="LKQ11" s="422"/>
      <c r="LKR11" s="422"/>
      <c r="LKS11" s="422"/>
      <c r="LKT11" s="422"/>
      <c r="LKU11" s="422"/>
      <c r="LKV11" s="422"/>
      <c r="LKW11" s="422"/>
      <c r="LKX11" s="422"/>
      <c r="LKY11" s="422"/>
      <c r="LKZ11" s="422"/>
      <c r="LLA11" s="422"/>
      <c r="LLB11" s="422"/>
      <c r="LLC11" s="422"/>
      <c r="LLD11" s="422"/>
      <c r="LLE11" s="422"/>
      <c r="LLF11" s="422"/>
      <c r="LLG11" s="422"/>
      <c r="LLH11" s="422"/>
      <c r="LLI11" s="422"/>
      <c r="LLJ11" s="422"/>
      <c r="LLK11" s="422"/>
      <c r="LLL11" s="422"/>
      <c r="LLM11" s="422"/>
      <c r="LLN11" s="422"/>
      <c r="LLO11" s="422"/>
      <c r="LLP11" s="422"/>
      <c r="LLQ11" s="422"/>
      <c r="LLR11" s="422"/>
      <c r="LLS11" s="422"/>
      <c r="LLT11" s="422"/>
      <c r="LLU11" s="422"/>
      <c r="LLV11" s="422"/>
      <c r="LLW11" s="422"/>
      <c r="LLX11" s="422"/>
      <c r="LLY11" s="422"/>
      <c r="LLZ11" s="422"/>
      <c r="LMA11" s="422"/>
      <c r="LMB11" s="422"/>
      <c r="LMC11" s="422"/>
      <c r="LMD11" s="422"/>
      <c r="LME11" s="422"/>
      <c r="LMF11" s="422"/>
      <c r="LMG11" s="422"/>
      <c r="LMH11" s="422"/>
      <c r="LMI11" s="422"/>
      <c r="LMJ11" s="422"/>
      <c r="LMK11" s="422"/>
      <c r="LML11" s="422"/>
      <c r="LMM11" s="422"/>
      <c r="LMN11" s="422"/>
      <c r="LMO11" s="422"/>
      <c r="LMP11" s="422"/>
      <c r="LMQ11" s="422"/>
      <c r="LMR11" s="422"/>
      <c r="LMS11" s="422"/>
      <c r="LMT11" s="422"/>
      <c r="LMU11" s="422"/>
      <c r="LMV11" s="422"/>
      <c r="LMW11" s="422"/>
      <c r="LMX11" s="422"/>
      <c r="LMY11" s="422"/>
      <c r="LMZ11" s="422"/>
      <c r="LNA11" s="422"/>
      <c r="LNB11" s="422"/>
      <c r="LNC11" s="422"/>
      <c r="LND11" s="422"/>
      <c r="LNE11" s="422"/>
      <c r="LNF11" s="422"/>
      <c r="LNG11" s="422"/>
      <c r="LNH11" s="422"/>
      <c r="LNI11" s="422"/>
      <c r="LNJ11" s="422"/>
      <c r="LNK11" s="422"/>
      <c r="LNL11" s="422"/>
      <c r="LNM11" s="422"/>
      <c r="LNN11" s="422"/>
      <c r="LNO11" s="422"/>
      <c r="LNP11" s="422"/>
      <c r="LNQ11" s="422"/>
      <c r="LNR11" s="422"/>
      <c r="LNS11" s="422"/>
      <c r="LNT11" s="422"/>
      <c r="LNU11" s="422"/>
      <c r="LNV11" s="422"/>
      <c r="LNW11" s="422"/>
      <c r="LNX11" s="422"/>
      <c r="LNY11" s="422"/>
      <c r="LNZ11" s="422"/>
      <c r="LOA11" s="422"/>
      <c r="LOB11" s="422"/>
      <c r="LOC11" s="422"/>
      <c r="LOD11" s="422"/>
      <c r="LOE11" s="422"/>
      <c r="LOF11" s="422"/>
      <c r="LOG11" s="422"/>
      <c r="LOH11" s="422"/>
      <c r="LOI11" s="422"/>
      <c r="LOJ11" s="422"/>
      <c r="LOK11" s="422"/>
      <c r="LOL11" s="422"/>
      <c r="LOM11" s="422"/>
      <c r="LON11" s="422"/>
      <c r="LOO11" s="422"/>
      <c r="LOP11" s="422"/>
      <c r="LOQ11" s="422"/>
      <c r="LOR11" s="422"/>
      <c r="LOS11" s="422"/>
      <c r="LOT11" s="422"/>
      <c r="LOU11" s="422"/>
      <c r="LOV11" s="422"/>
      <c r="LOW11" s="422"/>
      <c r="LOX11" s="422"/>
      <c r="LOY11" s="422"/>
      <c r="LOZ11" s="422"/>
      <c r="LPA11" s="422"/>
      <c r="LPB11" s="422"/>
      <c r="LPC11" s="422"/>
      <c r="LPD11" s="422"/>
      <c r="LPE11" s="422"/>
      <c r="LPF11" s="422"/>
      <c r="LPG11" s="422"/>
      <c r="LPH11" s="422"/>
      <c r="LPI11" s="422"/>
      <c r="LPJ11" s="422"/>
      <c r="LPK11" s="422"/>
      <c r="LPL11" s="422"/>
      <c r="LPM11" s="422"/>
      <c r="LPN11" s="422"/>
      <c r="LPO11" s="422"/>
      <c r="LPP11" s="422"/>
      <c r="LPQ11" s="422"/>
      <c r="LPR11" s="422"/>
      <c r="LPS11" s="422"/>
      <c r="LPT11" s="422"/>
      <c r="LPU11" s="422"/>
      <c r="LPV11" s="422"/>
      <c r="LPW11" s="422"/>
      <c r="LPX11" s="422"/>
      <c r="LPY11" s="422"/>
      <c r="LPZ11" s="422"/>
      <c r="LQA11" s="422"/>
      <c r="LQB11" s="422"/>
      <c r="LQC11" s="422"/>
      <c r="LQD11" s="422"/>
      <c r="LQE11" s="422"/>
      <c r="LQF11" s="422"/>
      <c r="LQG11" s="422"/>
      <c r="LQH11" s="422"/>
      <c r="LQI11" s="422"/>
      <c r="LQJ11" s="422"/>
      <c r="LQK11" s="422"/>
      <c r="LQL11" s="422"/>
      <c r="LQM11" s="422"/>
      <c r="LQN11" s="422"/>
      <c r="LQO11" s="422"/>
      <c r="LQP11" s="422"/>
      <c r="LQQ11" s="422"/>
      <c r="LQR11" s="422"/>
      <c r="LQS11" s="422"/>
      <c r="LQT11" s="422"/>
      <c r="LQU11" s="422"/>
      <c r="LQV11" s="422"/>
      <c r="LQW11" s="422"/>
      <c r="LQX11" s="422"/>
      <c r="LQY11" s="422"/>
      <c r="LQZ11" s="422"/>
      <c r="LRA11" s="422"/>
      <c r="LRB11" s="422"/>
      <c r="LRC11" s="422"/>
      <c r="LRD11" s="422"/>
      <c r="LRE11" s="422"/>
      <c r="LRF11" s="422"/>
      <c r="LRG11" s="422"/>
      <c r="LRH11" s="422"/>
      <c r="LRI11" s="422"/>
      <c r="LRJ11" s="422"/>
      <c r="LRK11" s="422"/>
      <c r="LRL11" s="422"/>
      <c r="LRM11" s="422"/>
      <c r="LRN11" s="422"/>
      <c r="LRO11" s="422"/>
      <c r="LRP11" s="422"/>
      <c r="LRQ11" s="422"/>
      <c r="LRR11" s="422"/>
      <c r="LRS11" s="422"/>
      <c r="LRT11" s="422"/>
      <c r="LRU11" s="422"/>
      <c r="LRV11" s="422"/>
      <c r="LRW11" s="422"/>
      <c r="LRX11" s="422"/>
      <c r="LRY11" s="422"/>
      <c r="LRZ11" s="422"/>
      <c r="LSA11" s="422"/>
      <c r="LSB11" s="422"/>
      <c r="LSC11" s="422"/>
      <c r="LSD11" s="422"/>
      <c r="LSE11" s="422"/>
      <c r="LSF11" s="422"/>
      <c r="LSG11" s="422"/>
      <c r="LSH11" s="422"/>
      <c r="LSI11" s="422"/>
      <c r="LSJ11" s="422"/>
      <c r="LSK11" s="422"/>
      <c r="LSL11" s="422"/>
      <c r="LSM11" s="422"/>
      <c r="LSN11" s="422"/>
      <c r="LSO11" s="422"/>
      <c r="LSP11" s="422"/>
      <c r="LSQ11" s="422"/>
      <c r="LSR11" s="422"/>
      <c r="LSS11" s="422"/>
      <c r="LST11" s="422"/>
      <c r="LSU11" s="422"/>
      <c r="LSV11" s="422"/>
      <c r="LSW11" s="422"/>
      <c r="LSX11" s="422"/>
      <c r="LSY11" s="422"/>
      <c r="LSZ11" s="422"/>
      <c r="LTA11" s="422"/>
      <c r="LTB11" s="422"/>
      <c r="LTC11" s="422"/>
      <c r="LTD11" s="422"/>
      <c r="LTE11" s="422"/>
      <c r="LTF11" s="422"/>
      <c r="LTG11" s="422"/>
      <c r="LTH11" s="422"/>
      <c r="LTI11" s="422"/>
      <c r="LTJ11" s="422"/>
      <c r="LTK11" s="422"/>
      <c r="LTL11" s="422"/>
      <c r="LTM11" s="422"/>
      <c r="LTN11" s="422"/>
      <c r="LTO11" s="422"/>
      <c r="LTP11" s="422"/>
      <c r="LTQ11" s="422"/>
      <c r="LTR11" s="422"/>
      <c r="LTS11" s="422"/>
      <c r="LTT11" s="422"/>
      <c r="LTU11" s="422"/>
      <c r="LTV11" s="422"/>
      <c r="LTW11" s="422"/>
      <c r="LTX11" s="422"/>
      <c r="LTY11" s="422"/>
      <c r="LTZ11" s="422"/>
      <c r="LUA11" s="422"/>
      <c r="LUB11" s="422"/>
      <c r="LUC11" s="422"/>
      <c r="LUD11" s="422"/>
      <c r="LUE11" s="422"/>
      <c r="LUF11" s="422"/>
      <c r="LUG11" s="422"/>
      <c r="LUH11" s="422"/>
      <c r="LUI11" s="422"/>
      <c r="LUJ11" s="422"/>
      <c r="LUK11" s="422"/>
      <c r="LUL11" s="422"/>
      <c r="LUM11" s="422"/>
      <c r="LUN11" s="422"/>
      <c r="LUO11" s="422"/>
      <c r="LUP11" s="422"/>
      <c r="LUQ11" s="422"/>
      <c r="LUR11" s="422"/>
      <c r="LUS11" s="422"/>
      <c r="LUT11" s="422"/>
      <c r="LUU11" s="422"/>
      <c r="LUV11" s="422"/>
      <c r="LUW11" s="422"/>
      <c r="LUX11" s="422"/>
      <c r="LUY11" s="422"/>
      <c r="LUZ11" s="422"/>
      <c r="LVA11" s="422"/>
      <c r="LVB11" s="422"/>
      <c r="LVC11" s="422"/>
      <c r="LVD11" s="422"/>
      <c r="LVE11" s="422"/>
      <c r="LVF11" s="422"/>
      <c r="LVG11" s="422"/>
      <c r="LVH11" s="422"/>
      <c r="LVI11" s="422"/>
      <c r="LVJ11" s="422"/>
      <c r="LVK11" s="422"/>
      <c r="LVL11" s="422"/>
      <c r="LVM11" s="422"/>
      <c r="LVN11" s="422"/>
      <c r="LVO11" s="422"/>
      <c r="LVP11" s="422"/>
      <c r="LVQ11" s="422"/>
      <c r="LVR11" s="422"/>
      <c r="LVS11" s="422"/>
      <c r="LVT11" s="422"/>
      <c r="LVU11" s="422"/>
      <c r="LVV11" s="422"/>
      <c r="LVW11" s="422"/>
      <c r="LVX11" s="422"/>
      <c r="LVY11" s="422"/>
      <c r="LVZ11" s="422"/>
      <c r="LWA11" s="422"/>
      <c r="LWB11" s="422"/>
      <c r="LWC11" s="422"/>
      <c r="LWD11" s="422"/>
      <c r="LWE11" s="422"/>
      <c r="LWF11" s="422"/>
      <c r="LWG11" s="422"/>
      <c r="LWH11" s="422"/>
      <c r="LWI11" s="422"/>
      <c r="LWJ11" s="422"/>
      <c r="LWK11" s="422"/>
      <c r="LWL11" s="422"/>
      <c r="LWM11" s="422"/>
      <c r="LWN11" s="422"/>
      <c r="LWO11" s="422"/>
      <c r="LWP11" s="422"/>
      <c r="LWQ11" s="422"/>
      <c r="LWR11" s="422"/>
      <c r="LWS11" s="422"/>
      <c r="LWT11" s="422"/>
      <c r="LWU11" s="422"/>
      <c r="LWV11" s="422"/>
      <c r="LWW11" s="422"/>
      <c r="LWX11" s="422"/>
      <c r="LWY11" s="422"/>
      <c r="LWZ11" s="422"/>
      <c r="LXA11" s="422"/>
      <c r="LXB11" s="422"/>
      <c r="LXC11" s="422"/>
      <c r="LXD11" s="422"/>
      <c r="LXE11" s="422"/>
      <c r="LXF11" s="422"/>
      <c r="LXG11" s="422"/>
      <c r="LXH11" s="422"/>
      <c r="LXI11" s="422"/>
      <c r="LXJ11" s="422"/>
      <c r="LXK11" s="422"/>
      <c r="LXL11" s="422"/>
      <c r="LXM11" s="422"/>
      <c r="LXN11" s="422"/>
      <c r="LXO11" s="422"/>
      <c r="LXP11" s="422"/>
      <c r="LXQ11" s="422"/>
      <c r="LXR11" s="422"/>
      <c r="LXS11" s="422"/>
      <c r="LXT11" s="422"/>
      <c r="LXU11" s="422"/>
      <c r="LXV11" s="422"/>
      <c r="LXW11" s="422"/>
      <c r="LXX11" s="422"/>
      <c r="LXY11" s="422"/>
      <c r="LXZ11" s="422"/>
      <c r="LYA11" s="422"/>
      <c r="LYB11" s="422"/>
      <c r="LYC11" s="422"/>
      <c r="LYD11" s="422"/>
      <c r="LYE11" s="422"/>
      <c r="LYF11" s="422"/>
      <c r="LYG11" s="422"/>
      <c r="LYH11" s="422"/>
      <c r="LYI11" s="422"/>
      <c r="LYJ11" s="422"/>
      <c r="LYK11" s="422"/>
      <c r="LYL11" s="422"/>
      <c r="LYM11" s="422"/>
      <c r="LYN11" s="422"/>
      <c r="LYO11" s="422"/>
      <c r="LYP11" s="422"/>
      <c r="LYQ11" s="422"/>
      <c r="LYR11" s="422"/>
      <c r="LYS11" s="422"/>
      <c r="LYT11" s="422"/>
      <c r="LYU11" s="422"/>
      <c r="LYV11" s="422"/>
      <c r="LYW11" s="422"/>
      <c r="LYX11" s="422"/>
      <c r="LYY11" s="422"/>
      <c r="LYZ11" s="422"/>
      <c r="LZA11" s="422"/>
      <c r="LZB11" s="422"/>
      <c r="LZC11" s="422"/>
      <c r="LZD11" s="422"/>
      <c r="LZE11" s="422"/>
      <c r="LZF11" s="422"/>
      <c r="LZG11" s="422"/>
      <c r="LZH11" s="422"/>
      <c r="LZI11" s="422"/>
      <c r="LZJ11" s="422"/>
      <c r="LZK11" s="422"/>
      <c r="LZL11" s="422"/>
      <c r="LZM11" s="422"/>
      <c r="LZN11" s="422"/>
      <c r="LZO11" s="422"/>
      <c r="LZP11" s="422"/>
      <c r="LZQ11" s="422"/>
      <c r="LZR11" s="422"/>
      <c r="LZS11" s="422"/>
      <c r="LZT11" s="422"/>
      <c r="LZU11" s="422"/>
      <c r="LZV11" s="422"/>
      <c r="LZW11" s="422"/>
      <c r="LZX11" s="422"/>
      <c r="LZY11" s="422"/>
      <c r="LZZ11" s="422"/>
      <c r="MAA11" s="422"/>
      <c r="MAB11" s="422"/>
      <c r="MAC11" s="422"/>
      <c r="MAD11" s="422"/>
      <c r="MAE11" s="422"/>
      <c r="MAF11" s="422"/>
      <c r="MAG11" s="422"/>
      <c r="MAH11" s="422"/>
      <c r="MAI11" s="422"/>
      <c r="MAJ11" s="422"/>
      <c r="MAK11" s="422"/>
      <c r="MAL11" s="422"/>
      <c r="MAM11" s="422"/>
      <c r="MAN11" s="422"/>
      <c r="MAO11" s="422"/>
      <c r="MAP11" s="422"/>
      <c r="MAQ11" s="422"/>
      <c r="MAR11" s="422"/>
      <c r="MAS11" s="422"/>
      <c r="MAT11" s="422"/>
      <c r="MAU11" s="422"/>
      <c r="MAV11" s="422"/>
      <c r="MAW11" s="422"/>
      <c r="MAX11" s="422"/>
      <c r="MAY11" s="422"/>
      <c r="MAZ11" s="422"/>
      <c r="MBA11" s="422"/>
      <c r="MBB11" s="422"/>
      <c r="MBC11" s="422"/>
      <c r="MBD11" s="422"/>
      <c r="MBE11" s="422"/>
      <c r="MBF11" s="422"/>
      <c r="MBG11" s="422"/>
      <c r="MBH11" s="422"/>
      <c r="MBI11" s="422"/>
      <c r="MBJ11" s="422"/>
      <c r="MBK11" s="422"/>
      <c r="MBL11" s="422"/>
      <c r="MBM11" s="422"/>
      <c r="MBN11" s="422"/>
      <c r="MBO11" s="422"/>
      <c r="MBP11" s="422"/>
      <c r="MBQ11" s="422"/>
      <c r="MBR11" s="422"/>
      <c r="MBS11" s="422"/>
      <c r="MBT11" s="422"/>
      <c r="MBU11" s="422"/>
      <c r="MBV11" s="422"/>
      <c r="MBW11" s="422"/>
      <c r="MBX11" s="422"/>
      <c r="MBY11" s="422"/>
      <c r="MBZ11" s="422"/>
      <c r="MCA11" s="422"/>
      <c r="MCB11" s="422"/>
      <c r="MCC11" s="422"/>
      <c r="MCD11" s="422"/>
      <c r="MCE11" s="422"/>
      <c r="MCF11" s="422"/>
      <c r="MCG11" s="422"/>
      <c r="MCH11" s="422"/>
      <c r="MCI11" s="422"/>
      <c r="MCJ11" s="422"/>
      <c r="MCK11" s="422"/>
      <c r="MCL11" s="422"/>
      <c r="MCM11" s="422"/>
      <c r="MCN11" s="422"/>
      <c r="MCO11" s="422"/>
      <c r="MCP11" s="422"/>
      <c r="MCQ11" s="422"/>
      <c r="MCR11" s="422"/>
      <c r="MCS11" s="422"/>
      <c r="MCT11" s="422"/>
      <c r="MCU11" s="422"/>
      <c r="MCV11" s="422"/>
      <c r="MCW11" s="422"/>
      <c r="MCX11" s="422"/>
      <c r="MCY11" s="422"/>
      <c r="MCZ11" s="422"/>
      <c r="MDA11" s="422"/>
      <c r="MDB11" s="422"/>
      <c r="MDC11" s="422"/>
      <c r="MDD11" s="422"/>
      <c r="MDE11" s="422"/>
      <c r="MDF11" s="422"/>
      <c r="MDG11" s="422"/>
      <c r="MDH11" s="422"/>
      <c r="MDI11" s="422"/>
      <c r="MDJ11" s="422"/>
      <c r="MDK11" s="422"/>
      <c r="MDL11" s="422"/>
      <c r="MDM11" s="422"/>
      <c r="MDN11" s="422"/>
      <c r="MDO11" s="422"/>
      <c r="MDP11" s="422"/>
      <c r="MDQ11" s="422"/>
      <c r="MDR11" s="422"/>
      <c r="MDS11" s="422"/>
      <c r="MDT11" s="422"/>
      <c r="MDU11" s="422"/>
      <c r="MDV11" s="422"/>
      <c r="MDW11" s="422"/>
      <c r="MDX11" s="422"/>
      <c r="MDY11" s="422"/>
      <c r="MDZ11" s="422"/>
      <c r="MEA11" s="422"/>
      <c r="MEB11" s="422"/>
      <c r="MEC11" s="422"/>
      <c r="MED11" s="422"/>
      <c r="MEE11" s="422"/>
      <c r="MEF11" s="422"/>
      <c r="MEG11" s="422"/>
      <c r="MEH11" s="422"/>
      <c r="MEI11" s="422"/>
      <c r="MEJ11" s="422"/>
      <c r="MEK11" s="422"/>
      <c r="MEL11" s="422"/>
      <c r="MEM11" s="422"/>
      <c r="MEN11" s="422"/>
      <c r="MEO11" s="422"/>
      <c r="MEP11" s="422"/>
      <c r="MEQ11" s="422"/>
      <c r="MER11" s="422"/>
      <c r="MES11" s="422"/>
      <c r="MET11" s="422"/>
      <c r="MEU11" s="422"/>
      <c r="MEV11" s="422"/>
      <c r="MEW11" s="422"/>
      <c r="MEX11" s="422"/>
      <c r="MEY11" s="422"/>
      <c r="MEZ11" s="422"/>
      <c r="MFA11" s="422"/>
      <c r="MFB11" s="422"/>
      <c r="MFC11" s="422"/>
      <c r="MFD11" s="422"/>
      <c r="MFE11" s="422"/>
      <c r="MFF11" s="422"/>
      <c r="MFG11" s="422"/>
      <c r="MFH11" s="422"/>
      <c r="MFI11" s="422"/>
      <c r="MFJ11" s="422"/>
      <c r="MFK11" s="422"/>
      <c r="MFL11" s="422"/>
      <c r="MFM11" s="422"/>
      <c r="MFN11" s="422"/>
      <c r="MFO11" s="422"/>
      <c r="MFP11" s="422"/>
      <c r="MFQ11" s="422"/>
      <c r="MFR11" s="422"/>
      <c r="MFS11" s="422"/>
      <c r="MFT11" s="422"/>
      <c r="MFU11" s="422"/>
      <c r="MFV11" s="422"/>
      <c r="MFW11" s="422"/>
      <c r="MFX11" s="422"/>
      <c r="MFY11" s="422"/>
      <c r="MFZ11" s="422"/>
      <c r="MGA11" s="422"/>
      <c r="MGB11" s="422"/>
      <c r="MGC11" s="422"/>
      <c r="MGD11" s="422"/>
      <c r="MGE11" s="422"/>
      <c r="MGF11" s="422"/>
      <c r="MGG11" s="422"/>
      <c r="MGH11" s="422"/>
      <c r="MGI11" s="422"/>
      <c r="MGJ11" s="422"/>
      <c r="MGK11" s="422"/>
      <c r="MGL11" s="422"/>
      <c r="MGM11" s="422"/>
      <c r="MGN11" s="422"/>
      <c r="MGO11" s="422"/>
      <c r="MGP11" s="422"/>
      <c r="MGQ11" s="422"/>
      <c r="MGR11" s="422"/>
      <c r="MGS11" s="422"/>
      <c r="MGT11" s="422"/>
      <c r="MGU11" s="422"/>
      <c r="MGV11" s="422"/>
      <c r="MGW11" s="422"/>
      <c r="MGX11" s="422"/>
      <c r="MGY11" s="422"/>
      <c r="MGZ11" s="422"/>
      <c r="MHA11" s="422"/>
      <c r="MHB11" s="422"/>
      <c r="MHC11" s="422"/>
      <c r="MHD11" s="422"/>
      <c r="MHE11" s="422"/>
      <c r="MHF11" s="422"/>
      <c r="MHG11" s="422"/>
      <c r="MHH11" s="422"/>
      <c r="MHI11" s="422"/>
      <c r="MHJ11" s="422"/>
      <c r="MHK11" s="422"/>
      <c r="MHL11" s="422"/>
      <c r="MHM11" s="422"/>
      <c r="MHN11" s="422"/>
      <c r="MHO11" s="422"/>
      <c r="MHP11" s="422"/>
      <c r="MHQ11" s="422"/>
      <c r="MHR11" s="422"/>
      <c r="MHS11" s="422"/>
      <c r="MHT11" s="422"/>
      <c r="MHU11" s="422"/>
      <c r="MHV11" s="422"/>
      <c r="MHW11" s="422"/>
      <c r="MHX11" s="422"/>
      <c r="MHY11" s="422"/>
      <c r="MHZ11" s="422"/>
      <c r="MIA11" s="422"/>
      <c r="MIB11" s="422"/>
      <c r="MIC11" s="422"/>
      <c r="MID11" s="422"/>
      <c r="MIE11" s="422"/>
      <c r="MIF11" s="422"/>
      <c r="MIG11" s="422"/>
      <c r="MIH11" s="422"/>
      <c r="MII11" s="422"/>
      <c r="MIJ11" s="422"/>
      <c r="MIK11" s="422"/>
      <c r="MIL11" s="422"/>
      <c r="MIM11" s="422"/>
      <c r="MIN11" s="422"/>
      <c r="MIO11" s="422"/>
      <c r="MIP11" s="422"/>
      <c r="MIQ11" s="422"/>
      <c r="MIR11" s="422"/>
      <c r="MIS11" s="422"/>
      <c r="MIT11" s="422"/>
      <c r="MIU11" s="422"/>
      <c r="MIV11" s="422"/>
      <c r="MIW11" s="422"/>
      <c r="MIX11" s="422"/>
      <c r="MIY11" s="422"/>
      <c r="MIZ11" s="422"/>
      <c r="MJA11" s="422"/>
      <c r="MJB11" s="422"/>
      <c r="MJC11" s="422"/>
      <c r="MJD11" s="422"/>
      <c r="MJE11" s="422"/>
      <c r="MJF11" s="422"/>
      <c r="MJG11" s="422"/>
      <c r="MJH11" s="422"/>
      <c r="MJI11" s="422"/>
      <c r="MJJ11" s="422"/>
      <c r="MJK11" s="422"/>
      <c r="MJL11" s="422"/>
      <c r="MJM11" s="422"/>
      <c r="MJN11" s="422"/>
      <c r="MJO11" s="422"/>
      <c r="MJP11" s="422"/>
      <c r="MJQ11" s="422"/>
      <c r="MJR11" s="422"/>
      <c r="MJS11" s="422"/>
      <c r="MJT11" s="422"/>
      <c r="MJU11" s="422"/>
      <c r="MJV11" s="422"/>
      <c r="MJW11" s="422"/>
      <c r="MJX11" s="422"/>
      <c r="MJY11" s="422"/>
      <c r="MJZ11" s="422"/>
      <c r="MKA11" s="422"/>
      <c r="MKB11" s="422"/>
      <c r="MKC11" s="422"/>
      <c r="MKD11" s="422"/>
      <c r="MKE11" s="422"/>
      <c r="MKF11" s="422"/>
      <c r="MKG11" s="422"/>
      <c r="MKH11" s="422"/>
      <c r="MKI11" s="422"/>
      <c r="MKJ11" s="422"/>
      <c r="MKK11" s="422"/>
      <c r="MKL11" s="422"/>
      <c r="MKM11" s="422"/>
      <c r="MKN11" s="422"/>
      <c r="MKO11" s="422"/>
      <c r="MKP11" s="422"/>
      <c r="MKQ11" s="422"/>
      <c r="MKR11" s="422"/>
      <c r="MKS11" s="422"/>
      <c r="MKT11" s="422"/>
      <c r="MKU11" s="422"/>
      <c r="MKV11" s="422"/>
      <c r="MKW11" s="422"/>
      <c r="MKX11" s="422"/>
      <c r="MKY11" s="422"/>
      <c r="MKZ11" s="422"/>
      <c r="MLA11" s="422"/>
      <c r="MLB11" s="422"/>
      <c r="MLC11" s="422"/>
      <c r="MLD11" s="422"/>
      <c r="MLE11" s="422"/>
      <c r="MLF11" s="422"/>
      <c r="MLG11" s="422"/>
      <c r="MLH11" s="422"/>
      <c r="MLI11" s="422"/>
      <c r="MLJ11" s="422"/>
      <c r="MLK11" s="422"/>
      <c r="MLL11" s="422"/>
      <c r="MLM11" s="422"/>
      <c r="MLN11" s="422"/>
      <c r="MLO11" s="422"/>
      <c r="MLP11" s="422"/>
      <c r="MLQ11" s="422"/>
      <c r="MLR11" s="422"/>
      <c r="MLS11" s="422"/>
      <c r="MLT11" s="422"/>
      <c r="MLU11" s="422"/>
      <c r="MLV11" s="422"/>
      <c r="MLW11" s="422"/>
      <c r="MLX11" s="422"/>
      <c r="MLY11" s="422"/>
      <c r="MLZ11" s="422"/>
      <c r="MMA11" s="422"/>
      <c r="MMB11" s="422"/>
      <c r="MMC11" s="422"/>
      <c r="MMD11" s="422"/>
      <c r="MME11" s="422"/>
      <c r="MMF11" s="422"/>
      <c r="MMG11" s="422"/>
      <c r="MMH11" s="422"/>
      <c r="MMI11" s="422"/>
      <c r="MMJ11" s="422"/>
      <c r="MMK11" s="422"/>
      <c r="MML11" s="422"/>
      <c r="MMM11" s="422"/>
      <c r="MMN11" s="422"/>
      <c r="MMO11" s="422"/>
      <c r="MMP11" s="422"/>
      <c r="MMQ11" s="422"/>
      <c r="MMR11" s="422"/>
      <c r="MMS11" s="422"/>
      <c r="MMT11" s="422"/>
      <c r="MMU11" s="422"/>
      <c r="MMV11" s="422"/>
      <c r="MMW11" s="422"/>
      <c r="MMX11" s="422"/>
      <c r="MMY11" s="422"/>
      <c r="MMZ11" s="422"/>
      <c r="MNA11" s="422"/>
      <c r="MNB11" s="422"/>
      <c r="MNC11" s="422"/>
      <c r="MND11" s="422"/>
      <c r="MNE11" s="422"/>
      <c r="MNF11" s="422"/>
      <c r="MNG11" s="422"/>
      <c r="MNH11" s="422"/>
      <c r="MNI11" s="422"/>
      <c r="MNJ11" s="422"/>
      <c r="MNK11" s="422"/>
      <c r="MNL11" s="422"/>
      <c r="MNM11" s="422"/>
      <c r="MNN11" s="422"/>
      <c r="MNO11" s="422"/>
      <c r="MNP11" s="422"/>
      <c r="MNQ11" s="422"/>
      <c r="MNR11" s="422"/>
      <c r="MNS11" s="422"/>
      <c r="MNT11" s="422"/>
      <c r="MNU11" s="422"/>
      <c r="MNV11" s="422"/>
      <c r="MNW11" s="422"/>
      <c r="MNX11" s="422"/>
      <c r="MNY11" s="422"/>
      <c r="MNZ11" s="422"/>
      <c r="MOA11" s="422"/>
      <c r="MOB11" s="422"/>
      <c r="MOC11" s="422"/>
      <c r="MOD11" s="422"/>
      <c r="MOE11" s="422"/>
      <c r="MOF11" s="422"/>
      <c r="MOG11" s="422"/>
      <c r="MOH11" s="422"/>
      <c r="MOI11" s="422"/>
      <c r="MOJ11" s="422"/>
      <c r="MOK11" s="422"/>
      <c r="MOL11" s="422"/>
      <c r="MOM11" s="422"/>
      <c r="MON11" s="422"/>
      <c r="MOO11" s="422"/>
      <c r="MOP11" s="422"/>
      <c r="MOQ11" s="422"/>
      <c r="MOR11" s="422"/>
      <c r="MOS11" s="422"/>
      <c r="MOT11" s="422"/>
      <c r="MOU11" s="422"/>
      <c r="MOV11" s="422"/>
      <c r="MOW11" s="422"/>
      <c r="MOX11" s="422"/>
      <c r="MOY11" s="422"/>
      <c r="MOZ11" s="422"/>
      <c r="MPA11" s="422"/>
      <c r="MPB11" s="422"/>
      <c r="MPC11" s="422"/>
      <c r="MPD11" s="422"/>
      <c r="MPE11" s="422"/>
      <c r="MPF11" s="422"/>
      <c r="MPG11" s="422"/>
      <c r="MPH11" s="422"/>
      <c r="MPI11" s="422"/>
      <c r="MPJ11" s="422"/>
      <c r="MPK11" s="422"/>
      <c r="MPL11" s="422"/>
      <c r="MPM11" s="422"/>
      <c r="MPN11" s="422"/>
      <c r="MPO11" s="422"/>
      <c r="MPP11" s="422"/>
      <c r="MPQ11" s="422"/>
      <c r="MPR11" s="422"/>
      <c r="MPS11" s="422"/>
      <c r="MPT11" s="422"/>
      <c r="MPU11" s="422"/>
      <c r="MPV11" s="422"/>
      <c r="MPW11" s="422"/>
      <c r="MPX11" s="422"/>
      <c r="MPY11" s="422"/>
      <c r="MPZ11" s="422"/>
      <c r="MQA11" s="422"/>
      <c r="MQB11" s="422"/>
      <c r="MQC11" s="422"/>
      <c r="MQD11" s="422"/>
      <c r="MQE11" s="422"/>
      <c r="MQF11" s="422"/>
      <c r="MQG11" s="422"/>
      <c r="MQH11" s="422"/>
      <c r="MQI11" s="422"/>
      <c r="MQJ11" s="422"/>
      <c r="MQK11" s="422"/>
      <c r="MQL11" s="422"/>
      <c r="MQM11" s="422"/>
      <c r="MQN11" s="422"/>
      <c r="MQO11" s="422"/>
      <c r="MQP11" s="422"/>
      <c r="MQQ11" s="422"/>
      <c r="MQR11" s="422"/>
      <c r="MQS11" s="422"/>
      <c r="MQT11" s="422"/>
      <c r="MQU11" s="422"/>
      <c r="MQV11" s="422"/>
      <c r="MQW11" s="422"/>
      <c r="MQX11" s="422"/>
      <c r="MQY11" s="422"/>
      <c r="MQZ11" s="422"/>
      <c r="MRA11" s="422"/>
      <c r="MRB11" s="422"/>
      <c r="MRC11" s="422"/>
      <c r="MRD11" s="422"/>
      <c r="MRE11" s="422"/>
      <c r="MRF11" s="422"/>
      <c r="MRG11" s="422"/>
      <c r="MRH11" s="422"/>
      <c r="MRI11" s="422"/>
      <c r="MRJ11" s="422"/>
      <c r="MRK11" s="422"/>
      <c r="MRL11" s="422"/>
      <c r="MRM11" s="422"/>
      <c r="MRN11" s="422"/>
      <c r="MRO11" s="422"/>
      <c r="MRP11" s="422"/>
      <c r="MRQ11" s="422"/>
      <c r="MRR11" s="422"/>
      <c r="MRS11" s="422"/>
      <c r="MRT11" s="422"/>
      <c r="MRU11" s="422"/>
      <c r="MRV11" s="422"/>
      <c r="MRW11" s="422"/>
      <c r="MRX11" s="422"/>
      <c r="MRY11" s="422"/>
      <c r="MRZ11" s="422"/>
      <c r="MSA11" s="422"/>
      <c r="MSB11" s="422"/>
      <c r="MSC11" s="422"/>
      <c r="MSD11" s="422"/>
      <c r="MSE11" s="422"/>
      <c r="MSF11" s="422"/>
      <c r="MSG11" s="422"/>
      <c r="MSH11" s="422"/>
      <c r="MSI11" s="422"/>
      <c r="MSJ11" s="422"/>
      <c r="MSK11" s="422"/>
      <c r="MSL11" s="422"/>
      <c r="MSM11" s="422"/>
      <c r="MSN11" s="422"/>
      <c r="MSO11" s="422"/>
      <c r="MSP11" s="422"/>
      <c r="MSQ11" s="422"/>
      <c r="MSR11" s="422"/>
      <c r="MSS11" s="422"/>
      <c r="MST11" s="422"/>
      <c r="MSU11" s="422"/>
      <c r="MSV11" s="422"/>
      <c r="MSW11" s="422"/>
      <c r="MSX11" s="422"/>
      <c r="MSY11" s="422"/>
      <c r="MSZ11" s="422"/>
      <c r="MTA11" s="422"/>
      <c r="MTB11" s="422"/>
      <c r="MTC11" s="422"/>
      <c r="MTD11" s="422"/>
      <c r="MTE11" s="422"/>
      <c r="MTF11" s="422"/>
      <c r="MTG11" s="422"/>
      <c r="MTH11" s="422"/>
      <c r="MTI11" s="422"/>
      <c r="MTJ11" s="422"/>
      <c r="MTK11" s="422"/>
      <c r="MTL11" s="422"/>
      <c r="MTM11" s="422"/>
      <c r="MTN11" s="422"/>
      <c r="MTO11" s="422"/>
      <c r="MTP11" s="422"/>
      <c r="MTQ11" s="422"/>
      <c r="MTR11" s="422"/>
      <c r="MTS11" s="422"/>
      <c r="MTT11" s="422"/>
      <c r="MTU11" s="422"/>
      <c r="MTV11" s="422"/>
      <c r="MTW11" s="422"/>
      <c r="MTX11" s="422"/>
      <c r="MTY11" s="422"/>
      <c r="MTZ11" s="422"/>
      <c r="MUA11" s="422"/>
      <c r="MUB11" s="422"/>
      <c r="MUC11" s="422"/>
      <c r="MUD11" s="422"/>
      <c r="MUE11" s="422"/>
      <c r="MUF11" s="422"/>
      <c r="MUG11" s="422"/>
      <c r="MUH11" s="422"/>
      <c r="MUI11" s="422"/>
      <c r="MUJ11" s="422"/>
      <c r="MUK11" s="422"/>
      <c r="MUL11" s="422"/>
      <c r="MUM11" s="422"/>
      <c r="MUN11" s="422"/>
      <c r="MUO11" s="422"/>
      <c r="MUP11" s="422"/>
      <c r="MUQ11" s="422"/>
      <c r="MUR11" s="422"/>
      <c r="MUS11" s="422"/>
      <c r="MUT11" s="422"/>
      <c r="MUU11" s="422"/>
      <c r="MUV11" s="422"/>
      <c r="MUW11" s="422"/>
      <c r="MUX11" s="422"/>
      <c r="MUY11" s="422"/>
      <c r="MUZ11" s="422"/>
      <c r="MVA11" s="422"/>
      <c r="MVB11" s="422"/>
      <c r="MVC11" s="422"/>
      <c r="MVD11" s="422"/>
      <c r="MVE11" s="422"/>
      <c r="MVF11" s="422"/>
      <c r="MVG11" s="422"/>
      <c r="MVH11" s="422"/>
      <c r="MVI11" s="422"/>
      <c r="MVJ11" s="422"/>
      <c r="MVK11" s="422"/>
      <c r="MVL11" s="422"/>
      <c r="MVM11" s="422"/>
      <c r="MVN11" s="422"/>
      <c r="MVO11" s="422"/>
      <c r="MVP11" s="422"/>
      <c r="MVQ11" s="422"/>
      <c r="MVR11" s="422"/>
      <c r="MVS11" s="422"/>
      <c r="MVT11" s="422"/>
      <c r="MVU11" s="422"/>
      <c r="MVV11" s="422"/>
      <c r="MVW11" s="422"/>
      <c r="MVX11" s="422"/>
      <c r="MVY11" s="422"/>
      <c r="MVZ11" s="422"/>
      <c r="MWA11" s="422"/>
      <c r="MWB11" s="422"/>
      <c r="MWC11" s="422"/>
      <c r="MWD11" s="422"/>
      <c r="MWE11" s="422"/>
      <c r="MWF11" s="422"/>
      <c r="MWG11" s="422"/>
      <c r="MWH11" s="422"/>
      <c r="MWI11" s="422"/>
      <c r="MWJ11" s="422"/>
      <c r="MWK11" s="422"/>
      <c r="MWL11" s="422"/>
      <c r="MWM11" s="422"/>
      <c r="MWN11" s="422"/>
      <c r="MWO11" s="422"/>
      <c r="MWP11" s="422"/>
      <c r="MWQ11" s="422"/>
      <c r="MWR11" s="422"/>
      <c r="MWS11" s="422"/>
      <c r="MWT11" s="422"/>
      <c r="MWU11" s="422"/>
      <c r="MWV11" s="422"/>
      <c r="MWW11" s="422"/>
      <c r="MWX11" s="422"/>
      <c r="MWY11" s="422"/>
      <c r="MWZ11" s="422"/>
      <c r="MXA11" s="422"/>
      <c r="MXB11" s="422"/>
      <c r="MXC11" s="422"/>
      <c r="MXD11" s="422"/>
      <c r="MXE11" s="422"/>
      <c r="MXF11" s="422"/>
      <c r="MXG11" s="422"/>
      <c r="MXH11" s="422"/>
      <c r="MXI11" s="422"/>
      <c r="MXJ11" s="422"/>
      <c r="MXK11" s="422"/>
      <c r="MXL11" s="422"/>
      <c r="MXM11" s="422"/>
      <c r="MXN11" s="422"/>
      <c r="MXO11" s="422"/>
      <c r="MXP11" s="422"/>
      <c r="MXQ11" s="422"/>
      <c r="MXR11" s="422"/>
      <c r="MXS11" s="422"/>
      <c r="MXT11" s="422"/>
      <c r="MXU11" s="422"/>
      <c r="MXV11" s="422"/>
      <c r="MXW11" s="422"/>
      <c r="MXX11" s="422"/>
      <c r="MXY11" s="422"/>
      <c r="MXZ11" s="422"/>
      <c r="MYA11" s="422"/>
      <c r="MYB11" s="422"/>
      <c r="MYC11" s="422"/>
      <c r="MYD11" s="422"/>
      <c r="MYE11" s="422"/>
      <c r="MYF11" s="422"/>
      <c r="MYG11" s="422"/>
      <c r="MYH11" s="422"/>
      <c r="MYI11" s="422"/>
      <c r="MYJ11" s="422"/>
      <c r="MYK11" s="422"/>
      <c r="MYL11" s="422"/>
      <c r="MYM11" s="422"/>
      <c r="MYN11" s="422"/>
      <c r="MYO11" s="422"/>
      <c r="MYP11" s="422"/>
      <c r="MYQ11" s="422"/>
      <c r="MYR11" s="422"/>
      <c r="MYS11" s="422"/>
      <c r="MYT11" s="422"/>
      <c r="MYU11" s="422"/>
      <c r="MYV11" s="422"/>
      <c r="MYW11" s="422"/>
      <c r="MYX11" s="422"/>
      <c r="MYY11" s="422"/>
      <c r="MYZ11" s="422"/>
      <c r="MZA11" s="422"/>
      <c r="MZB11" s="422"/>
      <c r="MZC11" s="422"/>
      <c r="MZD11" s="422"/>
      <c r="MZE11" s="422"/>
      <c r="MZF11" s="422"/>
      <c r="MZG11" s="422"/>
      <c r="MZH11" s="422"/>
      <c r="MZI11" s="422"/>
      <c r="MZJ11" s="422"/>
      <c r="MZK11" s="422"/>
      <c r="MZL11" s="422"/>
      <c r="MZM11" s="422"/>
      <c r="MZN11" s="422"/>
      <c r="MZO11" s="422"/>
      <c r="MZP11" s="422"/>
      <c r="MZQ11" s="422"/>
      <c r="MZR11" s="422"/>
      <c r="MZS11" s="422"/>
      <c r="MZT11" s="422"/>
      <c r="MZU11" s="422"/>
      <c r="MZV11" s="422"/>
      <c r="MZW11" s="422"/>
      <c r="MZX11" s="422"/>
      <c r="MZY11" s="422"/>
      <c r="MZZ11" s="422"/>
      <c r="NAA11" s="422"/>
      <c r="NAB11" s="422"/>
      <c r="NAC11" s="422"/>
      <c r="NAD11" s="422"/>
      <c r="NAE11" s="422"/>
      <c r="NAF11" s="422"/>
      <c r="NAG11" s="422"/>
      <c r="NAH11" s="422"/>
      <c r="NAI11" s="422"/>
      <c r="NAJ11" s="422"/>
      <c r="NAK11" s="422"/>
      <c r="NAL11" s="422"/>
      <c r="NAM11" s="422"/>
      <c r="NAN11" s="422"/>
      <c r="NAO11" s="422"/>
      <c r="NAP11" s="422"/>
      <c r="NAQ11" s="422"/>
      <c r="NAR11" s="422"/>
      <c r="NAS11" s="422"/>
      <c r="NAT11" s="422"/>
      <c r="NAU11" s="422"/>
      <c r="NAV11" s="422"/>
      <c r="NAW11" s="422"/>
      <c r="NAX11" s="422"/>
      <c r="NAY11" s="422"/>
      <c r="NAZ11" s="422"/>
      <c r="NBA11" s="422"/>
      <c r="NBB11" s="422"/>
      <c r="NBC11" s="422"/>
      <c r="NBD11" s="422"/>
      <c r="NBE11" s="422"/>
      <c r="NBF11" s="422"/>
      <c r="NBG11" s="422"/>
      <c r="NBH11" s="422"/>
      <c r="NBI11" s="422"/>
      <c r="NBJ11" s="422"/>
      <c r="NBK11" s="422"/>
      <c r="NBL11" s="422"/>
      <c r="NBM11" s="422"/>
      <c r="NBN11" s="422"/>
      <c r="NBO11" s="422"/>
      <c r="NBP11" s="422"/>
      <c r="NBQ11" s="422"/>
      <c r="NBR11" s="422"/>
      <c r="NBS11" s="422"/>
      <c r="NBT11" s="422"/>
      <c r="NBU11" s="422"/>
      <c r="NBV11" s="422"/>
      <c r="NBW11" s="422"/>
      <c r="NBX11" s="422"/>
      <c r="NBY11" s="422"/>
      <c r="NBZ11" s="422"/>
      <c r="NCA11" s="422"/>
      <c r="NCB11" s="422"/>
      <c r="NCC11" s="422"/>
      <c r="NCD11" s="422"/>
      <c r="NCE11" s="422"/>
      <c r="NCF11" s="422"/>
      <c r="NCG11" s="422"/>
      <c r="NCH11" s="422"/>
      <c r="NCI11" s="422"/>
      <c r="NCJ11" s="422"/>
      <c r="NCK11" s="422"/>
      <c r="NCL11" s="422"/>
      <c r="NCM11" s="422"/>
      <c r="NCN11" s="422"/>
      <c r="NCO11" s="422"/>
      <c r="NCP11" s="422"/>
      <c r="NCQ11" s="422"/>
      <c r="NCR11" s="422"/>
      <c r="NCS11" s="422"/>
      <c r="NCT11" s="422"/>
      <c r="NCU11" s="422"/>
      <c r="NCV11" s="422"/>
      <c r="NCW11" s="422"/>
      <c r="NCX11" s="422"/>
      <c r="NCY11" s="422"/>
      <c r="NCZ11" s="422"/>
      <c r="NDA11" s="422"/>
      <c r="NDB11" s="422"/>
      <c r="NDC11" s="422"/>
      <c r="NDD11" s="422"/>
      <c r="NDE11" s="422"/>
      <c r="NDF11" s="422"/>
      <c r="NDG11" s="422"/>
      <c r="NDH11" s="422"/>
      <c r="NDI11" s="422"/>
      <c r="NDJ11" s="422"/>
      <c r="NDK11" s="422"/>
      <c r="NDL11" s="422"/>
      <c r="NDM11" s="422"/>
      <c r="NDN11" s="422"/>
      <c r="NDO11" s="422"/>
      <c r="NDP11" s="422"/>
      <c r="NDQ11" s="422"/>
      <c r="NDR11" s="422"/>
      <c r="NDS11" s="422"/>
      <c r="NDT11" s="422"/>
      <c r="NDU11" s="422"/>
      <c r="NDV11" s="422"/>
      <c r="NDW11" s="422"/>
      <c r="NDX11" s="422"/>
      <c r="NDY11" s="422"/>
      <c r="NDZ11" s="422"/>
      <c r="NEA11" s="422"/>
      <c r="NEB11" s="422"/>
      <c r="NEC11" s="422"/>
      <c r="NED11" s="422"/>
      <c r="NEE11" s="422"/>
      <c r="NEF11" s="422"/>
      <c r="NEG11" s="422"/>
      <c r="NEH11" s="422"/>
      <c r="NEI11" s="422"/>
      <c r="NEJ11" s="422"/>
      <c r="NEK11" s="422"/>
      <c r="NEL11" s="422"/>
      <c r="NEM11" s="422"/>
      <c r="NEN11" s="422"/>
      <c r="NEO11" s="422"/>
      <c r="NEP11" s="422"/>
      <c r="NEQ11" s="422"/>
      <c r="NER11" s="422"/>
      <c r="NES11" s="422"/>
      <c r="NET11" s="422"/>
      <c r="NEU11" s="422"/>
      <c r="NEV11" s="422"/>
      <c r="NEW11" s="422"/>
      <c r="NEX11" s="422"/>
      <c r="NEY11" s="422"/>
      <c r="NEZ11" s="422"/>
      <c r="NFA11" s="422"/>
      <c r="NFB11" s="422"/>
      <c r="NFC11" s="422"/>
      <c r="NFD11" s="422"/>
      <c r="NFE11" s="422"/>
      <c r="NFF11" s="422"/>
      <c r="NFG11" s="422"/>
      <c r="NFH11" s="422"/>
      <c r="NFI11" s="422"/>
      <c r="NFJ11" s="422"/>
      <c r="NFK11" s="422"/>
      <c r="NFL11" s="422"/>
      <c r="NFM11" s="422"/>
      <c r="NFN11" s="422"/>
      <c r="NFO11" s="422"/>
      <c r="NFP11" s="422"/>
      <c r="NFQ11" s="422"/>
      <c r="NFR11" s="422"/>
      <c r="NFS11" s="422"/>
      <c r="NFT11" s="422"/>
      <c r="NFU11" s="422"/>
      <c r="NFV11" s="422"/>
      <c r="NFW11" s="422"/>
      <c r="NFX11" s="422"/>
      <c r="NFY11" s="422"/>
      <c r="NFZ11" s="422"/>
      <c r="NGA11" s="422"/>
      <c r="NGB11" s="422"/>
      <c r="NGC11" s="422"/>
      <c r="NGD11" s="422"/>
      <c r="NGE11" s="422"/>
      <c r="NGF11" s="422"/>
      <c r="NGG11" s="422"/>
      <c r="NGH11" s="422"/>
      <c r="NGI11" s="422"/>
      <c r="NGJ11" s="422"/>
      <c r="NGK11" s="422"/>
      <c r="NGL11" s="422"/>
      <c r="NGM11" s="422"/>
      <c r="NGN11" s="422"/>
      <c r="NGO11" s="422"/>
      <c r="NGP11" s="422"/>
      <c r="NGQ11" s="422"/>
      <c r="NGR11" s="422"/>
      <c r="NGS11" s="422"/>
      <c r="NGT11" s="422"/>
      <c r="NGU11" s="422"/>
      <c r="NGV11" s="422"/>
      <c r="NGW11" s="422"/>
      <c r="NGX11" s="422"/>
      <c r="NGY11" s="422"/>
      <c r="NGZ11" s="422"/>
      <c r="NHA11" s="422"/>
      <c r="NHB11" s="422"/>
      <c r="NHC11" s="422"/>
      <c r="NHD11" s="422"/>
      <c r="NHE11" s="422"/>
      <c r="NHF11" s="422"/>
      <c r="NHG11" s="422"/>
      <c r="NHH11" s="422"/>
      <c r="NHI11" s="422"/>
      <c r="NHJ11" s="422"/>
      <c r="NHK11" s="422"/>
      <c r="NHL11" s="422"/>
      <c r="NHM11" s="422"/>
      <c r="NHN11" s="422"/>
      <c r="NHO11" s="422"/>
      <c r="NHP11" s="422"/>
      <c r="NHQ11" s="422"/>
      <c r="NHR11" s="422"/>
      <c r="NHS11" s="422"/>
      <c r="NHT11" s="422"/>
      <c r="NHU11" s="422"/>
      <c r="NHV11" s="422"/>
      <c r="NHW11" s="422"/>
      <c r="NHX11" s="422"/>
      <c r="NHY11" s="422"/>
      <c r="NHZ11" s="422"/>
      <c r="NIA11" s="422"/>
      <c r="NIB11" s="422"/>
      <c r="NIC11" s="422"/>
      <c r="NID11" s="422"/>
      <c r="NIE11" s="422"/>
      <c r="NIF11" s="422"/>
      <c r="NIG11" s="422"/>
      <c r="NIH11" s="422"/>
      <c r="NII11" s="422"/>
      <c r="NIJ11" s="422"/>
      <c r="NIK11" s="422"/>
      <c r="NIL11" s="422"/>
      <c r="NIM11" s="422"/>
      <c r="NIN11" s="422"/>
      <c r="NIO11" s="422"/>
      <c r="NIP11" s="422"/>
      <c r="NIQ11" s="422"/>
      <c r="NIR11" s="422"/>
      <c r="NIS11" s="422"/>
      <c r="NIT11" s="422"/>
      <c r="NIU11" s="422"/>
      <c r="NIV11" s="422"/>
      <c r="NIW11" s="422"/>
      <c r="NIX11" s="422"/>
      <c r="NIY11" s="422"/>
      <c r="NIZ11" s="422"/>
      <c r="NJA11" s="422"/>
      <c r="NJB11" s="422"/>
      <c r="NJC11" s="422"/>
      <c r="NJD11" s="422"/>
      <c r="NJE11" s="422"/>
      <c r="NJF11" s="422"/>
      <c r="NJG11" s="422"/>
      <c r="NJH11" s="422"/>
      <c r="NJI11" s="422"/>
      <c r="NJJ11" s="422"/>
      <c r="NJK11" s="422"/>
      <c r="NJL11" s="422"/>
      <c r="NJM11" s="422"/>
      <c r="NJN11" s="422"/>
      <c r="NJO11" s="422"/>
      <c r="NJP11" s="422"/>
      <c r="NJQ11" s="422"/>
      <c r="NJR11" s="422"/>
      <c r="NJS11" s="422"/>
      <c r="NJT11" s="422"/>
      <c r="NJU11" s="422"/>
      <c r="NJV11" s="422"/>
      <c r="NJW11" s="422"/>
      <c r="NJX11" s="422"/>
      <c r="NJY11" s="422"/>
      <c r="NJZ11" s="422"/>
      <c r="NKA11" s="422"/>
      <c r="NKB11" s="422"/>
      <c r="NKC11" s="422"/>
      <c r="NKD11" s="422"/>
      <c r="NKE11" s="422"/>
      <c r="NKF11" s="422"/>
      <c r="NKG11" s="422"/>
      <c r="NKH11" s="422"/>
      <c r="NKI11" s="422"/>
      <c r="NKJ11" s="422"/>
      <c r="NKK11" s="422"/>
      <c r="NKL11" s="422"/>
      <c r="NKM11" s="422"/>
      <c r="NKN11" s="422"/>
      <c r="NKO11" s="422"/>
      <c r="NKP11" s="422"/>
      <c r="NKQ11" s="422"/>
      <c r="NKR11" s="422"/>
      <c r="NKS11" s="422"/>
      <c r="NKT11" s="422"/>
      <c r="NKU11" s="422"/>
      <c r="NKV11" s="422"/>
      <c r="NKW11" s="422"/>
      <c r="NKX11" s="422"/>
      <c r="NKY11" s="422"/>
      <c r="NKZ11" s="422"/>
      <c r="NLA11" s="422"/>
      <c r="NLB11" s="422"/>
      <c r="NLC11" s="422"/>
      <c r="NLD11" s="422"/>
      <c r="NLE11" s="422"/>
      <c r="NLF11" s="422"/>
      <c r="NLG11" s="422"/>
      <c r="NLH11" s="422"/>
      <c r="NLI11" s="422"/>
      <c r="NLJ11" s="422"/>
      <c r="NLK11" s="422"/>
      <c r="NLL11" s="422"/>
      <c r="NLM11" s="422"/>
      <c r="NLN11" s="422"/>
      <c r="NLO11" s="422"/>
      <c r="NLP11" s="422"/>
      <c r="NLQ11" s="422"/>
      <c r="NLR11" s="422"/>
      <c r="NLS11" s="422"/>
      <c r="NLT11" s="422"/>
      <c r="NLU11" s="422"/>
      <c r="NLV11" s="422"/>
      <c r="NLW11" s="422"/>
      <c r="NLX11" s="422"/>
      <c r="NLY11" s="422"/>
      <c r="NLZ11" s="422"/>
      <c r="NMA11" s="422"/>
      <c r="NMB11" s="422"/>
      <c r="NMC11" s="422"/>
      <c r="NMD11" s="422"/>
      <c r="NME11" s="422"/>
      <c r="NMF11" s="422"/>
      <c r="NMG11" s="422"/>
      <c r="NMH11" s="422"/>
      <c r="NMI11" s="422"/>
      <c r="NMJ11" s="422"/>
      <c r="NMK11" s="422"/>
      <c r="NML11" s="422"/>
      <c r="NMM11" s="422"/>
      <c r="NMN11" s="422"/>
      <c r="NMO11" s="422"/>
      <c r="NMP11" s="422"/>
      <c r="NMQ11" s="422"/>
      <c r="NMR11" s="422"/>
      <c r="NMS11" s="422"/>
      <c r="NMT11" s="422"/>
      <c r="NMU11" s="422"/>
      <c r="NMV11" s="422"/>
      <c r="NMW11" s="422"/>
      <c r="NMX11" s="422"/>
      <c r="NMY11" s="422"/>
      <c r="NMZ11" s="422"/>
      <c r="NNA11" s="422"/>
      <c r="NNB11" s="422"/>
      <c r="NNC11" s="422"/>
      <c r="NND11" s="422"/>
      <c r="NNE11" s="422"/>
      <c r="NNF11" s="422"/>
      <c r="NNG11" s="422"/>
      <c r="NNH11" s="422"/>
      <c r="NNI11" s="422"/>
      <c r="NNJ11" s="422"/>
      <c r="NNK11" s="422"/>
      <c r="NNL11" s="422"/>
      <c r="NNM11" s="422"/>
      <c r="NNN11" s="422"/>
      <c r="NNO11" s="422"/>
      <c r="NNP11" s="422"/>
      <c r="NNQ11" s="422"/>
      <c r="NNR11" s="422"/>
      <c r="NNS11" s="422"/>
      <c r="NNT11" s="422"/>
      <c r="NNU11" s="422"/>
      <c r="NNV11" s="422"/>
      <c r="NNW11" s="422"/>
      <c r="NNX11" s="422"/>
      <c r="NNY11" s="422"/>
      <c r="NNZ11" s="422"/>
      <c r="NOA11" s="422"/>
      <c r="NOB11" s="422"/>
      <c r="NOC11" s="422"/>
      <c r="NOD11" s="422"/>
      <c r="NOE11" s="422"/>
      <c r="NOF11" s="422"/>
      <c r="NOG11" s="422"/>
      <c r="NOH11" s="422"/>
      <c r="NOI11" s="422"/>
      <c r="NOJ11" s="422"/>
      <c r="NOK11" s="422"/>
      <c r="NOL11" s="422"/>
      <c r="NOM11" s="422"/>
      <c r="NON11" s="422"/>
      <c r="NOO11" s="422"/>
      <c r="NOP11" s="422"/>
      <c r="NOQ11" s="422"/>
      <c r="NOR11" s="422"/>
      <c r="NOS11" s="422"/>
      <c r="NOT11" s="422"/>
      <c r="NOU11" s="422"/>
      <c r="NOV11" s="422"/>
      <c r="NOW11" s="422"/>
      <c r="NOX11" s="422"/>
      <c r="NOY11" s="422"/>
      <c r="NOZ11" s="422"/>
      <c r="NPA11" s="422"/>
      <c r="NPB11" s="422"/>
      <c r="NPC11" s="422"/>
      <c r="NPD11" s="422"/>
      <c r="NPE11" s="422"/>
      <c r="NPF11" s="422"/>
      <c r="NPG11" s="422"/>
      <c r="NPH11" s="422"/>
      <c r="NPI11" s="422"/>
      <c r="NPJ11" s="422"/>
      <c r="NPK11" s="422"/>
      <c r="NPL11" s="422"/>
      <c r="NPM11" s="422"/>
      <c r="NPN11" s="422"/>
      <c r="NPO11" s="422"/>
      <c r="NPP11" s="422"/>
      <c r="NPQ11" s="422"/>
      <c r="NPR11" s="422"/>
      <c r="NPS11" s="422"/>
      <c r="NPT11" s="422"/>
      <c r="NPU11" s="422"/>
      <c r="NPV11" s="422"/>
      <c r="NPW11" s="422"/>
      <c r="NPX11" s="422"/>
      <c r="NPY11" s="422"/>
      <c r="NPZ11" s="422"/>
      <c r="NQA11" s="422"/>
      <c r="NQB11" s="422"/>
      <c r="NQC11" s="422"/>
      <c r="NQD11" s="422"/>
      <c r="NQE11" s="422"/>
      <c r="NQF11" s="422"/>
      <c r="NQG11" s="422"/>
      <c r="NQH11" s="422"/>
      <c r="NQI11" s="422"/>
      <c r="NQJ11" s="422"/>
      <c r="NQK11" s="422"/>
      <c r="NQL11" s="422"/>
      <c r="NQM11" s="422"/>
      <c r="NQN11" s="422"/>
      <c r="NQO11" s="422"/>
      <c r="NQP11" s="422"/>
      <c r="NQQ11" s="422"/>
      <c r="NQR11" s="422"/>
      <c r="NQS11" s="422"/>
      <c r="NQT11" s="422"/>
      <c r="NQU11" s="422"/>
      <c r="NQV11" s="422"/>
      <c r="NQW11" s="422"/>
      <c r="NQX11" s="422"/>
      <c r="NQY11" s="422"/>
      <c r="NQZ11" s="422"/>
      <c r="NRA11" s="422"/>
      <c r="NRB11" s="422"/>
      <c r="NRC11" s="422"/>
      <c r="NRD11" s="422"/>
      <c r="NRE11" s="422"/>
      <c r="NRF11" s="422"/>
      <c r="NRG11" s="422"/>
      <c r="NRH11" s="422"/>
      <c r="NRI11" s="422"/>
      <c r="NRJ11" s="422"/>
      <c r="NRK11" s="422"/>
      <c r="NRL11" s="422"/>
      <c r="NRM11" s="422"/>
      <c r="NRN11" s="422"/>
      <c r="NRO11" s="422"/>
      <c r="NRP11" s="422"/>
      <c r="NRQ11" s="422"/>
      <c r="NRR11" s="422"/>
      <c r="NRS11" s="422"/>
      <c r="NRT11" s="422"/>
      <c r="NRU11" s="422"/>
      <c r="NRV11" s="422"/>
      <c r="NRW11" s="422"/>
      <c r="NRX11" s="422"/>
      <c r="NRY11" s="422"/>
      <c r="NRZ11" s="422"/>
      <c r="NSA11" s="422"/>
      <c r="NSB11" s="422"/>
      <c r="NSC11" s="422"/>
      <c r="NSD11" s="422"/>
      <c r="NSE11" s="422"/>
      <c r="NSF11" s="422"/>
      <c r="NSG11" s="422"/>
      <c r="NSH11" s="422"/>
      <c r="NSI11" s="422"/>
      <c r="NSJ11" s="422"/>
      <c r="NSK11" s="422"/>
      <c r="NSL11" s="422"/>
      <c r="NSM11" s="422"/>
      <c r="NSN11" s="422"/>
      <c r="NSO11" s="422"/>
      <c r="NSP11" s="422"/>
      <c r="NSQ11" s="422"/>
      <c r="NSR11" s="422"/>
      <c r="NSS11" s="422"/>
      <c r="NST11" s="422"/>
      <c r="NSU11" s="422"/>
      <c r="NSV11" s="422"/>
      <c r="NSW11" s="422"/>
      <c r="NSX11" s="422"/>
      <c r="NSY11" s="422"/>
      <c r="NSZ11" s="422"/>
      <c r="NTA11" s="422"/>
      <c r="NTB11" s="422"/>
      <c r="NTC11" s="422"/>
      <c r="NTD11" s="422"/>
      <c r="NTE11" s="422"/>
      <c r="NTF11" s="422"/>
      <c r="NTG11" s="422"/>
      <c r="NTH11" s="422"/>
      <c r="NTI11" s="422"/>
      <c r="NTJ11" s="422"/>
      <c r="NTK11" s="422"/>
      <c r="NTL11" s="422"/>
      <c r="NTM11" s="422"/>
      <c r="NTN11" s="422"/>
      <c r="NTO11" s="422"/>
      <c r="NTP11" s="422"/>
      <c r="NTQ11" s="422"/>
      <c r="NTR11" s="422"/>
      <c r="NTS11" s="422"/>
      <c r="NTT11" s="422"/>
      <c r="NTU11" s="422"/>
      <c r="NTV11" s="422"/>
      <c r="NTW11" s="422"/>
      <c r="NTX11" s="422"/>
      <c r="NTY11" s="422"/>
      <c r="NTZ11" s="422"/>
      <c r="NUA11" s="422"/>
      <c r="NUB11" s="422"/>
      <c r="NUC11" s="422"/>
      <c r="NUD11" s="422"/>
      <c r="NUE11" s="422"/>
      <c r="NUF11" s="422"/>
      <c r="NUG11" s="422"/>
      <c r="NUH11" s="422"/>
      <c r="NUI11" s="422"/>
      <c r="NUJ11" s="422"/>
      <c r="NUK11" s="422"/>
      <c r="NUL11" s="422"/>
      <c r="NUM11" s="422"/>
      <c r="NUN11" s="422"/>
      <c r="NUO11" s="422"/>
      <c r="NUP11" s="422"/>
      <c r="NUQ11" s="422"/>
      <c r="NUR11" s="422"/>
      <c r="NUS11" s="422"/>
      <c r="NUT11" s="422"/>
      <c r="NUU11" s="422"/>
      <c r="NUV11" s="422"/>
      <c r="NUW11" s="422"/>
      <c r="NUX11" s="422"/>
      <c r="NUY11" s="422"/>
      <c r="NUZ11" s="422"/>
      <c r="NVA11" s="422"/>
      <c r="NVB11" s="422"/>
      <c r="NVC11" s="422"/>
      <c r="NVD11" s="422"/>
      <c r="NVE11" s="422"/>
      <c r="NVF11" s="422"/>
      <c r="NVG11" s="422"/>
      <c r="NVH11" s="422"/>
      <c r="NVI11" s="422"/>
      <c r="NVJ11" s="422"/>
      <c r="NVK11" s="422"/>
      <c r="NVL11" s="422"/>
      <c r="NVM11" s="422"/>
      <c r="NVN11" s="422"/>
      <c r="NVO11" s="422"/>
      <c r="NVP11" s="422"/>
      <c r="NVQ11" s="422"/>
      <c r="NVR11" s="422"/>
      <c r="NVS11" s="422"/>
      <c r="NVT11" s="422"/>
      <c r="NVU11" s="422"/>
      <c r="NVV11" s="422"/>
      <c r="NVW11" s="422"/>
      <c r="NVX11" s="422"/>
      <c r="NVY11" s="422"/>
      <c r="NVZ11" s="422"/>
      <c r="NWA11" s="422"/>
      <c r="NWB11" s="422"/>
      <c r="NWC11" s="422"/>
      <c r="NWD11" s="422"/>
      <c r="NWE11" s="422"/>
      <c r="NWF11" s="422"/>
      <c r="NWG11" s="422"/>
      <c r="NWH11" s="422"/>
      <c r="NWI11" s="422"/>
      <c r="NWJ11" s="422"/>
      <c r="NWK11" s="422"/>
      <c r="NWL11" s="422"/>
      <c r="NWM11" s="422"/>
      <c r="NWN11" s="422"/>
      <c r="NWO11" s="422"/>
      <c r="NWP11" s="422"/>
      <c r="NWQ11" s="422"/>
      <c r="NWR11" s="422"/>
      <c r="NWS11" s="422"/>
      <c r="NWT11" s="422"/>
      <c r="NWU11" s="422"/>
      <c r="NWV11" s="422"/>
      <c r="NWW11" s="422"/>
      <c r="NWX11" s="422"/>
      <c r="NWY11" s="422"/>
      <c r="NWZ11" s="422"/>
      <c r="NXA11" s="422"/>
      <c r="NXB11" s="422"/>
      <c r="NXC11" s="422"/>
      <c r="NXD11" s="422"/>
      <c r="NXE11" s="422"/>
      <c r="NXF11" s="422"/>
      <c r="NXG11" s="422"/>
      <c r="NXH11" s="422"/>
      <c r="NXI11" s="422"/>
      <c r="NXJ11" s="422"/>
      <c r="NXK11" s="422"/>
      <c r="NXL11" s="422"/>
      <c r="NXM11" s="422"/>
      <c r="NXN11" s="422"/>
      <c r="NXO11" s="422"/>
      <c r="NXP11" s="422"/>
      <c r="NXQ11" s="422"/>
      <c r="NXR11" s="422"/>
      <c r="NXS11" s="422"/>
      <c r="NXT11" s="422"/>
      <c r="NXU11" s="422"/>
      <c r="NXV11" s="422"/>
      <c r="NXW11" s="422"/>
      <c r="NXX11" s="422"/>
      <c r="NXY11" s="422"/>
      <c r="NXZ11" s="422"/>
      <c r="NYA11" s="422"/>
      <c r="NYB11" s="422"/>
      <c r="NYC11" s="422"/>
      <c r="NYD11" s="422"/>
      <c r="NYE11" s="422"/>
      <c r="NYF11" s="422"/>
      <c r="NYG11" s="422"/>
      <c r="NYH11" s="422"/>
      <c r="NYI11" s="422"/>
      <c r="NYJ11" s="422"/>
      <c r="NYK11" s="422"/>
      <c r="NYL11" s="422"/>
      <c r="NYM11" s="422"/>
      <c r="NYN11" s="422"/>
      <c r="NYO11" s="422"/>
      <c r="NYP11" s="422"/>
      <c r="NYQ11" s="422"/>
      <c r="NYR11" s="422"/>
      <c r="NYS11" s="422"/>
      <c r="NYT11" s="422"/>
      <c r="NYU11" s="422"/>
      <c r="NYV11" s="422"/>
      <c r="NYW11" s="422"/>
      <c r="NYX11" s="422"/>
      <c r="NYY11" s="422"/>
      <c r="NYZ11" s="422"/>
      <c r="NZA11" s="422"/>
      <c r="NZB11" s="422"/>
      <c r="NZC11" s="422"/>
      <c r="NZD11" s="422"/>
      <c r="NZE11" s="422"/>
      <c r="NZF11" s="422"/>
      <c r="NZG11" s="422"/>
      <c r="NZH11" s="422"/>
      <c r="NZI11" s="422"/>
      <c r="NZJ11" s="422"/>
      <c r="NZK11" s="422"/>
      <c r="NZL11" s="422"/>
      <c r="NZM11" s="422"/>
      <c r="NZN11" s="422"/>
      <c r="NZO11" s="422"/>
      <c r="NZP11" s="422"/>
      <c r="NZQ11" s="422"/>
      <c r="NZR11" s="422"/>
      <c r="NZS11" s="422"/>
      <c r="NZT11" s="422"/>
      <c r="NZU11" s="422"/>
      <c r="NZV11" s="422"/>
      <c r="NZW11" s="422"/>
      <c r="NZX11" s="422"/>
      <c r="NZY11" s="422"/>
      <c r="NZZ11" s="422"/>
      <c r="OAA11" s="422"/>
      <c r="OAB11" s="422"/>
      <c r="OAC11" s="422"/>
      <c r="OAD11" s="422"/>
      <c r="OAE11" s="422"/>
      <c r="OAF11" s="422"/>
      <c r="OAG11" s="422"/>
      <c r="OAH11" s="422"/>
      <c r="OAI11" s="422"/>
      <c r="OAJ11" s="422"/>
      <c r="OAK11" s="422"/>
      <c r="OAL11" s="422"/>
      <c r="OAM11" s="422"/>
      <c r="OAN11" s="422"/>
      <c r="OAO11" s="422"/>
      <c r="OAP11" s="422"/>
      <c r="OAQ11" s="422"/>
      <c r="OAR11" s="422"/>
      <c r="OAS11" s="422"/>
      <c r="OAT11" s="422"/>
      <c r="OAU11" s="422"/>
      <c r="OAV11" s="422"/>
      <c r="OAW11" s="422"/>
      <c r="OAX11" s="422"/>
      <c r="OAY11" s="422"/>
      <c r="OAZ11" s="422"/>
      <c r="OBA11" s="422"/>
      <c r="OBB11" s="422"/>
      <c r="OBC11" s="422"/>
      <c r="OBD11" s="422"/>
      <c r="OBE11" s="422"/>
      <c r="OBF11" s="422"/>
      <c r="OBG11" s="422"/>
      <c r="OBH11" s="422"/>
      <c r="OBI11" s="422"/>
      <c r="OBJ11" s="422"/>
      <c r="OBK11" s="422"/>
      <c r="OBL11" s="422"/>
      <c r="OBM11" s="422"/>
      <c r="OBN11" s="422"/>
      <c r="OBO11" s="422"/>
      <c r="OBP11" s="422"/>
      <c r="OBQ11" s="422"/>
      <c r="OBR11" s="422"/>
      <c r="OBS11" s="422"/>
      <c r="OBT11" s="422"/>
      <c r="OBU11" s="422"/>
      <c r="OBV11" s="422"/>
      <c r="OBW11" s="422"/>
      <c r="OBX11" s="422"/>
      <c r="OBY11" s="422"/>
      <c r="OBZ11" s="422"/>
      <c r="OCA11" s="422"/>
      <c r="OCB11" s="422"/>
      <c r="OCC11" s="422"/>
      <c r="OCD11" s="422"/>
      <c r="OCE11" s="422"/>
      <c r="OCF11" s="422"/>
      <c r="OCG11" s="422"/>
      <c r="OCH11" s="422"/>
      <c r="OCI11" s="422"/>
      <c r="OCJ11" s="422"/>
      <c r="OCK11" s="422"/>
      <c r="OCL11" s="422"/>
      <c r="OCM11" s="422"/>
      <c r="OCN11" s="422"/>
      <c r="OCO11" s="422"/>
      <c r="OCP11" s="422"/>
      <c r="OCQ11" s="422"/>
      <c r="OCR11" s="422"/>
      <c r="OCS11" s="422"/>
      <c r="OCT11" s="422"/>
      <c r="OCU11" s="422"/>
      <c r="OCV11" s="422"/>
      <c r="OCW11" s="422"/>
      <c r="OCX11" s="422"/>
      <c r="OCY11" s="422"/>
      <c r="OCZ11" s="422"/>
      <c r="ODA11" s="422"/>
      <c r="ODB11" s="422"/>
      <c r="ODC11" s="422"/>
      <c r="ODD11" s="422"/>
      <c r="ODE11" s="422"/>
      <c r="ODF11" s="422"/>
      <c r="ODG11" s="422"/>
      <c r="ODH11" s="422"/>
      <c r="ODI11" s="422"/>
      <c r="ODJ11" s="422"/>
      <c r="ODK11" s="422"/>
      <c r="ODL11" s="422"/>
      <c r="ODM11" s="422"/>
      <c r="ODN11" s="422"/>
      <c r="ODO11" s="422"/>
      <c r="ODP11" s="422"/>
      <c r="ODQ11" s="422"/>
      <c r="ODR11" s="422"/>
      <c r="ODS11" s="422"/>
      <c r="ODT11" s="422"/>
      <c r="ODU11" s="422"/>
      <c r="ODV11" s="422"/>
      <c r="ODW11" s="422"/>
      <c r="ODX11" s="422"/>
      <c r="ODY11" s="422"/>
      <c r="ODZ11" s="422"/>
      <c r="OEA11" s="422"/>
      <c r="OEB11" s="422"/>
      <c r="OEC11" s="422"/>
      <c r="OED11" s="422"/>
      <c r="OEE11" s="422"/>
      <c r="OEF11" s="422"/>
      <c r="OEG11" s="422"/>
      <c r="OEH11" s="422"/>
      <c r="OEI11" s="422"/>
      <c r="OEJ11" s="422"/>
      <c r="OEK11" s="422"/>
      <c r="OEL11" s="422"/>
      <c r="OEM11" s="422"/>
      <c r="OEN11" s="422"/>
      <c r="OEO11" s="422"/>
      <c r="OEP11" s="422"/>
      <c r="OEQ11" s="422"/>
      <c r="OER11" s="422"/>
      <c r="OES11" s="422"/>
      <c r="OET11" s="422"/>
      <c r="OEU11" s="422"/>
      <c r="OEV11" s="422"/>
      <c r="OEW11" s="422"/>
      <c r="OEX11" s="422"/>
      <c r="OEY11" s="422"/>
      <c r="OEZ11" s="422"/>
      <c r="OFA11" s="422"/>
      <c r="OFB11" s="422"/>
      <c r="OFC11" s="422"/>
      <c r="OFD11" s="422"/>
      <c r="OFE11" s="422"/>
      <c r="OFF11" s="422"/>
      <c r="OFG11" s="422"/>
      <c r="OFH11" s="422"/>
      <c r="OFI11" s="422"/>
      <c r="OFJ11" s="422"/>
      <c r="OFK11" s="422"/>
      <c r="OFL11" s="422"/>
      <c r="OFM11" s="422"/>
      <c r="OFN11" s="422"/>
      <c r="OFO11" s="422"/>
      <c r="OFP11" s="422"/>
      <c r="OFQ11" s="422"/>
      <c r="OFR11" s="422"/>
      <c r="OFS11" s="422"/>
      <c r="OFT11" s="422"/>
      <c r="OFU11" s="422"/>
      <c r="OFV11" s="422"/>
      <c r="OFW11" s="422"/>
      <c r="OFX11" s="422"/>
      <c r="OFY11" s="422"/>
      <c r="OFZ11" s="422"/>
      <c r="OGA11" s="422"/>
      <c r="OGB11" s="422"/>
      <c r="OGC11" s="422"/>
      <c r="OGD11" s="422"/>
      <c r="OGE11" s="422"/>
      <c r="OGF11" s="422"/>
      <c r="OGG11" s="422"/>
      <c r="OGH11" s="422"/>
      <c r="OGI11" s="422"/>
      <c r="OGJ11" s="422"/>
      <c r="OGK11" s="422"/>
      <c r="OGL11" s="422"/>
      <c r="OGM11" s="422"/>
      <c r="OGN11" s="422"/>
      <c r="OGO11" s="422"/>
      <c r="OGP11" s="422"/>
      <c r="OGQ11" s="422"/>
      <c r="OGR11" s="422"/>
      <c r="OGS11" s="422"/>
      <c r="OGT11" s="422"/>
      <c r="OGU11" s="422"/>
      <c r="OGV11" s="422"/>
      <c r="OGW11" s="422"/>
      <c r="OGX11" s="422"/>
      <c r="OGY11" s="422"/>
      <c r="OGZ11" s="422"/>
      <c r="OHA11" s="422"/>
      <c r="OHB11" s="422"/>
      <c r="OHC11" s="422"/>
      <c r="OHD11" s="422"/>
      <c r="OHE11" s="422"/>
      <c r="OHF11" s="422"/>
      <c r="OHG11" s="422"/>
      <c r="OHH11" s="422"/>
      <c r="OHI11" s="422"/>
      <c r="OHJ11" s="422"/>
      <c r="OHK11" s="422"/>
      <c r="OHL11" s="422"/>
      <c r="OHM11" s="422"/>
      <c r="OHN11" s="422"/>
      <c r="OHO11" s="422"/>
      <c r="OHP11" s="422"/>
      <c r="OHQ11" s="422"/>
      <c r="OHR11" s="422"/>
      <c r="OHS11" s="422"/>
      <c r="OHT11" s="422"/>
      <c r="OHU11" s="422"/>
      <c r="OHV11" s="422"/>
      <c r="OHW11" s="422"/>
      <c r="OHX11" s="422"/>
      <c r="OHY11" s="422"/>
      <c r="OHZ11" s="422"/>
      <c r="OIA11" s="422"/>
      <c r="OIB11" s="422"/>
      <c r="OIC11" s="422"/>
      <c r="OID11" s="422"/>
      <c r="OIE11" s="422"/>
      <c r="OIF11" s="422"/>
      <c r="OIG11" s="422"/>
      <c r="OIH11" s="422"/>
      <c r="OII11" s="422"/>
      <c r="OIJ11" s="422"/>
      <c r="OIK11" s="422"/>
      <c r="OIL11" s="422"/>
      <c r="OIM11" s="422"/>
      <c r="OIN11" s="422"/>
      <c r="OIO11" s="422"/>
      <c r="OIP11" s="422"/>
      <c r="OIQ11" s="422"/>
      <c r="OIR11" s="422"/>
      <c r="OIS11" s="422"/>
      <c r="OIT11" s="422"/>
      <c r="OIU11" s="422"/>
      <c r="OIV11" s="422"/>
      <c r="OIW11" s="422"/>
      <c r="OIX11" s="422"/>
      <c r="OIY11" s="422"/>
      <c r="OIZ11" s="422"/>
      <c r="OJA11" s="422"/>
      <c r="OJB11" s="422"/>
      <c r="OJC11" s="422"/>
      <c r="OJD11" s="422"/>
      <c r="OJE11" s="422"/>
      <c r="OJF11" s="422"/>
      <c r="OJG11" s="422"/>
      <c r="OJH11" s="422"/>
      <c r="OJI11" s="422"/>
      <c r="OJJ11" s="422"/>
      <c r="OJK11" s="422"/>
      <c r="OJL11" s="422"/>
      <c r="OJM11" s="422"/>
      <c r="OJN11" s="422"/>
      <c r="OJO11" s="422"/>
      <c r="OJP11" s="422"/>
      <c r="OJQ11" s="422"/>
      <c r="OJR11" s="422"/>
      <c r="OJS11" s="422"/>
      <c r="OJT11" s="422"/>
      <c r="OJU11" s="422"/>
      <c r="OJV11" s="422"/>
      <c r="OJW11" s="422"/>
      <c r="OJX11" s="422"/>
      <c r="OJY11" s="422"/>
      <c r="OJZ11" s="422"/>
      <c r="OKA11" s="422"/>
      <c r="OKB11" s="422"/>
      <c r="OKC11" s="422"/>
      <c r="OKD11" s="422"/>
      <c r="OKE11" s="422"/>
      <c r="OKF11" s="422"/>
      <c r="OKG11" s="422"/>
      <c r="OKH11" s="422"/>
      <c r="OKI11" s="422"/>
      <c r="OKJ11" s="422"/>
      <c r="OKK11" s="422"/>
      <c r="OKL11" s="422"/>
      <c r="OKM11" s="422"/>
      <c r="OKN11" s="422"/>
      <c r="OKO11" s="422"/>
      <c r="OKP11" s="422"/>
      <c r="OKQ11" s="422"/>
      <c r="OKR11" s="422"/>
      <c r="OKS11" s="422"/>
      <c r="OKT11" s="422"/>
      <c r="OKU11" s="422"/>
      <c r="OKV11" s="422"/>
      <c r="OKW11" s="422"/>
      <c r="OKX11" s="422"/>
      <c r="OKY11" s="422"/>
      <c r="OKZ11" s="422"/>
      <c r="OLA11" s="422"/>
      <c r="OLB11" s="422"/>
      <c r="OLC11" s="422"/>
      <c r="OLD11" s="422"/>
      <c r="OLE11" s="422"/>
      <c r="OLF11" s="422"/>
      <c r="OLG11" s="422"/>
      <c r="OLH11" s="422"/>
      <c r="OLI11" s="422"/>
      <c r="OLJ11" s="422"/>
      <c r="OLK11" s="422"/>
      <c r="OLL11" s="422"/>
      <c r="OLM11" s="422"/>
      <c r="OLN11" s="422"/>
      <c r="OLO11" s="422"/>
      <c r="OLP11" s="422"/>
      <c r="OLQ11" s="422"/>
      <c r="OLR11" s="422"/>
      <c r="OLS11" s="422"/>
      <c r="OLT11" s="422"/>
      <c r="OLU11" s="422"/>
      <c r="OLV11" s="422"/>
      <c r="OLW11" s="422"/>
      <c r="OLX11" s="422"/>
      <c r="OLY11" s="422"/>
      <c r="OLZ11" s="422"/>
      <c r="OMA11" s="422"/>
      <c r="OMB11" s="422"/>
      <c r="OMC11" s="422"/>
      <c r="OMD11" s="422"/>
      <c r="OME11" s="422"/>
      <c r="OMF11" s="422"/>
      <c r="OMG11" s="422"/>
      <c r="OMH11" s="422"/>
      <c r="OMI11" s="422"/>
      <c r="OMJ11" s="422"/>
      <c r="OMK11" s="422"/>
      <c r="OML11" s="422"/>
      <c r="OMM11" s="422"/>
      <c r="OMN11" s="422"/>
      <c r="OMO11" s="422"/>
      <c r="OMP11" s="422"/>
      <c r="OMQ11" s="422"/>
      <c r="OMR11" s="422"/>
      <c r="OMS11" s="422"/>
      <c r="OMT11" s="422"/>
      <c r="OMU11" s="422"/>
      <c r="OMV11" s="422"/>
      <c r="OMW11" s="422"/>
      <c r="OMX11" s="422"/>
      <c r="OMY11" s="422"/>
      <c r="OMZ11" s="422"/>
      <c r="ONA11" s="422"/>
      <c r="ONB11" s="422"/>
      <c r="ONC11" s="422"/>
      <c r="OND11" s="422"/>
      <c r="ONE11" s="422"/>
      <c r="ONF11" s="422"/>
      <c r="ONG11" s="422"/>
      <c r="ONH11" s="422"/>
      <c r="ONI11" s="422"/>
      <c r="ONJ11" s="422"/>
      <c r="ONK11" s="422"/>
      <c r="ONL11" s="422"/>
      <c r="ONM11" s="422"/>
      <c r="ONN11" s="422"/>
      <c r="ONO11" s="422"/>
      <c r="ONP11" s="422"/>
      <c r="ONQ11" s="422"/>
      <c r="ONR11" s="422"/>
      <c r="ONS11" s="422"/>
      <c r="ONT11" s="422"/>
      <c r="ONU11" s="422"/>
      <c r="ONV11" s="422"/>
      <c r="ONW11" s="422"/>
      <c r="ONX11" s="422"/>
      <c r="ONY11" s="422"/>
      <c r="ONZ11" s="422"/>
      <c r="OOA11" s="422"/>
      <c r="OOB11" s="422"/>
      <c r="OOC11" s="422"/>
      <c r="OOD11" s="422"/>
      <c r="OOE11" s="422"/>
      <c r="OOF11" s="422"/>
      <c r="OOG11" s="422"/>
      <c r="OOH11" s="422"/>
      <c r="OOI11" s="422"/>
      <c r="OOJ11" s="422"/>
      <c r="OOK11" s="422"/>
      <c r="OOL11" s="422"/>
      <c r="OOM11" s="422"/>
      <c r="OON11" s="422"/>
      <c r="OOO11" s="422"/>
      <c r="OOP11" s="422"/>
      <c r="OOQ11" s="422"/>
      <c r="OOR11" s="422"/>
      <c r="OOS11" s="422"/>
      <c r="OOT11" s="422"/>
      <c r="OOU11" s="422"/>
      <c r="OOV11" s="422"/>
      <c r="OOW11" s="422"/>
      <c r="OOX11" s="422"/>
      <c r="OOY11" s="422"/>
      <c r="OOZ11" s="422"/>
      <c r="OPA11" s="422"/>
      <c r="OPB11" s="422"/>
      <c r="OPC11" s="422"/>
      <c r="OPD11" s="422"/>
      <c r="OPE11" s="422"/>
      <c r="OPF11" s="422"/>
      <c r="OPG11" s="422"/>
      <c r="OPH11" s="422"/>
      <c r="OPI11" s="422"/>
      <c r="OPJ11" s="422"/>
      <c r="OPK11" s="422"/>
      <c r="OPL11" s="422"/>
      <c r="OPM11" s="422"/>
      <c r="OPN11" s="422"/>
      <c r="OPO11" s="422"/>
      <c r="OPP11" s="422"/>
      <c r="OPQ11" s="422"/>
      <c r="OPR11" s="422"/>
      <c r="OPS11" s="422"/>
      <c r="OPT11" s="422"/>
      <c r="OPU11" s="422"/>
      <c r="OPV11" s="422"/>
      <c r="OPW11" s="422"/>
      <c r="OPX11" s="422"/>
      <c r="OPY11" s="422"/>
      <c r="OPZ11" s="422"/>
      <c r="OQA11" s="422"/>
      <c r="OQB11" s="422"/>
      <c r="OQC11" s="422"/>
      <c r="OQD11" s="422"/>
      <c r="OQE11" s="422"/>
      <c r="OQF11" s="422"/>
      <c r="OQG11" s="422"/>
      <c r="OQH11" s="422"/>
      <c r="OQI11" s="422"/>
      <c r="OQJ11" s="422"/>
      <c r="OQK11" s="422"/>
      <c r="OQL11" s="422"/>
      <c r="OQM11" s="422"/>
      <c r="OQN11" s="422"/>
      <c r="OQO11" s="422"/>
      <c r="OQP11" s="422"/>
      <c r="OQQ11" s="422"/>
      <c r="OQR11" s="422"/>
      <c r="OQS11" s="422"/>
      <c r="OQT11" s="422"/>
      <c r="OQU11" s="422"/>
      <c r="OQV11" s="422"/>
      <c r="OQW11" s="422"/>
      <c r="OQX11" s="422"/>
      <c r="OQY11" s="422"/>
      <c r="OQZ11" s="422"/>
      <c r="ORA11" s="422"/>
      <c r="ORB11" s="422"/>
      <c r="ORC11" s="422"/>
      <c r="ORD11" s="422"/>
      <c r="ORE11" s="422"/>
      <c r="ORF11" s="422"/>
      <c r="ORG11" s="422"/>
      <c r="ORH11" s="422"/>
      <c r="ORI11" s="422"/>
      <c r="ORJ11" s="422"/>
      <c r="ORK11" s="422"/>
      <c r="ORL11" s="422"/>
      <c r="ORM11" s="422"/>
      <c r="ORN11" s="422"/>
      <c r="ORO11" s="422"/>
      <c r="ORP11" s="422"/>
      <c r="ORQ11" s="422"/>
      <c r="ORR11" s="422"/>
      <c r="ORS11" s="422"/>
      <c r="ORT11" s="422"/>
      <c r="ORU11" s="422"/>
      <c r="ORV11" s="422"/>
      <c r="ORW11" s="422"/>
      <c r="ORX11" s="422"/>
      <c r="ORY11" s="422"/>
      <c r="ORZ11" s="422"/>
      <c r="OSA11" s="422"/>
      <c r="OSB11" s="422"/>
      <c r="OSC11" s="422"/>
      <c r="OSD11" s="422"/>
      <c r="OSE11" s="422"/>
      <c r="OSF11" s="422"/>
      <c r="OSG11" s="422"/>
      <c r="OSH11" s="422"/>
      <c r="OSI11" s="422"/>
      <c r="OSJ11" s="422"/>
      <c r="OSK11" s="422"/>
      <c r="OSL11" s="422"/>
      <c r="OSM11" s="422"/>
      <c r="OSN11" s="422"/>
      <c r="OSO11" s="422"/>
      <c r="OSP11" s="422"/>
      <c r="OSQ11" s="422"/>
      <c r="OSR11" s="422"/>
      <c r="OSS11" s="422"/>
      <c r="OST11" s="422"/>
      <c r="OSU11" s="422"/>
      <c r="OSV11" s="422"/>
      <c r="OSW11" s="422"/>
      <c r="OSX11" s="422"/>
      <c r="OSY11" s="422"/>
      <c r="OSZ11" s="422"/>
      <c r="OTA11" s="422"/>
      <c r="OTB11" s="422"/>
      <c r="OTC11" s="422"/>
      <c r="OTD11" s="422"/>
      <c r="OTE11" s="422"/>
      <c r="OTF11" s="422"/>
      <c r="OTG11" s="422"/>
      <c r="OTH11" s="422"/>
      <c r="OTI11" s="422"/>
      <c r="OTJ11" s="422"/>
      <c r="OTK11" s="422"/>
      <c r="OTL11" s="422"/>
      <c r="OTM11" s="422"/>
      <c r="OTN11" s="422"/>
      <c r="OTO11" s="422"/>
      <c r="OTP11" s="422"/>
      <c r="OTQ11" s="422"/>
      <c r="OTR11" s="422"/>
      <c r="OTS11" s="422"/>
      <c r="OTT11" s="422"/>
      <c r="OTU11" s="422"/>
      <c r="OTV11" s="422"/>
      <c r="OTW11" s="422"/>
      <c r="OTX11" s="422"/>
      <c r="OTY11" s="422"/>
      <c r="OTZ11" s="422"/>
      <c r="OUA11" s="422"/>
      <c r="OUB11" s="422"/>
      <c r="OUC11" s="422"/>
      <c r="OUD11" s="422"/>
      <c r="OUE11" s="422"/>
      <c r="OUF11" s="422"/>
      <c r="OUG11" s="422"/>
      <c r="OUH11" s="422"/>
      <c r="OUI11" s="422"/>
      <c r="OUJ11" s="422"/>
      <c r="OUK11" s="422"/>
      <c r="OUL11" s="422"/>
      <c r="OUM11" s="422"/>
      <c r="OUN11" s="422"/>
      <c r="OUO11" s="422"/>
      <c r="OUP11" s="422"/>
      <c r="OUQ11" s="422"/>
      <c r="OUR11" s="422"/>
      <c r="OUS11" s="422"/>
      <c r="OUT11" s="422"/>
      <c r="OUU11" s="422"/>
      <c r="OUV11" s="422"/>
      <c r="OUW11" s="422"/>
      <c r="OUX11" s="422"/>
      <c r="OUY11" s="422"/>
      <c r="OUZ11" s="422"/>
      <c r="OVA11" s="422"/>
      <c r="OVB11" s="422"/>
      <c r="OVC11" s="422"/>
      <c r="OVD11" s="422"/>
      <c r="OVE11" s="422"/>
      <c r="OVF11" s="422"/>
      <c r="OVG11" s="422"/>
      <c r="OVH11" s="422"/>
      <c r="OVI11" s="422"/>
      <c r="OVJ11" s="422"/>
      <c r="OVK11" s="422"/>
      <c r="OVL11" s="422"/>
      <c r="OVM11" s="422"/>
      <c r="OVN11" s="422"/>
      <c r="OVO11" s="422"/>
      <c r="OVP11" s="422"/>
      <c r="OVQ11" s="422"/>
      <c r="OVR11" s="422"/>
      <c r="OVS11" s="422"/>
      <c r="OVT11" s="422"/>
      <c r="OVU11" s="422"/>
      <c r="OVV11" s="422"/>
      <c r="OVW11" s="422"/>
      <c r="OVX11" s="422"/>
      <c r="OVY11" s="422"/>
      <c r="OVZ11" s="422"/>
      <c r="OWA11" s="422"/>
      <c r="OWB11" s="422"/>
      <c r="OWC11" s="422"/>
      <c r="OWD11" s="422"/>
      <c r="OWE11" s="422"/>
      <c r="OWF11" s="422"/>
      <c r="OWG11" s="422"/>
      <c r="OWH11" s="422"/>
      <c r="OWI11" s="422"/>
      <c r="OWJ11" s="422"/>
      <c r="OWK11" s="422"/>
      <c r="OWL11" s="422"/>
      <c r="OWM11" s="422"/>
      <c r="OWN11" s="422"/>
      <c r="OWO11" s="422"/>
      <c r="OWP11" s="422"/>
      <c r="OWQ11" s="422"/>
      <c r="OWR11" s="422"/>
      <c r="OWS11" s="422"/>
      <c r="OWT11" s="422"/>
      <c r="OWU11" s="422"/>
      <c r="OWV11" s="422"/>
      <c r="OWW11" s="422"/>
      <c r="OWX11" s="422"/>
      <c r="OWY11" s="422"/>
      <c r="OWZ11" s="422"/>
      <c r="OXA11" s="422"/>
      <c r="OXB11" s="422"/>
      <c r="OXC11" s="422"/>
      <c r="OXD11" s="422"/>
      <c r="OXE11" s="422"/>
      <c r="OXF11" s="422"/>
      <c r="OXG11" s="422"/>
      <c r="OXH11" s="422"/>
      <c r="OXI11" s="422"/>
      <c r="OXJ11" s="422"/>
      <c r="OXK11" s="422"/>
      <c r="OXL11" s="422"/>
      <c r="OXM11" s="422"/>
      <c r="OXN11" s="422"/>
      <c r="OXO11" s="422"/>
      <c r="OXP11" s="422"/>
      <c r="OXQ11" s="422"/>
      <c r="OXR11" s="422"/>
      <c r="OXS11" s="422"/>
      <c r="OXT11" s="422"/>
      <c r="OXU11" s="422"/>
      <c r="OXV11" s="422"/>
      <c r="OXW11" s="422"/>
      <c r="OXX11" s="422"/>
      <c r="OXY11" s="422"/>
      <c r="OXZ11" s="422"/>
      <c r="OYA11" s="422"/>
      <c r="OYB11" s="422"/>
      <c r="OYC11" s="422"/>
      <c r="OYD11" s="422"/>
      <c r="OYE11" s="422"/>
      <c r="OYF11" s="422"/>
      <c r="OYG11" s="422"/>
      <c r="OYH11" s="422"/>
      <c r="OYI11" s="422"/>
      <c r="OYJ11" s="422"/>
      <c r="OYK11" s="422"/>
      <c r="OYL11" s="422"/>
      <c r="OYM11" s="422"/>
      <c r="OYN11" s="422"/>
      <c r="OYO11" s="422"/>
      <c r="OYP11" s="422"/>
      <c r="OYQ11" s="422"/>
      <c r="OYR11" s="422"/>
      <c r="OYS11" s="422"/>
      <c r="OYT11" s="422"/>
      <c r="OYU11" s="422"/>
      <c r="OYV11" s="422"/>
      <c r="OYW11" s="422"/>
      <c r="OYX11" s="422"/>
      <c r="OYY11" s="422"/>
      <c r="OYZ11" s="422"/>
      <c r="OZA11" s="422"/>
      <c r="OZB11" s="422"/>
      <c r="OZC11" s="422"/>
      <c r="OZD11" s="422"/>
      <c r="OZE11" s="422"/>
      <c r="OZF11" s="422"/>
      <c r="OZG11" s="422"/>
      <c r="OZH11" s="422"/>
      <c r="OZI11" s="422"/>
      <c r="OZJ11" s="422"/>
      <c r="OZK11" s="422"/>
      <c r="OZL11" s="422"/>
      <c r="OZM11" s="422"/>
      <c r="OZN11" s="422"/>
      <c r="OZO11" s="422"/>
      <c r="OZP11" s="422"/>
      <c r="OZQ11" s="422"/>
      <c r="OZR11" s="422"/>
      <c r="OZS11" s="422"/>
      <c r="OZT11" s="422"/>
      <c r="OZU11" s="422"/>
      <c r="OZV11" s="422"/>
      <c r="OZW11" s="422"/>
      <c r="OZX11" s="422"/>
      <c r="OZY11" s="422"/>
      <c r="OZZ11" s="422"/>
      <c r="PAA11" s="422"/>
      <c r="PAB11" s="422"/>
      <c r="PAC11" s="422"/>
      <c r="PAD11" s="422"/>
      <c r="PAE11" s="422"/>
      <c r="PAF11" s="422"/>
      <c r="PAG11" s="422"/>
      <c r="PAH11" s="422"/>
      <c r="PAI11" s="422"/>
      <c r="PAJ11" s="422"/>
      <c r="PAK11" s="422"/>
      <c r="PAL11" s="422"/>
      <c r="PAM11" s="422"/>
      <c r="PAN11" s="422"/>
      <c r="PAO11" s="422"/>
      <c r="PAP11" s="422"/>
      <c r="PAQ11" s="422"/>
      <c r="PAR11" s="422"/>
      <c r="PAS11" s="422"/>
      <c r="PAT11" s="422"/>
      <c r="PAU11" s="422"/>
      <c r="PAV11" s="422"/>
      <c r="PAW11" s="422"/>
      <c r="PAX11" s="422"/>
      <c r="PAY11" s="422"/>
      <c r="PAZ11" s="422"/>
      <c r="PBA11" s="422"/>
      <c r="PBB11" s="422"/>
      <c r="PBC11" s="422"/>
      <c r="PBD11" s="422"/>
      <c r="PBE11" s="422"/>
      <c r="PBF11" s="422"/>
      <c r="PBG11" s="422"/>
      <c r="PBH11" s="422"/>
      <c r="PBI11" s="422"/>
      <c r="PBJ11" s="422"/>
      <c r="PBK11" s="422"/>
      <c r="PBL11" s="422"/>
      <c r="PBM11" s="422"/>
      <c r="PBN11" s="422"/>
      <c r="PBO11" s="422"/>
      <c r="PBP11" s="422"/>
      <c r="PBQ11" s="422"/>
      <c r="PBR11" s="422"/>
      <c r="PBS11" s="422"/>
      <c r="PBT11" s="422"/>
      <c r="PBU11" s="422"/>
      <c r="PBV11" s="422"/>
      <c r="PBW11" s="422"/>
      <c r="PBX11" s="422"/>
      <c r="PBY11" s="422"/>
      <c r="PBZ11" s="422"/>
      <c r="PCA11" s="422"/>
      <c r="PCB11" s="422"/>
      <c r="PCC11" s="422"/>
      <c r="PCD11" s="422"/>
      <c r="PCE11" s="422"/>
      <c r="PCF11" s="422"/>
      <c r="PCG11" s="422"/>
      <c r="PCH11" s="422"/>
      <c r="PCI11" s="422"/>
      <c r="PCJ11" s="422"/>
      <c r="PCK11" s="422"/>
      <c r="PCL11" s="422"/>
      <c r="PCM11" s="422"/>
      <c r="PCN11" s="422"/>
      <c r="PCO11" s="422"/>
      <c r="PCP11" s="422"/>
      <c r="PCQ11" s="422"/>
      <c r="PCR11" s="422"/>
      <c r="PCS11" s="422"/>
      <c r="PCT11" s="422"/>
      <c r="PCU11" s="422"/>
      <c r="PCV11" s="422"/>
      <c r="PCW11" s="422"/>
      <c r="PCX11" s="422"/>
      <c r="PCY11" s="422"/>
      <c r="PCZ11" s="422"/>
      <c r="PDA11" s="422"/>
      <c r="PDB11" s="422"/>
      <c r="PDC11" s="422"/>
      <c r="PDD11" s="422"/>
      <c r="PDE11" s="422"/>
      <c r="PDF11" s="422"/>
      <c r="PDG11" s="422"/>
      <c r="PDH11" s="422"/>
      <c r="PDI11" s="422"/>
      <c r="PDJ11" s="422"/>
      <c r="PDK11" s="422"/>
      <c r="PDL11" s="422"/>
      <c r="PDM11" s="422"/>
      <c r="PDN11" s="422"/>
      <c r="PDO11" s="422"/>
      <c r="PDP11" s="422"/>
      <c r="PDQ11" s="422"/>
      <c r="PDR11" s="422"/>
      <c r="PDS11" s="422"/>
      <c r="PDT11" s="422"/>
      <c r="PDU11" s="422"/>
      <c r="PDV11" s="422"/>
      <c r="PDW11" s="422"/>
      <c r="PDX11" s="422"/>
      <c r="PDY11" s="422"/>
      <c r="PDZ11" s="422"/>
      <c r="PEA11" s="422"/>
      <c r="PEB11" s="422"/>
      <c r="PEC11" s="422"/>
      <c r="PED11" s="422"/>
      <c r="PEE11" s="422"/>
      <c r="PEF11" s="422"/>
      <c r="PEG11" s="422"/>
      <c r="PEH11" s="422"/>
      <c r="PEI11" s="422"/>
      <c r="PEJ11" s="422"/>
      <c r="PEK11" s="422"/>
      <c r="PEL11" s="422"/>
      <c r="PEM11" s="422"/>
      <c r="PEN11" s="422"/>
      <c r="PEO11" s="422"/>
      <c r="PEP11" s="422"/>
      <c r="PEQ11" s="422"/>
      <c r="PER11" s="422"/>
      <c r="PES11" s="422"/>
      <c r="PET11" s="422"/>
      <c r="PEU11" s="422"/>
      <c r="PEV11" s="422"/>
      <c r="PEW11" s="422"/>
      <c r="PEX11" s="422"/>
      <c r="PEY11" s="422"/>
      <c r="PEZ11" s="422"/>
      <c r="PFA11" s="422"/>
      <c r="PFB11" s="422"/>
      <c r="PFC11" s="422"/>
      <c r="PFD11" s="422"/>
      <c r="PFE11" s="422"/>
      <c r="PFF11" s="422"/>
      <c r="PFG11" s="422"/>
      <c r="PFH11" s="422"/>
      <c r="PFI11" s="422"/>
      <c r="PFJ11" s="422"/>
      <c r="PFK11" s="422"/>
      <c r="PFL11" s="422"/>
      <c r="PFM11" s="422"/>
      <c r="PFN11" s="422"/>
      <c r="PFO11" s="422"/>
      <c r="PFP11" s="422"/>
      <c r="PFQ11" s="422"/>
      <c r="PFR11" s="422"/>
      <c r="PFS11" s="422"/>
      <c r="PFT11" s="422"/>
      <c r="PFU11" s="422"/>
      <c r="PFV11" s="422"/>
      <c r="PFW11" s="422"/>
      <c r="PFX11" s="422"/>
      <c r="PFY11" s="422"/>
      <c r="PFZ11" s="422"/>
      <c r="PGA11" s="422"/>
      <c r="PGB11" s="422"/>
      <c r="PGC11" s="422"/>
      <c r="PGD11" s="422"/>
      <c r="PGE11" s="422"/>
      <c r="PGF11" s="422"/>
      <c r="PGG11" s="422"/>
      <c r="PGH11" s="422"/>
      <c r="PGI11" s="422"/>
      <c r="PGJ11" s="422"/>
      <c r="PGK11" s="422"/>
      <c r="PGL11" s="422"/>
      <c r="PGM11" s="422"/>
      <c r="PGN11" s="422"/>
      <c r="PGO11" s="422"/>
      <c r="PGP11" s="422"/>
      <c r="PGQ11" s="422"/>
      <c r="PGR11" s="422"/>
      <c r="PGS11" s="422"/>
      <c r="PGT11" s="422"/>
      <c r="PGU11" s="422"/>
      <c r="PGV11" s="422"/>
      <c r="PGW11" s="422"/>
      <c r="PGX11" s="422"/>
      <c r="PGY11" s="422"/>
      <c r="PGZ11" s="422"/>
      <c r="PHA11" s="422"/>
      <c r="PHB11" s="422"/>
      <c r="PHC11" s="422"/>
      <c r="PHD11" s="422"/>
      <c r="PHE11" s="422"/>
      <c r="PHF11" s="422"/>
      <c r="PHG11" s="422"/>
      <c r="PHH11" s="422"/>
      <c r="PHI11" s="422"/>
      <c r="PHJ11" s="422"/>
      <c r="PHK11" s="422"/>
      <c r="PHL11" s="422"/>
      <c r="PHM11" s="422"/>
      <c r="PHN11" s="422"/>
      <c r="PHO11" s="422"/>
      <c r="PHP11" s="422"/>
      <c r="PHQ11" s="422"/>
      <c r="PHR11" s="422"/>
      <c r="PHS11" s="422"/>
      <c r="PHT11" s="422"/>
      <c r="PHU11" s="422"/>
      <c r="PHV11" s="422"/>
      <c r="PHW11" s="422"/>
      <c r="PHX11" s="422"/>
      <c r="PHY11" s="422"/>
      <c r="PHZ11" s="422"/>
      <c r="PIA11" s="422"/>
      <c r="PIB11" s="422"/>
      <c r="PIC11" s="422"/>
      <c r="PID11" s="422"/>
      <c r="PIE11" s="422"/>
      <c r="PIF11" s="422"/>
      <c r="PIG11" s="422"/>
      <c r="PIH11" s="422"/>
      <c r="PII11" s="422"/>
      <c r="PIJ11" s="422"/>
      <c r="PIK11" s="422"/>
      <c r="PIL11" s="422"/>
      <c r="PIM11" s="422"/>
      <c r="PIN11" s="422"/>
      <c r="PIO11" s="422"/>
      <c r="PIP11" s="422"/>
      <c r="PIQ11" s="422"/>
      <c r="PIR11" s="422"/>
      <c r="PIS11" s="422"/>
      <c r="PIT11" s="422"/>
      <c r="PIU11" s="422"/>
      <c r="PIV11" s="422"/>
      <c r="PIW11" s="422"/>
      <c r="PIX11" s="422"/>
      <c r="PIY11" s="422"/>
      <c r="PIZ11" s="422"/>
      <c r="PJA11" s="422"/>
      <c r="PJB11" s="422"/>
      <c r="PJC11" s="422"/>
      <c r="PJD11" s="422"/>
      <c r="PJE11" s="422"/>
      <c r="PJF11" s="422"/>
      <c r="PJG11" s="422"/>
      <c r="PJH11" s="422"/>
      <c r="PJI11" s="422"/>
      <c r="PJJ11" s="422"/>
      <c r="PJK11" s="422"/>
      <c r="PJL11" s="422"/>
      <c r="PJM11" s="422"/>
      <c r="PJN11" s="422"/>
      <c r="PJO11" s="422"/>
      <c r="PJP11" s="422"/>
      <c r="PJQ11" s="422"/>
      <c r="PJR11" s="422"/>
      <c r="PJS11" s="422"/>
      <c r="PJT11" s="422"/>
      <c r="PJU11" s="422"/>
      <c r="PJV11" s="422"/>
      <c r="PJW11" s="422"/>
      <c r="PJX11" s="422"/>
      <c r="PJY11" s="422"/>
      <c r="PJZ11" s="422"/>
      <c r="PKA11" s="422"/>
      <c r="PKB11" s="422"/>
      <c r="PKC11" s="422"/>
      <c r="PKD11" s="422"/>
      <c r="PKE11" s="422"/>
      <c r="PKF11" s="422"/>
      <c r="PKG11" s="422"/>
      <c r="PKH11" s="422"/>
      <c r="PKI11" s="422"/>
      <c r="PKJ11" s="422"/>
      <c r="PKK11" s="422"/>
      <c r="PKL11" s="422"/>
      <c r="PKM11" s="422"/>
      <c r="PKN11" s="422"/>
      <c r="PKO11" s="422"/>
      <c r="PKP11" s="422"/>
      <c r="PKQ11" s="422"/>
      <c r="PKR11" s="422"/>
      <c r="PKS11" s="422"/>
      <c r="PKT11" s="422"/>
      <c r="PKU11" s="422"/>
      <c r="PKV11" s="422"/>
      <c r="PKW11" s="422"/>
      <c r="PKX11" s="422"/>
      <c r="PKY11" s="422"/>
      <c r="PKZ11" s="422"/>
      <c r="PLA11" s="422"/>
      <c r="PLB11" s="422"/>
      <c r="PLC11" s="422"/>
      <c r="PLD11" s="422"/>
      <c r="PLE11" s="422"/>
      <c r="PLF11" s="422"/>
      <c r="PLG11" s="422"/>
      <c r="PLH11" s="422"/>
      <c r="PLI11" s="422"/>
      <c r="PLJ11" s="422"/>
      <c r="PLK11" s="422"/>
      <c r="PLL11" s="422"/>
      <c r="PLM11" s="422"/>
      <c r="PLN11" s="422"/>
      <c r="PLO11" s="422"/>
      <c r="PLP11" s="422"/>
      <c r="PLQ11" s="422"/>
      <c r="PLR11" s="422"/>
      <c r="PLS11" s="422"/>
      <c r="PLT11" s="422"/>
      <c r="PLU11" s="422"/>
      <c r="PLV11" s="422"/>
      <c r="PLW11" s="422"/>
      <c r="PLX11" s="422"/>
      <c r="PLY11" s="422"/>
      <c r="PLZ11" s="422"/>
      <c r="PMA11" s="422"/>
      <c r="PMB11" s="422"/>
      <c r="PMC11" s="422"/>
      <c r="PMD11" s="422"/>
      <c r="PME11" s="422"/>
      <c r="PMF11" s="422"/>
      <c r="PMG11" s="422"/>
      <c r="PMH11" s="422"/>
      <c r="PMI11" s="422"/>
      <c r="PMJ11" s="422"/>
      <c r="PMK11" s="422"/>
      <c r="PML11" s="422"/>
      <c r="PMM11" s="422"/>
      <c r="PMN11" s="422"/>
      <c r="PMO11" s="422"/>
      <c r="PMP11" s="422"/>
      <c r="PMQ11" s="422"/>
      <c r="PMR11" s="422"/>
      <c r="PMS11" s="422"/>
      <c r="PMT11" s="422"/>
      <c r="PMU11" s="422"/>
      <c r="PMV11" s="422"/>
      <c r="PMW11" s="422"/>
      <c r="PMX11" s="422"/>
      <c r="PMY11" s="422"/>
      <c r="PMZ11" s="422"/>
      <c r="PNA11" s="422"/>
      <c r="PNB11" s="422"/>
      <c r="PNC11" s="422"/>
      <c r="PND11" s="422"/>
      <c r="PNE11" s="422"/>
      <c r="PNF11" s="422"/>
      <c r="PNG11" s="422"/>
      <c r="PNH11" s="422"/>
      <c r="PNI11" s="422"/>
      <c r="PNJ11" s="422"/>
      <c r="PNK11" s="422"/>
      <c r="PNL11" s="422"/>
      <c r="PNM11" s="422"/>
      <c r="PNN11" s="422"/>
      <c r="PNO11" s="422"/>
      <c r="PNP11" s="422"/>
      <c r="PNQ11" s="422"/>
      <c r="PNR11" s="422"/>
      <c r="PNS11" s="422"/>
      <c r="PNT11" s="422"/>
      <c r="PNU11" s="422"/>
      <c r="PNV11" s="422"/>
      <c r="PNW11" s="422"/>
      <c r="PNX11" s="422"/>
      <c r="PNY11" s="422"/>
      <c r="PNZ11" s="422"/>
      <c r="POA11" s="422"/>
      <c r="POB11" s="422"/>
      <c r="POC11" s="422"/>
      <c r="POD11" s="422"/>
      <c r="POE11" s="422"/>
      <c r="POF11" s="422"/>
      <c r="POG11" s="422"/>
      <c r="POH11" s="422"/>
      <c r="POI11" s="422"/>
      <c r="POJ11" s="422"/>
      <c r="POK11" s="422"/>
      <c r="POL11" s="422"/>
      <c r="POM11" s="422"/>
      <c r="PON11" s="422"/>
      <c r="POO11" s="422"/>
      <c r="POP11" s="422"/>
      <c r="POQ11" s="422"/>
      <c r="POR11" s="422"/>
      <c r="POS11" s="422"/>
      <c r="POT11" s="422"/>
      <c r="POU11" s="422"/>
      <c r="POV11" s="422"/>
      <c r="POW11" s="422"/>
      <c r="POX11" s="422"/>
      <c r="POY11" s="422"/>
      <c r="POZ11" s="422"/>
      <c r="PPA11" s="422"/>
      <c r="PPB11" s="422"/>
      <c r="PPC11" s="422"/>
      <c r="PPD11" s="422"/>
      <c r="PPE11" s="422"/>
      <c r="PPF11" s="422"/>
      <c r="PPG11" s="422"/>
      <c r="PPH11" s="422"/>
      <c r="PPI11" s="422"/>
      <c r="PPJ11" s="422"/>
      <c r="PPK11" s="422"/>
      <c r="PPL11" s="422"/>
      <c r="PPM11" s="422"/>
      <c r="PPN11" s="422"/>
      <c r="PPO11" s="422"/>
      <c r="PPP11" s="422"/>
      <c r="PPQ11" s="422"/>
      <c r="PPR11" s="422"/>
      <c r="PPS11" s="422"/>
      <c r="PPT11" s="422"/>
      <c r="PPU11" s="422"/>
      <c r="PPV11" s="422"/>
      <c r="PPW11" s="422"/>
      <c r="PPX11" s="422"/>
      <c r="PPY11" s="422"/>
      <c r="PPZ11" s="422"/>
      <c r="PQA11" s="422"/>
      <c r="PQB11" s="422"/>
      <c r="PQC11" s="422"/>
      <c r="PQD11" s="422"/>
      <c r="PQE11" s="422"/>
      <c r="PQF11" s="422"/>
      <c r="PQG11" s="422"/>
      <c r="PQH11" s="422"/>
      <c r="PQI11" s="422"/>
      <c r="PQJ11" s="422"/>
      <c r="PQK11" s="422"/>
      <c r="PQL11" s="422"/>
      <c r="PQM11" s="422"/>
      <c r="PQN11" s="422"/>
      <c r="PQO11" s="422"/>
      <c r="PQP11" s="422"/>
      <c r="PQQ11" s="422"/>
      <c r="PQR11" s="422"/>
      <c r="PQS11" s="422"/>
      <c r="PQT11" s="422"/>
      <c r="PQU11" s="422"/>
      <c r="PQV11" s="422"/>
      <c r="PQW11" s="422"/>
      <c r="PQX11" s="422"/>
      <c r="PQY11" s="422"/>
      <c r="PQZ11" s="422"/>
      <c r="PRA11" s="422"/>
      <c r="PRB11" s="422"/>
      <c r="PRC11" s="422"/>
      <c r="PRD11" s="422"/>
      <c r="PRE11" s="422"/>
      <c r="PRF11" s="422"/>
      <c r="PRG11" s="422"/>
      <c r="PRH11" s="422"/>
      <c r="PRI11" s="422"/>
      <c r="PRJ11" s="422"/>
      <c r="PRK11" s="422"/>
      <c r="PRL11" s="422"/>
      <c r="PRM11" s="422"/>
      <c r="PRN11" s="422"/>
      <c r="PRO11" s="422"/>
      <c r="PRP11" s="422"/>
      <c r="PRQ11" s="422"/>
      <c r="PRR11" s="422"/>
      <c r="PRS11" s="422"/>
      <c r="PRT11" s="422"/>
      <c r="PRU11" s="422"/>
      <c r="PRV11" s="422"/>
      <c r="PRW11" s="422"/>
      <c r="PRX11" s="422"/>
      <c r="PRY11" s="422"/>
      <c r="PRZ11" s="422"/>
      <c r="PSA11" s="422"/>
      <c r="PSB11" s="422"/>
      <c r="PSC11" s="422"/>
      <c r="PSD11" s="422"/>
      <c r="PSE11" s="422"/>
      <c r="PSF11" s="422"/>
      <c r="PSG11" s="422"/>
      <c r="PSH11" s="422"/>
      <c r="PSI11" s="422"/>
      <c r="PSJ11" s="422"/>
      <c r="PSK11" s="422"/>
      <c r="PSL11" s="422"/>
      <c r="PSM11" s="422"/>
      <c r="PSN11" s="422"/>
      <c r="PSO11" s="422"/>
      <c r="PSP11" s="422"/>
      <c r="PSQ11" s="422"/>
      <c r="PSR11" s="422"/>
      <c r="PSS11" s="422"/>
      <c r="PST11" s="422"/>
      <c r="PSU11" s="422"/>
      <c r="PSV11" s="422"/>
      <c r="PSW11" s="422"/>
      <c r="PSX11" s="422"/>
      <c r="PSY11" s="422"/>
      <c r="PSZ11" s="422"/>
      <c r="PTA11" s="422"/>
      <c r="PTB11" s="422"/>
      <c r="PTC11" s="422"/>
      <c r="PTD11" s="422"/>
      <c r="PTE11" s="422"/>
      <c r="PTF11" s="422"/>
      <c r="PTG11" s="422"/>
      <c r="PTH11" s="422"/>
      <c r="PTI11" s="422"/>
      <c r="PTJ11" s="422"/>
      <c r="PTK11" s="422"/>
      <c r="PTL11" s="422"/>
      <c r="PTM11" s="422"/>
      <c r="PTN11" s="422"/>
      <c r="PTO11" s="422"/>
      <c r="PTP11" s="422"/>
      <c r="PTQ11" s="422"/>
      <c r="PTR11" s="422"/>
      <c r="PTS11" s="422"/>
      <c r="PTT11" s="422"/>
      <c r="PTU11" s="422"/>
      <c r="PTV11" s="422"/>
      <c r="PTW11" s="422"/>
      <c r="PTX11" s="422"/>
      <c r="PTY11" s="422"/>
      <c r="PTZ11" s="422"/>
      <c r="PUA11" s="422"/>
      <c r="PUB11" s="422"/>
      <c r="PUC11" s="422"/>
      <c r="PUD11" s="422"/>
      <c r="PUE11" s="422"/>
      <c r="PUF11" s="422"/>
      <c r="PUG11" s="422"/>
      <c r="PUH11" s="422"/>
      <c r="PUI11" s="422"/>
      <c r="PUJ11" s="422"/>
      <c r="PUK11" s="422"/>
      <c r="PUL11" s="422"/>
      <c r="PUM11" s="422"/>
      <c r="PUN11" s="422"/>
      <c r="PUO11" s="422"/>
      <c r="PUP11" s="422"/>
      <c r="PUQ11" s="422"/>
      <c r="PUR11" s="422"/>
      <c r="PUS11" s="422"/>
      <c r="PUT11" s="422"/>
      <c r="PUU11" s="422"/>
      <c r="PUV11" s="422"/>
      <c r="PUW11" s="422"/>
      <c r="PUX11" s="422"/>
      <c r="PUY11" s="422"/>
      <c r="PUZ11" s="422"/>
      <c r="PVA11" s="422"/>
      <c r="PVB11" s="422"/>
      <c r="PVC11" s="422"/>
      <c r="PVD11" s="422"/>
      <c r="PVE11" s="422"/>
      <c r="PVF11" s="422"/>
      <c r="PVG11" s="422"/>
      <c r="PVH11" s="422"/>
      <c r="PVI11" s="422"/>
      <c r="PVJ11" s="422"/>
      <c r="PVK11" s="422"/>
      <c r="PVL11" s="422"/>
      <c r="PVM11" s="422"/>
      <c r="PVN11" s="422"/>
      <c r="PVO11" s="422"/>
      <c r="PVP11" s="422"/>
      <c r="PVQ11" s="422"/>
      <c r="PVR11" s="422"/>
      <c r="PVS11" s="422"/>
      <c r="PVT11" s="422"/>
      <c r="PVU11" s="422"/>
      <c r="PVV11" s="422"/>
      <c r="PVW11" s="422"/>
      <c r="PVX11" s="422"/>
      <c r="PVY11" s="422"/>
      <c r="PVZ11" s="422"/>
      <c r="PWA11" s="422"/>
      <c r="PWB11" s="422"/>
      <c r="PWC11" s="422"/>
      <c r="PWD11" s="422"/>
      <c r="PWE11" s="422"/>
      <c r="PWF11" s="422"/>
      <c r="PWG11" s="422"/>
      <c r="PWH11" s="422"/>
      <c r="PWI11" s="422"/>
      <c r="PWJ11" s="422"/>
      <c r="PWK11" s="422"/>
      <c r="PWL11" s="422"/>
      <c r="PWM11" s="422"/>
      <c r="PWN11" s="422"/>
      <c r="PWO11" s="422"/>
      <c r="PWP11" s="422"/>
      <c r="PWQ11" s="422"/>
      <c r="PWR11" s="422"/>
      <c r="PWS11" s="422"/>
      <c r="PWT11" s="422"/>
      <c r="PWU11" s="422"/>
      <c r="PWV11" s="422"/>
      <c r="PWW11" s="422"/>
      <c r="PWX11" s="422"/>
      <c r="PWY11" s="422"/>
      <c r="PWZ11" s="422"/>
      <c r="PXA11" s="422"/>
      <c r="PXB11" s="422"/>
      <c r="PXC11" s="422"/>
      <c r="PXD11" s="422"/>
      <c r="PXE11" s="422"/>
      <c r="PXF11" s="422"/>
      <c r="PXG11" s="422"/>
      <c r="PXH11" s="422"/>
      <c r="PXI11" s="422"/>
      <c r="PXJ11" s="422"/>
      <c r="PXK11" s="422"/>
      <c r="PXL11" s="422"/>
      <c r="PXM11" s="422"/>
      <c r="PXN11" s="422"/>
      <c r="PXO11" s="422"/>
      <c r="PXP11" s="422"/>
      <c r="PXQ11" s="422"/>
      <c r="PXR11" s="422"/>
      <c r="PXS11" s="422"/>
      <c r="PXT11" s="422"/>
      <c r="PXU11" s="422"/>
      <c r="PXV11" s="422"/>
      <c r="PXW11" s="422"/>
      <c r="PXX11" s="422"/>
      <c r="PXY11" s="422"/>
      <c r="PXZ11" s="422"/>
      <c r="PYA11" s="422"/>
      <c r="PYB11" s="422"/>
      <c r="PYC11" s="422"/>
      <c r="PYD11" s="422"/>
      <c r="PYE11" s="422"/>
      <c r="PYF11" s="422"/>
      <c r="PYG11" s="422"/>
      <c r="PYH11" s="422"/>
      <c r="PYI11" s="422"/>
      <c r="PYJ11" s="422"/>
      <c r="PYK11" s="422"/>
      <c r="PYL11" s="422"/>
      <c r="PYM11" s="422"/>
      <c r="PYN11" s="422"/>
      <c r="PYO11" s="422"/>
      <c r="PYP11" s="422"/>
      <c r="PYQ11" s="422"/>
      <c r="PYR11" s="422"/>
      <c r="PYS11" s="422"/>
      <c r="PYT11" s="422"/>
      <c r="PYU11" s="422"/>
      <c r="PYV11" s="422"/>
      <c r="PYW11" s="422"/>
      <c r="PYX11" s="422"/>
      <c r="PYY11" s="422"/>
      <c r="PYZ11" s="422"/>
      <c r="PZA11" s="422"/>
      <c r="PZB11" s="422"/>
      <c r="PZC11" s="422"/>
      <c r="PZD11" s="422"/>
      <c r="PZE11" s="422"/>
      <c r="PZF11" s="422"/>
      <c r="PZG11" s="422"/>
      <c r="PZH11" s="422"/>
      <c r="PZI11" s="422"/>
      <c r="PZJ11" s="422"/>
      <c r="PZK11" s="422"/>
      <c r="PZL11" s="422"/>
      <c r="PZM11" s="422"/>
      <c r="PZN11" s="422"/>
      <c r="PZO11" s="422"/>
      <c r="PZP11" s="422"/>
      <c r="PZQ11" s="422"/>
      <c r="PZR11" s="422"/>
      <c r="PZS11" s="422"/>
      <c r="PZT11" s="422"/>
      <c r="PZU11" s="422"/>
      <c r="PZV11" s="422"/>
      <c r="PZW11" s="422"/>
      <c r="PZX11" s="422"/>
      <c r="PZY11" s="422"/>
      <c r="PZZ11" s="422"/>
      <c r="QAA11" s="422"/>
      <c r="QAB11" s="422"/>
      <c r="QAC11" s="422"/>
      <c r="QAD11" s="422"/>
      <c r="QAE11" s="422"/>
      <c r="QAF11" s="422"/>
      <c r="QAG11" s="422"/>
      <c r="QAH11" s="422"/>
      <c r="QAI11" s="422"/>
      <c r="QAJ11" s="422"/>
      <c r="QAK11" s="422"/>
      <c r="QAL11" s="422"/>
      <c r="QAM11" s="422"/>
      <c r="QAN11" s="422"/>
      <c r="QAO11" s="422"/>
      <c r="QAP11" s="422"/>
      <c r="QAQ11" s="422"/>
      <c r="QAR11" s="422"/>
      <c r="QAS11" s="422"/>
      <c r="QAT11" s="422"/>
      <c r="QAU11" s="422"/>
      <c r="QAV11" s="422"/>
      <c r="QAW11" s="422"/>
      <c r="QAX11" s="422"/>
      <c r="QAY11" s="422"/>
      <c r="QAZ11" s="422"/>
      <c r="QBA11" s="422"/>
      <c r="QBB11" s="422"/>
      <c r="QBC11" s="422"/>
      <c r="QBD11" s="422"/>
      <c r="QBE11" s="422"/>
      <c r="QBF11" s="422"/>
      <c r="QBG11" s="422"/>
      <c r="QBH11" s="422"/>
      <c r="QBI11" s="422"/>
      <c r="QBJ11" s="422"/>
      <c r="QBK11" s="422"/>
      <c r="QBL11" s="422"/>
      <c r="QBM11" s="422"/>
      <c r="QBN11" s="422"/>
      <c r="QBO11" s="422"/>
      <c r="QBP11" s="422"/>
      <c r="QBQ11" s="422"/>
      <c r="QBR11" s="422"/>
      <c r="QBS11" s="422"/>
      <c r="QBT11" s="422"/>
      <c r="QBU11" s="422"/>
      <c r="QBV11" s="422"/>
      <c r="QBW11" s="422"/>
      <c r="QBX11" s="422"/>
      <c r="QBY11" s="422"/>
      <c r="QBZ11" s="422"/>
      <c r="QCA11" s="422"/>
      <c r="QCB11" s="422"/>
      <c r="QCC11" s="422"/>
      <c r="QCD11" s="422"/>
      <c r="QCE11" s="422"/>
      <c r="QCF11" s="422"/>
      <c r="QCG11" s="422"/>
      <c r="QCH11" s="422"/>
      <c r="QCI11" s="422"/>
      <c r="QCJ11" s="422"/>
      <c r="QCK11" s="422"/>
      <c r="QCL11" s="422"/>
      <c r="QCM11" s="422"/>
      <c r="QCN11" s="422"/>
      <c r="QCO11" s="422"/>
      <c r="QCP11" s="422"/>
      <c r="QCQ11" s="422"/>
      <c r="QCR11" s="422"/>
      <c r="QCS11" s="422"/>
      <c r="QCT11" s="422"/>
      <c r="QCU11" s="422"/>
      <c r="QCV11" s="422"/>
      <c r="QCW11" s="422"/>
      <c r="QCX11" s="422"/>
      <c r="QCY11" s="422"/>
      <c r="QCZ11" s="422"/>
      <c r="QDA11" s="422"/>
      <c r="QDB11" s="422"/>
      <c r="QDC11" s="422"/>
      <c r="QDD11" s="422"/>
      <c r="QDE11" s="422"/>
      <c r="QDF11" s="422"/>
      <c r="QDG11" s="422"/>
      <c r="QDH11" s="422"/>
      <c r="QDI11" s="422"/>
      <c r="QDJ11" s="422"/>
      <c r="QDK11" s="422"/>
      <c r="QDL11" s="422"/>
      <c r="QDM11" s="422"/>
      <c r="QDN11" s="422"/>
      <c r="QDO11" s="422"/>
      <c r="QDP11" s="422"/>
      <c r="QDQ11" s="422"/>
      <c r="QDR11" s="422"/>
      <c r="QDS11" s="422"/>
      <c r="QDT11" s="422"/>
      <c r="QDU11" s="422"/>
      <c r="QDV11" s="422"/>
      <c r="QDW11" s="422"/>
      <c r="QDX11" s="422"/>
      <c r="QDY11" s="422"/>
      <c r="QDZ11" s="422"/>
      <c r="QEA11" s="422"/>
      <c r="QEB11" s="422"/>
      <c r="QEC11" s="422"/>
      <c r="QED11" s="422"/>
      <c r="QEE11" s="422"/>
      <c r="QEF11" s="422"/>
      <c r="QEG11" s="422"/>
      <c r="QEH11" s="422"/>
      <c r="QEI11" s="422"/>
      <c r="QEJ11" s="422"/>
      <c r="QEK11" s="422"/>
      <c r="QEL11" s="422"/>
      <c r="QEM11" s="422"/>
      <c r="QEN11" s="422"/>
      <c r="QEO11" s="422"/>
      <c r="QEP11" s="422"/>
      <c r="QEQ11" s="422"/>
      <c r="QER11" s="422"/>
      <c r="QES11" s="422"/>
      <c r="QET11" s="422"/>
      <c r="QEU11" s="422"/>
      <c r="QEV11" s="422"/>
      <c r="QEW11" s="422"/>
      <c r="QEX11" s="422"/>
      <c r="QEY11" s="422"/>
      <c r="QEZ11" s="422"/>
      <c r="QFA11" s="422"/>
      <c r="QFB11" s="422"/>
      <c r="QFC11" s="422"/>
      <c r="QFD11" s="422"/>
      <c r="QFE11" s="422"/>
      <c r="QFF11" s="422"/>
      <c r="QFG11" s="422"/>
      <c r="QFH11" s="422"/>
      <c r="QFI11" s="422"/>
      <c r="QFJ11" s="422"/>
      <c r="QFK11" s="422"/>
      <c r="QFL11" s="422"/>
      <c r="QFM11" s="422"/>
      <c r="QFN11" s="422"/>
      <c r="QFO11" s="422"/>
      <c r="QFP11" s="422"/>
      <c r="QFQ11" s="422"/>
      <c r="QFR11" s="422"/>
      <c r="QFS11" s="422"/>
      <c r="QFT11" s="422"/>
      <c r="QFU11" s="422"/>
      <c r="QFV11" s="422"/>
      <c r="QFW11" s="422"/>
      <c r="QFX11" s="422"/>
      <c r="QFY11" s="422"/>
      <c r="QFZ11" s="422"/>
      <c r="QGA11" s="422"/>
      <c r="QGB11" s="422"/>
      <c r="QGC11" s="422"/>
      <c r="QGD11" s="422"/>
      <c r="QGE11" s="422"/>
      <c r="QGF11" s="422"/>
      <c r="QGG11" s="422"/>
      <c r="QGH11" s="422"/>
      <c r="QGI11" s="422"/>
      <c r="QGJ11" s="422"/>
      <c r="QGK11" s="422"/>
      <c r="QGL11" s="422"/>
      <c r="QGM11" s="422"/>
      <c r="QGN11" s="422"/>
      <c r="QGO11" s="422"/>
      <c r="QGP11" s="422"/>
      <c r="QGQ11" s="422"/>
      <c r="QGR11" s="422"/>
      <c r="QGS11" s="422"/>
      <c r="QGT11" s="422"/>
      <c r="QGU11" s="422"/>
      <c r="QGV11" s="422"/>
      <c r="QGW11" s="422"/>
      <c r="QGX11" s="422"/>
      <c r="QGY11" s="422"/>
      <c r="QGZ11" s="422"/>
      <c r="QHA11" s="422"/>
      <c r="QHB11" s="422"/>
      <c r="QHC11" s="422"/>
      <c r="QHD11" s="422"/>
      <c r="QHE11" s="422"/>
      <c r="QHF11" s="422"/>
      <c r="QHG11" s="422"/>
      <c r="QHH11" s="422"/>
      <c r="QHI11" s="422"/>
      <c r="QHJ11" s="422"/>
      <c r="QHK11" s="422"/>
      <c r="QHL11" s="422"/>
      <c r="QHM11" s="422"/>
      <c r="QHN11" s="422"/>
      <c r="QHO11" s="422"/>
      <c r="QHP11" s="422"/>
      <c r="QHQ11" s="422"/>
      <c r="QHR11" s="422"/>
      <c r="QHS11" s="422"/>
      <c r="QHT11" s="422"/>
      <c r="QHU11" s="422"/>
      <c r="QHV11" s="422"/>
      <c r="QHW11" s="422"/>
      <c r="QHX11" s="422"/>
      <c r="QHY11" s="422"/>
      <c r="QHZ11" s="422"/>
      <c r="QIA11" s="422"/>
      <c r="QIB11" s="422"/>
      <c r="QIC11" s="422"/>
      <c r="QID11" s="422"/>
      <c r="QIE11" s="422"/>
      <c r="QIF11" s="422"/>
      <c r="QIG11" s="422"/>
      <c r="QIH11" s="422"/>
      <c r="QII11" s="422"/>
      <c r="QIJ11" s="422"/>
      <c r="QIK11" s="422"/>
      <c r="QIL11" s="422"/>
      <c r="QIM11" s="422"/>
      <c r="QIN11" s="422"/>
      <c r="QIO11" s="422"/>
      <c r="QIP11" s="422"/>
      <c r="QIQ11" s="422"/>
      <c r="QIR11" s="422"/>
      <c r="QIS11" s="422"/>
      <c r="QIT11" s="422"/>
      <c r="QIU11" s="422"/>
      <c r="QIV11" s="422"/>
      <c r="QIW11" s="422"/>
      <c r="QIX11" s="422"/>
      <c r="QIY11" s="422"/>
      <c r="QIZ11" s="422"/>
      <c r="QJA11" s="422"/>
      <c r="QJB11" s="422"/>
      <c r="QJC11" s="422"/>
      <c r="QJD11" s="422"/>
      <c r="QJE11" s="422"/>
      <c r="QJF11" s="422"/>
      <c r="QJG11" s="422"/>
      <c r="QJH11" s="422"/>
      <c r="QJI11" s="422"/>
      <c r="QJJ11" s="422"/>
      <c r="QJK11" s="422"/>
      <c r="QJL11" s="422"/>
      <c r="QJM11" s="422"/>
      <c r="QJN11" s="422"/>
      <c r="QJO11" s="422"/>
      <c r="QJP11" s="422"/>
      <c r="QJQ11" s="422"/>
      <c r="QJR11" s="422"/>
      <c r="QJS11" s="422"/>
      <c r="QJT11" s="422"/>
      <c r="QJU11" s="422"/>
      <c r="QJV11" s="422"/>
      <c r="QJW11" s="422"/>
      <c r="QJX11" s="422"/>
      <c r="QJY11" s="422"/>
      <c r="QJZ11" s="422"/>
      <c r="QKA11" s="422"/>
      <c r="QKB11" s="422"/>
      <c r="QKC11" s="422"/>
      <c r="QKD11" s="422"/>
      <c r="QKE11" s="422"/>
      <c r="QKF11" s="422"/>
      <c r="QKG11" s="422"/>
      <c r="QKH11" s="422"/>
      <c r="QKI11" s="422"/>
      <c r="QKJ11" s="422"/>
      <c r="QKK11" s="422"/>
      <c r="QKL11" s="422"/>
      <c r="QKM11" s="422"/>
      <c r="QKN11" s="422"/>
      <c r="QKO11" s="422"/>
      <c r="QKP11" s="422"/>
      <c r="QKQ11" s="422"/>
      <c r="QKR11" s="422"/>
      <c r="QKS11" s="422"/>
      <c r="QKT11" s="422"/>
      <c r="QKU11" s="422"/>
      <c r="QKV11" s="422"/>
      <c r="QKW11" s="422"/>
      <c r="QKX11" s="422"/>
      <c r="QKY11" s="422"/>
      <c r="QKZ11" s="422"/>
      <c r="QLA11" s="422"/>
      <c r="QLB11" s="422"/>
      <c r="QLC11" s="422"/>
      <c r="QLD11" s="422"/>
      <c r="QLE11" s="422"/>
      <c r="QLF11" s="422"/>
      <c r="QLG11" s="422"/>
      <c r="QLH11" s="422"/>
      <c r="QLI11" s="422"/>
      <c r="QLJ11" s="422"/>
      <c r="QLK11" s="422"/>
      <c r="QLL11" s="422"/>
      <c r="QLM11" s="422"/>
      <c r="QLN11" s="422"/>
      <c r="QLO11" s="422"/>
      <c r="QLP11" s="422"/>
      <c r="QLQ11" s="422"/>
      <c r="QLR11" s="422"/>
      <c r="QLS11" s="422"/>
      <c r="QLT11" s="422"/>
      <c r="QLU11" s="422"/>
      <c r="QLV11" s="422"/>
      <c r="QLW11" s="422"/>
      <c r="QLX11" s="422"/>
      <c r="QLY11" s="422"/>
      <c r="QLZ11" s="422"/>
      <c r="QMA11" s="422"/>
      <c r="QMB11" s="422"/>
      <c r="QMC11" s="422"/>
      <c r="QMD11" s="422"/>
      <c r="QME11" s="422"/>
      <c r="QMF11" s="422"/>
      <c r="QMG11" s="422"/>
      <c r="QMH11" s="422"/>
      <c r="QMI11" s="422"/>
      <c r="QMJ11" s="422"/>
      <c r="QMK11" s="422"/>
      <c r="QML11" s="422"/>
      <c r="QMM11" s="422"/>
      <c r="QMN11" s="422"/>
      <c r="QMO11" s="422"/>
      <c r="QMP11" s="422"/>
      <c r="QMQ11" s="422"/>
      <c r="QMR11" s="422"/>
      <c r="QMS11" s="422"/>
      <c r="QMT11" s="422"/>
      <c r="QMU11" s="422"/>
      <c r="QMV11" s="422"/>
      <c r="QMW11" s="422"/>
      <c r="QMX11" s="422"/>
      <c r="QMY11" s="422"/>
      <c r="QMZ11" s="422"/>
      <c r="QNA11" s="422"/>
      <c r="QNB11" s="422"/>
      <c r="QNC11" s="422"/>
      <c r="QND11" s="422"/>
      <c r="QNE11" s="422"/>
      <c r="QNF11" s="422"/>
      <c r="QNG11" s="422"/>
      <c r="QNH11" s="422"/>
      <c r="QNI11" s="422"/>
      <c r="QNJ11" s="422"/>
      <c r="QNK11" s="422"/>
      <c r="QNL11" s="422"/>
      <c r="QNM11" s="422"/>
      <c r="QNN11" s="422"/>
      <c r="QNO11" s="422"/>
      <c r="QNP11" s="422"/>
      <c r="QNQ11" s="422"/>
      <c r="QNR11" s="422"/>
      <c r="QNS11" s="422"/>
      <c r="QNT11" s="422"/>
      <c r="QNU11" s="422"/>
      <c r="QNV11" s="422"/>
      <c r="QNW11" s="422"/>
      <c r="QNX11" s="422"/>
      <c r="QNY11" s="422"/>
      <c r="QNZ11" s="422"/>
      <c r="QOA11" s="422"/>
      <c r="QOB11" s="422"/>
      <c r="QOC11" s="422"/>
      <c r="QOD11" s="422"/>
      <c r="QOE11" s="422"/>
      <c r="QOF11" s="422"/>
      <c r="QOG11" s="422"/>
      <c r="QOH11" s="422"/>
      <c r="QOI11" s="422"/>
      <c r="QOJ11" s="422"/>
      <c r="QOK11" s="422"/>
      <c r="QOL11" s="422"/>
      <c r="QOM11" s="422"/>
      <c r="QON11" s="422"/>
      <c r="QOO11" s="422"/>
      <c r="QOP11" s="422"/>
      <c r="QOQ11" s="422"/>
      <c r="QOR11" s="422"/>
      <c r="QOS11" s="422"/>
      <c r="QOT11" s="422"/>
      <c r="QOU11" s="422"/>
      <c r="QOV11" s="422"/>
      <c r="QOW11" s="422"/>
      <c r="QOX11" s="422"/>
      <c r="QOY11" s="422"/>
      <c r="QOZ11" s="422"/>
      <c r="QPA11" s="422"/>
      <c r="QPB11" s="422"/>
      <c r="QPC11" s="422"/>
      <c r="QPD11" s="422"/>
      <c r="QPE11" s="422"/>
      <c r="QPF11" s="422"/>
      <c r="QPG11" s="422"/>
      <c r="QPH11" s="422"/>
      <c r="QPI11" s="422"/>
      <c r="QPJ11" s="422"/>
      <c r="QPK11" s="422"/>
      <c r="QPL11" s="422"/>
      <c r="QPM11" s="422"/>
      <c r="QPN11" s="422"/>
      <c r="QPO11" s="422"/>
      <c r="QPP11" s="422"/>
      <c r="QPQ11" s="422"/>
      <c r="QPR11" s="422"/>
      <c r="QPS11" s="422"/>
      <c r="QPT11" s="422"/>
      <c r="QPU11" s="422"/>
      <c r="QPV11" s="422"/>
      <c r="QPW11" s="422"/>
      <c r="QPX11" s="422"/>
      <c r="QPY11" s="422"/>
      <c r="QPZ11" s="422"/>
      <c r="QQA11" s="422"/>
      <c r="QQB11" s="422"/>
      <c r="QQC11" s="422"/>
      <c r="QQD11" s="422"/>
      <c r="QQE11" s="422"/>
      <c r="QQF11" s="422"/>
      <c r="QQG11" s="422"/>
      <c r="QQH11" s="422"/>
      <c r="QQI11" s="422"/>
      <c r="QQJ11" s="422"/>
      <c r="QQK11" s="422"/>
      <c r="QQL11" s="422"/>
      <c r="QQM11" s="422"/>
      <c r="QQN11" s="422"/>
      <c r="QQO11" s="422"/>
      <c r="QQP11" s="422"/>
      <c r="QQQ11" s="422"/>
      <c r="QQR11" s="422"/>
      <c r="QQS11" s="422"/>
      <c r="QQT11" s="422"/>
      <c r="QQU11" s="422"/>
      <c r="QQV11" s="422"/>
      <c r="QQW11" s="422"/>
      <c r="QQX11" s="422"/>
      <c r="QQY11" s="422"/>
      <c r="QQZ11" s="422"/>
      <c r="QRA11" s="422"/>
      <c r="QRB11" s="422"/>
      <c r="QRC11" s="422"/>
      <c r="QRD11" s="422"/>
      <c r="QRE11" s="422"/>
      <c r="QRF11" s="422"/>
      <c r="QRG11" s="422"/>
      <c r="QRH11" s="422"/>
      <c r="QRI11" s="422"/>
      <c r="QRJ11" s="422"/>
      <c r="QRK11" s="422"/>
      <c r="QRL11" s="422"/>
      <c r="QRM11" s="422"/>
      <c r="QRN11" s="422"/>
      <c r="QRO11" s="422"/>
      <c r="QRP11" s="422"/>
      <c r="QRQ11" s="422"/>
      <c r="QRR11" s="422"/>
      <c r="QRS11" s="422"/>
      <c r="QRT11" s="422"/>
      <c r="QRU11" s="422"/>
      <c r="QRV11" s="422"/>
      <c r="QRW11" s="422"/>
      <c r="QRX11" s="422"/>
      <c r="QRY11" s="422"/>
      <c r="QRZ11" s="422"/>
      <c r="QSA11" s="422"/>
      <c r="QSB11" s="422"/>
      <c r="QSC11" s="422"/>
      <c r="QSD11" s="422"/>
      <c r="QSE11" s="422"/>
      <c r="QSF11" s="422"/>
      <c r="QSG11" s="422"/>
      <c r="QSH11" s="422"/>
      <c r="QSI11" s="422"/>
      <c r="QSJ11" s="422"/>
      <c r="QSK11" s="422"/>
      <c r="QSL11" s="422"/>
      <c r="QSM11" s="422"/>
      <c r="QSN11" s="422"/>
      <c r="QSO11" s="422"/>
      <c r="QSP11" s="422"/>
      <c r="QSQ11" s="422"/>
      <c r="QSR11" s="422"/>
      <c r="QSS11" s="422"/>
      <c r="QST11" s="422"/>
      <c r="QSU11" s="422"/>
      <c r="QSV11" s="422"/>
      <c r="QSW11" s="422"/>
      <c r="QSX11" s="422"/>
      <c r="QSY11" s="422"/>
      <c r="QSZ11" s="422"/>
      <c r="QTA11" s="422"/>
      <c r="QTB11" s="422"/>
      <c r="QTC11" s="422"/>
      <c r="QTD11" s="422"/>
      <c r="QTE11" s="422"/>
      <c r="QTF11" s="422"/>
      <c r="QTG11" s="422"/>
      <c r="QTH11" s="422"/>
      <c r="QTI11" s="422"/>
      <c r="QTJ11" s="422"/>
      <c r="QTK11" s="422"/>
      <c r="QTL11" s="422"/>
      <c r="QTM11" s="422"/>
      <c r="QTN11" s="422"/>
      <c r="QTO11" s="422"/>
      <c r="QTP11" s="422"/>
      <c r="QTQ11" s="422"/>
      <c r="QTR11" s="422"/>
      <c r="QTS11" s="422"/>
      <c r="QTT11" s="422"/>
      <c r="QTU11" s="422"/>
      <c r="QTV11" s="422"/>
      <c r="QTW11" s="422"/>
      <c r="QTX11" s="422"/>
      <c r="QTY11" s="422"/>
      <c r="QTZ11" s="422"/>
      <c r="QUA11" s="422"/>
      <c r="QUB11" s="422"/>
      <c r="QUC11" s="422"/>
      <c r="QUD11" s="422"/>
      <c r="QUE11" s="422"/>
      <c r="QUF11" s="422"/>
      <c r="QUG11" s="422"/>
      <c r="QUH11" s="422"/>
      <c r="QUI11" s="422"/>
      <c r="QUJ11" s="422"/>
      <c r="QUK11" s="422"/>
      <c r="QUL11" s="422"/>
      <c r="QUM11" s="422"/>
      <c r="QUN11" s="422"/>
      <c r="QUO11" s="422"/>
      <c r="QUP11" s="422"/>
      <c r="QUQ11" s="422"/>
      <c r="QUR11" s="422"/>
      <c r="QUS11" s="422"/>
      <c r="QUT11" s="422"/>
      <c r="QUU11" s="422"/>
      <c r="QUV11" s="422"/>
      <c r="QUW11" s="422"/>
      <c r="QUX11" s="422"/>
      <c r="QUY11" s="422"/>
      <c r="QUZ11" s="422"/>
      <c r="QVA11" s="422"/>
      <c r="QVB11" s="422"/>
      <c r="QVC11" s="422"/>
      <c r="QVD11" s="422"/>
      <c r="QVE11" s="422"/>
      <c r="QVF11" s="422"/>
      <c r="QVG11" s="422"/>
      <c r="QVH11" s="422"/>
      <c r="QVI11" s="422"/>
      <c r="QVJ11" s="422"/>
      <c r="QVK11" s="422"/>
      <c r="QVL11" s="422"/>
      <c r="QVM11" s="422"/>
      <c r="QVN11" s="422"/>
      <c r="QVO11" s="422"/>
      <c r="QVP11" s="422"/>
      <c r="QVQ11" s="422"/>
      <c r="QVR11" s="422"/>
      <c r="QVS11" s="422"/>
      <c r="QVT11" s="422"/>
      <c r="QVU11" s="422"/>
      <c r="QVV11" s="422"/>
      <c r="QVW11" s="422"/>
      <c r="QVX11" s="422"/>
      <c r="QVY11" s="422"/>
      <c r="QVZ11" s="422"/>
      <c r="QWA11" s="422"/>
      <c r="QWB11" s="422"/>
      <c r="QWC11" s="422"/>
      <c r="QWD11" s="422"/>
      <c r="QWE11" s="422"/>
      <c r="QWF11" s="422"/>
      <c r="QWG11" s="422"/>
      <c r="QWH11" s="422"/>
      <c r="QWI11" s="422"/>
      <c r="QWJ11" s="422"/>
      <c r="QWK11" s="422"/>
      <c r="QWL11" s="422"/>
      <c r="QWM11" s="422"/>
      <c r="QWN11" s="422"/>
      <c r="QWO11" s="422"/>
      <c r="QWP11" s="422"/>
      <c r="QWQ11" s="422"/>
      <c r="QWR11" s="422"/>
      <c r="QWS11" s="422"/>
      <c r="QWT11" s="422"/>
      <c r="QWU11" s="422"/>
      <c r="QWV11" s="422"/>
      <c r="QWW11" s="422"/>
      <c r="QWX11" s="422"/>
      <c r="QWY11" s="422"/>
      <c r="QWZ11" s="422"/>
      <c r="QXA11" s="422"/>
      <c r="QXB11" s="422"/>
      <c r="QXC11" s="422"/>
      <c r="QXD11" s="422"/>
      <c r="QXE11" s="422"/>
      <c r="QXF11" s="422"/>
      <c r="QXG11" s="422"/>
      <c r="QXH11" s="422"/>
      <c r="QXI11" s="422"/>
      <c r="QXJ11" s="422"/>
      <c r="QXK11" s="422"/>
      <c r="QXL11" s="422"/>
      <c r="QXM11" s="422"/>
      <c r="QXN11" s="422"/>
      <c r="QXO11" s="422"/>
      <c r="QXP11" s="422"/>
      <c r="QXQ11" s="422"/>
      <c r="QXR11" s="422"/>
      <c r="QXS11" s="422"/>
      <c r="QXT11" s="422"/>
      <c r="QXU11" s="422"/>
      <c r="QXV11" s="422"/>
      <c r="QXW11" s="422"/>
      <c r="QXX11" s="422"/>
      <c r="QXY11" s="422"/>
      <c r="QXZ11" s="422"/>
      <c r="QYA11" s="422"/>
      <c r="QYB11" s="422"/>
      <c r="QYC11" s="422"/>
      <c r="QYD11" s="422"/>
      <c r="QYE11" s="422"/>
      <c r="QYF11" s="422"/>
      <c r="QYG11" s="422"/>
      <c r="QYH11" s="422"/>
      <c r="QYI11" s="422"/>
      <c r="QYJ11" s="422"/>
      <c r="QYK11" s="422"/>
      <c r="QYL11" s="422"/>
      <c r="QYM11" s="422"/>
      <c r="QYN11" s="422"/>
      <c r="QYO11" s="422"/>
      <c r="QYP11" s="422"/>
      <c r="QYQ11" s="422"/>
      <c r="QYR11" s="422"/>
      <c r="QYS11" s="422"/>
      <c r="QYT11" s="422"/>
      <c r="QYU11" s="422"/>
      <c r="QYV11" s="422"/>
      <c r="QYW11" s="422"/>
      <c r="QYX11" s="422"/>
      <c r="QYY11" s="422"/>
      <c r="QYZ11" s="422"/>
      <c r="QZA11" s="422"/>
      <c r="QZB11" s="422"/>
      <c r="QZC11" s="422"/>
      <c r="QZD11" s="422"/>
      <c r="QZE11" s="422"/>
      <c r="QZF11" s="422"/>
      <c r="QZG11" s="422"/>
      <c r="QZH11" s="422"/>
      <c r="QZI11" s="422"/>
      <c r="QZJ11" s="422"/>
      <c r="QZK11" s="422"/>
      <c r="QZL11" s="422"/>
      <c r="QZM11" s="422"/>
      <c r="QZN11" s="422"/>
      <c r="QZO11" s="422"/>
      <c r="QZP11" s="422"/>
      <c r="QZQ11" s="422"/>
      <c r="QZR11" s="422"/>
      <c r="QZS11" s="422"/>
      <c r="QZT11" s="422"/>
      <c r="QZU11" s="422"/>
      <c r="QZV11" s="422"/>
      <c r="QZW11" s="422"/>
      <c r="QZX11" s="422"/>
      <c r="QZY11" s="422"/>
      <c r="QZZ11" s="422"/>
      <c r="RAA11" s="422"/>
      <c r="RAB11" s="422"/>
      <c r="RAC11" s="422"/>
      <c r="RAD11" s="422"/>
      <c r="RAE11" s="422"/>
      <c r="RAF11" s="422"/>
      <c r="RAG11" s="422"/>
      <c r="RAH11" s="422"/>
      <c r="RAI11" s="422"/>
      <c r="RAJ11" s="422"/>
      <c r="RAK11" s="422"/>
      <c r="RAL11" s="422"/>
      <c r="RAM11" s="422"/>
      <c r="RAN11" s="422"/>
      <c r="RAO11" s="422"/>
      <c r="RAP11" s="422"/>
      <c r="RAQ11" s="422"/>
      <c r="RAR11" s="422"/>
      <c r="RAS11" s="422"/>
      <c r="RAT11" s="422"/>
      <c r="RAU11" s="422"/>
      <c r="RAV11" s="422"/>
      <c r="RAW11" s="422"/>
      <c r="RAX11" s="422"/>
      <c r="RAY11" s="422"/>
      <c r="RAZ11" s="422"/>
      <c r="RBA11" s="422"/>
      <c r="RBB11" s="422"/>
      <c r="RBC11" s="422"/>
      <c r="RBD11" s="422"/>
      <c r="RBE11" s="422"/>
      <c r="RBF11" s="422"/>
      <c r="RBG11" s="422"/>
      <c r="RBH11" s="422"/>
      <c r="RBI11" s="422"/>
      <c r="RBJ11" s="422"/>
      <c r="RBK11" s="422"/>
      <c r="RBL11" s="422"/>
      <c r="RBM11" s="422"/>
      <c r="RBN11" s="422"/>
      <c r="RBO11" s="422"/>
      <c r="RBP11" s="422"/>
      <c r="RBQ11" s="422"/>
      <c r="RBR11" s="422"/>
      <c r="RBS11" s="422"/>
      <c r="RBT11" s="422"/>
      <c r="RBU11" s="422"/>
      <c r="RBV11" s="422"/>
      <c r="RBW11" s="422"/>
      <c r="RBX11" s="422"/>
      <c r="RBY11" s="422"/>
      <c r="RBZ11" s="422"/>
      <c r="RCA11" s="422"/>
      <c r="RCB11" s="422"/>
      <c r="RCC11" s="422"/>
      <c r="RCD11" s="422"/>
      <c r="RCE11" s="422"/>
      <c r="RCF11" s="422"/>
      <c r="RCG11" s="422"/>
      <c r="RCH11" s="422"/>
      <c r="RCI11" s="422"/>
      <c r="RCJ11" s="422"/>
      <c r="RCK11" s="422"/>
      <c r="RCL11" s="422"/>
      <c r="RCM11" s="422"/>
      <c r="RCN11" s="422"/>
      <c r="RCO11" s="422"/>
      <c r="RCP11" s="422"/>
      <c r="RCQ11" s="422"/>
      <c r="RCR11" s="422"/>
      <c r="RCS11" s="422"/>
      <c r="RCT11" s="422"/>
      <c r="RCU11" s="422"/>
      <c r="RCV11" s="422"/>
      <c r="RCW11" s="422"/>
      <c r="RCX11" s="422"/>
      <c r="RCY11" s="422"/>
      <c r="RCZ11" s="422"/>
      <c r="RDA11" s="422"/>
      <c r="RDB11" s="422"/>
      <c r="RDC11" s="422"/>
      <c r="RDD11" s="422"/>
      <c r="RDE11" s="422"/>
      <c r="RDF11" s="422"/>
      <c r="RDG11" s="422"/>
      <c r="RDH11" s="422"/>
      <c r="RDI11" s="422"/>
      <c r="RDJ11" s="422"/>
      <c r="RDK11" s="422"/>
      <c r="RDL11" s="422"/>
      <c r="RDM11" s="422"/>
      <c r="RDN11" s="422"/>
      <c r="RDO11" s="422"/>
      <c r="RDP11" s="422"/>
      <c r="RDQ11" s="422"/>
      <c r="RDR11" s="422"/>
      <c r="RDS11" s="422"/>
      <c r="RDT11" s="422"/>
      <c r="RDU11" s="422"/>
      <c r="RDV11" s="422"/>
      <c r="RDW11" s="422"/>
      <c r="RDX11" s="422"/>
      <c r="RDY11" s="422"/>
      <c r="RDZ11" s="422"/>
      <c r="REA11" s="422"/>
      <c r="REB11" s="422"/>
      <c r="REC11" s="422"/>
      <c r="RED11" s="422"/>
      <c r="REE11" s="422"/>
      <c r="REF11" s="422"/>
      <c r="REG11" s="422"/>
      <c r="REH11" s="422"/>
      <c r="REI11" s="422"/>
      <c r="REJ11" s="422"/>
      <c r="REK11" s="422"/>
      <c r="REL11" s="422"/>
      <c r="REM11" s="422"/>
      <c r="REN11" s="422"/>
      <c r="REO11" s="422"/>
      <c r="REP11" s="422"/>
      <c r="REQ11" s="422"/>
      <c r="RER11" s="422"/>
      <c r="RES11" s="422"/>
      <c r="RET11" s="422"/>
      <c r="REU11" s="422"/>
      <c r="REV11" s="422"/>
      <c r="REW11" s="422"/>
      <c r="REX11" s="422"/>
      <c r="REY11" s="422"/>
      <c r="REZ11" s="422"/>
      <c r="RFA11" s="422"/>
      <c r="RFB11" s="422"/>
      <c r="RFC11" s="422"/>
      <c r="RFD11" s="422"/>
      <c r="RFE11" s="422"/>
      <c r="RFF11" s="422"/>
      <c r="RFG11" s="422"/>
      <c r="RFH11" s="422"/>
      <c r="RFI11" s="422"/>
      <c r="RFJ11" s="422"/>
      <c r="RFK11" s="422"/>
      <c r="RFL11" s="422"/>
      <c r="RFM11" s="422"/>
      <c r="RFN11" s="422"/>
      <c r="RFO11" s="422"/>
      <c r="RFP11" s="422"/>
      <c r="RFQ11" s="422"/>
      <c r="RFR11" s="422"/>
      <c r="RFS11" s="422"/>
      <c r="RFT11" s="422"/>
      <c r="RFU11" s="422"/>
      <c r="RFV11" s="422"/>
      <c r="RFW11" s="422"/>
      <c r="RFX11" s="422"/>
      <c r="RFY11" s="422"/>
      <c r="RFZ11" s="422"/>
      <c r="RGA11" s="422"/>
      <c r="RGB11" s="422"/>
      <c r="RGC11" s="422"/>
      <c r="RGD11" s="422"/>
      <c r="RGE11" s="422"/>
      <c r="RGF11" s="422"/>
      <c r="RGG11" s="422"/>
      <c r="RGH11" s="422"/>
      <c r="RGI11" s="422"/>
      <c r="RGJ11" s="422"/>
      <c r="RGK11" s="422"/>
      <c r="RGL11" s="422"/>
      <c r="RGM11" s="422"/>
      <c r="RGN11" s="422"/>
      <c r="RGO11" s="422"/>
      <c r="RGP11" s="422"/>
      <c r="RGQ11" s="422"/>
      <c r="RGR11" s="422"/>
      <c r="RGS11" s="422"/>
      <c r="RGT11" s="422"/>
      <c r="RGU11" s="422"/>
      <c r="RGV11" s="422"/>
      <c r="RGW11" s="422"/>
      <c r="RGX11" s="422"/>
      <c r="RGY11" s="422"/>
      <c r="RGZ11" s="422"/>
      <c r="RHA11" s="422"/>
      <c r="RHB11" s="422"/>
      <c r="RHC11" s="422"/>
      <c r="RHD11" s="422"/>
      <c r="RHE11" s="422"/>
      <c r="RHF11" s="422"/>
      <c r="RHG11" s="422"/>
      <c r="RHH11" s="422"/>
      <c r="RHI11" s="422"/>
      <c r="RHJ11" s="422"/>
      <c r="RHK11" s="422"/>
      <c r="RHL11" s="422"/>
      <c r="RHM11" s="422"/>
      <c r="RHN11" s="422"/>
      <c r="RHO11" s="422"/>
      <c r="RHP11" s="422"/>
      <c r="RHQ11" s="422"/>
      <c r="RHR11" s="422"/>
      <c r="RHS11" s="422"/>
      <c r="RHT11" s="422"/>
      <c r="RHU11" s="422"/>
      <c r="RHV11" s="422"/>
      <c r="RHW11" s="422"/>
      <c r="RHX11" s="422"/>
      <c r="RHY11" s="422"/>
      <c r="RHZ11" s="422"/>
      <c r="RIA11" s="422"/>
      <c r="RIB11" s="422"/>
      <c r="RIC11" s="422"/>
      <c r="RID11" s="422"/>
      <c r="RIE11" s="422"/>
      <c r="RIF11" s="422"/>
      <c r="RIG11" s="422"/>
      <c r="RIH11" s="422"/>
      <c r="RII11" s="422"/>
      <c r="RIJ11" s="422"/>
      <c r="RIK11" s="422"/>
      <c r="RIL11" s="422"/>
      <c r="RIM11" s="422"/>
      <c r="RIN11" s="422"/>
      <c r="RIO11" s="422"/>
      <c r="RIP11" s="422"/>
      <c r="RIQ11" s="422"/>
      <c r="RIR11" s="422"/>
      <c r="RIS11" s="422"/>
      <c r="RIT11" s="422"/>
      <c r="RIU11" s="422"/>
      <c r="RIV11" s="422"/>
      <c r="RIW11" s="422"/>
      <c r="RIX11" s="422"/>
      <c r="RIY11" s="422"/>
      <c r="RIZ11" s="422"/>
      <c r="RJA11" s="422"/>
      <c r="RJB11" s="422"/>
      <c r="RJC11" s="422"/>
      <c r="RJD11" s="422"/>
      <c r="RJE11" s="422"/>
      <c r="RJF11" s="422"/>
      <c r="RJG11" s="422"/>
      <c r="RJH11" s="422"/>
      <c r="RJI11" s="422"/>
      <c r="RJJ11" s="422"/>
      <c r="RJK11" s="422"/>
      <c r="RJL11" s="422"/>
      <c r="RJM11" s="422"/>
      <c r="RJN11" s="422"/>
      <c r="RJO11" s="422"/>
      <c r="RJP11" s="422"/>
      <c r="RJQ11" s="422"/>
      <c r="RJR11" s="422"/>
      <c r="RJS11" s="422"/>
      <c r="RJT11" s="422"/>
      <c r="RJU11" s="422"/>
      <c r="RJV11" s="422"/>
      <c r="RJW11" s="422"/>
      <c r="RJX11" s="422"/>
      <c r="RJY11" s="422"/>
      <c r="RJZ11" s="422"/>
      <c r="RKA11" s="422"/>
      <c r="RKB11" s="422"/>
      <c r="RKC11" s="422"/>
      <c r="RKD11" s="422"/>
      <c r="RKE11" s="422"/>
      <c r="RKF11" s="422"/>
      <c r="RKG11" s="422"/>
      <c r="RKH11" s="422"/>
      <c r="RKI11" s="422"/>
      <c r="RKJ11" s="422"/>
      <c r="RKK11" s="422"/>
      <c r="RKL11" s="422"/>
      <c r="RKM11" s="422"/>
      <c r="RKN11" s="422"/>
      <c r="RKO11" s="422"/>
      <c r="RKP11" s="422"/>
      <c r="RKQ11" s="422"/>
      <c r="RKR11" s="422"/>
      <c r="RKS11" s="422"/>
      <c r="RKT11" s="422"/>
      <c r="RKU11" s="422"/>
      <c r="RKV11" s="422"/>
      <c r="RKW11" s="422"/>
      <c r="RKX11" s="422"/>
      <c r="RKY11" s="422"/>
      <c r="RKZ11" s="422"/>
      <c r="RLA11" s="422"/>
      <c r="RLB11" s="422"/>
      <c r="RLC11" s="422"/>
      <c r="RLD11" s="422"/>
      <c r="RLE11" s="422"/>
      <c r="RLF11" s="422"/>
      <c r="RLG11" s="422"/>
      <c r="RLH11" s="422"/>
      <c r="RLI11" s="422"/>
      <c r="RLJ11" s="422"/>
      <c r="RLK11" s="422"/>
      <c r="RLL11" s="422"/>
      <c r="RLM11" s="422"/>
      <c r="RLN11" s="422"/>
      <c r="RLO11" s="422"/>
      <c r="RLP11" s="422"/>
      <c r="RLQ11" s="422"/>
      <c r="RLR11" s="422"/>
      <c r="RLS11" s="422"/>
      <c r="RLT11" s="422"/>
      <c r="RLU11" s="422"/>
      <c r="RLV11" s="422"/>
      <c r="RLW11" s="422"/>
      <c r="RLX11" s="422"/>
      <c r="RLY11" s="422"/>
      <c r="RLZ11" s="422"/>
      <c r="RMA11" s="422"/>
      <c r="RMB11" s="422"/>
      <c r="RMC11" s="422"/>
      <c r="RMD11" s="422"/>
      <c r="RME11" s="422"/>
      <c r="RMF11" s="422"/>
      <c r="RMG11" s="422"/>
      <c r="RMH11" s="422"/>
      <c r="RMI11" s="422"/>
      <c r="RMJ11" s="422"/>
      <c r="RMK11" s="422"/>
      <c r="RML11" s="422"/>
      <c r="RMM11" s="422"/>
      <c r="RMN11" s="422"/>
      <c r="RMO11" s="422"/>
      <c r="RMP11" s="422"/>
      <c r="RMQ11" s="422"/>
      <c r="RMR11" s="422"/>
      <c r="RMS11" s="422"/>
      <c r="RMT11" s="422"/>
      <c r="RMU11" s="422"/>
      <c r="RMV11" s="422"/>
      <c r="RMW11" s="422"/>
      <c r="RMX11" s="422"/>
      <c r="RMY11" s="422"/>
      <c r="RMZ11" s="422"/>
      <c r="RNA11" s="422"/>
      <c r="RNB11" s="422"/>
      <c r="RNC11" s="422"/>
      <c r="RND11" s="422"/>
      <c r="RNE11" s="422"/>
      <c r="RNF11" s="422"/>
      <c r="RNG11" s="422"/>
      <c r="RNH11" s="422"/>
      <c r="RNI11" s="422"/>
      <c r="RNJ11" s="422"/>
      <c r="RNK11" s="422"/>
      <c r="RNL11" s="422"/>
      <c r="RNM11" s="422"/>
      <c r="RNN11" s="422"/>
      <c r="RNO11" s="422"/>
      <c r="RNP11" s="422"/>
      <c r="RNQ11" s="422"/>
      <c r="RNR11" s="422"/>
      <c r="RNS11" s="422"/>
      <c r="RNT11" s="422"/>
      <c r="RNU11" s="422"/>
      <c r="RNV11" s="422"/>
      <c r="RNW11" s="422"/>
      <c r="RNX11" s="422"/>
      <c r="RNY11" s="422"/>
      <c r="RNZ11" s="422"/>
      <c r="ROA11" s="422"/>
      <c r="ROB11" s="422"/>
      <c r="ROC11" s="422"/>
      <c r="ROD11" s="422"/>
      <c r="ROE11" s="422"/>
      <c r="ROF11" s="422"/>
      <c r="ROG11" s="422"/>
      <c r="ROH11" s="422"/>
      <c r="ROI11" s="422"/>
      <c r="ROJ11" s="422"/>
      <c r="ROK11" s="422"/>
      <c r="ROL11" s="422"/>
      <c r="ROM11" s="422"/>
      <c r="RON11" s="422"/>
      <c r="ROO11" s="422"/>
      <c r="ROP11" s="422"/>
      <c r="ROQ11" s="422"/>
      <c r="ROR11" s="422"/>
      <c r="ROS11" s="422"/>
      <c r="ROT11" s="422"/>
      <c r="ROU11" s="422"/>
      <c r="ROV11" s="422"/>
      <c r="ROW11" s="422"/>
      <c r="ROX11" s="422"/>
      <c r="ROY11" s="422"/>
      <c r="ROZ11" s="422"/>
      <c r="RPA11" s="422"/>
      <c r="RPB11" s="422"/>
      <c r="RPC11" s="422"/>
      <c r="RPD11" s="422"/>
      <c r="RPE11" s="422"/>
      <c r="RPF11" s="422"/>
      <c r="RPG11" s="422"/>
      <c r="RPH11" s="422"/>
      <c r="RPI11" s="422"/>
      <c r="RPJ11" s="422"/>
      <c r="RPK11" s="422"/>
      <c r="RPL11" s="422"/>
      <c r="RPM11" s="422"/>
      <c r="RPN11" s="422"/>
      <c r="RPO11" s="422"/>
      <c r="RPP11" s="422"/>
      <c r="RPQ11" s="422"/>
      <c r="RPR11" s="422"/>
      <c r="RPS11" s="422"/>
      <c r="RPT11" s="422"/>
      <c r="RPU11" s="422"/>
      <c r="RPV11" s="422"/>
      <c r="RPW11" s="422"/>
      <c r="RPX11" s="422"/>
      <c r="RPY11" s="422"/>
      <c r="RPZ11" s="422"/>
      <c r="RQA11" s="422"/>
      <c r="RQB11" s="422"/>
      <c r="RQC11" s="422"/>
      <c r="RQD11" s="422"/>
      <c r="RQE11" s="422"/>
      <c r="RQF11" s="422"/>
      <c r="RQG11" s="422"/>
      <c r="RQH11" s="422"/>
      <c r="RQI11" s="422"/>
      <c r="RQJ11" s="422"/>
      <c r="RQK11" s="422"/>
      <c r="RQL11" s="422"/>
      <c r="RQM11" s="422"/>
      <c r="RQN11" s="422"/>
      <c r="RQO11" s="422"/>
      <c r="RQP11" s="422"/>
      <c r="RQQ11" s="422"/>
      <c r="RQR11" s="422"/>
      <c r="RQS11" s="422"/>
      <c r="RQT11" s="422"/>
      <c r="RQU11" s="422"/>
      <c r="RQV11" s="422"/>
      <c r="RQW11" s="422"/>
      <c r="RQX11" s="422"/>
      <c r="RQY11" s="422"/>
      <c r="RQZ11" s="422"/>
      <c r="RRA11" s="422"/>
      <c r="RRB11" s="422"/>
      <c r="RRC11" s="422"/>
      <c r="RRD11" s="422"/>
      <c r="RRE11" s="422"/>
      <c r="RRF11" s="422"/>
      <c r="RRG11" s="422"/>
      <c r="RRH11" s="422"/>
      <c r="RRI11" s="422"/>
      <c r="RRJ11" s="422"/>
      <c r="RRK11" s="422"/>
      <c r="RRL11" s="422"/>
      <c r="RRM11" s="422"/>
      <c r="RRN11" s="422"/>
      <c r="RRO11" s="422"/>
      <c r="RRP11" s="422"/>
      <c r="RRQ11" s="422"/>
      <c r="RRR11" s="422"/>
      <c r="RRS11" s="422"/>
      <c r="RRT11" s="422"/>
      <c r="RRU11" s="422"/>
      <c r="RRV11" s="422"/>
      <c r="RRW11" s="422"/>
      <c r="RRX11" s="422"/>
      <c r="RRY11" s="422"/>
      <c r="RRZ11" s="422"/>
      <c r="RSA11" s="422"/>
      <c r="RSB11" s="422"/>
      <c r="RSC11" s="422"/>
      <c r="RSD11" s="422"/>
      <c r="RSE11" s="422"/>
      <c r="RSF11" s="422"/>
      <c r="RSG11" s="422"/>
      <c r="RSH11" s="422"/>
      <c r="RSI11" s="422"/>
      <c r="RSJ11" s="422"/>
      <c r="RSK11" s="422"/>
      <c r="RSL11" s="422"/>
      <c r="RSM11" s="422"/>
      <c r="RSN11" s="422"/>
      <c r="RSO11" s="422"/>
      <c r="RSP11" s="422"/>
      <c r="RSQ11" s="422"/>
      <c r="RSR11" s="422"/>
      <c r="RSS11" s="422"/>
      <c r="RST11" s="422"/>
      <c r="RSU11" s="422"/>
      <c r="RSV11" s="422"/>
      <c r="RSW11" s="422"/>
      <c r="RSX11" s="422"/>
      <c r="RSY11" s="422"/>
      <c r="RSZ11" s="422"/>
      <c r="RTA11" s="422"/>
      <c r="RTB11" s="422"/>
      <c r="RTC11" s="422"/>
      <c r="RTD11" s="422"/>
      <c r="RTE11" s="422"/>
      <c r="RTF11" s="422"/>
      <c r="RTG11" s="422"/>
      <c r="RTH11" s="422"/>
      <c r="RTI11" s="422"/>
      <c r="RTJ11" s="422"/>
      <c r="RTK11" s="422"/>
      <c r="RTL11" s="422"/>
      <c r="RTM11" s="422"/>
      <c r="RTN11" s="422"/>
      <c r="RTO11" s="422"/>
      <c r="RTP11" s="422"/>
      <c r="RTQ11" s="422"/>
      <c r="RTR11" s="422"/>
      <c r="RTS11" s="422"/>
      <c r="RTT11" s="422"/>
      <c r="RTU11" s="422"/>
      <c r="RTV11" s="422"/>
      <c r="RTW11" s="422"/>
      <c r="RTX11" s="422"/>
      <c r="RTY11" s="422"/>
      <c r="RTZ11" s="422"/>
      <c r="RUA11" s="422"/>
      <c r="RUB11" s="422"/>
      <c r="RUC11" s="422"/>
      <c r="RUD11" s="422"/>
      <c r="RUE11" s="422"/>
      <c r="RUF11" s="422"/>
      <c r="RUG11" s="422"/>
      <c r="RUH11" s="422"/>
      <c r="RUI11" s="422"/>
      <c r="RUJ11" s="422"/>
      <c r="RUK11" s="422"/>
      <c r="RUL11" s="422"/>
      <c r="RUM11" s="422"/>
      <c r="RUN11" s="422"/>
      <c r="RUO11" s="422"/>
      <c r="RUP11" s="422"/>
      <c r="RUQ11" s="422"/>
      <c r="RUR11" s="422"/>
      <c r="RUS11" s="422"/>
      <c r="RUT11" s="422"/>
      <c r="RUU11" s="422"/>
      <c r="RUV11" s="422"/>
      <c r="RUW11" s="422"/>
      <c r="RUX11" s="422"/>
      <c r="RUY11" s="422"/>
      <c r="RUZ11" s="422"/>
      <c r="RVA11" s="422"/>
      <c r="RVB11" s="422"/>
      <c r="RVC11" s="422"/>
      <c r="RVD11" s="422"/>
      <c r="RVE11" s="422"/>
      <c r="RVF11" s="422"/>
      <c r="RVG11" s="422"/>
      <c r="RVH11" s="422"/>
      <c r="RVI11" s="422"/>
      <c r="RVJ11" s="422"/>
      <c r="RVK11" s="422"/>
      <c r="RVL11" s="422"/>
      <c r="RVM11" s="422"/>
      <c r="RVN11" s="422"/>
      <c r="RVO11" s="422"/>
      <c r="RVP11" s="422"/>
      <c r="RVQ11" s="422"/>
      <c r="RVR11" s="422"/>
      <c r="RVS11" s="422"/>
      <c r="RVT11" s="422"/>
      <c r="RVU11" s="422"/>
      <c r="RVV11" s="422"/>
      <c r="RVW11" s="422"/>
      <c r="RVX11" s="422"/>
      <c r="RVY11" s="422"/>
      <c r="RVZ11" s="422"/>
      <c r="RWA11" s="422"/>
      <c r="RWB11" s="422"/>
      <c r="RWC11" s="422"/>
      <c r="RWD11" s="422"/>
      <c r="RWE11" s="422"/>
      <c r="RWF11" s="422"/>
      <c r="RWG11" s="422"/>
      <c r="RWH11" s="422"/>
      <c r="RWI11" s="422"/>
      <c r="RWJ11" s="422"/>
      <c r="RWK11" s="422"/>
      <c r="RWL11" s="422"/>
      <c r="RWM11" s="422"/>
      <c r="RWN11" s="422"/>
      <c r="RWO11" s="422"/>
      <c r="RWP11" s="422"/>
      <c r="RWQ11" s="422"/>
      <c r="RWR11" s="422"/>
      <c r="RWS11" s="422"/>
      <c r="RWT11" s="422"/>
      <c r="RWU11" s="422"/>
      <c r="RWV11" s="422"/>
      <c r="RWW11" s="422"/>
      <c r="RWX11" s="422"/>
      <c r="RWY11" s="422"/>
      <c r="RWZ11" s="422"/>
      <c r="RXA11" s="422"/>
      <c r="RXB11" s="422"/>
      <c r="RXC11" s="422"/>
      <c r="RXD11" s="422"/>
      <c r="RXE11" s="422"/>
      <c r="RXF11" s="422"/>
      <c r="RXG11" s="422"/>
      <c r="RXH11" s="422"/>
      <c r="RXI11" s="422"/>
      <c r="RXJ11" s="422"/>
      <c r="RXK11" s="422"/>
      <c r="RXL11" s="422"/>
      <c r="RXM11" s="422"/>
      <c r="RXN11" s="422"/>
      <c r="RXO11" s="422"/>
      <c r="RXP11" s="422"/>
      <c r="RXQ11" s="422"/>
      <c r="RXR11" s="422"/>
      <c r="RXS11" s="422"/>
      <c r="RXT11" s="422"/>
      <c r="RXU11" s="422"/>
      <c r="RXV11" s="422"/>
      <c r="RXW11" s="422"/>
      <c r="RXX11" s="422"/>
      <c r="RXY11" s="422"/>
      <c r="RXZ11" s="422"/>
      <c r="RYA11" s="422"/>
      <c r="RYB11" s="422"/>
      <c r="RYC11" s="422"/>
      <c r="RYD11" s="422"/>
      <c r="RYE11" s="422"/>
      <c r="RYF11" s="422"/>
      <c r="RYG11" s="422"/>
      <c r="RYH11" s="422"/>
      <c r="RYI11" s="422"/>
      <c r="RYJ11" s="422"/>
      <c r="RYK11" s="422"/>
      <c r="RYL11" s="422"/>
      <c r="RYM11" s="422"/>
      <c r="RYN11" s="422"/>
      <c r="RYO11" s="422"/>
      <c r="RYP11" s="422"/>
      <c r="RYQ11" s="422"/>
      <c r="RYR11" s="422"/>
      <c r="RYS11" s="422"/>
      <c r="RYT11" s="422"/>
      <c r="RYU11" s="422"/>
      <c r="RYV11" s="422"/>
      <c r="RYW11" s="422"/>
      <c r="RYX11" s="422"/>
      <c r="RYY11" s="422"/>
      <c r="RYZ11" s="422"/>
      <c r="RZA11" s="422"/>
      <c r="RZB11" s="422"/>
      <c r="RZC11" s="422"/>
      <c r="RZD11" s="422"/>
      <c r="RZE11" s="422"/>
      <c r="RZF11" s="422"/>
      <c r="RZG11" s="422"/>
      <c r="RZH11" s="422"/>
      <c r="RZI11" s="422"/>
      <c r="RZJ11" s="422"/>
      <c r="RZK11" s="422"/>
      <c r="RZL11" s="422"/>
      <c r="RZM11" s="422"/>
      <c r="RZN11" s="422"/>
      <c r="RZO11" s="422"/>
      <c r="RZP11" s="422"/>
      <c r="RZQ11" s="422"/>
      <c r="RZR11" s="422"/>
      <c r="RZS11" s="422"/>
      <c r="RZT11" s="422"/>
      <c r="RZU11" s="422"/>
      <c r="RZV11" s="422"/>
      <c r="RZW11" s="422"/>
      <c r="RZX11" s="422"/>
      <c r="RZY11" s="422"/>
      <c r="RZZ11" s="422"/>
      <c r="SAA11" s="422"/>
      <c r="SAB11" s="422"/>
      <c r="SAC11" s="422"/>
      <c r="SAD11" s="422"/>
      <c r="SAE11" s="422"/>
      <c r="SAF11" s="422"/>
      <c r="SAG11" s="422"/>
      <c r="SAH11" s="422"/>
      <c r="SAI11" s="422"/>
      <c r="SAJ11" s="422"/>
      <c r="SAK11" s="422"/>
      <c r="SAL11" s="422"/>
      <c r="SAM11" s="422"/>
      <c r="SAN11" s="422"/>
      <c r="SAO11" s="422"/>
      <c r="SAP11" s="422"/>
      <c r="SAQ11" s="422"/>
      <c r="SAR11" s="422"/>
      <c r="SAS11" s="422"/>
      <c r="SAT11" s="422"/>
      <c r="SAU11" s="422"/>
      <c r="SAV11" s="422"/>
      <c r="SAW11" s="422"/>
      <c r="SAX11" s="422"/>
      <c r="SAY11" s="422"/>
      <c r="SAZ11" s="422"/>
      <c r="SBA11" s="422"/>
      <c r="SBB11" s="422"/>
      <c r="SBC11" s="422"/>
      <c r="SBD11" s="422"/>
      <c r="SBE11" s="422"/>
      <c r="SBF11" s="422"/>
      <c r="SBG11" s="422"/>
      <c r="SBH11" s="422"/>
      <c r="SBI11" s="422"/>
      <c r="SBJ11" s="422"/>
      <c r="SBK11" s="422"/>
      <c r="SBL11" s="422"/>
      <c r="SBM11" s="422"/>
      <c r="SBN11" s="422"/>
      <c r="SBO11" s="422"/>
      <c r="SBP11" s="422"/>
      <c r="SBQ11" s="422"/>
      <c r="SBR11" s="422"/>
      <c r="SBS11" s="422"/>
      <c r="SBT11" s="422"/>
      <c r="SBU11" s="422"/>
      <c r="SBV11" s="422"/>
      <c r="SBW11" s="422"/>
      <c r="SBX11" s="422"/>
      <c r="SBY11" s="422"/>
      <c r="SBZ11" s="422"/>
      <c r="SCA11" s="422"/>
      <c r="SCB11" s="422"/>
      <c r="SCC11" s="422"/>
      <c r="SCD11" s="422"/>
      <c r="SCE11" s="422"/>
      <c r="SCF11" s="422"/>
      <c r="SCG11" s="422"/>
      <c r="SCH11" s="422"/>
      <c r="SCI11" s="422"/>
      <c r="SCJ11" s="422"/>
      <c r="SCK11" s="422"/>
      <c r="SCL11" s="422"/>
      <c r="SCM11" s="422"/>
      <c r="SCN11" s="422"/>
      <c r="SCO11" s="422"/>
      <c r="SCP11" s="422"/>
      <c r="SCQ11" s="422"/>
      <c r="SCR11" s="422"/>
      <c r="SCS11" s="422"/>
      <c r="SCT11" s="422"/>
      <c r="SCU11" s="422"/>
      <c r="SCV11" s="422"/>
      <c r="SCW11" s="422"/>
      <c r="SCX11" s="422"/>
      <c r="SCY11" s="422"/>
      <c r="SCZ11" s="422"/>
      <c r="SDA11" s="422"/>
      <c r="SDB11" s="422"/>
      <c r="SDC11" s="422"/>
      <c r="SDD11" s="422"/>
      <c r="SDE11" s="422"/>
      <c r="SDF11" s="422"/>
      <c r="SDG11" s="422"/>
      <c r="SDH11" s="422"/>
      <c r="SDI11" s="422"/>
      <c r="SDJ11" s="422"/>
      <c r="SDK11" s="422"/>
      <c r="SDL11" s="422"/>
      <c r="SDM11" s="422"/>
      <c r="SDN11" s="422"/>
      <c r="SDO11" s="422"/>
      <c r="SDP11" s="422"/>
      <c r="SDQ11" s="422"/>
      <c r="SDR11" s="422"/>
      <c r="SDS11" s="422"/>
      <c r="SDT11" s="422"/>
      <c r="SDU11" s="422"/>
      <c r="SDV11" s="422"/>
      <c r="SDW11" s="422"/>
      <c r="SDX11" s="422"/>
      <c r="SDY11" s="422"/>
      <c r="SDZ11" s="422"/>
      <c r="SEA11" s="422"/>
      <c r="SEB11" s="422"/>
      <c r="SEC11" s="422"/>
      <c r="SED11" s="422"/>
      <c r="SEE11" s="422"/>
      <c r="SEF11" s="422"/>
      <c r="SEG11" s="422"/>
      <c r="SEH11" s="422"/>
      <c r="SEI11" s="422"/>
      <c r="SEJ11" s="422"/>
      <c r="SEK11" s="422"/>
      <c r="SEL11" s="422"/>
      <c r="SEM11" s="422"/>
      <c r="SEN11" s="422"/>
      <c r="SEO11" s="422"/>
      <c r="SEP11" s="422"/>
      <c r="SEQ11" s="422"/>
      <c r="SER11" s="422"/>
      <c r="SES11" s="422"/>
      <c r="SET11" s="422"/>
      <c r="SEU11" s="422"/>
      <c r="SEV11" s="422"/>
      <c r="SEW11" s="422"/>
      <c r="SEX11" s="422"/>
      <c r="SEY11" s="422"/>
      <c r="SEZ11" s="422"/>
      <c r="SFA11" s="422"/>
      <c r="SFB11" s="422"/>
      <c r="SFC11" s="422"/>
      <c r="SFD11" s="422"/>
      <c r="SFE11" s="422"/>
      <c r="SFF11" s="422"/>
      <c r="SFG11" s="422"/>
      <c r="SFH11" s="422"/>
      <c r="SFI11" s="422"/>
      <c r="SFJ11" s="422"/>
      <c r="SFK11" s="422"/>
      <c r="SFL11" s="422"/>
      <c r="SFM11" s="422"/>
      <c r="SFN11" s="422"/>
      <c r="SFO11" s="422"/>
      <c r="SFP11" s="422"/>
      <c r="SFQ11" s="422"/>
      <c r="SFR11" s="422"/>
      <c r="SFS11" s="422"/>
      <c r="SFT11" s="422"/>
      <c r="SFU11" s="422"/>
      <c r="SFV11" s="422"/>
      <c r="SFW11" s="422"/>
      <c r="SFX11" s="422"/>
      <c r="SFY11" s="422"/>
      <c r="SFZ11" s="422"/>
      <c r="SGA11" s="422"/>
      <c r="SGB11" s="422"/>
      <c r="SGC11" s="422"/>
      <c r="SGD11" s="422"/>
      <c r="SGE11" s="422"/>
      <c r="SGF11" s="422"/>
      <c r="SGG11" s="422"/>
      <c r="SGH11" s="422"/>
      <c r="SGI11" s="422"/>
      <c r="SGJ11" s="422"/>
      <c r="SGK11" s="422"/>
      <c r="SGL11" s="422"/>
      <c r="SGM11" s="422"/>
      <c r="SGN11" s="422"/>
      <c r="SGO11" s="422"/>
      <c r="SGP11" s="422"/>
      <c r="SGQ11" s="422"/>
      <c r="SGR11" s="422"/>
      <c r="SGS11" s="422"/>
      <c r="SGT11" s="422"/>
      <c r="SGU11" s="422"/>
      <c r="SGV11" s="422"/>
      <c r="SGW11" s="422"/>
      <c r="SGX11" s="422"/>
      <c r="SGY11" s="422"/>
      <c r="SGZ11" s="422"/>
      <c r="SHA11" s="422"/>
      <c r="SHB11" s="422"/>
      <c r="SHC11" s="422"/>
      <c r="SHD11" s="422"/>
      <c r="SHE11" s="422"/>
      <c r="SHF11" s="422"/>
      <c r="SHG11" s="422"/>
      <c r="SHH11" s="422"/>
      <c r="SHI11" s="422"/>
      <c r="SHJ11" s="422"/>
      <c r="SHK11" s="422"/>
      <c r="SHL11" s="422"/>
      <c r="SHM11" s="422"/>
      <c r="SHN11" s="422"/>
      <c r="SHO11" s="422"/>
      <c r="SHP11" s="422"/>
      <c r="SHQ11" s="422"/>
      <c r="SHR11" s="422"/>
      <c r="SHS11" s="422"/>
      <c r="SHT11" s="422"/>
      <c r="SHU11" s="422"/>
      <c r="SHV11" s="422"/>
      <c r="SHW11" s="422"/>
      <c r="SHX11" s="422"/>
      <c r="SHY11" s="422"/>
      <c r="SHZ11" s="422"/>
      <c r="SIA11" s="422"/>
      <c r="SIB11" s="422"/>
      <c r="SIC11" s="422"/>
      <c r="SID11" s="422"/>
      <c r="SIE11" s="422"/>
      <c r="SIF11" s="422"/>
      <c r="SIG11" s="422"/>
      <c r="SIH11" s="422"/>
      <c r="SII11" s="422"/>
      <c r="SIJ11" s="422"/>
      <c r="SIK11" s="422"/>
      <c r="SIL11" s="422"/>
      <c r="SIM11" s="422"/>
      <c r="SIN11" s="422"/>
      <c r="SIO11" s="422"/>
      <c r="SIP11" s="422"/>
      <c r="SIQ11" s="422"/>
      <c r="SIR11" s="422"/>
      <c r="SIS11" s="422"/>
      <c r="SIT11" s="422"/>
      <c r="SIU11" s="422"/>
      <c r="SIV11" s="422"/>
      <c r="SIW11" s="422"/>
      <c r="SIX11" s="422"/>
      <c r="SIY11" s="422"/>
      <c r="SIZ11" s="422"/>
      <c r="SJA11" s="422"/>
      <c r="SJB11" s="422"/>
      <c r="SJC11" s="422"/>
      <c r="SJD11" s="422"/>
      <c r="SJE11" s="422"/>
      <c r="SJF11" s="422"/>
      <c r="SJG11" s="422"/>
      <c r="SJH11" s="422"/>
      <c r="SJI11" s="422"/>
      <c r="SJJ11" s="422"/>
      <c r="SJK11" s="422"/>
      <c r="SJL11" s="422"/>
      <c r="SJM11" s="422"/>
      <c r="SJN11" s="422"/>
      <c r="SJO11" s="422"/>
      <c r="SJP11" s="422"/>
      <c r="SJQ11" s="422"/>
      <c r="SJR11" s="422"/>
      <c r="SJS11" s="422"/>
      <c r="SJT11" s="422"/>
      <c r="SJU11" s="422"/>
      <c r="SJV11" s="422"/>
      <c r="SJW11" s="422"/>
      <c r="SJX11" s="422"/>
      <c r="SJY11" s="422"/>
      <c r="SJZ11" s="422"/>
      <c r="SKA11" s="422"/>
      <c r="SKB11" s="422"/>
      <c r="SKC11" s="422"/>
      <c r="SKD11" s="422"/>
      <c r="SKE11" s="422"/>
      <c r="SKF11" s="422"/>
      <c r="SKG11" s="422"/>
      <c r="SKH11" s="422"/>
      <c r="SKI11" s="422"/>
      <c r="SKJ11" s="422"/>
      <c r="SKK11" s="422"/>
      <c r="SKL11" s="422"/>
      <c r="SKM11" s="422"/>
      <c r="SKN11" s="422"/>
      <c r="SKO11" s="422"/>
      <c r="SKP11" s="422"/>
      <c r="SKQ11" s="422"/>
      <c r="SKR11" s="422"/>
      <c r="SKS11" s="422"/>
      <c r="SKT11" s="422"/>
      <c r="SKU11" s="422"/>
      <c r="SKV11" s="422"/>
      <c r="SKW11" s="422"/>
      <c r="SKX11" s="422"/>
      <c r="SKY11" s="422"/>
      <c r="SKZ11" s="422"/>
      <c r="SLA11" s="422"/>
      <c r="SLB11" s="422"/>
      <c r="SLC11" s="422"/>
      <c r="SLD11" s="422"/>
      <c r="SLE11" s="422"/>
      <c r="SLF11" s="422"/>
      <c r="SLG11" s="422"/>
      <c r="SLH11" s="422"/>
      <c r="SLI11" s="422"/>
      <c r="SLJ11" s="422"/>
      <c r="SLK11" s="422"/>
      <c r="SLL11" s="422"/>
      <c r="SLM11" s="422"/>
      <c r="SLN11" s="422"/>
      <c r="SLO11" s="422"/>
      <c r="SLP11" s="422"/>
      <c r="SLQ11" s="422"/>
      <c r="SLR11" s="422"/>
      <c r="SLS11" s="422"/>
      <c r="SLT11" s="422"/>
      <c r="SLU11" s="422"/>
      <c r="SLV11" s="422"/>
      <c r="SLW11" s="422"/>
      <c r="SLX11" s="422"/>
      <c r="SLY11" s="422"/>
      <c r="SLZ11" s="422"/>
      <c r="SMA11" s="422"/>
      <c r="SMB11" s="422"/>
      <c r="SMC11" s="422"/>
      <c r="SMD11" s="422"/>
      <c r="SME11" s="422"/>
      <c r="SMF11" s="422"/>
      <c r="SMG11" s="422"/>
      <c r="SMH11" s="422"/>
      <c r="SMI11" s="422"/>
      <c r="SMJ11" s="422"/>
      <c r="SMK11" s="422"/>
      <c r="SML11" s="422"/>
      <c r="SMM11" s="422"/>
      <c r="SMN11" s="422"/>
      <c r="SMO11" s="422"/>
      <c r="SMP11" s="422"/>
      <c r="SMQ11" s="422"/>
      <c r="SMR11" s="422"/>
      <c r="SMS11" s="422"/>
      <c r="SMT11" s="422"/>
      <c r="SMU11" s="422"/>
      <c r="SMV11" s="422"/>
      <c r="SMW11" s="422"/>
      <c r="SMX11" s="422"/>
      <c r="SMY11" s="422"/>
      <c r="SMZ11" s="422"/>
      <c r="SNA11" s="422"/>
      <c r="SNB11" s="422"/>
      <c r="SNC11" s="422"/>
      <c r="SND11" s="422"/>
      <c r="SNE11" s="422"/>
      <c r="SNF11" s="422"/>
      <c r="SNG11" s="422"/>
      <c r="SNH11" s="422"/>
      <c r="SNI11" s="422"/>
      <c r="SNJ11" s="422"/>
      <c r="SNK11" s="422"/>
      <c r="SNL11" s="422"/>
      <c r="SNM11" s="422"/>
      <c r="SNN11" s="422"/>
      <c r="SNO11" s="422"/>
      <c r="SNP11" s="422"/>
      <c r="SNQ11" s="422"/>
      <c r="SNR11" s="422"/>
      <c r="SNS11" s="422"/>
      <c r="SNT11" s="422"/>
      <c r="SNU11" s="422"/>
      <c r="SNV11" s="422"/>
      <c r="SNW11" s="422"/>
      <c r="SNX11" s="422"/>
      <c r="SNY11" s="422"/>
      <c r="SNZ11" s="422"/>
      <c r="SOA11" s="422"/>
      <c r="SOB11" s="422"/>
      <c r="SOC11" s="422"/>
      <c r="SOD11" s="422"/>
      <c r="SOE11" s="422"/>
      <c r="SOF11" s="422"/>
      <c r="SOG11" s="422"/>
      <c r="SOH11" s="422"/>
      <c r="SOI11" s="422"/>
      <c r="SOJ11" s="422"/>
      <c r="SOK11" s="422"/>
      <c r="SOL11" s="422"/>
      <c r="SOM11" s="422"/>
      <c r="SON11" s="422"/>
      <c r="SOO11" s="422"/>
      <c r="SOP11" s="422"/>
      <c r="SOQ11" s="422"/>
      <c r="SOR11" s="422"/>
      <c r="SOS11" s="422"/>
      <c r="SOT11" s="422"/>
      <c r="SOU11" s="422"/>
      <c r="SOV11" s="422"/>
      <c r="SOW11" s="422"/>
      <c r="SOX11" s="422"/>
      <c r="SOY11" s="422"/>
      <c r="SOZ11" s="422"/>
      <c r="SPA11" s="422"/>
      <c r="SPB11" s="422"/>
      <c r="SPC11" s="422"/>
      <c r="SPD11" s="422"/>
      <c r="SPE11" s="422"/>
      <c r="SPF11" s="422"/>
      <c r="SPG11" s="422"/>
      <c r="SPH11" s="422"/>
      <c r="SPI11" s="422"/>
      <c r="SPJ11" s="422"/>
      <c r="SPK11" s="422"/>
      <c r="SPL11" s="422"/>
      <c r="SPM11" s="422"/>
      <c r="SPN11" s="422"/>
      <c r="SPO11" s="422"/>
      <c r="SPP11" s="422"/>
      <c r="SPQ11" s="422"/>
      <c r="SPR11" s="422"/>
      <c r="SPS11" s="422"/>
      <c r="SPT11" s="422"/>
      <c r="SPU11" s="422"/>
      <c r="SPV11" s="422"/>
      <c r="SPW11" s="422"/>
      <c r="SPX11" s="422"/>
      <c r="SPY11" s="422"/>
      <c r="SPZ11" s="422"/>
      <c r="SQA11" s="422"/>
      <c r="SQB11" s="422"/>
      <c r="SQC11" s="422"/>
      <c r="SQD11" s="422"/>
      <c r="SQE11" s="422"/>
      <c r="SQF11" s="422"/>
      <c r="SQG11" s="422"/>
      <c r="SQH11" s="422"/>
      <c r="SQI11" s="422"/>
      <c r="SQJ11" s="422"/>
      <c r="SQK11" s="422"/>
      <c r="SQL11" s="422"/>
      <c r="SQM11" s="422"/>
      <c r="SQN11" s="422"/>
      <c r="SQO11" s="422"/>
      <c r="SQP11" s="422"/>
      <c r="SQQ11" s="422"/>
      <c r="SQR11" s="422"/>
      <c r="SQS11" s="422"/>
      <c r="SQT11" s="422"/>
      <c r="SQU11" s="422"/>
      <c r="SQV11" s="422"/>
      <c r="SQW11" s="422"/>
      <c r="SQX11" s="422"/>
      <c r="SQY11" s="422"/>
      <c r="SQZ11" s="422"/>
      <c r="SRA11" s="422"/>
      <c r="SRB11" s="422"/>
      <c r="SRC11" s="422"/>
      <c r="SRD11" s="422"/>
      <c r="SRE11" s="422"/>
      <c r="SRF11" s="422"/>
      <c r="SRG11" s="422"/>
      <c r="SRH11" s="422"/>
      <c r="SRI11" s="422"/>
      <c r="SRJ11" s="422"/>
      <c r="SRK11" s="422"/>
      <c r="SRL11" s="422"/>
      <c r="SRM11" s="422"/>
      <c r="SRN11" s="422"/>
      <c r="SRO11" s="422"/>
      <c r="SRP11" s="422"/>
      <c r="SRQ11" s="422"/>
      <c r="SRR11" s="422"/>
      <c r="SRS11" s="422"/>
      <c r="SRT11" s="422"/>
      <c r="SRU11" s="422"/>
      <c r="SRV11" s="422"/>
      <c r="SRW11" s="422"/>
      <c r="SRX11" s="422"/>
      <c r="SRY11" s="422"/>
      <c r="SRZ11" s="422"/>
      <c r="SSA11" s="422"/>
      <c r="SSB11" s="422"/>
      <c r="SSC11" s="422"/>
      <c r="SSD11" s="422"/>
      <c r="SSE11" s="422"/>
      <c r="SSF11" s="422"/>
      <c r="SSG11" s="422"/>
      <c r="SSH11" s="422"/>
      <c r="SSI11" s="422"/>
      <c r="SSJ11" s="422"/>
      <c r="SSK11" s="422"/>
      <c r="SSL11" s="422"/>
      <c r="SSM11" s="422"/>
      <c r="SSN11" s="422"/>
      <c r="SSO11" s="422"/>
      <c r="SSP11" s="422"/>
      <c r="SSQ11" s="422"/>
      <c r="SSR11" s="422"/>
      <c r="SSS11" s="422"/>
      <c r="SST11" s="422"/>
      <c r="SSU11" s="422"/>
      <c r="SSV11" s="422"/>
      <c r="SSW11" s="422"/>
      <c r="SSX11" s="422"/>
      <c r="SSY11" s="422"/>
      <c r="SSZ11" s="422"/>
      <c r="STA11" s="422"/>
      <c r="STB11" s="422"/>
      <c r="STC11" s="422"/>
      <c r="STD11" s="422"/>
      <c r="STE11" s="422"/>
      <c r="STF11" s="422"/>
      <c r="STG11" s="422"/>
      <c r="STH11" s="422"/>
      <c r="STI11" s="422"/>
      <c r="STJ11" s="422"/>
      <c r="STK11" s="422"/>
      <c r="STL11" s="422"/>
      <c r="STM11" s="422"/>
      <c r="STN11" s="422"/>
      <c r="STO11" s="422"/>
      <c r="STP11" s="422"/>
      <c r="STQ11" s="422"/>
      <c r="STR11" s="422"/>
      <c r="STS11" s="422"/>
      <c r="STT11" s="422"/>
      <c r="STU11" s="422"/>
      <c r="STV11" s="422"/>
      <c r="STW11" s="422"/>
      <c r="STX11" s="422"/>
      <c r="STY11" s="422"/>
      <c r="STZ11" s="422"/>
      <c r="SUA11" s="422"/>
      <c r="SUB11" s="422"/>
      <c r="SUC11" s="422"/>
      <c r="SUD11" s="422"/>
      <c r="SUE11" s="422"/>
      <c r="SUF11" s="422"/>
      <c r="SUG11" s="422"/>
      <c r="SUH11" s="422"/>
      <c r="SUI11" s="422"/>
      <c r="SUJ11" s="422"/>
      <c r="SUK11" s="422"/>
      <c r="SUL11" s="422"/>
      <c r="SUM11" s="422"/>
      <c r="SUN11" s="422"/>
      <c r="SUO11" s="422"/>
      <c r="SUP11" s="422"/>
      <c r="SUQ11" s="422"/>
      <c r="SUR11" s="422"/>
      <c r="SUS11" s="422"/>
      <c r="SUT11" s="422"/>
      <c r="SUU11" s="422"/>
      <c r="SUV11" s="422"/>
      <c r="SUW11" s="422"/>
      <c r="SUX11" s="422"/>
      <c r="SUY11" s="422"/>
      <c r="SUZ11" s="422"/>
      <c r="SVA11" s="422"/>
      <c r="SVB11" s="422"/>
      <c r="SVC11" s="422"/>
      <c r="SVD11" s="422"/>
      <c r="SVE11" s="422"/>
      <c r="SVF11" s="422"/>
      <c r="SVG11" s="422"/>
      <c r="SVH11" s="422"/>
      <c r="SVI11" s="422"/>
      <c r="SVJ11" s="422"/>
      <c r="SVK11" s="422"/>
      <c r="SVL11" s="422"/>
      <c r="SVM11" s="422"/>
      <c r="SVN11" s="422"/>
      <c r="SVO11" s="422"/>
      <c r="SVP11" s="422"/>
      <c r="SVQ11" s="422"/>
      <c r="SVR11" s="422"/>
      <c r="SVS11" s="422"/>
      <c r="SVT11" s="422"/>
      <c r="SVU11" s="422"/>
      <c r="SVV11" s="422"/>
      <c r="SVW11" s="422"/>
      <c r="SVX11" s="422"/>
      <c r="SVY11" s="422"/>
      <c r="SVZ11" s="422"/>
      <c r="SWA11" s="422"/>
      <c r="SWB11" s="422"/>
      <c r="SWC11" s="422"/>
      <c r="SWD11" s="422"/>
      <c r="SWE11" s="422"/>
      <c r="SWF11" s="422"/>
      <c r="SWG11" s="422"/>
      <c r="SWH11" s="422"/>
      <c r="SWI11" s="422"/>
      <c r="SWJ11" s="422"/>
      <c r="SWK11" s="422"/>
      <c r="SWL11" s="422"/>
      <c r="SWM11" s="422"/>
      <c r="SWN11" s="422"/>
      <c r="SWO11" s="422"/>
      <c r="SWP11" s="422"/>
      <c r="SWQ11" s="422"/>
      <c r="SWR11" s="422"/>
      <c r="SWS11" s="422"/>
      <c r="SWT11" s="422"/>
      <c r="SWU11" s="422"/>
      <c r="SWV11" s="422"/>
      <c r="SWW11" s="422"/>
      <c r="SWX11" s="422"/>
      <c r="SWY11" s="422"/>
      <c r="SWZ11" s="422"/>
      <c r="SXA11" s="422"/>
      <c r="SXB11" s="422"/>
      <c r="SXC11" s="422"/>
      <c r="SXD11" s="422"/>
      <c r="SXE11" s="422"/>
      <c r="SXF11" s="422"/>
      <c r="SXG11" s="422"/>
      <c r="SXH11" s="422"/>
      <c r="SXI11" s="422"/>
      <c r="SXJ11" s="422"/>
      <c r="SXK11" s="422"/>
      <c r="SXL11" s="422"/>
      <c r="SXM11" s="422"/>
      <c r="SXN11" s="422"/>
      <c r="SXO11" s="422"/>
      <c r="SXP11" s="422"/>
      <c r="SXQ11" s="422"/>
      <c r="SXR11" s="422"/>
      <c r="SXS11" s="422"/>
      <c r="SXT11" s="422"/>
      <c r="SXU11" s="422"/>
      <c r="SXV11" s="422"/>
      <c r="SXW11" s="422"/>
      <c r="SXX11" s="422"/>
      <c r="SXY11" s="422"/>
      <c r="SXZ11" s="422"/>
      <c r="SYA11" s="422"/>
      <c r="SYB11" s="422"/>
      <c r="SYC11" s="422"/>
      <c r="SYD11" s="422"/>
      <c r="SYE11" s="422"/>
      <c r="SYF11" s="422"/>
      <c r="SYG11" s="422"/>
      <c r="SYH11" s="422"/>
      <c r="SYI11" s="422"/>
      <c r="SYJ11" s="422"/>
      <c r="SYK11" s="422"/>
      <c r="SYL11" s="422"/>
      <c r="SYM11" s="422"/>
      <c r="SYN11" s="422"/>
      <c r="SYO11" s="422"/>
      <c r="SYP11" s="422"/>
      <c r="SYQ11" s="422"/>
      <c r="SYR11" s="422"/>
      <c r="SYS11" s="422"/>
      <c r="SYT11" s="422"/>
      <c r="SYU11" s="422"/>
      <c r="SYV11" s="422"/>
      <c r="SYW11" s="422"/>
      <c r="SYX11" s="422"/>
      <c r="SYY11" s="422"/>
      <c r="SYZ11" s="422"/>
      <c r="SZA11" s="422"/>
      <c r="SZB11" s="422"/>
      <c r="SZC11" s="422"/>
      <c r="SZD11" s="422"/>
      <c r="SZE11" s="422"/>
      <c r="SZF11" s="422"/>
      <c r="SZG11" s="422"/>
      <c r="SZH11" s="422"/>
      <c r="SZI11" s="422"/>
      <c r="SZJ11" s="422"/>
      <c r="SZK11" s="422"/>
      <c r="SZL11" s="422"/>
      <c r="SZM11" s="422"/>
      <c r="SZN11" s="422"/>
      <c r="SZO11" s="422"/>
      <c r="SZP11" s="422"/>
      <c r="SZQ11" s="422"/>
      <c r="SZR11" s="422"/>
      <c r="SZS11" s="422"/>
      <c r="SZT11" s="422"/>
      <c r="SZU11" s="422"/>
      <c r="SZV11" s="422"/>
      <c r="SZW11" s="422"/>
      <c r="SZX11" s="422"/>
      <c r="SZY11" s="422"/>
      <c r="SZZ11" s="422"/>
      <c r="TAA11" s="422"/>
      <c r="TAB11" s="422"/>
      <c r="TAC11" s="422"/>
      <c r="TAD11" s="422"/>
      <c r="TAE11" s="422"/>
      <c r="TAF11" s="422"/>
      <c r="TAG11" s="422"/>
      <c r="TAH11" s="422"/>
      <c r="TAI11" s="422"/>
      <c r="TAJ11" s="422"/>
      <c r="TAK11" s="422"/>
      <c r="TAL11" s="422"/>
      <c r="TAM11" s="422"/>
      <c r="TAN11" s="422"/>
      <c r="TAO11" s="422"/>
      <c r="TAP11" s="422"/>
      <c r="TAQ11" s="422"/>
      <c r="TAR11" s="422"/>
      <c r="TAS11" s="422"/>
      <c r="TAT11" s="422"/>
      <c r="TAU11" s="422"/>
      <c r="TAV11" s="422"/>
      <c r="TAW11" s="422"/>
      <c r="TAX11" s="422"/>
      <c r="TAY11" s="422"/>
      <c r="TAZ11" s="422"/>
      <c r="TBA11" s="422"/>
      <c r="TBB11" s="422"/>
      <c r="TBC11" s="422"/>
      <c r="TBD11" s="422"/>
      <c r="TBE11" s="422"/>
      <c r="TBF11" s="422"/>
      <c r="TBG11" s="422"/>
      <c r="TBH11" s="422"/>
      <c r="TBI11" s="422"/>
      <c r="TBJ11" s="422"/>
      <c r="TBK11" s="422"/>
      <c r="TBL11" s="422"/>
      <c r="TBM11" s="422"/>
      <c r="TBN11" s="422"/>
      <c r="TBO11" s="422"/>
      <c r="TBP11" s="422"/>
      <c r="TBQ11" s="422"/>
      <c r="TBR11" s="422"/>
      <c r="TBS11" s="422"/>
      <c r="TBT11" s="422"/>
      <c r="TBU11" s="422"/>
      <c r="TBV11" s="422"/>
      <c r="TBW11" s="422"/>
      <c r="TBX11" s="422"/>
      <c r="TBY11" s="422"/>
      <c r="TBZ11" s="422"/>
      <c r="TCA11" s="422"/>
      <c r="TCB11" s="422"/>
      <c r="TCC11" s="422"/>
      <c r="TCD11" s="422"/>
      <c r="TCE11" s="422"/>
      <c r="TCF11" s="422"/>
      <c r="TCG11" s="422"/>
      <c r="TCH11" s="422"/>
      <c r="TCI11" s="422"/>
      <c r="TCJ11" s="422"/>
      <c r="TCK11" s="422"/>
      <c r="TCL11" s="422"/>
      <c r="TCM11" s="422"/>
      <c r="TCN11" s="422"/>
      <c r="TCO11" s="422"/>
      <c r="TCP11" s="422"/>
      <c r="TCQ11" s="422"/>
      <c r="TCR11" s="422"/>
      <c r="TCS11" s="422"/>
      <c r="TCT11" s="422"/>
      <c r="TCU11" s="422"/>
      <c r="TCV11" s="422"/>
      <c r="TCW11" s="422"/>
      <c r="TCX11" s="422"/>
      <c r="TCY11" s="422"/>
      <c r="TCZ11" s="422"/>
      <c r="TDA11" s="422"/>
      <c r="TDB11" s="422"/>
      <c r="TDC11" s="422"/>
      <c r="TDD11" s="422"/>
      <c r="TDE11" s="422"/>
      <c r="TDF11" s="422"/>
      <c r="TDG11" s="422"/>
      <c r="TDH11" s="422"/>
      <c r="TDI11" s="422"/>
      <c r="TDJ11" s="422"/>
      <c r="TDK11" s="422"/>
      <c r="TDL11" s="422"/>
      <c r="TDM11" s="422"/>
      <c r="TDN11" s="422"/>
      <c r="TDO11" s="422"/>
      <c r="TDP11" s="422"/>
      <c r="TDQ11" s="422"/>
      <c r="TDR11" s="422"/>
      <c r="TDS11" s="422"/>
      <c r="TDT11" s="422"/>
      <c r="TDU11" s="422"/>
      <c r="TDV11" s="422"/>
      <c r="TDW11" s="422"/>
      <c r="TDX11" s="422"/>
      <c r="TDY11" s="422"/>
      <c r="TDZ11" s="422"/>
      <c r="TEA11" s="422"/>
      <c r="TEB11" s="422"/>
      <c r="TEC11" s="422"/>
      <c r="TED11" s="422"/>
      <c r="TEE11" s="422"/>
      <c r="TEF11" s="422"/>
      <c r="TEG11" s="422"/>
      <c r="TEH11" s="422"/>
      <c r="TEI11" s="422"/>
      <c r="TEJ11" s="422"/>
      <c r="TEK11" s="422"/>
      <c r="TEL11" s="422"/>
      <c r="TEM11" s="422"/>
      <c r="TEN11" s="422"/>
      <c r="TEO11" s="422"/>
      <c r="TEP11" s="422"/>
      <c r="TEQ11" s="422"/>
      <c r="TER11" s="422"/>
      <c r="TES11" s="422"/>
      <c r="TET11" s="422"/>
      <c r="TEU11" s="422"/>
      <c r="TEV11" s="422"/>
      <c r="TEW11" s="422"/>
      <c r="TEX11" s="422"/>
      <c r="TEY11" s="422"/>
      <c r="TEZ11" s="422"/>
      <c r="TFA11" s="422"/>
      <c r="TFB11" s="422"/>
      <c r="TFC11" s="422"/>
      <c r="TFD11" s="422"/>
      <c r="TFE11" s="422"/>
      <c r="TFF11" s="422"/>
      <c r="TFG11" s="422"/>
      <c r="TFH11" s="422"/>
      <c r="TFI11" s="422"/>
      <c r="TFJ11" s="422"/>
      <c r="TFK11" s="422"/>
      <c r="TFL11" s="422"/>
      <c r="TFM11" s="422"/>
      <c r="TFN11" s="422"/>
      <c r="TFO11" s="422"/>
      <c r="TFP11" s="422"/>
      <c r="TFQ11" s="422"/>
      <c r="TFR11" s="422"/>
      <c r="TFS11" s="422"/>
      <c r="TFT11" s="422"/>
      <c r="TFU11" s="422"/>
      <c r="TFV11" s="422"/>
      <c r="TFW11" s="422"/>
      <c r="TFX11" s="422"/>
      <c r="TFY11" s="422"/>
      <c r="TFZ11" s="422"/>
      <c r="TGA11" s="422"/>
      <c r="TGB11" s="422"/>
      <c r="TGC11" s="422"/>
      <c r="TGD11" s="422"/>
      <c r="TGE11" s="422"/>
      <c r="TGF11" s="422"/>
      <c r="TGG11" s="422"/>
      <c r="TGH11" s="422"/>
      <c r="TGI11" s="422"/>
      <c r="TGJ11" s="422"/>
      <c r="TGK11" s="422"/>
      <c r="TGL11" s="422"/>
      <c r="TGM11" s="422"/>
      <c r="TGN11" s="422"/>
      <c r="TGO11" s="422"/>
      <c r="TGP11" s="422"/>
      <c r="TGQ11" s="422"/>
      <c r="TGR11" s="422"/>
      <c r="TGS11" s="422"/>
      <c r="TGT11" s="422"/>
      <c r="TGU11" s="422"/>
      <c r="TGV11" s="422"/>
      <c r="TGW11" s="422"/>
      <c r="TGX11" s="422"/>
      <c r="TGY11" s="422"/>
      <c r="TGZ11" s="422"/>
      <c r="THA11" s="422"/>
      <c r="THB11" s="422"/>
      <c r="THC11" s="422"/>
      <c r="THD11" s="422"/>
      <c r="THE11" s="422"/>
      <c r="THF11" s="422"/>
      <c r="THG11" s="422"/>
      <c r="THH11" s="422"/>
      <c r="THI11" s="422"/>
      <c r="THJ11" s="422"/>
      <c r="THK11" s="422"/>
      <c r="THL11" s="422"/>
      <c r="THM11" s="422"/>
      <c r="THN11" s="422"/>
      <c r="THO11" s="422"/>
      <c r="THP11" s="422"/>
      <c r="THQ11" s="422"/>
      <c r="THR11" s="422"/>
      <c r="THS11" s="422"/>
      <c r="THT11" s="422"/>
      <c r="THU11" s="422"/>
      <c r="THV11" s="422"/>
      <c r="THW11" s="422"/>
      <c r="THX11" s="422"/>
      <c r="THY11" s="422"/>
      <c r="THZ11" s="422"/>
      <c r="TIA11" s="422"/>
      <c r="TIB11" s="422"/>
      <c r="TIC11" s="422"/>
      <c r="TID11" s="422"/>
      <c r="TIE11" s="422"/>
      <c r="TIF11" s="422"/>
      <c r="TIG11" s="422"/>
      <c r="TIH11" s="422"/>
      <c r="TII11" s="422"/>
      <c r="TIJ11" s="422"/>
      <c r="TIK11" s="422"/>
      <c r="TIL11" s="422"/>
      <c r="TIM11" s="422"/>
      <c r="TIN11" s="422"/>
      <c r="TIO11" s="422"/>
      <c r="TIP11" s="422"/>
      <c r="TIQ11" s="422"/>
      <c r="TIR11" s="422"/>
      <c r="TIS11" s="422"/>
      <c r="TIT11" s="422"/>
      <c r="TIU11" s="422"/>
      <c r="TIV11" s="422"/>
      <c r="TIW11" s="422"/>
      <c r="TIX11" s="422"/>
      <c r="TIY11" s="422"/>
      <c r="TIZ11" s="422"/>
      <c r="TJA11" s="422"/>
      <c r="TJB11" s="422"/>
      <c r="TJC11" s="422"/>
      <c r="TJD11" s="422"/>
      <c r="TJE11" s="422"/>
      <c r="TJF11" s="422"/>
      <c r="TJG11" s="422"/>
      <c r="TJH11" s="422"/>
      <c r="TJI11" s="422"/>
      <c r="TJJ11" s="422"/>
      <c r="TJK11" s="422"/>
      <c r="TJL11" s="422"/>
      <c r="TJM11" s="422"/>
      <c r="TJN11" s="422"/>
      <c r="TJO11" s="422"/>
      <c r="TJP11" s="422"/>
      <c r="TJQ11" s="422"/>
      <c r="TJR11" s="422"/>
      <c r="TJS11" s="422"/>
      <c r="TJT11" s="422"/>
      <c r="TJU11" s="422"/>
      <c r="TJV11" s="422"/>
      <c r="TJW11" s="422"/>
      <c r="TJX11" s="422"/>
      <c r="TJY11" s="422"/>
      <c r="TJZ11" s="422"/>
      <c r="TKA11" s="422"/>
      <c r="TKB11" s="422"/>
      <c r="TKC11" s="422"/>
      <c r="TKD11" s="422"/>
      <c r="TKE11" s="422"/>
      <c r="TKF11" s="422"/>
      <c r="TKG11" s="422"/>
      <c r="TKH11" s="422"/>
      <c r="TKI11" s="422"/>
      <c r="TKJ11" s="422"/>
      <c r="TKK11" s="422"/>
      <c r="TKL11" s="422"/>
      <c r="TKM11" s="422"/>
      <c r="TKN11" s="422"/>
      <c r="TKO11" s="422"/>
      <c r="TKP11" s="422"/>
      <c r="TKQ11" s="422"/>
      <c r="TKR11" s="422"/>
      <c r="TKS11" s="422"/>
      <c r="TKT11" s="422"/>
      <c r="TKU11" s="422"/>
      <c r="TKV11" s="422"/>
      <c r="TKW11" s="422"/>
      <c r="TKX11" s="422"/>
      <c r="TKY11" s="422"/>
      <c r="TKZ11" s="422"/>
      <c r="TLA11" s="422"/>
      <c r="TLB11" s="422"/>
      <c r="TLC11" s="422"/>
      <c r="TLD11" s="422"/>
      <c r="TLE11" s="422"/>
      <c r="TLF11" s="422"/>
      <c r="TLG11" s="422"/>
      <c r="TLH11" s="422"/>
      <c r="TLI11" s="422"/>
      <c r="TLJ11" s="422"/>
      <c r="TLK11" s="422"/>
      <c r="TLL11" s="422"/>
      <c r="TLM11" s="422"/>
      <c r="TLN11" s="422"/>
      <c r="TLO11" s="422"/>
      <c r="TLP11" s="422"/>
      <c r="TLQ11" s="422"/>
      <c r="TLR11" s="422"/>
      <c r="TLS11" s="422"/>
      <c r="TLT11" s="422"/>
      <c r="TLU11" s="422"/>
      <c r="TLV11" s="422"/>
      <c r="TLW11" s="422"/>
      <c r="TLX11" s="422"/>
      <c r="TLY11" s="422"/>
      <c r="TLZ11" s="422"/>
      <c r="TMA11" s="422"/>
      <c r="TMB11" s="422"/>
      <c r="TMC11" s="422"/>
      <c r="TMD11" s="422"/>
      <c r="TME11" s="422"/>
      <c r="TMF11" s="422"/>
      <c r="TMG11" s="422"/>
      <c r="TMH11" s="422"/>
      <c r="TMI11" s="422"/>
      <c r="TMJ11" s="422"/>
      <c r="TMK11" s="422"/>
      <c r="TML11" s="422"/>
      <c r="TMM11" s="422"/>
      <c r="TMN11" s="422"/>
      <c r="TMO11" s="422"/>
      <c r="TMP11" s="422"/>
      <c r="TMQ11" s="422"/>
      <c r="TMR11" s="422"/>
      <c r="TMS11" s="422"/>
      <c r="TMT11" s="422"/>
      <c r="TMU11" s="422"/>
      <c r="TMV11" s="422"/>
      <c r="TMW11" s="422"/>
      <c r="TMX11" s="422"/>
      <c r="TMY11" s="422"/>
      <c r="TMZ11" s="422"/>
      <c r="TNA11" s="422"/>
      <c r="TNB11" s="422"/>
      <c r="TNC11" s="422"/>
      <c r="TND11" s="422"/>
      <c r="TNE11" s="422"/>
      <c r="TNF11" s="422"/>
      <c r="TNG11" s="422"/>
      <c r="TNH11" s="422"/>
      <c r="TNI11" s="422"/>
      <c r="TNJ11" s="422"/>
      <c r="TNK11" s="422"/>
      <c r="TNL11" s="422"/>
      <c r="TNM11" s="422"/>
      <c r="TNN11" s="422"/>
      <c r="TNO11" s="422"/>
      <c r="TNP11" s="422"/>
      <c r="TNQ11" s="422"/>
      <c r="TNR11" s="422"/>
      <c r="TNS11" s="422"/>
      <c r="TNT11" s="422"/>
      <c r="TNU11" s="422"/>
      <c r="TNV11" s="422"/>
      <c r="TNW11" s="422"/>
      <c r="TNX11" s="422"/>
      <c r="TNY11" s="422"/>
      <c r="TNZ11" s="422"/>
      <c r="TOA11" s="422"/>
      <c r="TOB11" s="422"/>
      <c r="TOC11" s="422"/>
      <c r="TOD11" s="422"/>
      <c r="TOE11" s="422"/>
      <c r="TOF11" s="422"/>
      <c r="TOG11" s="422"/>
      <c r="TOH11" s="422"/>
      <c r="TOI11" s="422"/>
      <c r="TOJ11" s="422"/>
      <c r="TOK11" s="422"/>
      <c r="TOL11" s="422"/>
      <c r="TOM11" s="422"/>
      <c r="TON11" s="422"/>
      <c r="TOO11" s="422"/>
      <c r="TOP11" s="422"/>
      <c r="TOQ11" s="422"/>
      <c r="TOR11" s="422"/>
      <c r="TOS11" s="422"/>
      <c r="TOT11" s="422"/>
      <c r="TOU11" s="422"/>
      <c r="TOV11" s="422"/>
      <c r="TOW11" s="422"/>
      <c r="TOX11" s="422"/>
      <c r="TOY11" s="422"/>
      <c r="TOZ11" s="422"/>
      <c r="TPA11" s="422"/>
      <c r="TPB11" s="422"/>
      <c r="TPC11" s="422"/>
      <c r="TPD11" s="422"/>
      <c r="TPE11" s="422"/>
      <c r="TPF11" s="422"/>
      <c r="TPG11" s="422"/>
      <c r="TPH11" s="422"/>
      <c r="TPI11" s="422"/>
      <c r="TPJ11" s="422"/>
      <c r="TPK11" s="422"/>
      <c r="TPL11" s="422"/>
      <c r="TPM11" s="422"/>
      <c r="TPN11" s="422"/>
      <c r="TPO11" s="422"/>
      <c r="TPP11" s="422"/>
      <c r="TPQ11" s="422"/>
      <c r="TPR11" s="422"/>
      <c r="TPS11" s="422"/>
      <c r="TPT11" s="422"/>
      <c r="TPU11" s="422"/>
      <c r="TPV11" s="422"/>
      <c r="TPW11" s="422"/>
      <c r="TPX11" s="422"/>
      <c r="TPY11" s="422"/>
      <c r="TPZ11" s="422"/>
      <c r="TQA11" s="422"/>
      <c r="TQB11" s="422"/>
      <c r="TQC11" s="422"/>
      <c r="TQD11" s="422"/>
      <c r="TQE11" s="422"/>
      <c r="TQF11" s="422"/>
      <c r="TQG11" s="422"/>
      <c r="TQH11" s="422"/>
      <c r="TQI11" s="422"/>
      <c r="TQJ11" s="422"/>
      <c r="TQK11" s="422"/>
      <c r="TQL11" s="422"/>
      <c r="TQM11" s="422"/>
      <c r="TQN11" s="422"/>
      <c r="TQO11" s="422"/>
      <c r="TQP11" s="422"/>
      <c r="TQQ11" s="422"/>
      <c r="TQR11" s="422"/>
      <c r="TQS11" s="422"/>
      <c r="TQT11" s="422"/>
      <c r="TQU11" s="422"/>
      <c r="TQV11" s="422"/>
      <c r="TQW11" s="422"/>
      <c r="TQX11" s="422"/>
      <c r="TQY11" s="422"/>
      <c r="TQZ11" s="422"/>
      <c r="TRA11" s="422"/>
      <c r="TRB11" s="422"/>
      <c r="TRC11" s="422"/>
      <c r="TRD11" s="422"/>
      <c r="TRE11" s="422"/>
      <c r="TRF11" s="422"/>
      <c r="TRG11" s="422"/>
      <c r="TRH11" s="422"/>
      <c r="TRI11" s="422"/>
      <c r="TRJ11" s="422"/>
      <c r="TRK11" s="422"/>
      <c r="TRL11" s="422"/>
      <c r="TRM11" s="422"/>
      <c r="TRN11" s="422"/>
      <c r="TRO11" s="422"/>
      <c r="TRP11" s="422"/>
      <c r="TRQ11" s="422"/>
      <c r="TRR11" s="422"/>
      <c r="TRS11" s="422"/>
      <c r="TRT11" s="422"/>
      <c r="TRU11" s="422"/>
      <c r="TRV11" s="422"/>
      <c r="TRW11" s="422"/>
      <c r="TRX11" s="422"/>
      <c r="TRY11" s="422"/>
      <c r="TRZ11" s="422"/>
      <c r="TSA11" s="422"/>
      <c r="TSB11" s="422"/>
      <c r="TSC11" s="422"/>
      <c r="TSD11" s="422"/>
      <c r="TSE11" s="422"/>
      <c r="TSF11" s="422"/>
      <c r="TSG11" s="422"/>
      <c r="TSH11" s="422"/>
      <c r="TSI11" s="422"/>
      <c r="TSJ11" s="422"/>
      <c r="TSK11" s="422"/>
      <c r="TSL11" s="422"/>
      <c r="TSM11" s="422"/>
      <c r="TSN11" s="422"/>
      <c r="TSO11" s="422"/>
      <c r="TSP11" s="422"/>
      <c r="TSQ11" s="422"/>
      <c r="TSR11" s="422"/>
      <c r="TSS11" s="422"/>
      <c r="TST11" s="422"/>
      <c r="TSU11" s="422"/>
      <c r="TSV11" s="422"/>
      <c r="TSW11" s="422"/>
      <c r="TSX11" s="422"/>
      <c r="TSY11" s="422"/>
      <c r="TSZ11" s="422"/>
      <c r="TTA11" s="422"/>
      <c r="TTB11" s="422"/>
      <c r="TTC11" s="422"/>
      <c r="TTD11" s="422"/>
      <c r="TTE11" s="422"/>
      <c r="TTF11" s="422"/>
      <c r="TTG11" s="422"/>
      <c r="TTH11" s="422"/>
      <c r="TTI11" s="422"/>
      <c r="TTJ11" s="422"/>
      <c r="TTK11" s="422"/>
      <c r="TTL11" s="422"/>
      <c r="TTM11" s="422"/>
      <c r="TTN11" s="422"/>
      <c r="TTO11" s="422"/>
      <c r="TTP11" s="422"/>
      <c r="TTQ11" s="422"/>
      <c r="TTR11" s="422"/>
      <c r="TTS11" s="422"/>
      <c r="TTT11" s="422"/>
      <c r="TTU11" s="422"/>
      <c r="TTV11" s="422"/>
      <c r="TTW11" s="422"/>
      <c r="TTX11" s="422"/>
      <c r="TTY11" s="422"/>
      <c r="TTZ11" s="422"/>
      <c r="TUA11" s="422"/>
      <c r="TUB11" s="422"/>
      <c r="TUC11" s="422"/>
      <c r="TUD11" s="422"/>
      <c r="TUE11" s="422"/>
      <c r="TUF11" s="422"/>
      <c r="TUG11" s="422"/>
      <c r="TUH11" s="422"/>
      <c r="TUI11" s="422"/>
      <c r="TUJ11" s="422"/>
      <c r="TUK11" s="422"/>
      <c r="TUL11" s="422"/>
      <c r="TUM11" s="422"/>
      <c r="TUN11" s="422"/>
      <c r="TUO11" s="422"/>
      <c r="TUP11" s="422"/>
      <c r="TUQ11" s="422"/>
      <c r="TUR11" s="422"/>
      <c r="TUS11" s="422"/>
      <c r="TUT11" s="422"/>
      <c r="TUU11" s="422"/>
      <c r="TUV11" s="422"/>
      <c r="TUW11" s="422"/>
      <c r="TUX11" s="422"/>
      <c r="TUY11" s="422"/>
      <c r="TUZ11" s="422"/>
      <c r="TVA11" s="422"/>
      <c r="TVB11" s="422"/>
      <c r="TVC11" s="422"/>
      <c r="TVD11" s="422"/>
      <c r="TVE11" s="422"/>
      <c r="TVF11" s="422"/>
      <c r="TVG11" s="422"/>
      <c r="TVH11" s="422"/>
      <c r="TVI11" s="422"/>
      <c r="TVJ11" s="422"/>
      <c r="TVK11" s="422"/>
      <c r="TVL11" s="422"/>
      <c r="TVM11" s="422"/>
      <c r="TVN11" s="422"/>
      <c r="TVO11" s="422"/>
      <c r="TVP11" s="422"/>
      <c r="TVQ11" s="422"/>
      <c r="TVR11" s="422"/>
      <c r="TVS11" s="422"/>
      <c r="TVT11" s="422"/>
      <c r="TVU11" s="422"/>
      <c r="TVV11" s="422"/>
      <c r="TVW11" s="422"/>
      <c r="TVX11" s="422"/>
      <c r="TVY11" s="422"/>
      <c r="TVZ11" s="422"/>
      <c r="TWA11" s="422"/>
      <c r="TWB11" s="422"/>
      <c r="TWC11" s="422"/>
      <c r="TWD11" s="422"/>
      <c r="TWE11" s="422"/>
      <c r="TWF11" s="422"/>
      <c r="TWG11" s="422"/>
      <c r="TWH11" s="422"/>
      <c r="TWI11" s="422"/>
      <c r="TWJ11" s="422"/>
      <c r="TWK11" s="422"/>
      <c r="TWL11" s="422"/>
      <c r="TWM11" s="422"/>
      <c r="TWN11" s="422"/>
      <c r="TWO11" s="422"/>
      <c r="TWP11" s="422"/>
      <c r="TWQ11" s="422"/>
      <c r="TWR11" s="422"/>
      <c r="TWS11" s="422"/>
      <c r="TWT11" s="422"/>
      <c r="TWU11" s="422"/>
      <c r="TWV11" s="422"/>
      <c r="TWW11" s="422"/>
      <c r="TWX11" s="422"/>
      <c r="TWY11" s="422"/>
      <c r="TWZ11" s="422"/>
      <c r="TXA11" s="422"/>
      <c r="TXB11" s="422"/>
      <c r="TXC11" s="422"/>
      <c r="TXD11" s="422"/>
      <c r="TXE11" s="422"/>
      <c r="TXF11" s="422"/>
      <c r="TXG11" s="422"/>
      <c r="TXH11" s="422"/>
      <c r="TXI11" s="422"/>
      <c r="TXJ11" s="422"/>
      <c r="TXK11" s="422"/>
      <c r="TXL11" s="422"/>
      <c r="TXM11" s="422"/>
      <c r="TXN11" s="422"/>
      <c r="TXO11" s="422"/>
      <c r="TXP11" s="422"/>
      <c r="TXQ11" s="422"/>
      <c r="TXR11" s="422"/>
      <c r="TXS11" s="422"/>
      <c r="TXT11" s="422"/>
      <c r="TXU11" s="422"/>
      <c r="TXV11" s="422"/>
      <c r="TXW11" s="422"/>
      <c r="TXX11" s="422"/>
      <c r="TXY11" s="422"/>
      <c r="TXZ11" s="422"/>
      <c r="TYA11" s="422"/>
      <c r="TYB11" s="422"/>
      <c r="TYC11" s="422"/>
      <c r="TYD11" s="422"/>
      <c r="TYE11" s="422"/>
      <c r="TYF11" s="422"/>
      <c r="TYG11" s="422"/>
      <c r="TYH11" s="422"/>
      <c r="TYI11" s="422"/>
      <c r="TYJ11" s="422"/>
      <c r="TYK11" s="422"/>
      <c r="TYL11" s="422"/>
      <c r="TYM11" s="422"/>
      <c r="TYN11" s="422"/>
      <c r="TYO11" s="422"/>
      <c r="TYP11" s="422"/>
      <c r="TYQ11" s="422"/>
      <c r="TYR11" s="422"/>
      <c r="TYS11" s="422"/>
      <c r="TYT11" s="422"/>
      <c r="TYU11" s="422"/>
      <c r="TYV11" s="422"/>
      <c r="TYW11" s="422"/>
      <c r="TYX11" s="422"/>
      <c r="TYY11" s="422"/>
      <c r="TYZ11" s="422"/>
      <c r="TZA11" s="422"/>
      <c r="TZB11" s="422"/>
      <c r="TZC11" s="422"/>
      <c r="TZD11" s="422"/>
      <c r="TZE11" s="422"/>
      <c r="TZF11" s="422"/>
      <c r="TZG11" s="422"/>
      <c r="TZH11" s="422"/>
      <c r="TZI11" s="422"/>
      <c r="TZJ11" s="422"/>
      <c r="TZK11" s="422"/>
      <c r="TZL11" s="422"/>
      <c r="TZM11" s="422"/>
      <c r="TZN11" s="422"/>
      <c r="TZO11" s="422"/>
      <c r="TZP11" s="422"/>
      <c r="TZQ11" s="422"/>
      <c r="TZR11" s="422"/>
      <c r="TZS11" s="422"/>
      <c r="TZT11" s="422"/>
      <c r="TZU11" s="422"/>
      <c r="TZV11" s="422"/>
      <c r="TZW11" s="422"/>
      <c r="TZX11" s="422"/>
      <c r="TZY11" s="422"/>
      <c r="TZZ11" s="422"/>
      <c r="UAA11" s="422"/>
      <c r="UAB11" s="422"/>
      <c r="UAC11" s="422"/>
      <c r="UAD11" s="422"/>
      <c r="UAE11" s="422"/>
      <c r="UAF11" s="422"/>
      <c r="UAG11" s="422"/>
      <c r="UAH11" s="422"/>
      <c r="UAI11" s="422"/>
      <c r="UAJ11" s="422"/>
      <c r="UAK11" s="422"/>
      <c r="UAL11" s="422"/>
      <c r="UAM11" s="422"/>
      <c r="UAN11" s="422"/>
      <c r="UAO11" s="422"/>
      <c r="UAP11" s="422"/>
      <c r="UAQ11" s="422"/>
      <c r="UAR11" s="422"/>
      <c r="UAS11" s="422"/>
      <c r="UAT11" s="422"/>
      <c r="UAU11" s="422"/>
      <c r="UAV11" s="422"/>
      <c r="UAW11" s="422"/>
      <c r="UAX11" s="422"/>
      <c r="UAY11" s="422"/>
      <c r="UAZ11" s="422"/>
      <c r="UBA11" s="422"/>
      <c r="UBB11" s="422"/>
      <c r="UBC11" s="422"/>
      <c r="UBD11" s="422"/>
      <c r="UBE11" s="422"/>
      <c r="UBF11" s="422"/>
      <c r="UBG11" s="422"/>
      <c r="UBH11" s="422"/>
      <c r="UBI11" s="422"/>
      <c r="UBJ11" s="422"/>
      <c r="UBK11" s="422"/>
      <c r="UBL11" s="422"/>
      <c r="UBM11" s="422"/>
      <c r="UBN11" s="422"/>
      <c r="UBO11" s="422"/>
      <c r="UBP11" s="422"/>
      <c r="UBQ11" s="422"/>
      <c r="UBR11" s="422"/>
      <c r="UBS11" s="422"/>
      <c r="UBT11" s="422"/>
      <c r="UBU11" s="422"/>
      <c r="UBV11" s="422"/>
      <c r="UBW11" s="422"/>
      <c r="UBX11" s="422"/>
      <c r="UBY11" s="422"/>
      <c r="UBZ11" s="422"/>
      <c r="UCA11" s="422"/>
      <c r="UCB11" s="422"/>
      <c r="UCC11" s="422"/>
      <c r="UCD11" s="422"/>
      <c r="UCE11" s="422"/>
      <c r="UCF11" s="422"/>
      <c r="UCG11" s="422"/>
      <c r="UCH11" s="422"/>
      <c r="UCI11" s="422"/>
      <c r="UCJ11" s="422"/>
      <c r="UCK11" s="422"/>
      <c r="UCL11" s="422"/>
      <c r="UCM11" s="422"/>
      <c r="UCN11" s="422"/>
      <c r="UCO11" s="422"/>
      <c r="UCP11" s="422"/>
      <c r="UCQ11" s="422"/>
      <c r="UCR11" s="422"/>
      <c r="UCS11" s="422"/>
      <c r="UCT11" s="422"/>
      <c r="UCU11" s="422"/>
      <c r="UCV11" s="422"/>
      <c r="UCW11" s="422"/>
      <c r="UCX11" s="422"/>
      <c r="UCY11" s="422"/>
      <c r="UCZ11" s="422"/>
      <c r="UDA11" s="422"/>
      <c r="UDB11" s="422"/>
      <c r="UDC11" s="422"/>
      <c r="UDD11" s="422"/>
      <c r="UDE11" s="422"/>
      <c r="UDF11" s="422"/>
      <c r="UDG11" s="422"/>
      <c r="UDH11" s="422"/>
      <c r="UDI11" s="422"/>
      <c r="UDJ11" s="422"/>
      <c r="UDK11" s="422"/>
      <c r="UDL11" s="422"/>
      <c r="UDM11" s="422"/>
      <c r="UDN11" s="422"/>
      <c r="UDO11" s="422"/>
      <c r="UDP11" s="422"/>
      <c r="UDQ11" s="422"/>
      <c r="UDR11" s="422"/>
      <c r="UDS11" s="422"/>
      <c r="UDT11" s="422"/>
      <c r="UDU11" s="422"/>
      <c r="UDV11" s="422"/>
      <c r="UDW11" s="422"/>
      <c r="UDX11" s="422"/>
      <c r="UDY11" s="422"/>
      <c r="UDZ11" s="422"/>
      <c r="UEA11" s="422"/>
      <c r="UEB11" s="422"/>
      <c r="UEC11" s="422"/>
      <c r="UED11" s="422"/>
      <c r="UEE11" s="422"/>
      <c r="UEF11" s="422"/>
      <c r="UEG11" s="422"/>
      <c r="UEH11" s="422"/>
      <c r="UEI11" s="422"/>
      <c r="UEJ11" s="422"/>
      <c r="UEK11" s="422"/>
      <c r="UEL11" s="422"/>
      <c r="UEM11" s="422"/>
      <c r="UEN11" s="422"/>
      <c r="UEO11" s="422"/>
      <c r="UEP11" s="422"/>
      <c r="UEQ11" s="422"/>
      <c r="UER11" s="422"/>
      <c r="UES11" s="422"/>
      <c r="UET11" s="422"/>
      <c r="UEU11" s="422"/>
      <c r="UEV11" s="422"/>
      <c r="UEW11" s="422"/>
      <c r="UEX11" s="422"/>
      <c r="UEY11" s="422"/>
      <c r="UEZ11" s="422"/>
      <c r="UFA11" s="422"/>
      <c r="UFB11" s="422"/>
      <c r="UFC11" s="422"/>
      <c r="UFD11" s="422"/>
      <c r="UFE11" s="422"/>
      <c r="UFF11" s="422"/>
      <c r="UFG11" s="422"/>
      <c r="UFH11" s="422"/>
      <c r="UFI11" s="422"/>
      <c r="UFJ11" s="422"/>
      <c r="UFK11" s="422"/>
      <c r="UFL11" s="422"/>
      <c r="UFM11" s="422"/>
      <c r="UFN11" s="422"/>
      <c r="UFO11" s="422"/>
      <c r="UFP11" s="422"/>
      <c r="UFQ11" s="422"/>
      <c r="UFR11" s="422"/>
      <c r="UFS11" s="422"/>
      <c r="UFT11" s="422"/>
      <c r="UFU11" s="422"/>
      <c r="UFV11" s="422"/>
      <c r="UFW11" s="422"/>
      <c r="UFX11" s="422"/>
      <c r="UFY11" s="422"/>
      <c r="UFZ11" s="422"/>
      <c r="UGA11" s="422"/>
      <c r="UGB11" s="422"/>
      <c r="UGC11" s="422"/>
      <c r="UGD11" s="422"/>
      <c r="UGE11" s="422"/>
      <c r="UGF11" s="422"/>
      <c r="UGG11" s="422"/>
      <c r="UGH11" s="422"/>
      <c r="UGI11" s="422"/>
      <c r="UGJ11" s="422"/>
      <c r="UGK11" s="422"/>
      <c r="UGL11" s="422"/>
      <c r="UGM11" s="422"/>
      <c r="UGN11" s="422"/>
      <c r="UGO11" s="422"/>
      <c r="UGP11" s="422"/>
      <c r="UGQ11" s="422"/>
      <c r="UGR11" s="422"/>
      <c r="UGS11" s="422"/>
      <c r="UGT11" s="422"/>
      <c r="UGU11" s="422"/>
      <c r="UGV11" s="422"/>
      <c r="UGW11" s="422"/>
      <c r="UGX11" s="422"/>
      <c r="UGY11" s="422"/>
      <c r="UGZ11" s="422"/>
      <c r="UHA11" s="422"/>
      <c r="UHB11" s="422"/>
      <c r="UHC11" s="422"/>
      <c r="UHD11" s="422"/>
      <c r="UHE11" s="422"/>
      <c r="UHF11" s="422"/>
      <c r="UHG11" s="422"/>
      <c r="UHH11" s="422"/>
      <c r="UHI11" s="422"/>
      <c r="UHJ11" s="422"/>
      <c r="UHK11" s="422"/>
      <c r="UHL11" s="422"/>
      <c r="UHM11" s="422"/>
      <c r="UHN11" s="422"/>
      <c r="UHO11" s="422"/>
      <c r="UHP11" s="422"/>
      <c r="UHQ11" s="422"/>
      <c r="UHR11" s="422"/>
      <c r="UHS11" s="422"/>
      <c r="UHT11" s="422"/>
      <c r="UHU11" s="422"/>
      <c r="UHV11" s="422"/>
      <c r="UHW11" s="422"/>
      <c r="UHX11" s="422"/>
      <c r="UHY11" s="422"/>
      <c r="UHZ11" s="422"/>
      <c r="UIA11" s="422"/>
      <c r="UIB11" s="422"/>
      <c r="UIC11" s="422"/>
      <c r="UID11" s="422"/>
      <c r="UIE11" s="422"/>
      <c r="UIF11" s="422"/>
      <c r="UIG11" s="422"/>
      <c r="UIH11" s="422"/>
      <c r="UII11" s="422"/>
      <c r="UIJ11" s="422"/>
      <c r="UIK11" s="422"/>
      <c r="UIL11" s="422"/>
      <c r="UIM11" s="422"/>
      <c r="UIN11" s="422"/>
      <c r="UIO11" s="422"/>
      <c r="UIP11" s="422"/>
      <c r="UIQ11" s="422"/>
      <c r="UIR11" s="422"/>
      <c r="UIS11" s="422"/>
      <c r="UIT11" s="422"/>
      <c r="UIU11" s="422"/>
      <c r="UIV11" s="422"/>
      <c r="UIW11" s="422"/>
      <c r="UIX11" s="422"/>
      <c r="UIY11" s="422"/>
      <c r="UIZ11" s="422"/>
      <c r="UJA11" s="422"/>
      <c r="UJB11" s="422"/>
      <c r="UJC11" s="422"/>
      <c r="UJD11" s="422"/>
      <c r="UJE11" s="422"/>
      <c r="UJF11" s="422"/>
      <c r="UJG11" s="422"/>
      <c r="UJH11" s="422"/>
      <c r="UJI11" s="422"/>
      <c r="UJJ11" s="422"/>
      <c r="UJK11" s="422"/>
      <c r="UJL11" s="422"/>
      <c r="UJM11" s="422"/>
      <c r="UJN11" s="422"/>
      <c r="UJO11" s="422"/>
      <c r="UJP11" s="422"/>
      <c r="UJQ11" s="422"/>
      <c r="UJR11" s="422"/>
      <c r="UJS11" s="422"/>
      <c r="UJT11" s="422"/>
      <c r="UJU11" s="422"/>
      <c r="UJV11" s="422"/>
      <c r="UJW11" s="422"/>
      <c r="UJX11" s="422"/>
      <c r="UJY11" s="422"/>
      <c r="UJZ11" s="422"/>
      <c r="UKA11" s="422"/>
      <c r="UKB11" s="422"/>
      <c r="UKC11" s="422"/>
      <c r="UKD11" s="422"/>
      <c r="UKE11" s="422"/>
      <c r="UKF11" s="422"/>
      <c r="UKG11" s="422"/>
      <c r="UKH11" s="422"/>
      <c r="UKI11" s="422"/>
      <c r="UKJ11" s="422"/>
      <c r="UKK11" s="422"/>
      <c r="UKL11" s="422"/>
      <c r="UKM11" s="422"/>
      <c r="UKN11" s="422"/>
      <c r="UKO11" s="422"/>
      <c r="UKP11" s="422"/>
      <c r="UKQ11" s="422"/>
      <c r="UKR11" s="422"/>
      <c r="UKS11" s="422"/>
      <c r="UKT11" s="422"/>
      <c r="UKU11" s="422"/>
      <c r="UKV11" s="422"/>
      <c r="UKW11" s="422"/>
      <c r="UKX11" s="422"/>
      <c r="UKY11" s="422"/>
      <c r="UKZ11" s="422"/>
      <c r="ULA11" s="422"/>
      <c r="ULB11" s="422"/>
      <c r="ULC11" s="422"/>
      <c r="ULD11" s="422"/>
      <c r="ULE11" s="422"/>
      <c r="ULF11" s="422"/>
      <c r="ULG11" s="422"/>
      <c r="ULH11" s="422"/>
      <c r="ULI11" s="422"/>
      <c r="ULJ11" s="422"/>
      <c r="ULK11" s="422"/>
      <c r="ULL11" s="422"/>
      <c r="ULM11" s="422"/>
      <c r="ULN11" s="422"/>
      <c r="ULO11" s="422"/>
      <c r="ULP11" s="422"/>
      <c r="ULQ11" s="422"/>
      <c r="ULR11" s="422"/>
      <c r="ULS11" s="422"/>
      <c r="ULT11" s="422"/>
      <c r="ULU11" s="422"/>
      <c r="ULV11" s="422"/>
      <c r="ULW11" s="422"/>
      <c r="ULX11" s="422"/>
      <c r="ULY11" s="422"/>
      <c r="ULZ11" s="422"/>
      <c r="UMA11" s="422"/>
      <c r="UMB11" s="422"/>
      <c r="UMC11" s="422"/>
      <c r="UMD11" s="422"/>
      <c r="UME11" s="422"/>
      <c r="UMF11" s="422"/>
      <c r="UMG11" s="422"/>
      <c r="UMH11" s="422"/>
      <c r="UMI11" s="422"/>
      <c r="UMJ11" s="422"/>
      <c r="UMK11" s="422"/>
      <c r="UML11" s="422"/>
      <c r="UMM11" s="422"/>
      <c r="UMN11" s="422"/>
      <c r="UMO11" s="422"/>
      <c r="UMP11" s="422"/>
      <c r="UMQ11" s="422"/>
      <c r="UMR11" s="422"/>
      <c r="UMS11" s="422"/>
      <c r="UMT11" s="422"/>
      <c r="UMU11" s="422"/>
      <c r="UMV11" s="422"/>
      <c r="UMW11" s="422"/>
      <c r="UMX11" s="422"/>
      <c r="UMY11" s="422"/>
      <c r="UMZ11" s="422"/>
      <c r="UNA11" s="422"/>
      <c r="UNB11" s="422"/>
      <c r="UNC11" s="422"/>
      <c r="UND11" s="422"/>
      <c r="UNE11" s="422"/>
      <c r="UNF11" s="422"/>
      <c r="UNG11" s="422"/>
      <c r="UNH11" s="422"/>
      <c r="UNI11" s="422"/>
      <c r="UNJ11" s="422"/>
      <c r="UNK11" s="422"/>
      <c r="UNL11" s="422"/>
      <c r="UNM11" s="422"/>
      <c r="UNN11" s="422"/>
      <c r="UNO11" s="422"/>
      <c r="UNP11" s="422"/>
      <c r="UNQ11" s="422"/>
      <c r="UNR11" s="422"/>
      <c r="UNS11" s="422"/>
      <c r="UNT11" s="422"/>
      <c r="UNU11" s="422"/>
      <c r="UNV11" s="422"/>
      <c r="UNW11" s="422"/>
      <c r="UNX11" s="422"/>
      <c r="UNY11" s="422"/>
      <c r="UNZ11" s="422"/>
      <c r="UOA11" s="422"/>
      <c r="UOB11" s="422"/>
      <c r="UOC11" s="422"/>
      <c r="UOD11" s="422"/>
      <c r="UOE11" s="422"/>
      <c r="UOF11" s="422"/>
      <c r="UOG11" s="422"/>
      <c r="UOH11" s="422"/>
      <c r="UOI11" s="422"/>
      <c r="UOJ11" s="422"/>
      <c r="UOK11" s="422"/>
      <c r="UOL11" s="422"/>
      <c r="UOM11" s="422"/>
      <c r="UON11" s="422"/>
      <c r="UOO11" s="422"/>
      <c r="UOP11" s="422"/>
      <c r="UOQ11" s="422"/>
      <c r="UOR11" s="422"/>
      <c r="UOS11" s="422"/>
      <c r="UOT11" s="422"/>
      <c r="UOU11" s="422"/>
      <c r="UOV11" s="422"/>
      <c r="UOW11" s="422"/>
      <c r="UOX11" s="422"/>
      <c r="UOY11" s="422"/>
      <c r="UOZ11" s="422"/>
      <c r="UPA11" s="422"/>
      <c r="UPB11" s="422"/>
      <c r="UPC11" s="422"/>
      <c r="UPD11" s="422"/>
      <c r="UPE11" s="422"/>
      <c r="UPF11" s="422"/>
      <c r="UPG11" s="422"/>
      <c r="UPH11" s="422"/>
      <c r="UPI11" s="422"/>
      <c r="UPJ11" s="422"/>
      <c r="UPK11" s="422"/>
      <c r="UPL11" s="422"/>
      <c r="UPM11" s="422"/>
      <c r="UPN11" s="422"/>
      <c r="UPO11" s="422"/>
      <c r="UPP11" s="422"/>
      <c r="UPQ11" s="422"/>
      <c r="UPR11" s="422"/>
      <c r="UPS11" s="422"/>
      <c r="UPT11" s="422"/>
      <c r="UPU11" s="422"/>
      <c r="UPV11" s="422"/>
      <c r="UPW11" s="422"/>
      <c r="UPX11" s="422"/>
      <c r="UPY11" s="422"/>
      <c r="UPZ11" s="422"/>
      <c r="UQA11" s="422"/>
      <c r="UQB11" s="422"/>
      <c r="UQC11" s="422"/>
      <c r="UQD11" s="422"/>
      <c r="UQE11" s="422"/>
      <c r="UQF11" s="422"/>
      <c r="UQG11" s="422"/>
      <c r="UQH11" s="422"/>
      <c r="UQI11" s="422"/>
      <c r="UQJ11" s="422"/>
      <c r="UQK11" s="422"/>
      <c r="UQL11" s="422"/>
      <c r="UQM11" s="422"/>
      <c r="UQN11" s="422"/>
      <c r="UQO11" s="422"/>
      <c r="UQP11" s="422"/>
      <c r="UQQ11" s="422"/>
      <c r="UQR11" s="422"/>
      <c r="UQS11" s="422"/>
      <c r="UQT11" s="422"/>
      <c r="UQU11" s="422"/>
      <c r="UQV11" s="422"/>
      <c r="UQW11" s="422"/>
      <c r="UQX11" s="422"/>
      <c r="UQY11" s="422"/>
      <c r="UQZ11" s="422"/>
      <c r="URA11" s="422"/>
      <c r="URB11" s="422"/>
      <c r="URC11" s="422"/>
      <c r="URD11" s="422"/>
      <c r="URE11" s="422"/>
      <c r="URF11" s="422"/>
      <c r="URG11" s="422"/>
      <c r="URH11" s="422"/>
      <c r="URI11" s="422"/>
      <c r="URJ11" s="422"/>
      <c r="URK11" s="422"/>
      <c r="URL11" s="422"/>
      <c r="URM11" s="422"/>
      <c r="URN11" s="422"/>
      <c r="URO11" s="422"/>
      <c r="URP11" s="422"/>
      <c r="URQ11" s="422"/>
      <c r="URR11" s="422"/>
      <c r="URS11" s="422"/>
      <c r="URT11" s="422"/>
      <c r="URU11" s="422"/>
      <c r="URV11" s="422"/>
      <c r="URW11" s="422"/>
      <c r="URX11" s="422"/>
      <c r="URY11" s="422"/>
      <c r="URZ11" s="422"/>
      <c r="USA11" s="422"/>
      <c r="USB11" s="422"/>
      <c r="USC11" s="422"/>
      <c r="USD11" s="422"/>
      <c r="USE11" s="422"/>
      <c r="USF11" s="422"/>
      <c r="USG11" s="422"/>
      <c r="USH11" s="422"/>
      <c r="USI11" s="422"/>
      <c r="USJ11" s="422"/>
      <c r="USK11" s="422"/>
      <c r="USL11" s="422"/>
      <c r="USM11" s="422"/>
      <c r="USN11" s="422"/>
      <c r="USO11" s="422"/>
      <c r="USP11" s="422"/>
      <c r="USQ11" s="422"/>
      <c r="USR11" s="422"/>
      <c r="USS11" s="422"/>
      <c r="UST11" s="422"/>
      <c r="USU11" s="422"/>
      <c r="USV11" s="422"/>
      <c r="USW11" s="422"/>
      <c r="USX11" s="422"/>
      <c r="USY11" s="422"/>
      <c r="USZ11" s="422"/>
      <c r="UTA11" s="422"/>
      <c r="UTB11" s="422"/>
      <c r="UTC11" s="422"/>
      <c r="UTD11" s="422"/>
      <c r="UTE11" s="422"/>
      <c r="UTF11" s="422"/>
      <c r="UTG11" s="422"/>
      <c r="UTH11" s="422"/>
      <c r="UTI11" s="422"/>
      <c r="UTJ11" s="422"/>
      <c r="UTK11" s="422"/>
      <c r="UTL11" s="422"/>
      <c r="UTM11" s="422"/>
      <c r="UTN11" s="422"/>
      <c r="UTO11" s="422"/>
      <c r="UTP11" s="422"/>
      <c r="UTQ11" s="422"/>
      <c r="UTR11" s="422"/>
      <c r="UTS11" s="422"/>
      <c r="UTT11" s="422"/>
      <c r="UTU11" s="422"/>
      <c r="UTV11" s="422"/>
      <c r="UTW11" s="422"/>
      <c r="UTX11" s="422"/>
      <c r="UTY11" s="422"/>
      <c r="UTZ11" s="422"/>
      <c r="UUA11" s="422"/>
      <c r="UUB11" s="422"/>
      <c r="UUC11" s="422"/>
      <c r="UUD11" s="422"/>
      <c r="UUE11" s="422"/>
      <c r="UUF11" s="422"/>
      <c r="UUG11" s="422"/>
      <c r="UUH11" s="422"/>
      <c r="UUI11" s="422"/>
      <c r="UUJ11" s="422"/>
      <c r="UUK11" s="422"/>
      <c r="UUL11" s="422"/>
      <c r="UUM11" s="422"/>
      <c r="UUN11" s="422"/>
      <c r="UUO11" s="422"/>
      <c r="UUP11" s="422"/>
      <c r="UUQ11" s="422"/>
      <c r="UUR11" s="422"/>
      <c r="UUS11" s="422"/>
      <c r="UUT11" s="422"/>
      <c r="UUU11" s="422"/>
      <c r="UUV11" s="422"/>
      <c r="UUW11" s="422"/>
      <c r="UUX11" s="422"/>
      <c r="UUY11" s="422"/>
      <c r="UUZ11" s="422"/>
      <c r="UVA11" s="422"/>
      <c r="UVB11" s="422"/>
      <c r="UVC11" s="422"/>
      <c r="UVD11" s="422"/>
      <c r="UVE11" s="422"/>
      <c r="UVF11" s="422"/>
      <c r="UVG11" s="422"/>
      <c r="UVH11" s="422"/>
      <c r="UVI11" s="422"/>
      <c r="UVJ11" s="422"/>
      <c r="UVK11" s="422"/>
      <c r="UVL11" s="422"/>
      <c r="UVM11" s="422"/>
      <c r="UVN11" s="422"/>
      <c r="UVO11" s="422"/>
      <c r="UVP11" s="422"/>
      <c r="UVQ11" s="422"/>
      <c r="UVR11" s="422"/>
      <c r="UVS11" s="422"/>
      <c r="UVT11" s="422"/>
      <c r="UVU11" s="422"/>
      <c r="UVV11" s="422"/>
      <c r="UVW11" s="422"/>
      <c r="UVX11" s="422"/>
      <c r="UVY11" s="422"/>
      <c r="UVZ11" s="422"/>
      <c r="UWA11" s="422"/>
      <c r="UWB11" s="422"/>
      <c r="UWC11" s="422"/>
      <c r="UWD11" s="422"/>
      <c r="UWE11" s="422"/>
      <c r="UWF11" s="422"/>
      <c r="UWG11" s="422"/>
      <c r="UWH11" s="422"/>
      <c r="UWI11" s="422"/>
      <c r="UWJ11" s="422"/>
      <c r="UWK11" s="422"/>
      <c r="UWL11" s="422"/>
      <c r="UWM11" s="422"/>
      <c r="UWN11" s="422"/>
      <c r="UWO11" s="422"/>
      <c r="UWP11" s="422"/>
      <c r="UWQ11" s="422"/>
      <c r="UWR11" s="422"/>
      <c r="UWS11" s="422"/>
      <c r="UWT11" s="422"/>
      <c r="UWU11" s="422"/>
      <c r="UWV11" s="422"/>
      <c r="UWW11" s="422"/>
      <c r="UWX11" s="422"/>
      <c r="UWY11" s="422"/>
      <c r="UWZ11" s="422"/>
      <c r="UXA11" s="422"/>
      <c r="UXB11" s="422"/>
      <c r="UXC11" s="422"/>
      <c r="UXD11" s="422"/>
      <c r="UXE11" s="422"/>
      <c r="UXF11" s="422"/>
      <c r="UXG11" s="422"/>
      <c r="UXH11" s="422"/>
      <c r="UXI11" s="422"/>
      <c r="UXJ11" s="422"/>
      <c r="UXK11" s="422"/>
      <c r="UXL11" s="422"/>
      <c r="UXM11" s="422"/>
      <c r="UXN11" s="422"/>
      <c r="UXO11" s="422"/>
      <c r="UXP11" s="422"/>
      <c r="UXQ11" s="422"/>
      <c r="UXR11" s="422"/>
      <c r="UXS11" s="422"/>
      <c r="UXT11" s="422"/>
      <c r="UXU11" s="422"/>
      <c r="UXV11" s="422"/>
      <c r="UXW11" s="422"/>
      <c r="UXX11" s="422"/>
      <c r="UXY11" s="422"/>
      <c r="UXZ11" s="422"/>
      <c r="UYA11" s="422"/>
      <c r="UYB11" s="422"/>
      <c r="UYC11" s="422"/>
      <c r="UYD11" s="422"/>
      <c r="UYE11" s="422"/>
      <c r="UYF11" s="422"/>
      <c r="UYG11" s="422"/>
      <c r="UYH11" s="422"/>
      <c r="UYI11" s="422"/>
      <c r="UYJ11" s="422"/>
      <c r="UYK11" s="422"/>
      <c r="UYL11" s="422"/>
      <c r="UYM11" s="422"/>
      <c r="UYN11" s="422"/>
      <c r="UYO11" s="422"/>
      <c r="UYP11" s="422"/>
      <c r="UYQ11" s="422"/>
      <c r="UYR11" s="422"/>
      <c r="UYS11" s="422"/>
      <c r="UYT11" s="422"/>
      <c r="UYU11" s="422"/>
      <c r="UYV11" s="422"/>
      <c r="UYW11" s="422"/>
      <c r="UYX11" s="422"/>
      <c r="UYY11" s="422"/>
      <c r="UYZ11" s="422"/>
      <c r="UZA11" s="422"/>
      <c r="UZB11" s="422"/>
      <c r="UZC11" s="422"/>
      <c r="UZD11" s="422"/>
      <c r="UZE11" s="422"/>
      <c r="UZF11" s="422"/>
      <c r="UZG11" s="422"/>
      <c r="UZH11" s="422"/>
      <c r="UZI11" s="422"/>
      <c r="UZJ11" s="422"/>
      <c r="UZK11" s="422"/>
      <c r="UZL11" s="422"/>
      <c r="UZM11" s="422"/>
      <c r="UZN11" s="422"/>
      <c r="UZO11" s="422"/>
      <c r="UZP11" s="422"/>
      <c r="UZQ11" s="422"/>
      <c r="UZR11" s="422"/>
      <c r="UZS11" s="422"/>
      <c r="UZT11" s="422"/>
      <c r="UZU11" s="422"/>
      <c r="UZV11" s="422"/>
      <c r="UZW11" s="422"/>
      <c r="UZX11" s="422"/>
      <c r="UZY11" s="422"/>
      <c r="UZZ11" s="422"/>
      <c r="VAA11" s="422"/>
      <c r="VAB11" s="422"/>
      <c r="VAC11" s="422"/>
      <c r="VAD11" s="422"/>
      <c r="VAE11" s="422"/>
      <c r="VAF11" s="422"/>
      <c r="VAG11" s="422"/>
      <c r="VAH11" s="422"/>
      <c r="VAI11" s="422"/>
      <c r="VAJ11" s="422"/>
      <c r="VAK11" s="422"/>
      <c r="VAL11" s="422"/>
      <c r="VAM11" s="422"/>
      <c r="VAN11" s="422"/>
      <c r="VAO11" s="422"/>
      <c r="VAP11" s="422"/>
      <c r="VAQ11" s="422"/>
      <c r="VAR11" s="422"/>
      <c r="VAS11" s="422"/>
      <c r="VAT11" s="422"/>
      <c r="VAU11" s="422"/>
      <c r="VAV11" s="422"/>
      <c r="VAW11" s="422"/>
      <c r="VAX11" s="422"/>
      <c r="VAY11" s="422"/>
      <c r="VAZ11" s="422"/>
      <c r="VBA11" s="422"/>
      <c r="VBB11" s="422"/>
      <c r="VBC11" s="422"/>
      <c r="VBD11" s="422"/>
      <c r="VBE11" s="422"/>
      <c r="VBF11" s="422"/>
      <c r="VBG11" s="422"/>
      <c r="VBH11" s="422"/>
      <c r="VBI11" s="422"/>
      <c r="VBJ11" s="422"/>
      <c r="VBK11" s="422"/>
      <c r="VBL11" s="422"/>
      <c r="VBM11" s="422"/>
      <c r="VBN11" s="422"/>
      <c r="VBO11" s="422"/>
      <c r="VBP11" s="422"/>
      <c r="VBQ11" s="422"/>
      <c r="VBR11" s="422"/>
      <c r="VBS11" s="422"/>
      <c r="VBT11" s="422"/>
      <c r="VBU11" s="422"/>
      <c r="VBV11" s="422"/>
      <c r="VBW11" s="422"/>
      <c r="VBX11" s="422"/>
      <c r="VBY11" s="422"/>
      <c r="VBZ11" s="422"/>
      <c r="VCA11" s="422"/>
      <c r="VCB11" s="422"/>
      <c r="VCC11" s="422"/>
      <c r="VCD11" s="422"/>
      <c r="VCE11" s="422"/>
      <c r="VCF11" s="422"/>
      <c r="VCG11" s="422"/>
      <c r="VCH11" s="422"/>
      <c r="VCI11" s="422"/>
      <c r="VCJ11" s="422"/>
      <c r="VCK11" s="422"/>
      <c r="VCL11" s="422"/>
      <c r="VCM11" s="422"/>
      <c r="VCN11" s="422"/>
      <c r="VCO11" s="422"/>
      <c r="VCP11" s="422"/>
      <c r="VCQ11" s="422"/>
      <c r="VCR11" s="422"/>
      <c r="VCS11" s="422"/>
      <c r="VCT11" s="422"/>
      <c r="VCU11" s="422"/>
      <c r="VCV11" s="422"/>
      <c r="VCW11" s="422"/>
      <c r="VCX11" s="422"/>
      <c r="VCY11" s="422"/>
      <c r="VCZ11" s="422"/>
      <c r="VDA11" s="422"/>
      <c r="VDB11" s="422"/>
      <c r="VDC11" s="422"/>
      <c r="VDD11" s="422"/>
      <c r="VDE11" s="422"/>
      <c r="VDF11" s="422"/>
      <c r="VDG11" s="422"/>
      <c r="VDH11" s="422"/>
      <c r="VDI11" s="422"/>
      <c r="VDJ11" s="422"/>
      <c r="VDK11" s="422"/>
      <c r="VDL11" s="422"/>
      <c r="VDM11" s="422"/>
      <c r="VDN11" s="422"/>
      <c r="VDO11" s="422"/>
      <c r="VDP11" s="422"/>
      <c r="VDQ11" s="422"/>
      <c r="VDR11" s="422"/>
      <c r="VDS11" s="422"/>
      <c r="VDT11" s="422"/>
      <c r="VDU11" s="422"/>
      <c r="VDV11" s="422"/>
      <c r="VDW11" s="422"/>
      <c r="VDX11" s="422"/>
      <c r="VDY11" s="422"/>
      <c r="VDZ11" s="422"/>
      <c r="VEA11" s="422"/>
      <c r="VEB11" s="422"/>
      <c r="VEC11" s="422"/>
      <c r="VED11" s="422"/>
      <c r="VEE11" s="422"/>
      <c r="VEF11" s="422"/>
      <c r="VEG11" s="422"/>
      <c r="VEH11" s="422"/>
      <c r="VEI11" s="422"/>
      <c r="VEJ11" s="422"/>
      <c r="VEK11" s="422"/>
      <c r="VEL11" s="422"/>
      <c r="VEM11" s="422"/>
      <c r="VEN11" s="422"/>
      <c r="VEO11" s="422"/>
      <c r="VEP11" s="422"/>
      <c r="VEQ11" s="422"/>
      <c r="VER11" s="422"/>
      <c r="VES11" s="422"/>
      <c r="VET11" s="422"/>
      <c r="VEU11" s="422"/>
      <c r="VEV11" s="422"/>
      <c r="VEW11" s="422"/>
      <c r="VEX11" s="422"/>
      <c r="VEY11" s="422"/>
      <c r="VEZ11" s="422"/>
      <c r="VFA11" s="422"/>
      <c r="VFB11" s="422"/>
      <c r="VFC11" s="422"/>
      <c r="VFD11" s="422"/>
      <c r="VFE11" s="422"/>
      <c r="VFF11" s="422"/>
      <c r="VFG11" s="422"/>
      <c r="VFH11" s="422"/>
      <c r="VFI11" s="422"/>
      <c r="VFJ11" s="422"/>
      <c r="VFK11" s="422"/>
      <c r="VFL11" s="422"/>
      <c r="VFM11" s="422"/>
      <c r="VFN11" s="422"/>
      <c r="VFO11" s="422"/>
      <c r="VFP11" s="422"/>
      <c r="VFQ11" s="422"/>
      <c r="VFR11" s="422"/>
      <c r="VFS11" s="422"/>
      <c r="VFT11" s="422"/>
      <c r="VFU11" s="422"/>
      <c r="VFV11" s="422"/>
      <c r="VFW11" s="422"/>
      <c r="VFX11" s="422"/>
      <c r="VFY11" s="422"/>
      <c r="VFZ11" s="422"/>
      <c r="VGA11" s="422"/>
      <c r="VGB11" s="422"/>
      <c r="VGC11" s="422"/>
      <c r="VGD11" s="422"/>
      <c r="VGE11" s="422"/>
      <c r="VGF11" s="422"/>
      <c r="VGG11" s="422"/>
      <c r="VGH11" s="422"/>
      <c r="VGI11" s="422"/>
      <c r="VGJ11" s="422"/>
      <c r="VGK11" s="422"/>
      <c r="VGL11" s="422"/>
      <c r="VGM11" s="422"/>
      <c r="VGN11" s="422"/>
      <c r="VGO11" s="422"/>
      <c r="VGP11" s="422"/>
      <c r="VGQ11" s="422"/>
      <c r="VGR11" s="422"/>
      <c r="VGS11" s="422"/>
      <c r="VGT11" s="422"/>
      <c r="VGU11" s="422"/>
      <c r="VGV11" s="422"/>
      <c r="VGW11" s="422"/>
      <c r="VGX11" s="422"/>
      <c r="VGY11" s="422"/>
      <c r="VGZ11" s="422"/>
      <c r="VHA11" s="422"/>
      <c r="VHB11" s="422"/>
      <c r="VHC11" s="422"/>
      <c r="VHD11" s="422"/>
      <c r="VHE11" s="422"/>
      <c r="VHF11" s="422"/>
      <c r="VHG11" s="422"/>
      <c r="VHH11" s="422"/>
      <c r="VHI11" s="422"/>
      <c r="VHJ11" s="422"/>
      <c r="VHK11" s="422"/>
      <c r="VHL11" s="422"/>
      <c r="VHM11" s="422"/>
      <c r="VHN11" s="422"/>
      <c r="VHO11" s="422"/>
      <c r="VHP11" s="422"/>
      <c r="VHQ11" s="422"/>
      <c r="VHR11" s="422"/>
      <c r="VHS11" s="422"/>
      <c r="VHT11" s="422"/>
      <c r="VHU11" s="422"/>
      <c r="VHV11" s="422"/>
      <c r="VHW11" s="422"/>
      <c r="VHX11" s="422"/>
      <c r="VHY11" s="422"/>
      <c r="VHZ11" s="422"/>
      <c r="VIA11" s="422"/>
      <c r="VIB11" s="422"/>
      <c r="VIC11" s="422"/>
      <c r="VID11" s="422"/>
      <c r="VIE11" s="422"/>
      <c r="VIF11" s="422"/>
      <c r="VIG11" s="422"/>
      <c r="VIH11" s="422"/>
      <c r="VII11" s="422"/>
      <c r="VIJ11" s="422"/>
      <c r="VIK11" s="422"/>
      <c r="VIL11" s="422"/>
      <c r="VIM11" s="422"/>
      <c r="VIN11" s="422"/>
      <c r="VIO11" s="422"/>
      <c r="VIP11" s="422"/>
      <c r="VIQ11" s="422"/>
      <c r="VIR11" s="422"/>
      <c r="VIS11" s="422"/>
      <c r="VIT11" s="422"/>
      <c r="VIU11" s="422"/>
      <c r="VIV11" s="422"/>
      <c r="VIW11" s="422"/>
      <c r="VIX11" s="422"/>
      <c r="VIY11" s="422"/>
      <c r="VIZ11" s="422"/>
      <c r="VJA11" s="422"/>
      <c r="VJB11" s="422"/>
      <c r="VJC11" s="422"/>
      <c r="VJD11" s="422"/>
      <c r="VJE11" s="422"/>
      <c r="VJF11" s="422"/>
      <c r="VJG11" s="422"/>
      <c r="VJH11" s="422"/>
      <c r="VJI11" s="422"/>
      <c r="VJJ11" s="422"/>
      <c r="VJK11" s="422"/>
      <c r="VJL11" s="422"/>
      <c r="VJM11" s="422"/>
      <c r="VJN11" s="422"/>
      <c r="VJO11" s="422"/>
      <c r="VJP11" s="422"/>
      <c r="VJQ11" s="422"/>
      <c r="VJR11" s="422"/>
      <c r="VJS11" s="422"/>
      <c r="VJT11" s="422"/>
      <c r="VJU11" s="422"/>
      <c r="VJV11" s="422"/>
      <c r="VJW11" s="422"/>
      <c r="VJX11" s="422"/>
      <c r="VJY11" s="422"/>
      <c r="VJZ11" s="422"/>
      <c r="VKA11" s="422"/>
      <c r="VKB11" s="422"/>
      <c r="VKC11" s="422"/>
      <c r="VKD11" s="422"/>
      <c r="VKE11" s="422"/>
      <c r="VKF11" s="422"/>
      <c r="VKG11" s="422"/>
      <c r="VKH11" s="422"/>
      <c r="VKI11" s="422"/>
      <c r="VKJ11" s="422"/>
      <c r="VKK11" s="422"/>
      <c r="VKL11" s="422"/>
      <c r="VKM11" s="422"/>
      <c r="VKN11" s="422"/>
      <c r="VKO11" s="422"/>
      <c r="VKP11" s="422"/>
      <c r="VKQ11" s="422"/>
      <c r="VKR11" s="422"/>
      <c r="VKS11" s="422"/>
      <c r="VKT11" s="422"/>
      <c r="VKU11" s="422"/>
      <c r="VKV11" s="422"/>
      <c r="VKW11" s="422"/>
      <c r="VKX11" s="422"/>
      <c r="VKY11" s="422"/>
      <c r="VKZ11" s="422"/>
      <c r="VLA11" s="422"/>
      <c r="VLB11" s="422"/>
      <c r="VLC11" s="422"/>
      <c r="VLD11" s="422"/>
      <c r="VLE11" s="422"/>
      <c r="VLF11" s="422"/>
      <c r="VLG11" s="422"/>
      <c r="VLH11" s="422"/>
      <c r="VLI11" s="422"/>
      <c r="VLJ11" s="422"/>
      <c r="VLK11" s="422"/>
      <c r="VLL11" s="422"/>
      <c r="VLM11" s="422"/>
      <c r="VLN11" s="422"/>
      <c r="VLO11" s="422"/>
      <c r="VLP11" s="422"/>
      <c r="VLQ11" s="422"/>
      <c r="VLR11" s="422"/>
      <c r="VLS11" s="422"/>
      <c r="VLT11" s="422"/>
      <c r="VLU11" s="422"/>
      <c r="VLV11" s="422"/>
      <c r="VLW11" s="422"/>
      <c r="VLX11" s="422"/>
      <c r="VLY11" s="422"/>
      <c r="VLZ11" s="422"/>
      <c r="VMA11" s="422"/>
      <c r="VMB11" s="422"/>
      <c r="VMC11" s="422"/>
      <c r="VMD11" s="422"/>
      <c r="VME11" s="422"/>
      <c r="VMF11" s="422"/>
      <c r="VMG11" s="422"/>
      <c r="VMH11" s="422"/>
      <c r="VMI11" s="422"/>
      <c r="VMJ11" s="422"/>
      <c r="VMK11" s="422"/>
      <c r="VML11" s="422"/>
      <c r="VMM11" s="422"/>
      <c r="VMN11" s="422"/>
      <c r="VMO11" s="422"/>
      <c r="VMP11" s="422"/>
      <c r="VMQ11" s="422"/>
      <c r="VMR11" s="422"/>
      <c r="VMS11" s="422"/>
      <c r="VMT11" s="422"/>
      <c r="VMU11" s="422"/>
      <c r="VMV11" s="422"/>
      <c r="VMW11" s="422"/>
      <c r="VMX11" s="422"/>
      <c r="VMY11" s="422"/>
      <c r="VMZ11" s="422"/>
      <c r="VNA11" s="422"/>
      <c r="VNB11" s="422"/>
      <c r="VNC11" s="422"/>
      <c r="VND11" s="422"/>
      <c r="VNE11" s="422"/>
      <c r="VNF11" s="422"/>
      <c r="VNG11" s="422"/>
      <c r="VNH11" s="422"/>
      <c r="VNI11" s="422"/>
      <c r="VNJ11" s="422"/>
      <c r="VNK11" s="422"/>
      <c r="VNL11" s="422"/>
      <c r="VNM11" s="422"/>
      <c r="VNN11" s="422"/>
      <c r="VNO11" s="422"/>
      <c r="VNP11" s="422"/>
      <c r="VNQ11" s="422"/>
      <c r="VNR11" s="422"/>
      <c r="VNS11" s="422"/>
      <c r="VNT11" s="422"/>
      <c r="VNU11" s="422"/>
      <c r="VNV11" s="422"/>
      <c r="VNW11" s="422"/>
      <c r="VNX11" s="422"/>
      <c r="VNY11" s="422"/>
      <c r="VNZ11" s="422"/>
      <c r="VOA11" s="422"/>
      <c r="VOB11" s="422"/>
      <c r="VOC11" s="422"/>
      <c r="VOD11" s="422"/>
      <c r="VOE11" s="422"/>
      <c r="VOF11" s="422"/>
      <c r="VOG11" s="422"/>
      <c r="VOH11" s="422"/>
      <c r="VOI11" s="422"/>
      <c r="VOJ11" s="422"/>
      <c r="VOK11" s="422"/>
      <c r="VOL11" s="422"/>
      <c r="VOM11" s="422"/>
      <c r="VON11" s="422"/>
      <c r="VOO11" s="422"/>
      <c r="VOP11" s="422"/>
      <c r="VOQ11" s="422"/>
      <c r="VOR11" s="422"/>
      <c r="VOS11" s="422"/>
      <c r="VOT11" s="422"/>
      <c r="VOU11" s="422"/>
      <c r="VOV11" s="422"/>
      <c r="VOW11" s="422"/>
      <c r="VOX11" s="422"/>
      <c r="VOY11" s="422"/>
      <c r="VOZ11" s="422"/>
      <c r="VPA11" s="422"/>
      <c r="VPB11" s="422"/>
      <c r="VPC11" s="422"/>
      <c r="VPD11" s="422"/>
      <c r="VPE11" s="422"/>
      <c r="VPF11" s="422"/>
      <c r="VPG11" s="422"/>
      <c r="VPH11" s="422"/>
      <c r="VPI11" s="422"/>
      <c r="VPJ11" s="422"/>
      <c r="VPK11" s="422"/>
      <c r="VPL11" s="422"/>
      <c r="VPM11" s="422"/>
      <c r="VPN11" s="422"/>
      <c r="VPO11" s="422"/>
      <c r="VPP11" s="422"/>
      <c r="VPQ11" s="422"/>
      <c r="VPR11" s="422"/>
      <c r="VPS11" s="422"/>
      <c r="VPT11" s="422"/>
      <c r="VPU11" s="422"/>
      <c r="VPV11" s="422"/>
      <c r="VPW11" s="422"/>
      <c r="VPX11" s="422"/>
      <c r="VPY11" s="422"/>
      <c r="VPZ11" s="422"/>
      <c r="VQA11" s="422"/>
      <c r="VQB11" s="422"/>
      <c r="VQC11" s="422"/>
      <c r="VQD11" s="422"/>
      <c r="VQE11" s="422"/>
      <c r="VQF11" s="422"/>
      <c r="VQG11" s="422"/>
      <c r="VQH11" s="422"/>
      <c r="VQI11" s="422"/>
      <c r="VQJ11" s="422"/>
      <c r="VQK11" s="422"/>
      <c r="VQL11" s="422"/>
      <c r="VQM11" s="422"/>
      <c r="VQN11" s="422"/>
      <c r="VQO11" s="422"/>
      <c r="VQP11" s="422"/>
      <c r="VQQ11" s="422"/>
      <c r="VQR11" s="422"/>
      <c r="VQS11" s="422"/>
      <c r="VQT11" s="422"/>
      <c r="VQU11" s="422"/>
      <c r="VQV11" s="422"/>
      <c r="VQW11" s="422"/>
      <c r="VQX11" s="422"/>
      <c r="VQY11" s="422"/>
      <c r="VQZ11" s="422"/>
      <c r="VRA11" s="422"/>
      <c r="VRB11" s="422"/>
      <c r="VRC11" s="422"/>
      <c r="VRD11" s="422"/>
      <c r="VRE11" s="422"/>
      <c r="VRF11" s="422"/>
      <c r="VRG11" s="422"/>
      <c r="VRH11" s="422"/>
      <c r="VRI11" s="422"/>
      <c r="VRJ11" s="422"/>
      <c r="VRK11" s="422"/>
      <c r="VRL11" s="422"/>
      <c r="VRM11" s="422"/>
      <c r="VRN11" s="422"/>
      <c r="VRO11" s="422"/>
      <c r="VRP11" s="422"/>
      <c r="VRQ11" s="422"/>
      <c r="VRR11" s="422"/>
      <c r="VRS11" s="422"/>
      <c r="VRT11" s="422"/>
      <c r="VRU11" s="422"/>
      <c r="VRV11" s="422"/>
      <c r="VRW11" s="422"/>
      <c r="VRX11" s="422"/>
      <c r="VRY11" s="422"/>
      <c r="VRZ11" s="422"/>
      <c r="VSA11" s="422"/>
      <c r="VSB11" s="422"/>
      <c r="VSC11" s="422"/>
      <c r="VSD11" s="422"/>
      <c r="VSE11" s="422"/>
      <c r="VSF11" s="422"/>
      <c r="VSG11" s="422"/>
      <c r="VSH11" s="422"/>
      <c r="VSI11" s="422"/>
      <c r="VSJ11" s="422"/>
      <c r="VSK11" s="422"/>
      <c r="VSL11" s="422"/>
      <c r="VSM11" s="422"/>
      <c r="VSN11" s="422"/>
      <c r="VSO11" s="422"/>
      <c r="VSP11" s="422"/>
      <c r="VSQ11" s="422"/>
      <c r="VSR11" s="422"/>
      <c r="VSS11" s="422"/>
      <c r="VST11" s="422"/>
      <c r="VSU11" s="422"/>
      <c r="VSV11" s="422"/>
      <c r="VSW11" s="422"/>
      <c r="VSX11" s="422"/>
      <c r="VSY11" s="422"/>
      <c r="VSZ11" s="422"/>
      <c r="VTA11" s="422"/>
      <c r="VTB11" s="422"/>
      <c r="VTC11" s="422"/>
      <c r="VTD11" s="422"/>
      <c r="VTE11" s="422"/>
      <c r="VTF11" s="422"/>
      <c r="VTG11" s="422"/>
      <c r="VTH11" s="422"/>
      <c r="VTI11" s="422"/>
      <c r="VTJ11" s="422"/>
      <c r="VTK11" s="422"/>
      <c r="VTL11" s="422"/>
      <c r="VTM11" s="422"/>
      <c r="VTN11" s="422"/>
      <c r="VTO11" s="422"/>
      <c r="VTP11" s="422"/>
      <c r="VTQ11" s="422"/>
      <c r="VTR11" s="422"/>
      <c r="VTS11" s="422"/>
      <c r="VTT11" s="422"/>
      <c r="VTU11" s="422"/>
      <c r="VTV11" s="422"/>
      <c r="VTW11" s="422"/>
      <c r="VTX11" s="422"/>
      <c r="VTY11" s="422"/>
      <c r="VTZ11" s="422"/>
      <c r="VUA11" s="422"/>
      <c r="VUB11" s="422"/>
      <c r="VUC11" s="422"/>
      <c r="VUD11" s="422"/>
      <c r="VUE11" s="422"/>
      <c r="VUF11" s="422"/>
      <c r="VUG11" s="422"/>
      <c r="VUH11" s="422"/>
      <c r="VUI11" s="422"/>
      <c r="VUJ11" s="422"/>
      <c r="VUK11" s="422"/>
      <c r="VUL11" s="422"/>
      <c r="VUM11" s="422"/>
      <c r="VUN11" s="422"/>
      <c r="VUO11" s="422"/>
      <c r="VUP11" s="422"/>
      <c r="VUQ11" s="422"/>
      <c r="VUR11" s="422"/>
      <c r="VUS11" s="422"/>
      <c r="VUT11" s="422"/>
      <c r="VUU11" s="422"/>
      <c r="VUV11" s="422"/>
      <c r="VUW11" s="422"/>
      <c r="VUX11" s="422"/>
      <c r="VUY11" s="422"/>
      <c r="VUZ11" s="422"/>
      <c r="VVA11" s="422"/>
      <c r="VVB11" s="422"/>
      <c r="VVC11" s="422"/>
      <c r="VVD11" s="422"/>
      <c r="VVE11" s="422"/>
      <c r="VVF11" s="422"/>
      <c r="VVG11" s="422"/>
      <c r="VVH11" s="422"/>
      <c r="VVI11" s="422"/>
      <c r="VVJ11" s="422"/>
      <c r="VVK11" s="422"/>
      <c r="VVL11" s="422"/>
      <c r="VVM11" s="422"/>
      <c r="VVN11" s="422"/>
      <c r="VVO11" s="422"/>
      <c r="VVP11" s="422"/>
      <c r="VVQ11" s="422"/>
      <c r="VVR11" s="422"/>
      <c r="VVS11" s="422"/>
      <c r="VVT11" s="422"/>
      <c r="VVU11" s="422"/>
      <c r="VVV11" s="422"/>
      <c r="VVW11" s="422"/>
      <c r="VVX11" s="422"/>
      <c r="VVY11" s="422"/>
      <c r="VVZ11" s="422"/>
      <c r="VWA11" s="422"/>
      <c r="VWB11" s="422"/>
      <c r="VWC11" s="422"/>
      <c r="VWD11" s="422"/>
      <c r="VWE11" s="422"/>
      <c r="VWF11" s="422"/>
      <c r="VWG11" s="422"/>
      <c r="VWH11" s="422"/>
      <c r="VWI11" s="422"/>
      <c r="VWJ11" s="422"/>
      <c r="VWK11" s="422"/>
      <c r="VWL11" s="422"/>
      <c r="VWM11" s="422"/>
      <c r="VWN11" s="422"/>
      <c r="VWO11" s="422"/>
      <c r="VWP11" s="422"/>
      <c r="VWQ11" s="422"/>
      <c r="VWR11" s="422"/>
      <c r="VWS11" s="422"/>
      <c r="VWT11" s="422"/>
      <c r="VWU11" s="422"/>
      <c r="VWV11" s="422"/>
      <c r="VWW11" s="422"/>
      <c r="VWX11" s="422"/>
      <c r="VWY11" s="422"/>
      <c r="VWZ11" s="422"/>
      <c r="VXA11" s="422"/>
      <c r="VXB11" s="422"/>
      <c r="VXC11" s="422"/>
      <c r="VXD11" s="422"/>
      <c r="VXE11" s="422"/>
      <c r="VXF11" s="422"/>
      <c r="VXG11" s="422"/>
      <c r="VXH11" s="422"/>
      <c r="VXI11" s="422"/>
      <c r="VXJ11" s="422"/>
      <c r="VXK11" s="422"/>
      <c r="VXL11" s="422"/>
      <c r="VXM11" s="422"/>
      <c r="VXN11" s="422"/>
      <c r="VXO11" s="422"/>
      <c r="VXP11" s="422"/>
      <c r="VXQ11" s="422"/>
      <c r="VXR11" s="422"/>
      <c r="VXS11" s="422"/>
      <c r="VXT11" s="422"/>
      <c r="VXU11" s="422"/>
      <c r="VXV11" s="422"/>
      <c r="VXW11" s="422"/>
      <c r="VXX11" s="422"/>
      <c r="VXY11" s="422"/>
      <c r="VXZ11" s="422"/>
      <c r="VYA11" s="422"/>
      <c r="VYB11" s="422"/>
      <c r="VYC11" s="422"/>
      <c r="VYD11" s="422"/>
      <c r="VYE11" s="422"/>
      <c r="VYF11" s="422"/>
      <c r="VYG11" s="422"/>
      <c r="VYH11" s="422"/>
      <c r="VYI11" s="422"/>
      <c r="VYJ11" s="422"/>
      <c r="VYK11" s="422"/>
      <c r="VYL11" s="422"/>
      <c r="VYM11" s="422"/>
      <c r="VYN11" s="422"/>
      <c r="VYO11" s="422"/>
      <c r="VYP11" s="422"/>
      <c r="VYQ11" s="422"/>
      <c r="VYR11" s="422"/>
      <c r="VYS11" s="422"/>
      <c r="VYT11" s="422"/>
      <c r="VYU11" s="422"/>
      <c r="VYV11" s="422"/>
      <c r="VYW11" s="422"/>
      <c r="VYX11" s="422"/>
      <c r="VYY11" s="422"/>
      <c r="VYZ11" s="422"/>
      <c r="VZA11" s="422"/>
      <c r="VZB11" s="422"/>
      <c r="VZC11" s="422"/>
      <c r="VZD11" s="422"/>
      <c r="VZE11" s="422"/>
      <c r="VZF11" s="422"/>
      <c r="VZG11" s="422"/>
      <c r="VZH11" s="422"/>
      <c r="VZI11" s="422"/>
      <c r="VZJ11" s="422"/>
      <c r="VZK11" s="422"/>
      <c r="VZL11" s="422"/>
      <c r="VZM11" s="422"/>
      <c r="VZN11" s="422"/>
      <c r="VZO11" s="422"/>
      <c r="VZP11" s="422"/>
      <c r="VZQ11" s="422"/>
      <c r="VZR11" s="422"/>
      <c r="VZS11" s="422"/>
      <c r="VZT11" s="422"/>
      <c r="VZU11" s="422"/>
      <c r="VZV11" s="422"/>
      <c r="VZW11" s="422"/>
      <c r="VZX11" s="422"/>
      <c r="VZY11" s="422"/>
      <c r="VZZ11" s="422"/>
      <c r="WAA11" s="422"/>
      <c r="WAB11" s="422"/>
      <c r="WAC11" s="422"/>
      <c r="WAD11" s="422"/>
      <c r="WAE11" s="422"/>
      <c r="WAF11" s="422"/>
      <c r="WAG11" s="422"/>
      <c r="WAH11" s="422"/>
      <c r="WAI11" s="422"/>
      <c r="WAJ11" s="422"/>
      <c r="WAK11" s="422"/>
      <c r="WAL11" s="422"/>
      <c r="WAM11" s="422"/>
      <c r="WAN11" s="422"/>
      <c r="WAO11" s="422"/>
      <c r="WAP11" s="422"/>
      <c r="WAQ11" s="422"/>
      <c r="WAR11" s="422"/>
      <c r="WAS11" s="422"/>
      <c r="WAT11" s="422"/>
      <c r="WAU11" s="422"/>
      <c r="WAV11" s="422"/>
      <c r="WAW11" s="422"/>
      <c r="WAX11" s="422"/>
      <c r="WAY11" s="422"/>
      <c r="WAZ11" s="422"/>
      <c r="WBA11" s="422"/>
      <c r="WBB11" s="422"/>
      <c r="WBC11" s="422"/>
      <c r="WBD11" s="422"/>
      <c r="WBE11" s="422"/>
      <c r="WBF11" s="422"/>
      <c r="WBG11" s="422"/>
      <c r="WBH11" s="422"/>
      <c r="WBI11" s="422"/>
      <c r="WBJ11" s="422"/>
      <c r="WBK11" s="422"/>
      <c r="WBL11" s="422"/>
      <c r="WBM11" s="422"/>
      <c r="WBN11" s="422"/>
      <c r="WBO11" s="422"/>
      <c r="WBP11" s="422"/>
      <c r="WBQ11" s="422"/>
      <c r="WBR11" s="422"/>
      <c r="WBS11" s="422"/>
      <c r="WBT11" s="422"/>
      <c r="WBU11" s="422"/>
      <c r="WBV11" s="422"/>
      <c r="WBW11" s="422"/>
      <c r="WBX11" s="422"/>
      <c r="WBY11" s="422"/>
      <c r="WBZ11" s="422"/>
      <c r="WCA11" s="422"/>
      <c r="WCB11" s="422"/>
      <c r="WCC11" s="422"/>
      <c r="WCD11" s="422"/>
      <c r="WCE11" s="422"/>
      <c r="WCF11" s="422"/>
      <c r="WCG11" s="422"/>
      <c r="WCH11" s="422"/>
      <c r="WCI11" s="422"/>
      <c r="WCJ11" s="422"/>
      <c r="WCK11" s="422"/>
      <c r="WCL11" s="422"/>
      <c r="WCM11" s="422"/>
      <c r="WCN11" s="422"/>
      <c r="WCO11" s="422"/>
      <c r="WCP11" s="422"/>
      <c r="WCQ11" s="422"/>
      <c r="WCR11" s="422"/>
      <c r="WCS11" s="422"/>
      <c r="WCT11" s="422"/>
      <c r="WCU11" s="422"/>
      <c r="WCV11" s="422"/>
      <c r="WCW11" s="422"/>
      <c r="WCX11" s="422"/>
      <c r="WCY11" s="422"/>
      <c r="WCZ11" s="422"/>
      <c r="WDA11" s="422"/>
      <c r="WDB11" s="422"/>
      <c r="WDC11" s="422"/>
      <c r="WDD11" s="422"/>
      <c r="WDE11" s="422"/>
      <c r="WDF11" s="422"/>
      <c r="WDG11" s="422"/>
      <c r="WDH11" s="422"/>
      <c r="WDI11" s="422"/>
      <c r="WDJ11" s="422"/>
      <c r="WDK11" s="422"/>
      <c r="WDL11" s="422"/>
      <c r="WDM11" s="422"/>
      <c r="WDN11" s="422"/>
      <c r="WDO11" s="422"/>
      <c r="WDP11" s="422"/>
      <c r="WDQ11" s="422"/>
      <c r="WDR11" s="422"/>
      <c r="WDS11" s="422"/>
      <c r="WDT11" s="422"/>
      <c r="WDU11" s="422"/>
      <c r="WDV11" s="422"/>
      <c r="WDW11" s="422"/>
      <c r="WDX11" s="422"/>
      <c r="WDY11" s="422"/>
      <c r="WDZ11" s="422"/>
      <c r="WEA11" s="422"/>
      <c r="WEB11" s="422"/>
      <c r="WEC11" s="422"/>
      <c r="WED11" s="422"/>
      <c r="WEE11" s="422"/>
      <c r="WEF11" s="422"/>
      <c r="WEG11" s="422"/>
      <c r="WEH11" s="422"/>
      <c r="WEI11" s="422"/>
      <c r="WEJ11" s="422"/>
      <c r="WEK11" s="422"/>
      <c r="WEL11" s="422"/>
      <c r="WEM11" s="422"/>
      <c r="WEN11" s="422"/>
      <c r="WEO11" s="422"/>
      <c r="WEP11" s="422"/>
      <c r="WEQ11" s="422"/>
      <c r="WER11" s="422"/>
      <c r="WES11" s="422"/>
      <c r="WET11" s="422"/>
      <c r="WEU11" s="422"/>
      <c r="WEV11" s="422"/>
      <c r="WEW11" s="422"/>
      <c r="WEX11" s="422"/>
      <c r="WEY11" s="422"/>
      <c r="WEZ11" s="422"/>
      <c r="WFA11" s="422"/>
      <c r="WFB11" s="422"/>
      <c r="WFC11" s="422"/>
      <c r="WFD11" s="422"/>
      <c r="WFE11" s="422"/>
      <c r="WFF11" s="422"/>
      <c r="WFG11" s="422"/>
      <c r="WFH11" s="422"/>
      <c r="WFI11" s="422"/>
      <c r="WFJ11" s="422"/>
      <c r="WFK11" s="422"/>
      <c r="WFL11" s="422"/>
      <c r="WFM11" s="422"/>
      <c r="WFN11" s="422"/>
      <c r="WFO11" s="422"/>
      <c r="WFP11" s="422"/>
      <c r="WFQ11" s="422"/>
      <c r="WFR11" s="422"/>
      <c r="WFS11" s="422"/>
      <c r="WFT11" s="422"/>
      <c r="WFU11" s="422"/>
      <c r="WFV11" s="422"/>
      <c r="WFW11" s="422"/>
      <c r="WFX11" s="422"/>
      <c r="WFY11" s="422"/>
      <c r="WFZ11" s="422"/>
      <c r="WGA11" s="422"/>
      <c r="WGB11" s="422"/>
      <c r="WGC11" s="422"/>
      <c r="WGD11" s="422"/>
      <c r="WGE11" s="422"/>
      <c r="WGF11" s="422"/>
      <c r="WGG11" s="422"/>
      <c r="WGH11" s="422"/>
      <c r="WGI11" s="422"/>
      <c r="WGJ11" s="422"/>
      <c r="WGK11" s="422"/>
      <c r="WGL11" s="422"/>
      <c r="WGM11" s="422"/>
      <c r="WGN11" s="422"/>
      <c r="WGO11" s="422"/>
      <c r="WGP11" s="422"/>
      <c r="WGQ11" s="422"/>
      <c r="WGR11" s="422"/>
      <c r="WGS11" s="422"/>
      <c r="WGT11" s="422"/>
      <c r="WGU11" s="422"/>
      <c r="WGV11" s="422"/>
      <c r="WGW11" s="422"/>
      <c r="WGX11" s="422"/>
      <c r="WGY11" s="422"/>
      <c r="WGZ11" s="422"/>
      <c r="WHA11" s="422"/>
      <c r="WHB11" s="422"/>
      <c r="WHC11" s="422"/>
      <c r="WHD11" s="422"/>
      <c r="WHE11" s="422"/>
      <c r="WHF11" s="422"/>
      <c r="WHG11" s="422"/>
      <c r="WHH11" s="422"/>
      <c r="WHI11" s="422"/>
      <c r="WHJ11" s="422"/>
      <c r="WHK11" s="422"/>
      <c r="WHL11" s="422"/>
      <c r="WHM11" s="422"/>
      <c r="WHN11" s="422"/>
      <c r="WHO11" s="422"/>
      <c r="WHP11" s="422"/>
      <c r="WHQ11" s="422"/>
      <c r="WHR11" s="422"/>
      <c r="WHS11" s="422"/>
      <c r="WHT11" s="422"/>
      <c r="WHU11" s="422"/>
      <c r="WHV11" s="422"/>
      <c r="WHW11" s="422"/>
      <c r="WHX11" s="422"/>
      <c r="WHY11" s="422"/>
      <c r="WHZ11" s="422"/>
      <c r="WIA11" s="422"/>
      <c r="WIB11" s="422"/>
      <c r="WIC11" s="422"/>
      <c r="WID11" s="422"/>
      <c r="WIE11" s="422"/>
      <c r="WIF11" s="422"/>
      <c r="WIG11" s="422"/>
      <c r="WIH11" s="422"/>
      <c r="WII11" s="422"/>
      <c r="WIJ11" s="422"/>
      <c r="WIK11" s="422"/>
      <c r="WIL11" s="422"/>
      <c r="WIM11" s="422"/>
      <c r="WIN11" s="422"/>
      <c r="WIO11" s="422"/>
      <c r="WIP11" s="422"/>
      <c r="WIQ11" s="422"/>
      <c r="WIR11" s="422"/>
      <c r="WIS11" s="422"/>
      <c r="WIT11" s="422"/>
      <c r="WIU11" s="422"/>
      <c r="WIV11" s="422"/>
      <c r="WIW11" s="422"/>
      <c r="WIX11" s="422"/>
      <c r="WIY11" s="422"/>
      <c r="WIZ11" s="422"/>
      <c r="WJA11" s="422"/>
      <c r="WJB11" s="422"/>
      <c r="WJC11" s="422"/>
      <c r="WJD11" s="422"/>
      <c r="WJE11" s="422"/>
      <c r="WJF11" s="422"/>
      <c r="WJG11" s="422"/>
      <c r="WJH11" s="422"/>
      <c r="WJI11" s="422"/>
      <c r="WJJ11" s="422"/>
      <c r="WJK11" s="422"/>
      <c r="WJL11" s="422"/>
      <c r="WJM11" s="422"/>
      <c r="WJN11" s="422"/>
      <c r="WJO11" s="422"/>
      <c r="WJP11" s="422"/>
      <c r="WJQ11" s="422"/>
      <c r="WJR11" s="422"/>
      <c r="WJS11" s="422"/>
      <c r="WJT11" s="422"/>
      <c r="WJU11" s="422"/>
      <c r="WJV11" s="422"/>
      <c r="WJW11" s="422"/>
      <c r="WJX11" s="422"/>
      <c r="WJY11" s="422"/>
      <c r="WJZ11" s="422"/>
      <c r="WKA11" s="422"/>
      <c r="WKB11" s="422"/>
      <c r="WKC11" s="422"/>
      <c r="WKD11" s="422"/>
      <c r="WKE11" s="422"/>
      <c r="WKF11" s="422"/>
      <c r="WKG11" s="422"/>
      <c r="WKH11" s="422"/>
      <c r="WKI11" s="422"/>
      <c r="WKJ11" s="422"/>
      <c r="WKK11" s="422"/>
      <c r="WKL11" s="422"/>
      <c r="WKM11" s="422"/>
      <c r="WKN11" s="422"/>
      <c r="WKO11" s="422"/>
      <c r="WKP11" s="422"/>
      <c r="WKQ11" s="422"/>
      <c r="WKR11" s="422"/>
      <c r="WKS11" s="422"/>
      <c r="WKT11" s="422"/>
      <c r="WKU11" s="422"/>
      <c r="WKV11" s="422"/>
      <c r="WKW11" s="422"/>
      <c r="WKX11" s="422"/>
      <c r="WKY11" s="422"/>
      <c r="WKZ11" s="422"/>
      <c r="WLA11" s="422"/>
      <c r="WLB11" s="422"/>
      <c r="WLC11" s="422"/>
      <c r="WLD11" s="422"/>
      <c r="WLE11" s="422"/>
      <c r="WLF11" s="422"/>
      <c r="WLG11" s="422"/>
      <c r="WLH11" s="422"/>
      <c r="WLI11" s="422"/>
      <c r="WLJ11" s="422"/>
      <c r="WLK11" s="422"/>
      <c r="WLL11" s="422"/>
      <c r="WLM11" s="422"/>
      <c r="WLN11" s="422"/>
      <c r="WLO11" s="422"/>
      <c r="WLP11" s="422"/>
      <c r="WLQ11" s="422"/>
      <c r="WLR11" s="422"/>
      <c r="WLS11" s="422"/>
      <c r="WLT11" s="422"/>
      <c r="WLU11" s="422"/>
      <c r="WLV11" s="422"/>
      <c r="WLW11" s="422"/>
      <c r="WLX11" s="422"/>
      <c r="WLY11" s="422"/>
      <c r="WLZ11" s="422"/>
      <c r="WMA11" s="422"/>
      <c r="WMB11" s="422"/>
      <c r="WMC11" s="422"/>
      <c r="WMD11" s="422"/>
      <c r="WME11" s="422"/>
      <c r="WMF11" s="422"/>
      <c r="WMG11" s="422"/>
      <c r="WMH11" s="422"/>
      <c r="WMI11" s="422"/>
      <c r="WMJ11" s="422"/>
      <c r="WMK11" s="422"/>
      <c r="WML11" s="422"/>
      <c r="WMM11" s="422"/>
      <c r="WMN11" s="422"/>
      <c r="WMO11" s="422"/>
      <c r="WMP11" s="422"/>
      <c r="WMQ11" s="422"/>
      <c r="WMR11" s="422"/>
      <c r="WMS11" s="422"/>
      <c r="WMT11" s="422"/>
      <c r="WMU11" s="422"/>
      <c r="WMV11" s="422"/>
      <c r="WMW11" s="422"/>
      <c r="WMX11" s="422"/>
      <c r="WMY11" s="422"/>
      <c r="WMZ11" s="422"/>
      <c r="WNA11" s="422"/>
      <c r="WNB11" s="422"/>
      <c r="WNC11" s="422"/>
      <c r="WND11" s="422"/>
      <c r="WNE11" s="422"/>
      <c r="WNF11" s="422"/>
      <c r="WNG11" s="422"/>
      <c r="WNH11" s="422"/>
      <c r="WNI11" s="422"/>
      <c r="WNJ11" s="422"/>
      <c r="WNK11" s="422"/>
      <c r="WNL11" s="422"/>
      <c r="WNM11" s="422"/>
      <c r="WNN11" s="422"/>
      <c r="WNO11" s="422"/>
      <c r="WNP11" s="422"/>
      <c r="WNQ11" s="422"/>
      <c r="WNR11" s="422"/>
      <c r="WNS11" s="422"/>
      <c r="WNT11" s="422"/>
      <c r="WNU11" s="422"/>
      <c r="WNV11" s="422"/>
      <c r="WNW11" s="422"/>
      <c r="WNX11" s="422"/>
      <c r="WNY11" s="422"/>
      <c r="WNZ11" s="422"/>
      <c r="WOA11" s="422"/>
      <c r="WOB11" s="422"/>
      <c r="WOC11" s="422"/>
      <c r="WOD11" s="422"/>
      <c r="WOE11" s="422"/>
      <c r="WOF11" s="422"/>
      <c r="WOG11" s="422"/>
      <c r="WOH11" s="422"/>
      <c r="WOI11" s="422"/>
      <c r="WOJ11" s="422"/>
      <c r="WOK11" s="422"/>
      <c r="WOL11" s="422"/>
      <c r="WOM11" s="422"/>
      <c r="WON11" s="422"/>
      <c r="WOO11" s="422"/>
      <c r="WOP11" s="422"/>
      <c r="WOQ11" s="422"/>
      <c r="WOR11" s="422"/>
      <c r="WOS11" s="422"/>
      <c r="WOT11" s="422"/>
      <c r="WOU11" s="422"/>
      <c r="WOV11" s="422"/>
      <c r="WOW11" s="422"/>
      <c r="WOX11" s="422"/>
      <c r="WOY11" s="422"/>
      <c r="WOZ11" s="422"/>
      <c r="WPA11" s="422"/>
      <c r="WPB11" s="422"/>
      <c r="WPC11" s="422"/>
      <c r="WPD11" s="422"/>
      <c r="WPE11" s="422"/>
      <c r="WPF11" s="422"/>
      <c r="WPG11" s="422"/>
      <c r="WPH11" s="422"/>
      <c r="WPI11" s="422"/>
      <c r="WPJ11" s="422"/>
      <c r="WPK11" s="422"/>
      <c r="WPL11" s="422"/>
      <c r="WPM11" s="422"/>
      <c r="WPN11" s="422"/>
      <c r="WPO11" s="422"/>
      <c r="WPP11" s="422"/>
      <c r="WPQ11" s="422"/>
      <c r="WPR11" s="422"/>
      <c r="WPS11" s="422"/>
      <c r="WPT11" s="422"/>
      <c r="WPU11" s="422"/>
      <c r="WPV11" s="422"/>
      <c r="WPW11" s="422"/>
      <c r="WPX11" s="422"/>
      <c r="WPY11" s="422"/>
      <c r="WPZ11" s="422"/>
      <c r="WQA11" s="422"/>
      <c r="WQB11" s="422"/>
      <c r="WQC11" s="422"/>
      <c r="WQD11" s="422"/>
      <c r="WQE11" s="422"/>
      <c r="WQF11" s="422"/>
      <c r="WQG11" s="422"/>
      <c r="WQH11" s="422"/>
      <c r="WQI11" s="422"/>
      <c r="WQJ11" s="422"/>
      <c r="WQK11" s="422"/>
      <c r="WQL11" s="422"/>
      <c r="WQM11" s="422"/>
      <c r="WQN11" s="422"/>
      <c r="WQO11" s="422"/>
      <c r="WQP11" s="422"/>
      <c r="WQQ11" s="422"/>
      <c r="WQR11" s="422"/>
      <c r="WQS11" s="422"/>
      <c r="WQT11" s="422"/>
      <c r="WQU11" s="422"/>
      <c r="WQV11" s="422"/>
      <c r="WQW11" s="422"/>
      <c r="WQX11" s="422"/>
      <c r="WQY11" s="422"/>
      <c r="WQZ11" s="422"/>
      <c r="WRA11" s="422"/>
      <c r="WRB11" s="422"/>
      <c r="WRC11" s="422"/>
      <c r="WRD11" s="422"/>
      <c r="WRE11" s="422"/>
      <c r="WRF11" s="422"/>
      <c r="WRG11" s="422"/>
      <c r="WRH11" s="422"/>
      <c r="WRI11" s="422"/>
      <c r="WRJ11" s="422"/>
      <c r="WRK11" s="422"/>
      <c r="WRL11" s="422"/>
      <c r="WRM11" s="422"/>
      <c r="WRN11" s="422"/>
      <c r="WRO11" s="422"/>
      <c r="WRP11" s="422"/>
      <c r="WRQ11" s="422"/>
      <c r="WRR11" s="422"/>
      <c r="WRS11" s="422"/>
      <c r="WRT11" s="422"/>
      <c r="WRU11" s="422"/>
      <c r="WRV11" s="422"/>
      <c r="WRW11" s="422"/>
      <c r="WRX11" s="422"/>
      <c r="WRY11" s="422"/>
      <c r="WRZ11" s="422"/>
      <c r="WSA11" s="422"/>
      <c r="WSB11" s="422"/>
      <c r="WSC11" s="422"/>
      <c r="WSD11" s="422"/>
      <c r="WSE11" s="422"/>
      <c r="WSF11" s="422"/>
      <c r="WSG11" s="422"/>
      <c r="WSH11" s="422"/>
      <c r="WSI11" s="422"/>
      <c r="WSJ11" s="422"/>
      <c r="WSK11" s="422"/>
      <c r="WSL11" s="422"/>
      <c r="WSM11" s="422"/>
      <c r="WSN11" s="422"/>
      <c r="WSO11" s="422"/>
      <c r="WSP11" s="422"/>
      <c r="WSQ11" s="422"/>
      <c r="WSR11" s="422"/>
      <c r="WSS11" s="422"/>
      <c r="WST11" s="422"/>
      <c r="WSU11" s="422"/>
      <c r="WSV11" s="422"/>
      <c r="WSW11" s="422"/>
      <c r="WSX11" s="422"/>
      <c r="WSY11" s="422"/>
      <c r="WSZ11" s="422"/>
      <c r="WTA11" s="422"/>
      <c r="WTB11" s="422"/>
      <c r="WTC11" s="422"/>
      <c r="WTD11" s="422"/>
      <c r="WTE11" s="422"/>
      <c r="WTF11" s="422"/>
      <c r="WTG11" s="422"/>
      <c r="WTH11" s="422"/>
      <c r="WTI11" s="422"/>
      <c r="WTJ11" s="422"/>
      <c r="WTK11" s="422"/>
      <c r="WTL11" s="422"/>
      <c r="WTM11" s="422"/>
      <c r="WTN11" s="422"/>
      <c r="WTO11" s="422"/>
      <c r="WTP11" s="422"/>
      <c r="WTQ11" s="422"/>
      <c r="WTR11" s="422"/>
      <c r="WTS11" s="422"/>
      <c r="WTT11" s="422"/>
      <c r="WTU11" s="422"/>
      <c r="WTV11" s="422"/>
      <c r="WTW11" s="422"/>
      <c r="WTX11" s="422"/>
      <c r="WTY11" s="422"/>
      <c r="WTZ11" s="422"/>
      <c r="WUA11" s="422"/>
      <c r="WUB11" s="422"/>
      <c r="WUC11" s="422"/>
      <c r="WUD11" s="422"/>
      <c r="WUE11" s="422"/>
      <c r="WUF11" s="422"/>
      <c r="WUG11" s="422"/>
      <c r="WUH11" s="422"/>
      <c r="WUI11" s="422"/>
      <c r="WUJ11" s="422"/>
      <c r="WUK11" s="422"/>
      <c r="WUL11" s="422"/>
      <c r="WUM11" s="422"/>
      <c r="WUN11" s="422"/>
      <c r="WUO11" s="422"/>
      <c r="WUP11" s="422"/>
      <c r="WUQ11" s="422"/>
      <c r="WUR11" s="422"/>
      <c r="WUS11" s="422"/>
      <c r="WUT11" s="422"/>
      <c r="WUU11" s="422"/>
      <c r="WUV11" s="422"/>
      <c r="WUW11" s="422"/>
      <c r="WUX11" s="422"/>
      <c r="WUY11" s="422"/>
      <c r="WUZ11" s="422"/>
      <c r="WVA11" s="422"/>
      <c r="WVB11" s="422"/>
      <c r="WVC11" s="422"/>
      <c r="WVD11" s="422"/>
      <c r="WVE11" s="422"/>
      <c r="WVF11" s="422"/>
      <c r="WVG11" s="422"/>
      <c r="WVH11" s="422"/>
      <c r="WVI11" s="422"/>
      <c r="WVJ11" s="422"/>
      <c r="WVK11" s="422"/>
      <c r="WVL11" s="422"/>
      <c r="WVM11" s="422"/>
      <c r="WVN11" s="422"/>
      <c r="WVO11" s="422"/>
      <c r="WVP11" s="422"/>
      <c r="WVQ11" s="422"/>
      <c r="WVR11" s="422"/>
      <c r="WVS11" s="422"/>
      <c r="WVT11" s="422"/>
      <c r="WVU11" s="422"/>
      <c r="WVV11" s="422"/>
      <c r="WVW11" s="422"/>
      <c r="WVX11" s="422"/>
      <c r="WVY11" s="422"/>
      <c r="WVZ11" s="422"/>
      <c r="WWA11" s="422"/>
      <c r="WWB11" s="422"/>
      <c r="WWC11" s="422"/>
      <c r="WWD11" s="422"/>
      <c r="WWE11" s="422"/>
      <c r="WWF11" s="422"/>
      <c r="WWG11" s="422"/>
      <c r="WWH11" s="422"/>
      <c r="WWI11" s="422"/>
      <c r="WWJ11" s="422"/>
      <c r="WWK11" s="422"/>
      <c r="WWL11" s="422"/>
      <c r="WWM11" s="422"/>
      <c r="WWN11" s="422"/>
      <c r="WWO11" s="422"/>
      <c r="WWP11" s="422"/>
      <c r="WWQ11" s="422"/>
      <c r="WWR11" s="422"/>
      <c r="WWS11" s="422"/>
      <c r="WWT11" s="422"/>
      <c r="WWU11" s="422"/>
      <c r="WWV11" s="422"/>
      <c r="WWW11" s="422"/>
      <c r="WWX11" s="422"/>
      <c r="WWY11" s="422"/>
      <c r="WWZ11" s="422"/>
      <c r="WXA11" s="422"/>
      <c r="WXB11" s="422"/>
      <c r="WXC11" s="422"/>
      <c r="WXD11" s="422"/>
      <c r="WXE11" s="422"/>
      <c r="WXF11" s="422"/>
      <c r="WXG11" s="422"/>
      <c r="WXH11" s="422"/>
      <c r="WXI11" s="422"/>
      <c r="WXJ11" s="422"/>
      <c r="WXK11" s="422"/>
      <c r="WXL11" s="422"/>
      <c r="WXM11" s="422"/>
      <c r="WXN11" s="422"/>
      <c r="WXO11" s="422"/>
      <c r="WXP11" s="422"/>
      <c r="WXQ11" s="422"/>
      <c r="WXR11" s="422"/>
      <c r="WXS11" s="422"/>
      <c r="WXT11" s="422"/>
      <c r="WXU11" s="422"/>
      <c r="WXV11" s="422"/>
      <c r="WXW11" s="422"/>
      <c r="WXX11" s="422"/>
      <c r="WXY11" s="422"/>
      <c r="WXZ11" s="422"/>
      <c r="WYA11" s="422"/>
      <c r="WYB11" s="422"/>
      <c r="WYC11" s="422"/>
      <c r="WYD11" s="422"/>
      <c r="WYE11" s="422"/>
      <c r="WYF11" s="422"/>
      <c r="WYG11" s="422"/>
      <c r="WYH11" s="422"/>
      <c r="WYI11" s="422"/>
      <c r="WYJ11" s="422"/>
      <c r="WYK11" s="422"/>
      <c r="WYL11" s="422"/>
      <c r="WYM11" s="422"/>
      <c r="WYN11" s="422"/>
      <c r="WYO11" s="422"/>
      <c r="WYP11" s="422"/>
      <c r="WYQ11" s="422"/>
      <c r="WYR11" s="422"/>
      <c r="WYS11" s="422"/>
      <c r="WYT11" s="422"/>
      <c r="WYU11" s="422"/>
      <c r="WYV11" s="422"/>
      <c r="WYW11" s="422"/>
      <c r="WYX11" s="422"/>
      <c r="WYY11" s="422"/>
      <c r="WYZ11" s="422"/>
      <c r="WZA11" s="422"/>
      <c r="WZB11" s="422"/>
      <c r="WZC11" s="422"/>
      <c r="WZD11" s="422"/>
      <c r="WZE11" s="422"/>
      <c r="WZF11" s="422"/>
      <c r="WZG11" s="422"/>
      <c r="WZH11" s="422"/>
      <c r="WZI11" s="422"/>
      <c r="WZJ11" s="422"/>
      <c r="WZK11" s="422"/>
      <c r="WZL11" s="422"/>
      <c r="WZM11" s="422"/>
      <c r="WZN11" s="422"/>
      <c r="WZO11" s="422"/>
      <c r="WZP11" s="422"/>
      <c r="WZQ11" s="422"/>
      <c r="WZR11" s="422"/>
      <c r="WZS11" s="422"/>
      <c r="WZT11" s="422"/>
      <c r="WZU11" s="422"/>
      <c r="WZV11" s="422"/>
      <c r="WZW11" s="422"/>
      <c r="WZX11" s="422"/>
      <c r="WZY11" s="422"/>
      <c r="WZZ11" s="422"/>
      <c r="XAA11" s="422"/>
      <c r="XAB11" s="422"/>
      <c r="XAC11" s="422"/>
      <c r="XAD11" s="422"/>
      <c r="XAE11" s="422"/>
      <c r="XAF11" s="422"/>
      <c r="XAG11" s="422"/>
      <c r="XAH11" s="422"/>
      <c r="XAI11" s="422"/>
      <c r="XAJ11" s="422"/>
      <c r="XAK11" s="422"/>
      <c r="XAL11" s="422"/>
      <c r="XAM11" s="422"/>
      <c r="XAN11" s="422"/>
      <c r="XAO11" s="422"/>
      <c r="XAP11" s="422"/>
      <c r="XAQ11" s="422"/>
      <c r="XAR11" s="422"/>
      <c r="XAS11" s="422"/>
      <c r="XAT11" s="422"/>
      <c r="XAU11" s="422"/>
      <c r="XAV11" s="422"/>
      <c r="XAW11" s="422"/>
      <c r="XAX11" s="422"/>
      <c r="XAY11" s="422"/>
      <c r="XAZ11" s="422"/>
      <c r="XBA11" s="422"/>
      <c r="XBB11" s="422"/>
      <c r="XBC11" s="422"/>
      <c r="XBD11" s="422"/>
      <c r="XBE11" s="422"/>
      <c r="XBF11" s="422"/>
      <c r="XBG11" s="422"/>
      <c r="XBH11" s="422"/>
      <c r="XBI11" s="422"/>
      <c r="XBJ11" s="422"/>
      <c r="XBK11" s="422"/>
      <c r="XBL11" s="422"/>
      <c r="XBM11" s="422"/>
      <c r="XBN11" s="422"/>
      <c r="XBO11" s="422"/>
      <c r="XBP11" s="422"/>
      <c r="XBQ11" s="422"/>
      <c r="XBR11" s="422"/>
      <c r="XBS11" s="422"/>
      <c r="XBT11" s="422"/>
      <c r="XBU11" s="422"/>
      <c r="XBV11" s="422"/>
      <c r="XBW11" s="422"/>
      <c r="XBX11" s="422"/>
      <c r="XBY11" s="422"/>
      <c r="XBZ11" s="422"/>
      <c r="XCA11" s="422"/>
      <c r="XCB11" s="422"/>
      <c r="XCC11" s="422"/>
      <c r="XCD11" s="422"/>
      <c r="XCE11" s="422"/>
      <c r="XCF11" s="422"/>
      <c r="XCG11" s="422"/>
      <c r="XCH11" s="422"/>
      <c r="XCI11" s="422"/>
      <c r="XCJ11" s="422"/>
      <c r="XCK11" s="422"/>
      <c r="XCL11" s="422"/>
      <c r="XCM11" s="422"/>
      <c r="XCN11" s="422"/>
      <c r="XCO11" s="422"/>
      <c r="XCP11" s="422"/>
      <c r="XCQ11" s="422"/>
      <c r="XCR11" s="422"/>
      <c r="XCS11" s="422"/>
      <c r="XCT11" s="422"/>
      <c r="XCU11" s="422"/>
      <c r="XCV11" s="422"/>
      <c r="XCW11" s="422"/>
      <c r="XCX11" s="422"/>
      <c r="XCY11" s="422"/>
      <c r="XCZ11" s="422"/>
      <c r="XDA11" s="422"/>
      <c r="XDB11" s="422"/>
      <c r="XDC11" s="422"/>
      <c r="XDD11" s="422"/>
      <c r="XDE11" s="422"/>
      <c r="XDF11" s="422"/>
      <c r="XDG11" s="422"/>
      <c r="XDH11" s="422"/>
      <c r="XDI11" s="422"/>
      <c r="XDJ11" s="422"/>
      <c r="XDK11" s="422"/>
      <c r="XDL11" s="422"/>
      <c r="XDM11" s="422"/>
      <c r="XDN11" s="422"/>
      <c r="XDO11" s="422"/>
      <c r="XDP11" s="422"/>
      <c r="XDQ11" s="422"/>
      <c r="XDR11" s="422"/>
      <c r="XDS11" s="422"/>
      <c r="XDT11" s="422"/>
      <c r="XDU11" s="422"/>
      <c r="XDV11" s="422"/>
      <c r="XDW11" s="422"/>
      <c r="XDX11" s="422"/>
      <c r="XDY11" s="422"/>
      <c r="XDZ11" s="422"/>
      <c r="XEA11" s="422"/>
      <c r="XEB11" s="422"/>
      <c r="XEC11" s="422"/>
      <c r="XED11" s="422"/>
      <c r="XEE11" s="422"/>
      <c r="XEF11" s="422"/>
      <c r="XEG11" s="422"/>
      <c r="XEH11" s="422"/>
      <c r="XEI11" s="422"/>
      <c r="XEJ11" s="422"/>
      <c r="XEK11" s="422"/>
      <c r="XEL11" s="422"/>
      <c r="XEM11" s="422"/>
      <c r="XEN11" s="422"/>
      <c r="XEO11" s="422"/>
      <c r="XEP11" s="422"/>
      <c r="XEQ11" s="422"/>
      <c r="XER11" s="422"/>
      <c r="XES11" s="422"/>
      <c r="XET11" s="422"/>
      <c r="XEU11" s="422"/>
      <c r="XEV11" s="422"/>
      <c r="XEW11" s="422"/>
      <c r="XEX11" s="422"/>
      <c r="XEY11" s="422"/>
      <c r="XEZ11" s="422"/>
      <c r="XFA11" s="422"/>
      <c r="XFB11" s="422"/>
      <c r="XFC11" s="422"/>
      <c r="XFD11" s="422"/>
    </row>
    <row r="12" spans="1:16384">
      <c r="B12" s="38">
        <v>2005</v>
      </c>
      <c r="C12" s="224">
        <f>IF(VLOOKUP(Review!$C$2,Results!$B$6:$F$15,5,0)="95+",Deaths!CB46,Deaths!CA46)</f>
        <v>1759</v>
      </c>
      <c r="D12" s="234">
        <f>IF(VLOOKUP(Review!$C$2,Results!$B$6:$F$15,5,0)="95+",Deaths!CD46,Deaths!CC46)</f>
        <v>70.827458783399663</v>
      </c>
      <c r="E12" s="40">
        <v>1386.0647016534867</v>
      </c>
      <c r="F12" s="224">
        <f>IF(ISBLANK(E12),NA(),E12/$E$7)</f>
        <v>1732.5808770668584</v>
      </c>
      <c r="G12" s="228">
        <v>0.25385802469135804</v>
      </c>
      <c r="H12" s="228">
        <v>5.401234567901203E-3</v>
      </c>
      <c r="I12" s="228">
        <f>G12</f>
        <v>0.25385802469135804</v>
      </c>
      <c r="J12" s="224">
        <f>IF(F12*(1-I12)=0,NA(),F12*(1-I12))</f>
        <v>1292.7513179966452</v>
      </c>
      <c r="K12" s="40">
        <v>62646.170992366409</v>
      </c>
      <c r="L12" s="40">
        <v>85986.350651499481</v>
      </c>
      <c r="M12" s="224" t="e">
        <f>IF(VLOOKUP(B12-$M$7,$B$12:$L$77,11,0)=0,NA(),VLOOKUP(B12-$M$7,$B$12:$L$77,11,0))</f>
        <v>#N/A</v>
      </c>
      <c r="N12" s="41">
        <v>69.919906760342073</v>
      </c>
      <c r="O12" s="234">
        <f>IF(D12=0,NA(),D12-N12)</f>
        <v>0.90755202305759042</v>
      </c>
      <c r="P12" s="41"/>
      <c r="Q12" s="41"/>
      <c r="R12" s="234"/>
      <c r="S12" s="418"/>
      <c r="T12" s="418"/>
      <c r="U12" s="418"/>
      <c r="V12" s="418"/>
      <c r="W12" s="418"/>
      <c r="X12" s="418"/>
      <c r="Y12" s="418"/>
      <c r="Z12" s="418"/>
      <c r="AA12" s="418"/>
      <c r="AB12" s="418"/>
      <c r="AC12" s="418"/>
      <c r="AD12" s="418"/>
      <c r="AE12" s="418"/>
      <c r="AF12" s="418"/>
      <c r="AG12" s="418"/>
      <c r="AH12" s="418"/>
      <c r="AI12" s="418"/>
      <c r="AJ12" s="418"/>
      <c r="AK12" s="418"/>
    </row>
    <row r="13" spans="1:16384">
      <c r="B13" s="37">
        <f>B12+1</f>
        <v>2006</v>
      </c>
      <c r="C13" s="235">
        <f>IF(VLOOKUP(Review!$C$2,Results!$B$6:$F$15,5,0)="95+",Deaths!CB47,Deaths!CA47)</f>
        <v>1744</v>
      </c>
      <c r="D13" s="234">
        <f>IF(VLOOKUP(Review!$C$2,Results!$B$6:$F$15,5,0)="95+",Deaths!CD47,Deaths!CC47)</f>
        <v>71.821961009174316</v>
      </c>
      <c r="E13" s="40">
        <v>1829.620786516854</v>
      </c>
      <c r="F13" s="224">
        <f t="shared" ref="F13:F76" si="0">IF(ISBLANK(E13),NA(),E13/$E$7)</f>
        <v>2287.0259831460671</v>
      </c>
      <c r="G13" s="228">
        <v>0.22543352601156069</v>
      </c>
      <c r="H13" s="228">
        <v>5.2023121387283489E-3</v>
      </c>
      <c r="I13" s="228">
        <f t="shared" ref="I13:I22" si="1">G13</f>
        <v>0.22543352601156069</v>
      </c>
      <c r="J13" s="224">
        <f t="shared" ref="J13:J76" si="2">IF(F13*(1-I13)=0,NA(),F13*(1-I13))</f>
        <v>1771.453651685393</v>
      </c>
      <c r="K13" s="42">
        <v>73748.969343065692</v>
      </c>
      <c r="L13" s="40">
        <v>87208.025266585973</v>
      </c>
      <c r="M13" s="224" t="e">
        <f t="shared" ref="M13:M76" si="3">IF(VLOOKUP(B13-$M$7,$B$12:$L$77,11,0)=0,NA(),VLOOKUP(B13-$M$7,$B$12:$L$77,11,0))</f>
        <v>#N/A</v>
      </c>
      <c r="N13" s="43">
        <v>70.278189353426498</v>
      </c>
      <c r="O13" s="234">
        <f t="shared" ref="O13:O76" si="4">IF(D13=0,NA(),D13-N13)</f>
        <v>1.5437716557478183</v>
      </c>
      <c r="P13" s="43"/>
      <c r="Q13" s="43"/>
      <c r="R13" s="234"/>
      <c r="S13" s="418"/>
      <c r="T13" s="418"/>
      <c r="U13" s="418"/>
      <c r="V13" s="418"/>
      <c r="W13" s="418"/>
      <c r="X13" s="418"/>
      <c r="Y13" s="418"/>
      <c r="Z13" s="418"/>
      <c r="AA13" s="418"/>
      <c r="AB13" s="418"/>
      <c r="AC13" s="418"/>
      <c r="AD13" s="418"/>
      <c r="AE13" s="418"/>
      <c r="AF13" s="418"/>
      <c r="AG13" s="418"/>
      <c r="AH13" s="418"/>
      <c r="AI13" s="418"/>
      <c r="AJ13" s="418"/>
      <c r="AK13" s="418"/>
    </row>
    <row r="14" spans="1:16384">
      <c r="B14" s="37">
        <f t="shared" ref="B14:B77" si="5">B13+1</f>
        <v>2007</v>
      </c>
      <c r="C14" s="235">
        <f>IF(VLOOKUP(Review!$C$2,Results!$B$6:$F$15,5,0)="95+",Deaths!CB48,Deaths!CA48)</f>
        <v>1829</v>
      </c>
      <c r="D14" s="234">
        <f>IF(VLOOKUP(Review!$C$2,Results!$B$6:$F$15,5,0)="95+",Deaths!CD48,Deaths!CC48)</f>
        <v>72.356205576817928</v>
      </c>
      <c r="E14" s="40">
        <v>2006.6367713004483</v>
      </c>
      <c r="F14" s="224">
        <f t="shared" si="0"/>
        <v>2508.2959641255602</v>
      </c>
      <c r="G14" s="228">
        <v>0.24466423737636647</v>
      </c>
      <c r="H14" s="228">
        <v>3.123373243102523E-3</v>
      </c>
      <c r="I14" s="228">
        <f t="shared" si="1"/>
        <v>0.24466423737636647</v>
      </c>
      <c r="J14" s="224">
        <f t="shared" si="2"/>
        <v>1894.6056449485623</v>
      </c>
      <c r="K14" s="42">
        <v>77692.712412587411</v>
      </c>
      <c r="L14" s="40">
        <v>93187.800761171035</v>
      </c>
      <c r="M14" s="224">
        <f t="shared" si="3"/>
        <v>85986.350651499481</v>
      </c>
      <c r="N14" s="43">
        <v>70.758029828913465</v>
      </c>
      <c r="O14" s="234">
        <f t="shared" si="4"/>
        <v>1.5981757479044632</v>
      </c>
      <c r="P14" s="43"/>
      <c r="Q14" s="43"/>
      <c r="R14" s="234"/>
      <c r="S14" s="418"/>
      <c r="T14" s="418"/>
      <c r="U14" s="418"/>
      <c r="V14" s="418"/>
      <c r="W14" s="418"/>
      <c r="X14" s="418"/>
      <c r="Y14" s="418"/>
      <c r="Z14" s="418"/>
      <c r="AA14" s="418"/>
      <c r="AB14" s="418"/>
      <c r="AC14" s="418"/>
      <c r="AD14" s="418"/>
      <c r="AE14" s="418"/>
      <c r="AF14" s="418"/>
      <c r="AG14" s="418"/>
      <c r="AH14" s="418"/>
      <c r="AI14" s="418"/>
      <c r="AJ14" s="418"/>
      <c r="AK14" s="418"/>
    </row>
    <row r="15" spans="1:16384">
      <c r="B15" s="37">
        <f t="shared" si="5"/>
        <v>2008</v>
      </c>
      <c r="C15" s="235">
        <f>IF(VLOOKUP(Review!$C$2,Results!$B$6:$F$15,5,0)="95+",Deaths!CB49,Deaths!CA49)</f>
        <v>1879</v>
      </c>
      <c r="D15" s="234">
        <f>IF(VLOOKUP(Review!$C$2,Results!$B$6:$F$15,5,0)="95+",Deaths!CD49,Deaths!CC49)</f>
        <v>72.684938797232576</v>
      </c>
      <c r="E15" s="40">
        <v>2395.0630311614732</v>
      </c>
      <c r="F15" s="224">
        <f t="shared" si="0"/>
        <v>2993.8287889518415</v>
      </c>
      <c r="G15" s="228">
        <v>0.23140495867768596</v>
      </c>
      <c r="H15" s="228">
        <v>3.0448020878642845E-3</v>
      </c>
      <c r="I15" s="228">
        <f t="shared" si="1"/>
        <v>0.23140495867768596</v>
      </c>
      <c r="J15" s="224">
        <f t="shared" si="2"/>
        <v>2301.0419617563739</v>
      </c>
      <c r="K15" s="42">
        <v>78605.796007485958</v>
      </c>
      <c r="L15" s="40">
        <v>91586.743572066014</v>
      </c>
      <c r="M15" s="224">
        <f t="shared" si="3"/>
        <v>87208.025266585973</v>
      </c>
      <c r="N15" s="43">
        <v>71.657302964595985</v>
      </c>
      <c r="O15" s="234">
        <f t="shared" si="4"/>
        <v>1.0276358326365909</v>
      </c>
      <c r="P15" s="43"/>
      <c r="Q15" s="43"/>
      <c r="R15" s="234"/>
      <c r="S15" s="418"/>
      <c r="T15" s="418"/>
      <c r="U15" s="418"/>
      <c r="V15" s="418"/>
      <c r="W15" s="418"/>
      <c r="X15" s="418"/>
      <c r="Y15" s="418"/>
      <c r="Z15" s="418"/>
      <c r="AA15" s="418"/>
      <c r="AB15" s="418"/>
      <c r="AC15" s="418"/>
      <c r="AD15" s="418"/>
      <c r="AE15" s="418"/>
      <c r="AF15" s="418"/>
      <c r="AG15" s="418"/>
      <c r="AH15" s="418"/>
      <c r="AI15" s="418"/>
      <c r="AJ15" s="418"/>
      <c r="AK15" s="418"/>
    </row>
    <row r="16" spans="1:16384">
      <c r="B16" s="37">
        <f t="shared" si="5"/>
        <v>2009</v>
      </c>
      <c r="C16" s="235">
        <f>IF(VLOOKUP(Review!$C$2,Results!$B$6:$F$15,5,0)="95+",Deaths!CB50,Deaths!CA50)</f>
        <v>1945</v>
      </c>
      <c r="D16" s="234">
        <f>IF(VLOOKUP(Review!$C$2,Results!$B$6:$F$15,5,0)="95+",Deaths!CD50,Deaths!CC50)</f>
        <v>73.357840616966584</v>
      </c>
      <c r="E16" s="40">
        <v>2472.2613192369572</v>
      </c>
      <c r="F16" s="224">
        <f t="shared" si="0"/>
        <v>3090.3266490461965</v>
      </c>
      <c r="G16" s="228">
        <v>0.23978086809945218</v>
      </c>
      <c r="H16" s="228">
        <v>6.7425200168562682E-3</v>
      </c>
      <c r="I16" s="228">
        <f t="shared" si="1"/>
        <v>0.23978086809945218</v>
      </c>
      <c r="J16" s="224">
        <f t="shared" si="2"/>
        <v>2349.3254424270285</v>
      </c>
      <c r="K16" s="42">
        <v>85087.143108504402</v>
      </c>
      <c r="L16" s="40">
        <v>91240.528876796379</v>
      </c>
      <c r="M16" s="224">
        <f t="shared" si="3"/>
        <v>93187.800761171035</v>
      </c>
      <c r="N16" s="43">
        <v>72.304349162652215</v>
      </c>
      <c r="O16" s="234">
        <f t="shared" si="4"/>
        <v>1.0534914543143685</v>
      </c>
      <c r="P16" s="43">
        <v>71.599999999999994</v>
      </c>
      <c r="Q16" s="43">
        <v>71.5</v>
      </c>
      <c r="R16" s="234">
        <f>D16-Q16</f>
        <v>1.857840616966584</v>
      </c>
      <c r="S16" s="418"/>
      <c r="T16" s="418"/>
      <c r="U16" s="418"/>
      <c r="V16" s="418"/>
      <c r="W16" s="418"/>
      <c r="X16" s="418"/>
      <c r="Y16" s="418"/>
      <c r="Z16" s="418"/>
      <c r="AA16" s="418"/>
      <c r="AB16" s="418"/>
      <c r="AC16" s="418"/>
      <c r="AD16" s="418"/>
      <c r="AE16" s="418"/>
      <c r="AF16" s="418"/>
      <c r="AG16" s="418"/>
      <c r="AH16" s="418"/>
      <c r="AI16" s="418"/>
      <c r="AJ16" s="418"/>
      <c r="AK16" s="418"/>
    </row>
    <row r="17" spans="2:37">
      <c r="B17" s="37">
        <f t="shared" si="5"/>
        <v>2010</v>
      </c>
      <c r="C17" s="235">
        <f>IF(VLOOKUP(Review!$C$2,Results!$B$6:$F$15,5,0)="95+",Deaths!CB51,Deaths!CA51)</f>
        <v>1954</v>
      </c>
      <c r="D17" s="234">
        <f>IF(VLOOKUP(Review!$C$2,Results!$B$6:$F$15,5,0)="95+",Deaths!CD51,Deaths!CC51)</f>
        <v>73.46392016376663</v>
      </c>
      <c r="E17" s="40">
        <v>2581.6087049285256</v>
      </c>
      <c r="F17" s="224">
        <f t="shared" si="0"/>
        <v>3227.0108811606569</v>
      </c>
      <c r="G17" s="228">
        <v>0.25319999999999998</v>
      </c>
      <c r="H17" s="228">
        <v>9.199999999999986E-3</v>
      </c>
      <c r="I17" s="228">
        <f t="shared" si="1"/>
        <v>0.25319999999999998</v>
      </c>
      <c r="J17" s="224">
        <f t="shared" si="2"/>
        <v>2409.9317260507787</v>
      </c>
      <c r="K17" s="42">
        <v>88195.926643598621</v>
      </c>
      <c r="L17" s="40">
        <v>96098.244421502983</v>
      </c>
      <c r="M17" s="224">
        <f t="shared" si="3"/>
        <v>91586.743572066014</v>
      </c>
      <c r="N17" s="43">
        <v>72.768383770538492</v>
      </c>
      <c r="O17" s="234">
        <f t="shared" si="4"/>
        <v>0.69553639322813865</v>
      </c>
      <c r="P17" s="43">
        <v>72.099999999999994</v>
      </c>
      <c r="Q17" s="43">
        <v>72.099999999999994</v>
      </c>
      <c r="R17" s="234">
        <f t="shared" ref="R17:R25" si="6">D17-Q17</f>
        <v>1.3639201637666361</v>
      </c>
      <c r="S17" s="418"/>
      <c r="T17" s="418"/>
      <c r="U17" s="418"/>
      <c r="V17" s="418"/>
      <c r="W17" s="418"/>
      <c r="X17" s="418"/>
      <c r="Y17" s="418"/>
      <c r="Z17" s="418"/>
      <c r="AA17" s="418"/>
      <c r="AB17" s="418"/>
      <c r="AC17" s="418"/>
      <c r="AD17" s="418"/>
      <c r="AE17" s="418"/>
      <c r="AF17" s="418"/>
      <c r="AG17" s="418"/>
      <c r="AH17" s="418"/>
      <c r="AI17" s="418"/>
      <c r="AJ17" s="418"/>
      <c r="AK17" s="418"/>
    </row>
    <row r="18" spans="2:37">
      <c r="B18" s="37">
        <f t="shared" si="5"/>
        <v>2011</v>
      </c>
      <c r="C18" s="235">
        <f>IF(VLOOKUP(Review!$C$2,Results!$B$6:$F$15,5,0)="95+",Deaths!CB52,Deaths!CA52)</f>
        <v>1944</v>
      </c>
      <c r="D18" s="234">
        <f>IF(VLOOKUP(Review!$C$2,Results!$B$6:$F$15,5,0)="95+",Deaths!CD52,Deaths!CC52)</f>
        <v>73.995884773662553</v>
      </c>
      <c r="E18" s="40">
        <v>2802.7372751626481</v>
      </c>
      <c r="F18" s="224">
        <f t="shared" si="0"/>
        <v>3503.4215939533101</v>
      </c>
      <c r="G18" s="228">
        <v>0.25353132922854038</v>
      </c>
      <c r="H18" s="228">
        <v>1.7022817819630554E-2</v>
      </c>
      <c r="I18" s="228">
        <f t="shared" si="1"/>
        <v>0.25353132922854038</v>
      </c>
      <c r="J18" s="224">
        <f t="shared" si="2"/>
        <v>2615.1944603903557</v>
      </c>
      <c r="K18" s="42">
        <v>82896.500925354718</v>
      </c>
      <c r="L18" s="40">
        <v>94893.472223268705</v>
      </c>
      <c r="M18" s="224">
        <f t="shared" si="3"/>
        <v>91240.528876796379</v>
      </c>
      <c r="N18" s="43">
        <v>72.890791288577489</v>
      </c>
      <c r="O18" s="234">
        <f t="shared" si="4"/>
        <v>1.1050934850850638</v>
      </c>
      <c r="P18" s="43">
        <v>72.400000000000006</v>
      </c>
      <c r="Q18" s="43">
        <v>72.3</v>
      </c>
      <c r="R18" s="234">
        <f t="shared" si="6"/>
        <v>1.6958847736625557</v>
      </c>
      <c r="S18" s="418"/>
      <c r="T18" s="418"/>
      <c r="U18" s="418"/>
      <c r="V18" s="418"/>
      <c r="W18" s="418"/>
      <c r="X18" s="418"/>
      <c r="Y18" s="418"/>
      <c r="Z18" s="418"/>
      <c r="AA18" s="418"/>
      <c r="AB18" s="418"/>
      <c r="AC18" s="418"/>
      <c r="AD18" s="418"/>
      <c r="AE18" s="418"/>
      <c r="AF18" s="418"/>
      <c r="AG18" s="418"/>
      <c r="AH18" s="418"/>
      <c r="AI18" s="418"/>
      <c r="AJ18" s="418"/>
      <c r="AK18" s="418"/>
    </row>
    <row r="19" spans="2:37">
      <c r="B19" s="37">
        <f t="shared" si="5"/>
        <v>2012</v>
      </c>
      <c r="C19" s="235">
        <f>IF(VLOOKUP(Review!$C$2,Results!$B$6:$F$15,5,0)="95+",Deaths!CB53,Deaths!CA53)</f>
        <v>2138</v>
      </c>
      <c r="D19" s="234">
        <f>IF(VLOOKUP(Review!$C$2,Results!$B$6:$F$15,5,0)="95+",Deaths!CD53,Deaths!CC53)</f>
        <v>74.568755846585589</v>
      </c>
      <c r="E19" s="40">
        <v>2893.8592910848552</v>
      </c>
      <c r="F19" s="224">
        <f t="shared" si="0"/>
        <v>3617.3241138560688</v>
      </c>
      <c r="G19" s="228">
        <v>0.27374693305292674</v>
      </c>
      <c r="H19" s="228">
        <v>3.8205397826848952E-2</v>
      </c>
      <c r="I19" s="228">
        <f t="shared" si="1"/>
        <v>0.27374693305292674</v>
      </c>
      <c r="J19" s="224">
        <f t="shared" si="2"/>
        <v>2627.0927318295739</v>
      </c>
      <c r="K19" s="42">
        <v>91575.590425531918</v>
      </c>
      <c r="L19" s="40">
        <v>98431.301415185095</v>
      </c>
      <c r="M19" s="224">
        <f t="shared" si="3"/>
        <v>96098.244421502983</v>
      </c>
      <c r="N19" s="43">
        <v>73.406924167832017</v>
      </c>
      <c r="O19" s="234">
        <f t="shared" si="4"/>
        <v>1.1618316787535719</v>
      </c>
      <c r="P19" s="43">
        <v>73</v>
      </c>
      <c r="Q19" s="43">
        <v>72.8</v>
      </c>
      <c r="R19" s="234">
        <f t="shared" si="6"/>
        <v>1.7687558465855915</v>
      </c>
      <c r="S19" s="418"/>
      <c r="T19" s="418"/>
      <c r="U19" s="418"/>
      <c r="V19" s="418"/>
      <c r="W19" s="418"/>
      <c r="X19" s="418"/>
      <c r="Y19" s="418"/>
      <c r="Z19" s="418"/>
      <c r="AA19" s="418"/>
      <c r="AB19" s="418"/>
      <c r="AC19" s="418"/>
      <c r="AD19" s="418"/>
      <c r="AE19" s="418"/>
      <c r="AF19" s="418"/>
      <c r="AG19" s="418"/>
      <c r="AH19" s="418"/>
      <c r="AI19" s="418"/>
      <c r="AJ19" s="418"/>
      <c r="AK19" s="418"/>
    </row>
    <row r="20" spans="2:37">
      <c r="B20" s="37">
        <f t="shared" si="5"/>
        <v>2013</v>
      </c>
      <c r="C20" s="235">
        <f>IF(VLOOKUP(Review!$C$2,Results!$B$6:$F$15,5,0)="95+",Deaths!CB54,Deaths!CA54)</f>
        <v>2140</v>
      </c>
      <c r="D20" s="234">
        <f>IF(VLOOKUP(Review!$C$2,Results!$B$6:$F$15,5,0)="95+",Deaths!CD54,Deaths!CC54)</f>
        <v>74.727570093457942</v>
      </c>
      <c r="E20" s="40">
        <v>2940.0520261900547</v>
      </c>
      <c r="F20" s="224">
        <f t="shared" si="0"/>
        <v>3675.0650327375683</v>
      </c>
      <c r="G20" s="228">
        <v>0.2839889579020014</v>
      </c>
      <c r="H20" s="228">
        <v>5.2795031055900665E-2</v>
      </c>
      <c r="I20" s="228">
        <f t="shared" si="1"/>
        <v>0.2839889579020014</v>
      </c>
      <c r="J20" s="224">
        <f t="shared" si="2"/>
        <v>2631.3871438683418</v>
      </c>
      <c r="K20" s="42">
        <v>92873.383497966293</v>
      </c>
      <c r="L20" s="40">
        <v>100431.50113947417</v>
      </c>
      <c r="M20" s="224">
        <f t="shared" si="3"/>
        <v>94893.472223268705</v>
      </c>
      <c r="N20" s="43">
        <v>73.59815267495739</v>
      </c>
      <c r="O20" s="234">
        <f t="shared" si="4"/>
        <v>1.1294174185005517</v>
      </c>
      <c r="P20" s="43">
        <v>73.099999999999994</v>
      </c>
      <c r="Q20" s="43">
        <v>73</v>
      </c>
      <c r="R20" s="234">
        <f t="shared" si="6"/>
        <v>1.7275700934579419</v>
      </c>
      <c r="S20" s="418"/>
      <c r="T20" s="418"/>
      <c r="U20" s="418"/>
      <c r="V20" s="418"/>
      <c r="W20" s="418"/>
      <c r="X20" s="418"/>
      <c r="Y20" s="418"/>
      <c r="Z20" s="418"/>
      <c r="AA20" s="418"/>
      <c r="AB20" s="418"/>
      <c r="AC20" s="418"/>
      <c r="AD20" s="418"/>
      <c r="AE20" s="418"/>
      <c r="AF20" s="418"/>
      <c r="AG20" s="418"/>
      <c r="AH20" s="418"/>
      <c r="AI20" s="418"/>
      <c r="AJ20" s="418"/>
      <c r="AK20" s="418"/>
    </row>
    <row r="21" spans="2:37">
      <c r="B21" s="37">
        <f t="shared" si="5"/>
        <v>2014</v>
      </c>
      <c r="C21" s="235">
        <f>IF(VLOOKUP(Review!$C$2,Results!$B$6:$F$15,5,0)="95+",Deaths!CB55,Deaths!CA55)</f>
        <v>2107</v>
      </c>
      <c r="D21" s="234">
        <f>IF(VLOOKUP(Review!$C$2,Results!$B$6:$F$15,5,0)="95+",Deaths!CD55,Deaths!CC55)</f>
        <v>75.148552444233502</v>
      </c>
      <c r="E21" s="40">
        <v>2953.0506647502693</v>
      </c>
      <c r="F21" s="224">
        <f t="shared" si="0"/>
        <v>3691.3133309378363</v>
      </c>
      <c r="G21" s="228">
        <v>0.28938356164383561</v>
      </c>
      <c r="H21" s="228">
        <v>0.11609589041095891</v>
      </c>
      <c r="I21" s="228">
        <f t="shared" si="1"/>
        <v>0.28938356164383561</v>
      </c>
      <c r="J21" s="224">
        <f t="shared" si="2"/>
        <v>2623.1079320876747</v>
      </c>
      <c r="K21" s="42">
        <v>92748.912220309809</v>
      </c>
      <c r="L21" s="40">
        <v>99264.640638596713</v>
      </c>
      <c r="M21" s="224">
        <f t="shared" si="3"/>
        <v>98431.301415185095</v>
      </c>
      <c r="N21" s="43">
        <v>74.243076708834607</v>
      </c>
      <c r="O21" s="234">
        <f t="shared" si="4"/>
        <v>0.9054757353988947</v>
      </c>
      <c r="P21" s="43">
        <v>73.5</v>
      </c>
      <c r="Q21" s="43">
        <v>73.3</v>
      </c>
      <c r="R21" s="234">
        <f t="shared" si="6"/>
        <v>1.8485524442335048</v>
      </c>
      <c r="S21" s="418"/>
      <c r="T21" s="418"/>
      <c r="U21" s="418"/>
      <c r="V21" s="418"/>
      <c r="W21" s="418"/>
      <c r="X21" s="418"/>
      <c r="Y21" s="418"/>
      <c r="Z21" s="418"/>
      <c r="AA21" s="418"/>
      <c r="AB21" s="418"/>
      <c r="AC21" s="418"/>
      <c r="AD21" s="418"/>
      <c r="AE21" s="418"/>
      <c r="AF21" s="418"/>
      <c r="AG21" s="418"/>
      <c r="AH21" s="418"/>
      <c r="AI21" s="418"/>
      <c r="AJ21" s="418"/>
      <c r="AK21" s="418"/>
    </row>
    <row r="22" spans="2:37">
      <c r="B22" s="37">
        <f t="shared" si="5"/>
        <v>2015</v>
      </c>
      <c r="C22" s="235">
        <f>IF(VLOOKUP(Review!$C$2,Results!$B$6:$F$15,5,0)="95+",Deaths!CB56,Deaths!CA56)</f>
        <v>2139</v>
      </c>
      <c r="D22" s="234">
        <f>IF(VLOOKUP(Review!$C$2,Results!$B$6:$F$15,5,0)="95+",Deaths!CD56,Deaths!CC56)</f>
        <v>75.454885460495561</v>
      </c>
      <c r="E22" s="40">
        <v>3054.8333943610401</v>
      </c>
      <c r="F22" s="224">
        <f t="shared" si="0"/>
        <v>3818.5417429513</v>
      </c>
      <c r="G22" s="228">
        <v>0.26986754966887416</v>
      </c>
      <c r="H22" s="228">
        <v>0.22417218543046358</v>
      </c>
      <c r="I22" s="228">
        <f t="shared" si="1"/>
        <v>0.26986754966887416</v>
      </c>
      <c r="J22" s="224">
        <f t="shared" si="2"/>
        <v>2788.0412394727209</v>
      </c>
      <c r="K22" s="42">
        <v>90797.983400402416</v>
      </c>
      <c r="L22" s="40">
        <v>103946.03502480946</v>
      </c>
      <c r="M22" s="224">
        <f t="shared" si="3"/>
        <v>100431.50113947417</v>
      </c>
      <c r="N22" s="43">
        <v>74.46575748280857</v>
      </c>
      <c r="O22" s="234">
        <f t="shared" si="4"/>
        <v>0.98912797768699079</v>
      </c>
      <c r="P22" s="43">
        <v>73.900000000000006</v>
      </c>
      <c r="Q22" s="43">
        <v>73.900000000000006</v>
      </c>
      <c r="R22" s="234">
        <f t="shared" si="6"/>
        <v>1.5548854604955551</v>
      </c>
      <c r="S22" s="418"/>
      <c r="T22" s="418"/>
      <c r="U22" s="418"/>
      <c r="V22" s="418"/>
      <c r="W22" s="418"/>
      <c r="X22" s="418"/>
      <c r="Y22" s="418"/>
      <c r="Z22" s="418"/>
      <c r="AA22" s="418"/>
      <c r="AB22" s="418"/>
      <c r="AC22" s="418"/>
      <c r="AD22" s="418"/>
      <c r="AE22" s="418"/>
      <c r="AF22" s="418"/>
      <c r="AG22" s="418"/>
      <c r="AH22" s="418"/>
      <c r="AI22" s="418"/>
      <c r="AJ22" s="418"/>
      <c r="AK22" s="418"/>
    </row>
    <row r="23" spans="2:37">
      <c r="B23" s="37">
        <f t="shared" si="5"/>
        <v>2016</v>
      </c>
      <c r="C23" s="235">
        <f>IF(VLOOKUP(Review!$C$2,Results!$B$6:$F$15,5,0)="95+",Deaths!CB57,Deaths!CA57)</f>
        <v>2205</v>
      </c>
      <c r="D23" s="234">
        <f>IF(VLOOKUP(Review!$C$2,Results!$B$6:$F$15,5,0)="95+",Deaths!CD57,Deaths!CC57)</f>
        <v>76.001587301587307</v>
      </c>
      <c r="E23" s="40">
        <v>2848.3664424218441</v>
      </c>
      <c r="F23" s="224">
        <f t="shared" si="0"/>
        <v>3560.4580530273051</v>
      </c>
      <c r="G23" s="228">
        <v>0.25442321302193915</v>
      </c>
      <c r="H23" s="228">
        <v>0.38499646142958244</v>
      </c>
      <c r="I23" s="228">
        <f>SUMPRODUCT($E$18:$E$22,$G$18:$G$22)/SUM($E$18:$E$22)</f>
        <v>0.27427804908510439</v>
      </c>
      <c r="J23" s="224">
        <f t="shared" si="2"/>
        <v>2583.9025643936266</v>
      </c>
      <c r="K23" s="42">
        <v>96202.934170636639</v>
      </c>
      <c r="L23" s="40">
        <v>112042.56094424339</v>
      </c>
      <c r="M23" s="224">
        <f t="shared" si="3"/>
        <v>99264.640638596713</v>
      </c>
      <c r="N23" s="43">
        <v>75.088100169312312</v>
      </c>
      <c r="O23" s="234">
        <f t="shared" si="4"/>
        <v>0.91348713227499445</v>
      </c>
      <c r="P23" s="43">
        <v>74.599999999999994</v>
      </c>
      <c r="Q23" s="43">
        <v>74.5</v>
      </c>
      <c r="R23" s="234">
        <f t="shared" si="6"/>
        <v>1.5015873015873069</v>
      </c>
      <c r="S23" s="418"/>
      <c r="T23" s="418"/>
      <c r="U23" s="418"/>
      <c r="V23" s="418"/>
      <c r="W23" s="418"/>
      <c r="X23" s="418"/>
      <c r="Y23" s="418"/>
      <c r="Z23" s="418"/>
      <c r="AA23" s="418"/>
      <c r="AB23" s="418"/>
      <c r="AC23" s="418"/>
      <c r="AD23" s="418"/>
      <c r="AE23" s="418"/>
      <c r="AF23" s="418"/>
      <c r="AG23" s="418"/>
      <c r="AH23" s="418"/>
      <c r="AI23" s="418"/>
      <c r="AJ23" s="418"/>
      <c r="AK23" s="418"/>
    </row>
    <row r="24" spans="2:37">
      <c r="B24" s="37">
        <f t="shared" si="5"/>
        <v>2017</v>
      </c>
      <c r="C24" s="235">
        <f>IF(VLOOKUP(Review!$C$2,Results!$B$6:$F$15,5,0)="95+",Deaths!CB58,Deaths!CA58)</f>
        <v>2099</v>
      </c>
      <c r="D24" s="234">
        <f>IF(VLOOKUP(Review!$C$2,Results!$B$6:$F$15,5,0)="95+",Deaths!CD58,Deaths!CC58)</f>
        <v>76.246307765602666</v>
      </c>
      <c r="E24" s="42">
        <v>2574.8907388137359</v>
      </c>
      <c r="F24" s="224">
        <f t="shared" si="0"/>
        <v>3218.6134235171698</v>
      </c>
      <c r="G24" s="229">
        <v>0.17208937671501373</v>
      </c>
      <c r="H24" s="228">
        <v>0.63778910231281849</v>
      </c>
      <c r="I24" s="228">
        <f t="shared" ref="I24:I25" si="7">SUMPRODUCT($E$18:$E$22,$G$18:$G$22)/SUM($E$18:$E$22)</f>
        <v>0.27427804908510439</v>
      </c>
      <c r="J24" s="224">
        <f t="shared" si="2"/>
        <v>2335.8184129557517</v>
      </c>
      <c r="K24" s="42">
        <v>98846.390909090915</v>
      </c>
      <c r="L24" s="42">
        <v>117554.29405041653</v>
      </c>
      <c r="M24" s="224">
        <f t="shared" si="3"/>
        <v>103946.03502480946</v>
      </c>
      <c r="N24" s="43">
        <v>75.094497227494386</v>
      </c>
      <c r="O24" s="234">
        <f t="shared" si="4"/>
        <v>1.151810538108279</v>
      </c>
      <c r="P24" s="43">
        <v>74.900000000000006</v>
      </c>
      <c r="Q24" s="43">
        <v>74.599999999999994</v>
      </c>
      <c r="R24" s="234">
        <f t="shared" si="6"/>
        <v>1.6463077656026712</v>
      </c>
      <c r="S24" s="418"/>
      <c r="T24" s="418"/>
      <c r="U24" s="418"/>
      <c r="V24" s="418"/>
      <c r="W24" s="418"/>
      <c r="X24" s="418"/>
      <c r="Y24" s="418"/>
      <c r="Z24" s="418"/>
      <c r="AA24" s="418"/>
      <c r="AB24" s="418"/>
      <c r="AC24" s="418"/>
      <c r="AD24" s="418"/>
      <c r="AE24" s="418"/>
      <c r="AF24" s="418"/>
      <c r="AG24" s="418"/>
      <c r="AH24" s="418"/>
      <c r="AI24" s="418"/>
      <c r="AJ24" s="418"/>
      <c r="AK24" s="418"/>
    </row>
    <row r="25" spans="2:37">
      <c r="B25" s="37">
        <f t="shared" si="5"/>
        <v>2018</v>
      </c>
      <c r="C25" s="235">
        <f>IF(VLOOKUP(Review!$C$2,Results!$B$6:$F$15,5,0)="95+",Deaths!CB59,Deaths!CA59)</f>
        <v>2050</v>
      </c>
      <c r="D25" s="234">
        <f>IF(VLOOKUP(Review!$C$2,Results!$B$6:$F$15,5,0)="95+",Deaths!CD59,Deaths!CC59)</f>
        <v>76.995853658536589</v>
      </c>
      <c r="E25" s="42">
        <v>2658.0179975486371</v>
      </c>
      <c r="F25" s="224">
        <f t="shared" si="0"/>
        <v>3322.5224969357964</v>
      </c>
      <c r="G25" s="417">
        <v>6.9893265655903133E-2</v>
      </c>
      <c r="H25" s="229">
        <v>0.80350783842380602</v>
      </c>
      <c r="I25" s="228">
        <f t="shared" si="7"/>
        <v>0.27427804908510439</v>
      </c>
      <c r="J25" s="224">
        <f t="shared" si="2"/>
        <v>2411.2275084348762</v>
      </c>
      <c r="K25" s="42">
        <v>103686.90891683425</v>
      </c>
      <c r="L25" s="42">
        <v>113437.97499067524</v>
      </c>
      <c r="M25" s="224">
        <f t="shared" si="3"/>
        <v>112042.56094424339</v>
      </c>
      <c r="N25" s="43">
        <v>76.129585439361989</v>
      </c>
      <c r="O25" s="234">
        <f t="shared" si="4"/>
        <v>0.86626821917460006</v>
      </c>
      <c r="P25" s="43">
        <v>75.099999999999994</v>
      </c>
      <c r="Q25" s="43">
        <v>75</v>
      </c>
      <c r="R25" s="234">
        <f t="shared" si="6"/>
        <v>1.9958536585365891</v>
      </c>
      <c r="S25" s="418"/>
      <c r="T25" s="418"/>
      <c r="U25" s="418"/>
      <c r="V25" s="418"/>
      <c r="W25" s="418"/>
      <c r="X25" s="418"/>
      <c r="Y25" s="418"/>
      <c r="Z25" s="418"/>
      <c r="AA25" s="418"/>
      <c r="AB25" s="418"/>
      <c r="AC25" s="418"/>
      <c r="AD25" s="418"/>
      <c r="AE25" s="418"/>
      <c r="AF25" s="418"/>
      <c r="AG25" s="418"/>
      <c r="AH25" s="418"/>
      <c r="AI25" s="418"/>
      <c r="AJ25" s="418"/>
      <c r="AK25" s="418"/>
    </row>
    <row r="26" spans="2:37">
      <c r="B26" s="37">
        <f t="shared" si="5"/>
        <v>2019</v>
      </c>
      <c r="C26" s="235"/>
      <c r="D26" s="234"/>
      <c r="E26" s="42"/>
      <c r="F26" s="224" t="e">
        <f t="shared" si="0"/>
        <v>#N/A</v>
      </c>
      <c r="G26" s="229"/>
      <c r="H26" s="229"/>
      <c r="I26" s="229"/>
      <c r="J26" s="224" t="e">
        <f t="shared" si="2"/>
        <v>#N/A</v>
      </c>
      <c r="K26" s="42"/>
      <c r="L26" s="42"/>
      <c r="M26" s="235">
        <f t="shared" si="3"/>
        <v>117554.29405041653</v>
      </c>
      <c r="N26" s="43"/>
      <c r="O26" s="234" t="e">
        <f t="shared" si="4"/>
        <v>#N/A</v>
      </c>
      <c r="P26" s="43">
        <v>75.5</v>
      </c>
      <c r="Q26" s="43">
        <v>75.3</v>
      </c>
      <c r="R26" s="234"/>
    </row>
    <row r="27" spans="2:37">
      <c r="B27" s="37">
        <f t="shared" si="5"/>
        <v>2020</v>
      </c>
      <c r="C27" s="235"/>
      <c r="D27" s="234"/>
      <c r="E27" s="42"/>
      <c r="F27" s="224" t="e">
        <f t="shared" si="0"/>
        <v>#N/A</v>
      </c>
      <c r="G27" s="229"/>
      <c r="H27" s="229"/>
      <c r="I27" s="229"/>
      <c r="J27" s="224" t="e">
        <f t="shared" si="2"/>
        <v>#N/A</v>
      </c>
      <c r="K27" s="42"/>
      <c r="L27" s="42"/>
      <c r="M27" s="235">
        <f t="shared" si="3"/>
        <v>113437.97499067524</v>
      </c>
      <c r="N27" s="43"/>
      <c r="O27" s="224" t="e">
        <f t="shared" si="4"/>
        <v>#N/A</v>
      </c>
      <c r="P27" s="42"/>
      <c r="Q27" s="43"/>
      <c r="R27" s="224"/>
    </row>
    <row r="28" spans="2:37">
      <c r="B28" s="37">
        <f t="shared" si="5"/>
        <v>2021</v>
      </c>
      <c r="C28" s="235"/>
      <c r="D28" s="234"/>
      <c r="E28" s="42"/>
      <c r="F28" s="224" t="e">
        <f t="shared" si="0"/>
        <v>#N/A</v>
      </c>
      <c r="G28" s="229"/>
      <c r="H28" s="229"/>
      <c r="I28" s="229"/>
      <c r="J28" s="224" t="e">
        <f t="shared" si="2"/>
        <v>#N/A</v>
      </c>
      <c r="K28" s="42"/>
      <c r="L28" s="42"/>
      <c r="M28" s="235" t="e">
        <f t="shared" si="3"/>
        <v>#N/A</v>
      </c>
      <c r="N28" s="43"/>
      <c r="O28" s="224" t="e">
        <f t="shared" si="4"/>
        <v>#N/A</v>
      </c>
      <c r="P28" s="42"/>
      <c r="Q28" s="43"/>
      <c r="R28" s="224"/>
    </row>
    <row r="29" spans="2:37">
      <c r="B29" s="37">
        <f t="shared" si="5"/>
        <v>2022</v>
      </c>
      <c r="C29" s="235"/>
      <c r="D29" s="234"/>
      <c r="E29" s="42"/>
      <c r="F29" s="224" t="e">
        <f t="shared" si="0"/>
        <v>#N/A</v>
      </c>
      <c r="G29" s="229"/>
      <c r="H29" s="229"/>
      <c r="I29" s="229"/>
      <c r="J29" s="224" t="e">
        <f t="shared" si="2"/>
        <v>#N/A</v>
      </c>
      <c r="K29" s="42"/>
      <c r="L29" s="42"/>
      <c r="M29" s="235" t="e">
        <f t="shared" si="3"/>
        <v>#N/A</v>
      </c>
      <c r="N29" s="43"/>
      <c r="O29" s="224" t="e">
        <f t="shared" si="4"/>
        <v>#N/A</v>
      </c>
      <c r="P29" s="42"/>
      <c r="Q29" s="43"/>
      <c r="R29" s="224"/>
    </row>
    <row r="30" spans="2:37">
      <c r="B30" s="37">
        <f t="shared" si="5"/>
        <v>2023</v>
      </c>
      <c r="C30" s="235"/>
      <c r="D30" s="234"/>
      <c r="E30" s="42"/>
      <c r="F30" s="224" t="e">
        <f t="shared" si="0"/>
        <v>#N/A</v>
      </c>
      <c r="G30" s="229"/>
      <c r="H30" s="229"/>
      <c r="I30" s="229"/>
      <c r="J30" s="224" t="e">
        <f t="shared" si="2"/>
        <v>#N/A</v>
      </c>
      <c r="K30" s="42"/>
      <c r="L30" s="42"/>
      <c r="M30" s="235" t="e">
        <f t="shared" si="3"/>
        <v>#N/A</v>
      </c>
      <c r="N30" s="43"/>
      <c r="O30" s="224" t="e">
        <f t="shared" si="4"/>
        <v>#N/A</v>
      </c>
      <c r="P30" s="42"/>
      <c r="Q30" s="43"/>
      <c r="R30" s="224"/>
    </row>
    <row r="31" spans="2:37">
      <c r="B31" s="37">
        <f t="shared" si="5"/>
        <v>2024</v>
      </c>
      <c r="C31" s="235"/>
      <c r="D31" s="234"/>
      <c r="E31" s="42"/>
      <c r="F31" s="224" t="e">
        <f t="shared" si="0"/>
        <v>#N/A</v>
      </c>
      <c r="G31" s="229"/>
      <c r="H31" s="229"/>
      <c r="I31" s="229"/>
      <c r="J31" s="224" t="e">
        <f t="shared" si="2"/>
        <v>#N/A</v>
      </c>
      <c r="K31" s="42"/>
      <c r="L31" s="42"/>
      <c r="M31" s="235" t="e">
        <f t="shared" si="3"/>
        <v>#N/A</v>
      </c>
      <c r="N31" s="43"/>
      <c r="O31" s="224" t="e">
        <f t="shared" si="4"/>
        <v>#N/A</v>
      </c>
      <c r="P31" s="42"/>
      <c r="Q31" s="43"/>
      <c r="R31" s="224"/>
    </row>
    <row r="32" spans="2:37">
      <c r="B32" s="37">
        <f t="shared" si="5"/>
        <v>2025</v>
      </c>
      <c r="C32" s="235"/>
      <c r="D32" s="234"/>
      <c r="E32" s="42"/>
      <c r="F32" s="224" t="e">
        <f t="shared" si="0"/>
        <v>#N/A</v>
      </c>
      <c r="G32" s="229"/>
      <c r="H32" s="229"/>
      <c r="I32" s="229"/>
      <c r="J32" s="224" t="e">
        <f t="shared" si="2"/>
        <v>#N/A</v>
      </c>
      <c r="K32" s="42"/>
      <c r="L32" s="42"/>
      <c r="M32" s="235" t="e">
        <f t="shared" si="3"/>
        <v>#N/A</v>
      </c>
      <c r="N32" s="43"/>
      <c r="O32" s="224" t="e">
        <f t="shared" si="4"/>
        <v>#N/A</v>
      </c>
      <c r="P32" s="42"/>
      <c r="Q32" s="43"/>
      <c r="R32" s="224"/>
    </row>
    <row r="33" spans="2:18">
      <c r="B33" s="37">
        <f t="shared" si="5"/>
        <v>2026</v>
      </c>
      <c r="C33" s="235"/>
      <c r="D33" s="234"/>
      <c r="E33" s="42"/>
      <c r="F33" s="224" t="e">
        <f t="shared" si="0"/>
        <v>#N/A</v>
      </c>
      <c r="G33" s="229"/>
      <c r="H33" s="229"/>
      <c r="I33" s="229"/>
      <c r="J33" s="224" t="e">
        <f t="shared" si="2"/>
        <v>#N/A</v>
      </c>
      <c r="K33" s="42"/>
      <c r="L33" s="42"/>
      <c r="M33" s="235" t="e">
        <f t="shared" si="3"/>
        <v>#N/A</v>
      </c>
      <c r="N33" s="43"/>
      <c r="O33" s="224" t="e">
        <f t="shared" si="4"/>
        <v>#N/A</v>
      </c>
      <c r="P33" s="42"/>
      <c r="Q33" s="43"/>
      <c r="R33" s="224"/>
    </row>
    <row r="34" spans="2:18">
      <c r="B34" s="37">
        <f t="shared" si="5"/>
        <v>2027</v>
      </c>
      <c r="C34" s="235"/>
      <c r="D34" s="234"/>
      <c r="E34" s="42"/>
      <c r="F34" s="224" t="e">
        <f t="shared" si="0"/>
        <v>#N/A</v>
      </c>
      <c r="G34" s="229"/>
      <c r="H34" s="229"/>
      <c r="I34" s="229"/>
      <c r="J34" s="224" t="e">
        <f t="shared" si="2"/>
        <v>#N/A</v>
      </c>
      <c r="K34" s="42"/>
      <c r="L34" s="42"/>
      <c r="M34" s="235" t="e">
        <f t="shared" si="3"/>
        <v>#N/A</v>
      </c>
      <c r="N34" s="43"/>
      <c r="O34" s="224" t="e">
        <f t="shared" si="4"/>
        <v>#N/A</v>
      </c>
      <c r="P34" s="42"/>
      <c r="Q34" s="43"/>
      <c r="R34" s="224"/>
    </row>
    <row r="35" spans="2:18">
      <c r="B35" s="37">
        <f t="shared" si="5"/>
        <v>2028</v>
      </c>
      <c r="C35" s="235"/>
      <c r="D35" s="234"/>
      <c r="E35" s="42"/>
      <c r="F35" s="224" t="e">
        <f t="shared" si="0"/>
        <v>#N/A</v>
      </c>
      <c r="G35" s="229"/>
      <c r="H35" s="229"/>
      <c r="I35" s="229"/>
      <c r="J35" s="224" t="e">
        <f t="shared" si="2"/>
        <v>#N/A</v>
      </c>
      <c r="K35" s="42"/>
      <c r="L35" s="42"/>
      <c r="M35" s="235" t="e">
        <f t="shared" si="3"/>
        <v>#N/A</v>
      </c>
      <c r="N35" s="43"/>
      <c r="O35" s="224" t="e">
        <f t="shared" si="4"/>
        <v>#N/A</v>
      </c>
      <c r="P35" s="42"/>
      <c r="Q35" s="43"/>
      <c r="R35" s="224"/>
    </row>
    <row r="36" spans="2:18">
      <c r="B36" s="37">
        <f t="shared" si="5"/>
        <v>2029</v>
      </c>
      <c r="C36" s="235"/>
      <c r="D36" s="234"/>
      <c r="E36" s="42"/>
      <c r="F36" s="224" t="e">
        <f t="shared" si="0"/>
        <v>#N/A</v>
      </c>
      <c r="G36" s="229"/>
      <c r="H36" s="229"/>
      <c r="I36" s="229"/>
      <c r="J36" s="224" t="e">
        <f t="shared" si="2"/>
        <v>#N/A</v>
      </c>
      <c r="K36" s="42"/>
      <c r="L36" s="42"/>
      <c r="M36" s="235" t="e">
        <f t="shared" si="3"/>
        <v>#N/A</v>
      </c>
      <c r="N36" s="43"/>
      <c r="O36" s="224" t="e">
        <f t="shared" si="4"/>
        <v>#N/A</v>
      </c>
      <c r="P36" s="42"/>
      <c r="Q36" s="43"/>
      <c r="R36" s="224"/>
    </row>
    <row r="37" spans="2:18">
      <c r="B37" s="37">
        <f t="shared" si="5"/>
        <v>2030</v>
      </c>
      <c r="C37" s="235"/>
      <c r="D37" s="234"/>
      <c r="E37" s="42"/>
      <c r="F37" s="224" t="e">
        <f t="shared" si="0"/>
        <v>#N/A</v>
      </c>
      <c r="G37" s="229"/>
      <c r="H37" s="229"/>
      <c r="I37" s="229"/>
      <c r="J37" s="224" t="e">
        <f t="shared" si="2"/>
        <v>#N/A</v>
      </c>
      <c r="K37" s="42"/>
      <c r="L37" s="42"/>
      <c r="M37" s="235" t="e">
        <f t="shared" si="3"/>
        <v>#N/A</v>
      </c>
      <c r="N37" s="43"/>
      <c r="O37" s="224" t="e">
        <f t="shared" si="4"/>
        <v>#N/A</v>
      </c>
      <c r="P37" s="42"/>
      <c r="Q37" s="43"/>
      <c r="R37" s="224"/>
    </row>
    <row r="38" spans="2:18">
      <c r="B38" s="37">
        <f t="shared" si="5"/>
        <v>2031</v>
      </c>
      <c r="C38" s="235"/>
      <c r="D38" s="236"/>
      <c r="E38" s="42"/>
      <c r="F38" s="224" t="e">
        <f t="shared" si="0"/>
        <v>#N/A</v>
      </c>
      <c r="G38" s="229"/>
      <c r="H38" s="229"/>
      <c r="I38" s="229"/>
      <c r="J38" s="224" t="e">
        <f t="shared" si="2"/>
        <v>#N/A</v>
      </c>
      <c r="K38" s="42"/>
      <c r="L38" s="42"/>
      <c r="M38" s="235" t="e">
        <f t="shared" si="3"/>
        <v>#N/A</v>
      </c>
      <c r="N38" s="43"/>
      <c r="O38" s="224" t="e">
        <f t="shared" si="4"/>
        <v>#N/A</v>
      </c>
      <c r="P38" s="42"/>
      <c r="Q38" s="43"/>
      <c r="R38" s="224"/>
    </row>
    <row r="39" spans="2:18">
      <c r="B39" s="37">
        <f t="shared" si="5"/>
        <v>2032</v>
      </c>
      <c r="C39" s="235"/>
      <c r="D39" s="236"/>
      <c r="E39" s="42"/>
      <c r="F39" s="224" t="e">
        <f t="shared" si="0"/>
        <v>#N/A</v>
      </c>
      <c r="G39" s="229"/>
      <c r="H39" s="229"/>
      <c r="I39" s="229"/>
      <c r="J39" s="224" t="e">
        <f t="shared" si="2"/>
        <v>#N/A</v>
      </c>
      <c r="K39" s="42"/>
      <c r="L39" s="42"/>
      <c r="M39" s="235" t="e">
        <f t="shared" si="3"/>
        <v>#N/A</v>
      </c>
      <c r="N39" s="43"/>
      <c r="O39" s="224" t="e">
        <f t="shared" si="4"/>
        <v>#N/A</v>
      </c>
      <c r="P39" s="42"/>
      <c r="Q39" s="43"/>
      <c r="R39" s="224"/>
    </row>
    <row r="40" spans="2:18">
      <c r="B40" s="37">
        <f t="shared" si="5"/>
        <v>2033</v>
      </c>
      <c r="C40" s="235"/>
      <c r="D40" s="236"/>
      <c r="E40" s="42"/>
      <c r="F40" s="224" t="e">
        <f t="shared" si="0"/>
        <v>#N/A</v>
      </c>
      <c r="G40" s="229"/>
      <c r="H40" s="229"/>
      <c r="I40" s="229"/>
      <c r="J40" s="224" t="e">
        <f t="shared" si="2"/>
        <v>#N/A</v>
      </c>
      <c r="K40" s="42"/>
      <c r="L40" s="42"/>
      <c r="M40" s="235" t="e">
        <f t="shared" si="3"/>
        <v>#N/A</v>
      </c>
      <c r="N40" s="43"/>
      <c r="O40" s="224" t="e">
        <f t="shared" si="4"/>
        <v>#N/A</v>
      </c>
      <c r="P40" s="42"/>
      <c r="Q40" s="43"/>
      <c r="R40" s="224"/>
    </row>
    <row r="41" spans="2:18">
      <c r="B41" s="37">
        <f t="shared" si="5"/>
        <v>2034</v>
      </c>
      <c r="C41" s="235"/>
      <c r="D41" s="236"/>
      <c r="E41" s="42"/>
      <c r="F41" s="224" t="e">
        <f t="shared" si="0"/>
        <v>#N/A</v>
      </c>
      <c r="G41" s="229"/>
      <c r="H41" s="229"/>
      <c r="I41" s="229"/>
      <c r="J41" s="224" t="e">
        <f t="shared" si="2"/>
        <v>#N/A</v>
      </c>
      <c r="K41" s="42"/>
      <c r="L41" s="42"/>
      <c r="M41" s="235" t="e">
        <f t="shared" si="3"/>
        <v>#N/A</v>
      </c>
      <c r="N41" s="43"/>
      <c r="O41" s="224" t="e">
        <f t="shared" si="4"/>
        <v>#N/A</v>
      </c>
      <c r="P41" s="42"/>
      <c r="Q41" s="43"/>
      <c r="R41" s="224"/>
    </row>
    <row r="42" spans="2:18">
      <c r="B42" s="37">
        <f t="shared" si="5"/>
        <v>2035</v>
      </c>
      <c r="C42" s="235"/>
      <c r="D42" s="236"/>
      <c r="E42" s="42"/>
      <c r="F42" s="224" t="e">
        <f t="shared" si="0"/>
        <v>#N/A</v>
      </c>
      <c r="G42" s="229"/>
      <c r="H42" s="229"/>
      <c r="I42" s="229"/>
      <c r="J42" s="224" t="e">
        <f t="shared" si="2"/>
        <v>#N/A</v>
      </c>
      <c r="K42" s="42"/>
      <c r="L42" s="42"/>
      <c r="M42" s="235" t="e">
        <f t="shared" si="3"/>
        <v>#N/A</v>
      </c>
      <c r="N42" s="43"/>
      <c r="O42" s="224" t="e">
        <f t="shared" si="4"/>
        <v>#N/A</v>
      </c>
      <c r="P42" s="42"/>
      <c r="Q42" s="43"/>
      <c r="R42" s="224"/>
    </row>
    <row r="43" spans="2:18">
      <c r="B43" s="37">
        <f t="shared" si="5"/>
        <v>2036</v>
      </c>
      <c r="C43" s="235"/>
      <c r="D43" s="236"/>
      <c r="E43" s="42"/>
      <c r="F43" s="224" t="e">
        <f t="shared" si="0"/>
        <v>#N/A</v>
      </c>
      <c r="G43" s="229"/>
      <c r="H43" s="229"/>
      <c r="I43" s="229"/>
      <c r="J43" s="224" t="e">
        <f t="shared" si="2"/>
        <v>#N/A</v>
      </c>
      <c r="K43" s="42"/>
      <c r="L43" s="42"/>
      <c r="M43" s="235" t="e">
        <f t="shared" si="3"/>
        <v>#N/A</v>
      </c>
      <c r="N43" s="43"/>
      <c r="O43" s="224" t="e">
        <f t="shared" si="4"/>
        <v>#N/A</v>
      </c>
      <c r="P43" s="42"/>
      <c r="Q43" s="43"/>
      <c r="R43" s="224"/>
    </row>
    <row r="44" spans="2:18">
      <c r="B44" s="37">
        <f t="shared" si="5"/>
        <v>2037</v>
      </c>
      <c r="C44" s="235"/>
      <c r="D44" s="236"/>
      <c r="E44" s="42"/>
      <c r="F44" s="224" t="e">
        <f t="shared" si="0"/>
        <v>#N/A</v>
      </c>
      <c r="G44" s="229"/>
      <c r="H44" s="229"/>
      <c r="I44" s="229"/>
      <c r="J44" s="224" t="e">
        <f t="shared" si="2"/>
        <v>#N/A</v>
      </c>
      <c r="K44" s="42"/>
      <c r="L44" s="42"/>
      <c r="M44" s="235" t="e">
        <f t="shared" si="3"/>
        <v>#N/A</v>
      </c>
      <c r="N44" s="43"/>
      <c r="O44" s="224" t="e">
        <f t="shared" si="4"/>
        <v>#N/A</v>
      </c>
      <c r="P44" s="42"/>
      <c r="Q44" s="43"/>
      <c r="R44" s="224"/>
    </row>
    <row r="45" spans="2:18">
      <c r="B45" s="37">
        <f t="shared" si="5"/>
        <v>2038</v>
      </c>
      <c r="C45" s="235"/>
      <c r="D45" s="236"/>
      <c r="E45" s="42"/>
      <c r="F45" s="224" t="e">
        <f t="shared" si="0"/>
        <v>#N/A</v>
      </c>
      <c r="G45" s="229"/>
      <c r="H45" s="229"/>
      <c r="I45" s="229"/>
      <c r="J45" s="224" t="e">
        <f t="shared" si="2"/>
        <v>#N/A</v>
      </c>
      <c r="K45" s="42"/>
      <c r="L45" s="42"/>
      <c r="M45" s="235" t="e">
        <f t="shared" si="3"/>
        <v>#N/A</v>
      </c>
      <c r="N45" s="43"/>
      <c r="O45" s="224" t="e">
        <f t="shared" si="4"/>
        <v>#N/A</v>
      </c>
      <c r="P45" s="42"/>
      <c r="Q45" s="43"/>
      <c r="R45" s="224"/>
    </row>
    <row r="46" spans="2:18">
      <c r="B46" s="37">
        <f t="shared" si="5"/>
        <v>2039</v>
      </c>
      <c r="C46" s="235"/>
      <c r="D46" s="236"/>
      <c r="E46" s="42"/>
      <c r="F46" s="224" t="e">
        <f t="shared" si="0"/>
        <v>#N/A</v>
      </c>
      <c r="G46" s="229"/>
      <c r="H46" s="229"/>
      <c r="I46" s="229"/>
      <c r="J46" s="224" t="e">
        <f t="shared" si="2"/>
        <v>#N/A</v>
      </c>
      <c r="K46" s="42"/>
      <c r="L46" s="42"/>
      <c r="M46" s="235" t="e">
        <f t="shared" si="3"/>
        <v>#N/A</v>
      </c>
      <c r="N46" s="43"/>
      <c r="O46" s="224" t="e">
        <f t="shared" si="4"/>
        <v>#N/A</v>
      </c>
      <c r="P46" s="42"/>
      <c r="Q46" s="43"/>
      <c r="R46" s="224"/>
    </row>
    <row r="47" spans="2:18">
      <c r="B47" s="37">
        <f t="shared" si="5"/>
        <v>2040</v>
      </c>
      <c r="C47" s="235"/>
      <c r="D47" s="236"/>
      <c r="E47" s="42"/>
      <c r="F47" s="224" t="e">
        <f t="shared" si="0"/>
        <v>#N/A</v>
      </c>
      <c r="G47" s="229"/>
      <c r="H47" s="229"/>
      <c r="I47" s="229"/>
      <c r="J47" s="224" t="e">
        <f t="shared" si="2"/>
        <v>#N/A</v>
      </c>
      <c r="K47" s="42"/>
      <c r="L47" s="42"/>
      <c r="M47" s="235" t="e">
        <f t="shared" si="3"/>
        <v>#N/A</v>
      </c>
      <c r="N47" s="43"/>
      <c r="O47" s="224" t="e">
        <f t="shared" si="4"/>
        <v>#N/A</v>
      </c>
      <c r="P47" s="42"/>
      <c r="Q47" s="43"/>
      <c r="R47" s="224"/>
    </row>
    <row r="48" spans="2:18">
      <c r="B48" s="37">
        <f t="shared" si="5"/>
        <v>2041</v>
      </c>
      <c r="C48" s="235"/>
      <c r="D48" s="236"/>
      <c r="E48" s="42"/>
      <c r="F48" s="224" t="e">
        <f t="shared" si="0"/>
        <v>#N/A</v>
      </c>
      <c r="G48" s="229"/>
      <c r="H48" s="229"/>
      <c r="I48" s="229"/>
      <c r="J48" s="224" t="e">
        <f t="shared" si="2"/>
        <v>#N/A</v>
      </c>
      <c r="K48" s="42"/>
      <c r="L48" s="42"/>
      <c r="M48" s="235" t="e">
        <f t="shared" si="3"/>
        <v>#N/A</v>
      </c>
      <c r="N48" s="43"/>
      <c r="O48" s="224" t="e">
        <f t="shared" si="4"/>
        <v>#N/A</v>
      </c>
      <c r="P48" s="42"/>
      <c r="Q48" s="43"/>
      <c r="R48" s="224"/>
    </row>
    <row r="49" spans="2:18">
      <c r="B49" s="37">
        <f t="shared" si="5"/>
        <v>2042</v>
      </c>
      <c r="C49" s="235"/>
      <c r="D49" s="236"/>
      <c r="E49" s="42"/>
      <c r="F49" s="224" t="e">
        <f t="shared" si="0"/>
        <v>#N/A</v>
      </c>
      <c r="G49" s="229"/>
      <c r="H49" s="229"/>
      <c r="I49" s="229"/>
      <c r="J49" s="224" t="e">
        <f t="shared" si="2"/>
        <v>#N/A</v>
      </c>
      <c r="K49" s="42"/>
      <c r="L49" s="42"/>
      <c r="M49" s="235" t="e">
        <f t="shared" si="3"/>
        <v>#N/A</v>
      </c>
      <c r="N49" s="43"/>
      <c r="O49" s="224" t="e">
        <f t="shared" si="4"/>
        <v>#N/A</v>
      </c>
      <c r="P49" s="42"/>
      <c r="Q49" s="43"/>
      <c r="R49" s="224"/>
    </row>
    <row r="50" spans="2:18">
      <c r="B50" s="37">
        <f t="shared" si="5"/>
        <v>2043</v>
      </c>
      <c r="C50" s="235"/>
      <c r="D50" s="236"/>
      <c r="E50" s="42"/>
      <c r="F50" s="224" t="e">
        <f t="shared" si="0"/>
        <v>#N/A</v>
      </c>
      <c r="G50" s="229"/>
      <c r="H50" s="229"/>
      <c r="I50" s="229"/>
      <c r="J50" s="224" t="e">
        <f t="shared" si="2"/>
        <v>#N/A</v>
      </c>
      <c r="K50" s="42"/>
      <c r="L50" s="42"/>
      <c r="M50" s="235" t="e">
        <f t="shared" si="3"/>
        <v>#N/A</v>
      </c>
      <c r="N50" s="43"/>
      <c r="O50" s="224" t="e">
        <f t="shared" si="4"/>
        <v>#N/A</v>
      </c>
      <c r="P50" s="42"/>
      <c r="Q50" s="43"/>
      <c r="R50" s="224"/>
    </row>
    <row r="51" spans="2:18">
      <c r="B51" s="37">
        <f t="shared" si="5"/>
        <v>2044</v>
      </c>
      <c r="C51" s="235"/>
      <c r="D51" s="236"/>
      <c r="E51" s="42"/>
      <c r="F51" s="224" t="e">
        <f t="shared" si="0"/>
        <v>#N/A</v>
      </c>
      <c r="G51" s="229"/>
      <c r="H51" s="229"/>
      <c r="I51" s="229"/>
      <c r="J51" s="224" t="e">
        <f t="shared" si="2"/>
        <v>#N/A</v>
      </c>
      <c r="K51" s="42"/>
      <c r="L51" s="42"/>
      <c r="M51" s="235" t="e">
        <f t="shared" si="3"/>
        <v>#N/A</v>
      </c>
      <c r="N51" s="43"/>
      <c r="O51" s="224" t="e">
        <f t="shared" si="4"/>
        <v>#N/A</v>
      </c>
      <c r="P51" s="42"/>
      <c r="Q51" s="43"/>
      <c r="R51" s="224"/>
    </row>
    <row r="52" spans="2:18">
      <c r="B52" s="37">
        <f t="shared" si="5"/>
        <v>2045</v>
      </c>
      <c r="C52" s="235"/>
      <c r="D52" s="236"/>
      <c r="E52" s="42"/>
      <c r="F52" s="224" t="e">
        <f t="shared" si="0"/>
        <v>#N/A</v>
      </c>
      <c r="G52" s="229"/>
      <c r="H52" s="229"/>
      <c r="I52" s="229"/>
      <c r="J52" s="224" t="e">
        <f t="shared" si="2"/>
        <v>#N/A</v>
      </c>
      <c r="K52" s="42"/>
      <c r="L52" s="42"/>
      <c r="M52" s="235" t="e">
        <f t="shared" si="3"/>
        <v>#N/A</v>
      </c>
      <c r="N52" s="43"/>
      <c r="O52" s="224" t="e">
        <f t="shared" si="4"/>
        <v>#N/A</v>
      </c>
      <c r="P52" s="42"/>
      <c r="Q52" s="43"/>
      <c r="R52" s="224"/>
    </row>
    <row r="53" spans="2:18">
      <c r="B53" s="37">
        <f t="shared" si="5"/>
        <v>2046</v>
      </c>
      <c r="C53" s="235"/>
      <c r="D53" s="236"/>
      <c r="E53" s="42"/>
      <c r="F53" s="224" t="e">
        <f t="shared" si="0"/>
        <v>#N/A</v>
      </c>
      <c r="G53" s="229"/>
      <c r="H53" s="229"/>
      <c r="I53" s="229"/>
      <c r="J53" s="224" t="e">
        <f t="shared" si="2"/>
        <v>#N/A</v>
      </c>
      <c r="K53" s="42"/>
      <c r="L53" s="42"/>
      <c r="M53" s="235" t="e">
        <f t="shared" si="3"/>
        <v>#N/A</v>
      </c>
      <c r="N53" s="43"/>
      <c r="O53" s="224" t="e">
        <f t="shared" si="4"/>
        <v>#N/A</v>
      </c>
      <c r="P53" s="42"/>
      <c r="Q53" s="43"/>
      <c r="R53" s="224"/>
    </row>
    <row r="54" spans="2:18">
      <c r="B54" s="37">
        <f t="shared" si="5"/>
        <v>2047</v>
      </c>
      <c r="C54" s="235"/>
      <c r="D54" s="236"/>
      <c r="E54" s="42"/>
      <c r="F54" s="224" t="e">
        <f t="shared" si="0"/>
        <v>#N/A</v>
      </c>
      <c r="G54" s="229"/>
      <c r="H54" s="229"/>
      <c r="I54" s="229"/>
      <c r="J54" s="224" t="e">
        <f t="shared" si="2"/>
        <v>#N/A</v>
      </c>
      <c r="K54" s="42"/>
      <c r="L54" s="42"/>
      <c r="M54" s="235" t="e">
        <f t="shared" si="3"/>
        <v>#N/A</v>
      </c>
      <c r="N54" s="43"/>
      <c r="O54" s="224" t="e">
        <f t="shared" si="4"/>
        <v>#N/A</v>
      </c>
      <c r="P54" s="42"/>
      <c r="Q54" s="43"/>
      <c r="R54" s="224"/>
    </row>
    <row r="55" spans="2:18">
      <c r="B55" s="37">
        <f t="shared" si="5"/>
        <v>2048</v>
      </c>
      <c r="C55" s="235"/>
      <c r="D55" s="236"/>
      <c r="E55" s="42"/>
      <c r="F55" s="224" t="e">
        <f t="shared" si="0"/>
        <v>#N/A</v>
      </c>
      <c r="G55" s="229"/>
      <c r="H55" s="229"/>
      <c r="I55" s="229"/>
      <c r="J55" s="224" t="e">
        <f t="shared" si="2"/>
        <v>#N/A</v>
      </c>
      <c r="K55" s="42"/>
      <c r="L55" s="42"/>
      <c r="M55" s="235" t="e">
        <f t="shared" si="3"/>
        <v>#N/A</v>
      </c>
      <c r="N55" s="43"/>
      <c r="O55" s="224" t="e">
        <f t="shared" si="4"/>
        <v>#N/A</v>
      </c>
      <c r="P55" s="42"/>
      <c r="Q55" s="43"/>
      <c r="R55" s="224"/>
    </row>
    <row r="56" spans="2:18">
      <c r="B56" s="37">
        <f t="shared" si="5"/>
        <v>2049</v>
      </c>
      <c r="C56" s="235"/>
      <c r="D56" s="236"/>
      <c r="E56" s="42"/>
      <c r="F56" s="224" t="e">
        <f t="shared" si="0"/>
        <v>#N/A</v>
      </c>
      <c r="G56" s="229"/>
      <c r="H56" s="229"/>
      <c r="I56" s="229"/>
      <c r="J56" s="224" t="e">
        <f t="shared" si="2"/>
        <v>#N/A</v>
      </c>
      <c r="K56" s="42"/>
      <c r="L56" s="42"/>
      <c r="M56" s="235" t="e">
        <f t="shared" si="3"/>
        <v>#N/A</v>
      </c>
      <c r="N56" s="43"/>
      <c r="O56" s="224" t="e">
        <f t="shared" si="4"/>
        <v>#N/A</v>
      </c>
      <c r="P56" s="42"/>
      <c r="Q56" s="43"/>
      <c r="R56" s="224"/>
    </row>
    <row r="57" spans="2:18">
      <c r="B57" s="37">
        <f t="shared" si="5"/>
        <v>2050</v>
      </c>
      <c r="C57" s="235"/>
      <c r="D57" s="236"/>
      <c r="E57" s="42"/>
      <c r="F57" s="224" t="e">
        <f t="shared" si="0"/>
        <v>#N/A</v>
      </c>
      <c r="G57" s="229"/>
      <c r="H57" s="229"/>
      <c r="I57" s="229"/>
      <c r="J57" s="224" t="e">
        <f t="shared" si="2"/>
        <v>#N/A</v>
      </c>
      <c r="K57" s="42"/>
      <c r="L57" s="42"/>
      <c r="M57" s="235" t="e">
        <f t="shared" si="3"/>
        <v>#N/A</v>
      </c>
      <c r="N57" s="43"/>
      <c r="O57" s="224" t="e">
        <f t="shared" si="4"/>
        <v>#N/A</v>
      </c>
      <c r="P57" s="42"/>
      <c r="Q57" s="43"/>
      <c r="R57" s="224"/>
    </row>
    <row r="58" spans="2:18">
      <c r="B58" s="37">
        <f t="shared" si="5"/>
        <v>2051</v>
      </c>
      <c r="C58" s="235"/>
      <c r="D58" s="236"/>
      <c r="E58" s="42"/>
      <c r="F58" s="224" t="e">
        <f t="shared" si="0"/>
        <v>#N/A</v>
      </c>
      <c r="G58" s="229"/>
      <c r="H58" s="229"/>
      <c r="I58" s="229"/>
      <c r="J58" s="224" t="e">
        <f t="shared" si="2"/>
        <v>#N/A</v>
      </c>
      <c r="K58" s="42"/>
      <c r="L58" s="42"/>
      <c r="M58" s="235" t="e">
        <f t="shared" si="3"/>
        <v>#N/A</v>
      </c>
      <c r="N58" s="43"/>
      <c r="O58" s="224" t="e">
        <f t="shared" si="4"/>
        <v>#N/A</v>
      </c>
      <c r="P58" s="42"/>
      <c r="Q58" s="43"/>
      <c r="R58" s="224"/>
    </row>
    <row r="59" spans="2:18">
      <c r="B59" s="37">
        <f t="shared" si="5"/>
        <v>2052</v>
      </c>
      <c r="C59" s="235"/>
      <c r="D59" s="236"/>
      <c r="E59" s="42"/>
      <c r="F59" s="224" t="e">
        <f t="shared" si="0"/>
        <v>#N/A</v>
      </c>
      <c r="G59" s="229"/>
      <c r="H59" s="229"/>
      <c r="I59" s="229"/>
      <c r="J59" s="224" t="e">
        <f t="shared" si="2"/>
        <v>#N/A</v>
      </c>
      <c r="K59" s="42"/>
      <c r="L59" s="42"/>
      <c r="M59" s="235" t="e">
        <f t="shared" si="3"/>
        <v>#N/A</v>
      </c>
      <c r="N59" s="43"/>
      <c r="O59" s="224" t="e">
        <f t="shared" si="4"/>
        <v>#N/A</v>
      </c>
      <c r="P59" s="42"/>
      <c r="Q59" s="43"/>
      <c r="R59" s="224"/>
    </row>
    <row r="60" spans="2:18">
      <c r="B60" s="37">
        <f t="shared" si="5"/>
        <v>2053</v>
      </c>
      <c r="C60" s="235"/>
      <c r="D60" s="236"/>
      <c r="E60" s="42"/>
      <c r="F60" s="224" t="e">
        <f t="shared" si="0"/>
        <v>#N/A</v>
      </c>
      <c r="G60" s="229"/>
      <c r="H60" s="229"/>
      <c r="I60" s="229"/>
      <c r="J60" s="224" t="e">
        <f t="shared" si="2"/>
        <v>#N/A</v>
      </c>
      <c r="K60" s="42"/>
      <c r="L60" s="42"/>
      <c r="M60" s="235" t="e">
        <f t="shared" si="3"/>
        <v>#N/A</v>
      </c>
      <c r="N60" s="43"/>
      <c r="O60" s="224" t="e">
        <f t="shared" si="4"/>
        <v>#N/A</v>
      </c>
      <c r="P60" s="42"/>
      <c r="Q60" s="43"/>
      <c r="R60" s="224"/>
    </row>
    <row r="61" spans="2:18">
      <c r="B61" s="37">
        <f t="shared" si="5"/>
        <v>2054</v>
      </c>
      <c r="C61" s="235"/>
      <c r="D61" s="236"/>
      <c r="E61" s="42"/>
      <c r="F61" s="224" t="e">
        <f t="shared" si="0"/>
        <v>#N/A</v>
      </c>
      <c r="G61" s="229"/>
      <c r="H61" s="229"/>
      <c r="I61" s="229"/>
      <c r="J61" s="224" t="e">
        <f t="shared" si="2"/>
        <v>#N/A</v>
      </c>
      <c r="K61" s="42"/>
      <c r="L61" s="42"/>
      <c r="M61" s="235" t="e">
        <f t="shared" si="3"/>
        <v>#N/A</v>
      </c>
      <c r="N61" s="43"/>
      <c r="O61" s="224" t="e">
        <f t="shared" si="4"/>
        <v>#N/A</v>
      </c>
      <c r="P61" s="42"/>
      <c r="Q61" s="43"/>
      <c r="R61" s="224"/>
    </row>
    <row r="62" spans="2:18">
      <c r="B62" s="37">
        <f t="shared" si="5"/>
        <v>2055</v>
      </c>
      <c r="C62" s="235"/>
      <c r="D62" s="236"/>
      <c r="E62" s="42"/>
      <c r="F62" s="224" t="e">
        <f t="shared" si="0"/>
        <v>#N/A</v>
      </c>
      <c r="G62" s="229"/>
      <c r="H62" s="229"/>
      <c r="I62" s="229"/>
      <c r="J62" s="224" t="e">
        <f t="shared" si="2"/>
        <v>#N/A</v>
      </c>
      <c r="K62" s="42"/>
      <c r="L62" s="42"/>
      <c r="M62" s="235" t="e">
        <f t="shared" si="3"/>
        <v>#N/A</v>
      </c>
      <c r="N62" s="43"/>
      <c r="O62" s="224" t="e">
        <f t="shared" si="4"/>
        <v>#N/A</v>
      </c>
      <c r="P62" s="42"/>
      <c r="Q62" s="43"/>
      <c r="R62" s="224"/>
    </row>
    <row r="63" spans="2:18">
      <c r="B63" s="37">
        <f t="shared" si="5"/>
        <v>2056</v>
      </c>
      <c r="C63" s="235"/>
      <c r="D63" s="236"/>
      <c r="E63" s="42"/>
      <c r="F63" s="224" t="e">
        <f t="shared" si="0"/>
        <v>#N/A</v>
      </c>
      <c r="G63" s="229"/>
      <c r="H63" s="229"/>
      <c r="I63" s="229"/>
      <c r="J63" s="224" t="e">
        <f t="shared" si="2"/>
        <v>#N/A</v>
      </c>
      <c r="K63" s="42"/>
      <c r="L63" s="42"/>
      <c r="M63" s="235" t="e">
        <f t="shared" si="3"/>
        <v>#N/A</v>
      </c>
      <c r="N63" s="43"/>
      <c r="O63" s="224" t="e">
        <f t="shared" si="4"/>
        <v>#N/A</v>
      </c>
      <c r="P63" s="42"/>
      <c r="Q63" s="43"/>
      <c r="R63" s="224"/>
    </row>
    <row r="64" spans="2:18">
      <c r="B64" s="37">
        <f t="shared" si="5"/>
        <v>2057</v>
      </c>
      <c r="C64" s="235"/>
      <c r="D64" s="236"/>
      <c r="E64" s="42"/>
      <c r="F64" s="224" t="e">
        <f t="shared" si="0"/>
        <v>#N/A</v>
      </c>
      <c r="G64" s="229"/>
      <c r="H64" s="229"/>
      <c r="I64" s="229"/>
      <c r="J64" s="224" t="e">
        <f t="shared" si="2"/>
        <v>#N/A</v>
      </c>
      <c r="K64" s="42"/>
      <c r="L64" s="42"/>
      <c r="M64" s="235" t="e">
        <f t="shared" si="3"/>
        <v>#N/A</v>
      </c>
      <c r="N64" s="43"/>
      <c r="O64" s="224" t="e">
        <f t="shared" si="4"/>
        <v>#N/A</v>
      </c>
      <c r="P64" s="42"/>
      <c r="Q64" s="43"/>
      <c r="R64" s="224"/>
    </row>
    <row r="65" spans="2:18">
      <c r="B65" s="37">
        <f t="shared" si="5"/>
        <v>2058</v>
      </c>
      <c r="C65" s="235"/>
      <c r="D65" s="236"/>
      <c r="E65" s="42"/>
      <c r="F65" s="224" t="e">
        <f t="shared" si="0"/>
        <v>#N/A</v>
      </c>
      <c r="G65" s="229"/>
      <c r="H65" s="229"/>
      <c r="I65" s="229"/>
      <c r="J65" s="224" t="e">
        <f t="shared" si="2"/>
        <v>#N/A</v>
      </c>
      <c r="K65" s="42"/>
      <c r="L65" s="42"/>
      <c r="M65" s="235" t="e">
        <f t="shared" si="3"/>
        <v>#N/A</v>
      </c>
      <c r="N65" s="43"/>
      <c r="O65" s="224" t="e">
        <f t="shared" si="4"/>
        <v>#N/A</v>
      </c>
      <c r="P65" s="42"/>
      <c r="Q65" s="43"/>
      <c r="R65" s="224"/>
    </row>
    <row r="66" spans="2:18">
      <c r="B66" s="37">
        <f t="shared" si="5"/>
        <v>2059</v>
      </c>
      <c r="C66" s="235"/>
      <c r="D66" s="236"/>
      <c r="E66" s="42"/>
      <c r="F66" s="224" t="e">
        <f t="shared" si="0"/>
        <v>#N/A</v>
      </c>
      <c r="G66" s="229"/>
      <c r="H66" s="229"/>
      <c r="I66" s="229"/>
      <c r="J66" s="224" t="e">
        <f t="shared" si="2"/>
        <v>#N/A</v>
      </c>
      <c r="K66" s="42"/>
      <c r="L66" s="42"/>
      <c r="M66" s="235" t="e">
        <f t="shared" si="3"/>
        <v>#N/A</v>
      </c>
      <c r="N66" s="43"/>
      <c r="O66" s="224" t="e">
        <f t="shared" si="4"/>
        <v>#N/A</v>
      </c>
      <c r="P66" s="42"/>
      <c r="Q66" s="43"/>
      <c r="R66" s="224"/>
    </row>
    <row r="67" spans="2:18">
      <c r="B67" s="37">
        <f t="shared" si="5"/>
        <v>2060</v>
      </c>
      <c r="C67" s="235"/>
      <c r="D67" s="236"/>
      <c r="E67" s="42"/>
      <c r="F67" s="224" t="e">
        <f t="shared" si="0"/>
        <v>#N/A</v>
      </c>
      <c r="G67" s="229"/>
      <c r="H67" s="229"/>
      <c r="I67" s="229"/>
      <c r="J67" s="224" t="e">
        <f t="shared" si="2"/>
        <v>#N/A</v>
      </c>
      <c r="K67" s="42"/>
      <c r="L67" s="42"/>
      <c r="M67" s="235" t="e">
        <f t="shared" si="3"/>
        <v>#N/A</v>
      </c>
      <c r="N67" s="43"/>
      <c r="O67" s="224" t="e">
        <f t="shared" si="4"/>
        <v>#N/A</v>
      </c>
      <c r="P67" s="42"/>
      <c r="Q67" s="43"/>
      <c r="R67" s="224"/>
    </row>
    <row r="68" spans="2:18">
      <c r="B68" s="37">
        <f t="shared" si="5"/>
        <v>2061</v>
      </c>
      <c r="C68" s="235"/>
      <c r="D68" s="236"/>
      <c r="E68" s="42"/>
      <c r="F68" s="224" t="e">
        <f t="shared" si="0"/>
        <v>#N/A</v>
      </c>
      <c r="G68" s="229"/>
      <c r="H68" s="229"/>
      <c r="I68" s="229"/>
      <c r="J68" s="224" t="e">
        <f t="shared" si="2"/>
        <v>#N/A</v>
      </c>
      <c r="K68" s="42"/>
      <c r="L68" s="42"/>
      <c r="M68" s="235" t="e">
        <f t="shared" si="3"/>
        <v>#N/A</v>
      </c>
      <c r="N68" s="43"/>
      <c r="O68" s="224" t="e">
        <f t="shared" si="4"/>
        <v>#N/A</v>
      </c>
      <c r="P68" s="42"/>
      <c r="Q68" s="43"/>
      <c r="R68" s="224"/>
    </row>
    <row r="69" spans="2:18">
      <c r="B69" s="37">
        <f t="shared" si="5"/>
        <v>2062</v>
      </c>
      <c r="C69" s="235"/>
      <c r="D69" s="236"/>
      <c r="E69" s="42"/>
      <c r="F69" s="224" t="e">
        <f t="shared" si="0"/>
        <v>#N/A</v>
      </c>
      <c r="G69" s="229"/>
      <c r="H69" s="229"/>
      <c r="I69" s="229"/>
      <c r="J69" s="224" t="e">
        <f t="shared" si="2"/>
        <v>#N/A</v>
      </c>
      <c r="K69" s="42"/>
      <c r="L69" s="42"/>
      <c r="M69" s="235" t="e">
        <f t="shared" si="3"/>
        <v>#N/A</v>
      </c>
      <c r="N69" s="43"/>
      <c r="O69" s="224" t="e">
        <f t="shared" si="4"/>
        <v>#N/A</v>
      </c>
      <c r="P69" s="42"/>
      <c r="Q69" s="43"/>
      <c r="R69" s="224"/>
    </row>
    <row r="70" spans="2:18">
      <c r="B70" s="37">
        <f t="shared" si="5"/>
        <v>2063</v>
      </c>
      <c r="C70" s="235"/>
      <c r="D70" s="236"/>
      <c r="E70" s="42"/>
      <c r="F70" s="224" t="e">
        <f t="shared" si="0"/>
        <v>#N/A</v>
      </c>
      <c r="G70" s="229"/>
      <c r="H70" s="229"/>
      <c r="I70" s="229"/>
      <c r="J70" s="224" t="e">
        <f t="shared" si="2"/>
        <v>#N/A</v>
      </c>
      <c r="K70" s="42"/>
      <c r="L70" s="42"/>
      <c r="M70" s="235" t="e">
        <f t="shared" si="3"/>
        <v>#N/A</v>
      </c>
      <c r="N70" s="43"/>
      <c r="O70" s="224" t="e">
        <f t="shared" si="4"/>
        <v>#N/A</v>
      </c>
      <c r="P70" s="42"/>
      <c r="Q70" s="43"/>
      <c r="R70" s="224"/>
    </row>
    <row r="71" spans="2:18">
      <c r="B71" s="37">
        <f t="shared" si="5"/>
        <v>2064</v>
      </c>
      <c r="C71" s="235"/>
      <c r="D71" s="236"/>
      <c r="E71" s="42"/>
      <c r="F71" s="224" t="e">
        <f t="shared" si="0"/>
        <v>#N/A</v>
      </c>
      <c r="G71" s="229"/>
      <c r="H71" s="229"/>
      <c r="I71" s="229"/>
      <c r="J71" s="224" t="e">
        <f t="shared" si="2"/>
        <v>#N/A</v>
      </c>
      <c r="K71" s="42"/>
      <c r="L71" s="42"/>
      <c r="M71" s="235" t="e">
        <f t="shared" si="3"/>
        <v>#N/A</v>
      </c>
      <c r="N71" s="43"/>
      <c r="O71" s="224" t="e">
        <f t="shared" si="4"/>
        <v>#N/A</v>
      </c>
      <c r="P71" s="42"/>
      <c r="Q71" s="43"/>
      <c r="R71" s="224"/>
    </row>
    <row r="72" spans="2:18">
      <c r="B72" s="37">
        <f t="shared" si="5"/>
        <v>2065</v>
      </c>
      <c r="C72" s="235"/>
      <c r="D72" s="236"/>
      <c r="E72" s="42"/>
      <c r="F72" s="224" t="e">
        <f t="shared" si="0"/>
        <v>#N/A</v>
      </c>
      <c r="G72" s="229"/>
      <c r="H72" s="229"/>
      <c r="I72" s="229"/>
      <c r="J72" s="224" t="e">
        <f t="shared" si="2"/>
        <v>#N/A</v>
      </c>
      <c r="K72" s="42"/>
      <c r="L72" s="42"/>
      <c r="M72" s="235" t="e">
        <f t="shared" si="3"/>
        <v>#N/A</v>
      </c>
      <c r="N72" s="43"/>
      <c r="O72" s="224" t="e">
        <f t="shared" si="4"/>
        <v>#N/A</v>
      </c>
      <c r="P72" s="42"/>
      <c r="Q72" s="43"/>
      <c r="R72" s="224"/>
    </row>
    <row r="73" spans="2:18">
      <c r="B73" s="37">
        <f t="shared" si="5"/>
        <v>2066</v>
      </c>
      <c r="C73" s="235"/>
      <c r="D73" s="236"/>
      <c r="E73" s="42"/>
      <c r="F73" s="224" t="e">
        <f t="shared" si="0"/>
        <v>#N/A</v>
      </c>
      <c r="G73" s="229"/>
      <c r="H73" s="229"/>
      <c r="I73" s="229"/>
      <c r="J73" s="224" t="e">
        <f t="shared" si="2"/>
        <v>#N/A</v>
      </c>
      <c r="K73" s="42"/>
      <c r="L73" s="42"/>
      <c r="M73" s="235" t="e">
        <f t="shared" si="3"/>
        <v>#N/A</v>
      </c>
      <c r="N73" s="43"/>
      <c r="O73" s="224" t="e">
        <f t="shared" si="4"/>
        <v>#N/A</v>
      </c>
      <c r="P73" s="42"/>
      <c r="Q73" s="43"/>
      <c r="R73" s="224"/>
    </row>
    <row r="74" spans="2:18">
      <c r="B74" s="37">
        <f t="shared" si="5"/>
        <v>2067</v>
      </c>
      <c r="C74" s="235"/>
      <c r="D74" s="236"/>
      <c r="E74" s="42"/>
      <c r="F74" s="224" t="e">
        <f t="shared" si="0"/>
        <v>#N/A</v>
      </c>
      <c r="G74" s="229"/>
      <c r="H74" s="229"/>
      <c r="I74" s="229"/>
      <c r="J74" s="224" t="e">
        <f t="shared" si="2"/>
        <v>#N/A</v>
      </c>
      <c r="K74" s="42"/>
      <c r="L74" s="42"/>
      <c r="M74" s="235" t="e">
        <f t="shared" si="3"/>
        <v>#N/A</v>
      </c>
      <c r="N74" s="43"/>
      <c r="O74" s="224" t="e">
        <f t="shared" si="4"/>
        <v>#N/A</v>
      </c>
      <c r="P74" s="42"/>
      <c r="Q74" s="43"/>
      <c r="R74" s="224"/>
    </row>
    <row r="75" spans="2:18">
      <c r="B75" s="37">
        <f t="shared" si="5"/>
        <v>2068</v>
      </c>
      <c r="C75" s="235"/>
      <c r="D75" s="236"/>
      <c r="E75" s="42"/>
      <c r="F75" s="224" t="e">
        <f t="shared" si="0"/>
        <v>#N/A</v>
      </c>
      <c r="G75" s="229"/>
      <c r="H75" s="229"/>
      <c r="I75" s="229"/>
      <c r="J75" s="224" t="e">
        <f t="shared" si="2"/>
        <v>#N/A</v>
      </c>
      <c r="K75" s="42"/>
      <c r="L75" s="42"/>
      <c r="M75" s="235" t="e">
        <f t="shared" si="3"/>
        <v>#N/A</v>
      </c>
      <c r="N75" s="43"/>
      <c r="O75" s="224" t="e">
        <f t="shared" si="4"/>
        <v>#N/A</v>
      </c>
      <c r="P75" s="42"/>
      <c r="Q75" s="43"/>
      <c r="R75" s="224"/>
    </row>
    <row r="76" spans="2:18">
      <c r="B76" s="37">
        <f t="shared" si="5"/>
        <v>2069</v>
      </c>
      <c r="C76" s="235"/>
      <c r="D76" s="236"/>
      <c r="E76" s="42"/>
      <c r="F76" s="236" t="e">
        <f t="shared" si="0"/>
        <v>#N/A</v>
      </c>
      <c r="G76" s="229"/>
      <c r="H76" s="229"/>
      <c r="I76" s="229"/>
      <c r="J76" s="224" t="e">
        <f t="shared" si="2"/>
        <v>#N/A</v>
      </c>
      <c r="K76" s="42"/>
      <c r="L76" s="42"/>
      <c r="M76" s="235" t="e">
        <f t="shared" si="3"/>
        <v>#N/A</v>
      </c>
      <c r="N76" s="43"/>
      <c r="O76" s="224" t="e">
        <f t="shared" si="4"/>
        <v>#N/A</v>
      </c>
      <c r="P76" s="42"/>
      <c r="Q76" s="43"/>
      <c r="R76" s="224"/>
    </row>
    <row r="77" spans="2:18" ht="14" thickBot="1">
      <c r="B77" s="76">
        <f t="shared" si="5"/>
        <v>2070</v>
      </c>
      <c r="C77" s="225"/>
      <c r="D77" s="237"/>
      <c r="E77" s="77"/>
      <c r="F77" s="237" t="e">
        <f t="shared" ref="F77" si="8">IF(ISBLANK(E77),NA(),E77/$E$7)</f>
        <v>#N/A</v>
      </c>
      <c r="G77" s="230"/>
      <c r="H77" s="230"/>
      <c r="I77" s="230"/>
      <c r="J77" s="237" t="e">
        <f t="shared" ref="J77" si="9">IF(F77*(1-I77)=0,NA(),F77*(1-I77))</f>
        <v>#N/A</v>
      </c>
      <c r="K77" s="77"/>
      <c r="L77" s="77"/>
      <c r="M77" s="225" t="e">
        <f t="shared" ref="M77" si="10">IF(VLOOKUP(B77-$M$7,$B$12:$L$77,11,0)=0,NA(),VLOOKUP(B77-$M$7,$B$12:$L$77,11,0))</f>
        <v>#N/A</v>
      </c>
      <c r="N77" s="78"/>
      <c r="O77" s="237" t="e">
        <f t="shared" ref="O77" si="11">IF(D77=0,NA(),D77-N77)</f>
        <v>#N/A</v>
      </c>
      <c r="P77" s="77"/>
      <c r="Q77" s="78"/>
      <c r="R77" s="237"/>
    </row>
    <row r="78" spans="2:18"/>
    <row r="79" spans="2:18" hidden="1"/>
  </sheetData>
  <dataValidations disablePrompts="1" count="1">
    <dataValidation type="whole" allowBlank="1" showInputMessage="1" showErrorMessage="1" sqref="M7" xr:uid="{00000000-0002-0000-0200-000000000000}">
      <formula1>0</formula1>
      <formula2>5</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rgb="FFFFFF00"/>
  </sheetPr>
  <dimension ref="A1:CE73"/>
  <sheetViews>
    <sheetView showGridLines="0" showRowColHeaders="0" zoomScale="70" zoomScaleNormal="70" workbookViewId="0">
      <pane xSplit="6" ySplit="8" topLeftCell="G26" activePane="bottomRight" state="frozen"/>
      <selection pane="topRight" activeCell="G1" sqref="G1"/>
      <selection pane="bottomLeft" activeCell="A9" sqref="A9"/>
      <selection pane="bottomRight" activeCell="E1" sqref="E1"/>
    </sheetView>
  </sheetViews>
  <sheetFormatPr baseColWidth="10" defaultColWidth="0" defaultRowHeight="14" zeroHeight="1"/>
  <cols>
    <col min="1" max="4" width="0.6640625" customWidth="1"/>
    <col min="5" max="5" width="4.83203125" customWidth="1"/>
    <col min="6" max="6" width="8.1640625" customWidth="1"/>
    <col min="7" max="78" width="5.5" customWidth="1"/>
    <col min="79" max="79" width="7.1640625" bestFit="1" customWidth="1"/>
    <col min="80" max="80" width="8.1640625" bestFit="1" customWidth="1"/>
    <col min="81" max="81" width="7.1640625" bestFit="1" customWidth="1"/>
    <col min="82" max="82" width="8.1640625" bestFit="1" customWidth="1"/>
    <col min="83" max="83" width="8.6640625" customWidth="1"/>
    <col min="84" max="16384" width="8.6640625" hidden="1"/>
  </cols>
  <sheetData>
    <row r="1" spans="4:82">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row>
    <row r="2" spans="4:82" ht="16">
      <c r="D2" s="238"/>
      <c r="E2" s="240" t="s">
        <v>103</v>
      </c>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row>
    <row r="3" spans="4:82">
      <c r="D3" s="238"/>
      <c r="E3" s="96" t="s">
        <v>104</v>
      </c>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row>
    <row r="4" spans="4:82">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row>
    <row r="5" spans="4:82">
      <c r="D5" s="238"/>
      <c r="E5" s="238"/>
      <c r="F5" s="241" t="s">
        <v>105</v>
      </c>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row>
    <row r="6" spans="4:82">
      <c r="D6" s="238"/>
      <c r="E6" s="238"/>
      <c r="F6" s="238" t="s">
        <v>97</v>
      </c>
      <c r="G6" s="286">
        <v>20</v>
      </c>
      <c r="H6" s="286">
        <f>H8</f>
        <v>25</v>
      </c>
      <c r="I6" s="286">
        <f t="shared" ref="I6:BT6" si="0">I8</f>
        <v>26</v>
      </c>
      <c r="J6" s="286">
        <f t="shared" si="0"/>
        <v>27</v>
      </c>
      <c r="K6" s="286">
        <f t="shared" si="0"/>
        <v>28</v>
      </c>
      <c r="L6" s="286">
        <f t="shared" si="0"/>
        <v>29</v>
      </c>
      <c r="M6" s="286">
        <f t="shared" si="0"/>
        <v>30</v>
      </c>
      <c r="N6" s="286">
        <f t="shared" si="0"/>
        <v>31</v>
      </c>
      <c r="O6" s="286">
        <f t="shared" si="0"/>
        <v>32</v>
      </c>
      <c r="P6" s="286">
        <f t="shared" si="0"/>
        <v>33</v>
      </c>
      <c r="Q6" s="286">
        <f t="shared" si="0"/>
        <v>34</v>
      </c>
      <c r="R6" s="286">
        <f t="shared" si="0"/>
        <v>35</v>
      </c>
      <c r="S6" s="286">
        <f t="shared" si="0"/>
        <v>36</v>
      </c>
      <c r="T6" s="286">
        <f t="shared" si="0"/>
        <v>37</v>
      </c>
      <c r="U6" s="286">
        <f t="shared" si="0"/>
        <v>38</v>
      </c>
      <c r="V6" s="286">
        <f t="shared" si="0"/>
        <v>39</v>
      </c>
      <c r="W6" s="286">
        <f t="shared" si="0"/>
        <v>40</v>
      </c>
      <c r="X6" s="286">
        <f t="shared" si="0"/>
        <v>41</v>
      </c>
      <c r="Y6" s="286">
        <f t="shared" si="0"/>
        <v>42</v>
      </c>
      <c r="Z6" s="286">
        <f t="shared" si="0"/>
        <v>43</v>
      </c>
      <c r="AA6" s="286">
        <f t="shared" si="0"/>
        <v>44</v>
      </c>
      <c r="AB6" s="286">
        <f t="shared" si="0"/>
        <v>45</v>
      </c>
      <c r="AC6" s="286">
        <f t="shared" si="0"/>
        <v>46</v>
      </c>
      <c r="AD6" s="286">
        <f t="shared" si="0"/>
        <v>47</v>
      </c>
      <c r="AE6" s="286">
        <f t="shared" si="0"/>
        <v>48</v>
      </c>
      <c r="AF6" s="286">
        <f t="shared" si="0"/>
        <v>49</v>
      </c>
      <c r="AG6" s="286">
        <f t="shared" si="0"/>
        <v>50</v>
      </c>
      <c r="AH6" s="286">
        <f t="shared" si="0"/>
        <v>51</v>
      </c>
      <c r="AI6" s="286">
        <f t="shared" si="0"/>
        <v>52</v>
      </c>
      <c r="AJ6" s="286">
        <f t="shared" si="0"/>
        <v>53</v>
      </c>
      <c r="AK6" s="286">
        <f t="shared" si="0"/>
        <v>54</v>
      </c>
      <c r="AL6" s="286">
        <f t="shared" si="0"/>
        <v>55</v>
      </c>
      <c r="AM6" s="286">
        <f t="shared" si="0"/>
        <v>56</v>
      </c>
      <c r="AN6" s="286">
        <f t="shared" si="0"/>
        <v>57</v>
      </c>
      <c r="AO6" s="286">
        <f t="shared" si="0"/>
        <v>58</v>
      </c>
      <c r="AP6" s="286">
        <f t="shared" si="0"/>
        <v>59</v>
      </c>
      <c r="AQ6" s="286">
        <f t="shared" si="0"/>
        <v>60</v>
      </c>
      <c r="AR6" s="286">
        <f t="shared" si="0"/>
        <v>61</v>
      </c>
      <c r="AS6" s="286">
        <f t="shared" si="0"/>
        <v>62</v>
      </c>
      <c r="AT6" s="286">
        <f t="shared" si="0"/>
        <v>63</v>
      </c>
      <c r="AU6" s="286">
        <f t="shared" si="0"/>
        <v>64</v>
      </c>
      <c r="AV6" s="286">
        <f t="shared" si="0"/>
        <v>65</v>
      </c>
      <c r="AW6" s="286">
        <f t="shared" si="0"/>
        <v>66</v>
      </c>
      <c r="AX6" s="286">
        <f t="shared" si="0"/>
        <v>67</v>
      </c>
      <c r="AY6" s="286">
        <f t="shared" si="0"/>
        <v>68</v>
      </c>
      <c r="AZ6" s="286">
        <f t="shared" si="0"/>
        <v>69</v>
      </c>
      <c r="BA6" s="286">
        <f t="shared" si="0"/>
        <v>70</v>
      </c>
      <c r="BB6" s="286">
        <f t="shared" si="0"/>
        <v>71</v>
      </c>
      <c r="BC6" s="286">
        <f t="shared" si="0"/>
        <v>72</v>
      </c>
      <c r="BD6" s="286">
        <f t="shared" si="0"/>
        <v>73</v>
      </c>
      <c r="BE6" s="286">
        <f t="shared" si="0"/>
        <v>74</v>
      </c>
      <c r="BF6" s="286">
        <f t="shared" si="0"/>
        <v>75</v>
      </c>
      <c r="BG6" s="286">
        <f t="shared" si="0"/>
        <v>76</v>
      </c>
      <c r="BH6" s="286">
        <f t="shared" si="0"/>
        <v>77</v>
      </c>
      <c r="BI6" s="286">
        <f t="shared" si="0"/>
        <v>78</v>
      </c>
      <c r="BJ6" s="286">
        <f t="shared" si="0"/>
        <v>79</v>
      </c>
      <c r="BK6" s="286">
        <f t="shared" si="0"/>
        <v>80</v>
      </c>
      <c r="BL6" s="286">
        <f t="shared" si="0"/>
        <v>81</v>
      </c>
      <c r="BM6" s="286">
        <f t="shared" si="0"/>
        <v>82</v>
      </c>
      <c r="BN6" s="286">
        <f t="shared" si="0"/>
        <v>83</v>
      </c>
      <c r="BO6" s="286">
        <f t="shared" si="0"/>
        <v>84</v>
      </c>
      <c r="BP6" s="286">
        <f t="shared" si="0"/>
        <v>85</v>
      </c>
      <c r="BQ6" s="286">
        <f t="shared" si="0"/>
        <v>86</v>
      </c>
      <c r="BR6" s="286">
        <f t="shared" si="0"/>
        <v>87</v>
      </c>
      <c r="BS6" s="286">
        <f t="shared" si="0"/>
        <v>88</v>
      </c>
      <c r="BT6" s="286">
        <f t="shared" si="0"/>
        <v>89</v>
      </c>
      <c r="BU6" s="286">
        <f t="shared" ref="BU6:BY6" si="1">BU8</f>
        <v>90</v>
      </c>
      <c r="BV6" s="286">
        <f t="shared" si="1"/>
        <v>91</v>
      </c>
      <c r="BW6" s="286">
        <f t="shared" si="1"/>
        <v>92</v>
      </c>
      <c r="BX6" s="286">
        <f t="shared" si="1"/>
        <v>93</v>
      </c>
      <c r="BY6" s="286">
        <f t="shared" si="1"/>
        <v>94</v>
      </c>
      <c r="BZ6" s="286">
        <v>97.5</v>
      </c>
    </row>
    <row r="7" spans="4:82">
      <c r="D7" s="238"/>
      <c r="E7" s="238"/>
      <c r="F7" s="238"/>
      <c r="G7" s="243" t="s">
        <v>106</v>
      </c>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row>
    <row r="8" spans="4:82">
      <c r="D8" s="238"/>
      <c r="E8" s="244" t="s">
        <v>107</v>
      </c>
      <c r="F8" s="238"/>
      <c r="G8" s="239" t="s">
        <v>108</v>
      </c>
      <c r="H8" s="239">
        <v>25</v>
      </c>
      <c r="I8" s="239">
        <v>26</v>
      </c>
      <c r="J8" s="239">
        <v>27</v>
      </c>
      <c r="K8" s="239">
        <v>28</v>
      </c>
      <c r="L8" s="239">
        <v>29</v>
      </c>
      <c r="M8" s="239">
        <v>30</v>
      </c>
      <c r="N8" s="239">
        <v>31</v>
      </c>
      <c r="O8" s="239">
        <v>32</v>
      </c>
      <c r="P8" s="239">
        <v>33</v>
      </c>
      <c r="Q8" s="239">
        <v>34</v>
      </c>
      <c r="R8" s="239">
        <v>35</v>
      </c>
      <c r="S8" s="239">
        <v>36</v>
      </c>
      <c r="T8" s="239">
        <v>37</v>
      </c>
      <c r="U8" s="239">
        <v>38</v>
      </c>
      <c r="V8" s="239">
        <v>39</v>
      </c>
      <c r="W8" s="239">
        <v>40</v>
      </c>
      <c r="X8" s="239">
        <v>41</v>
      </c>
      <c r="Y8" s="239">
        <v>42</v>
      </c>
      <c r="Z8" s="239">
        <v>43</v>
      </c>
      <c r="AA8" s="239">
        <v>44</v>
      </c>
      <c r="AB8" s="239">
        <v>45</v>
      </c>
      <c r="AC8" s="239">
        <v>46</v>
      </c>
      <c r="AD8" s="239">
        <v>47</v>
      </c>
      <c r="AE8" s="239">
        <v>48</v>
      </c>
      <c r="AF8" s="239">
        <v>49</v>
      </c>
      <c r="AG8" s="239">
        <v>50</v>
      </c>
      <c r="AH8" s="239">
        <v>51</v>
      </c>
      <c r="AI8" s="239">
        <v>52</v>
      </c>
      <c r="AJ8" s="239">
        <v>53</v>
      </c>
      <c r="AK8" s="239">
        <v>54</v>
      </c>
      <c r="AL8" s="239">
        <v>55</v>
      </c>
      <c r="AM8" s="239">
        <v>56</v>
      </c>
      <c r="AN8" s="239">
        <v>57</v>
      </c>
      <c r="AO8" s="239">
        <v>58</v>
      </c>
      <c r="AP8" s="239">
        <v>59</v>
      </c>
      <c r="AQ8" s="239">
        <v>60</v>
      </c>
      <c r="AR8" s="239">
        <v>61</v>
      </c>
      <c r="AS8" s="239">
        <v>62</v>
      </c>
      <c r="AT8" s="239">
        <v>63</v>
      </c>
      <c r="AU8" s="239">
        <v>64</v>
      </c>
      <c r="AV8" s="239">
        <v>65</v>
      </c>
      <c r="AW8" s="239">
        <v>66</v>
      </c>
      <c r="AX8" s="239">
        <v>67</v>
      </c>
      <c r="AY8" s="239">
        <v>68</v>
      </c>
      <c r="AZ8" s="239">
        <v>69</v>
      </c>
      <c r="BA8" s="239">
        <v>70</v>
      </c>
      <c r="BB8" s="239">
        <v>71</v>
      </c>
      <c r="BC8" s="239">
        <v>72</v>
      </c>
      <c r="BD8" s="239">
        <v>73</v>
      </c>
      <c r="BE8" s="239">
        <v>74</v>
      </c>
      <c r="BF8" s="239">
        <v>75</v>
      </c>
      <c r="BG8" s="239">
        <v>76</v>
      </c>
      <c r="BH8" s="239">
        <v>77</v>
      </c>
      <c r="BI8" s="239">
        <v>78</v>
      </c>
      <c r="BJ8" s="239">
        <v>79</v>
      </c>
      <c r="BK8" s="239">
        <v>80</v>
      </c>
      <c r="BL8" s="239">
        <v>81</v>
      </c>
      <c r="BM8" s="239">
        <v>82</v>
      </c>
      <c r="BN8" s="239">
        <v>83</v>
      </c>
      <c r="BO8" s="239">
        <v>84</v>
      </c>
      <c r="BP8" s="239">
        <v>85</v>
      </c>
      <c r="BQ8" s="239">
        <v>86</v>
      </c>
      <c r="BR8" s="239">
        <v>87</v>
      </c>
      <c r="BS8" s="239">
        <v>88</v>
      </c>
      <c r="BT8" s="239">
        <v>89</v>
      </c>
      <c r="BU8" s="239">
        <v>90</v>
      </c>
      <c r="BV8" s="239">
        <v>91</v>
      </c>
      <c r="BW8" s="239">
        <v>92</v>
      </c>
      <c r="BX8" s="239">
        <v>93</v>
      </c>
      <c r="BY8" s="239">
        <v>94</v>
      </c>
      <c r="BZ8" s="239" t="s">
        <v>11</v>
      </c>
      <c r="CA8" s="239" t="s">
        <v>109</v>
      </c>
      <c r="CB8" s="239" t="s">
        <v>110</v>
      </c>
      <c r="CC8" s="239" t="s">
        <v>109</v>
      </c>
      <c r="CD8" s="239" t="s">
        <v>110</v>
      </c>
    </row>
    <row r="9" spans="4:82">
      <c r="D9" s="238"/>
      <c r="E9" s="238"/>
      <c r="F9" s="239">
        <v>1968</v>
      </c>
      <c r="G9" s="245">
        <v>0</v>
      </c>
      <c r="H9" s="245">
        <v>0</v>
      </c>
      <c r="I9" s="245">
        <v>0</v>
      </c>
      <c r="J9" s="245">
        <v>0</v>
      </c>
      <c r="K9" s="245">
        <v>1</v>
      </c>
      <c r="L9" s="245">
        <v>1</v>
      </c>
      <c r="M9" s="245">
        <v>0</v>
      </c>
      <c r="N9" s="245">
        <v>0</v>
      </c>
      <c r="O9" s="245">
        <v>1</v>
      </c>
      <c r="P9" s="245">
        <v>0</v>
      </c>
      <c r="Q9" s="245">
        <v>0</v>
      </c>
      <c r="R9" s="245">
        <v>0</v>
      </c>
      <c r="S9" s="245">
        <v>0</v>
      </c>
      <c r="T9" s="245">
        <v>0</v>
      </c>
      <c r="U9" s="245">
        <v>1</v>
      </c>
      <c r="V9" s="245">
        <v>2</v>
      </c>
      <c r="W9" s="245">
        <v>0</v>
      </c>
      <c r="X9" s="245">
        <v>3</v>
      </c>
      <c r="Y9" s="245">
        <v>0</v>
      </c>
      <c r="Z9" s="245">
        <v>1</v>
      </c>
      <c r="AA9" s="245">
        <v>3</v>
      </c>
      <c r="AB9" s="245">
        <v>4</v>
      </c>
      <c r="AC9" s="245">
        <v>1</v>
      </c>
      <c r="AD9" s="245">
        <v>1</v>
      </c>
      <c r="AE9" s="245">
        <v>2</v>
      </c>
      <c r="AF9" s="245">
        <v>6</v>
      </c>
      <c r="AG9" s="245">
        <v>1</v>
      </c>
      <c r="AH9" s="245">
        <v>1</v>
      </c>
      <c r="AI9" s="245">
        <v>3</v>
      </c>
      <c r="AJ9" s="245">
        <v>3</v>
      </c>
      <c r="AK9" s="245">
        <v>5</v>
      </c>
      <c r="AL9" s="245">
        <v>3</v>
      </c>
      <c r="AM9" s="245">
        <v>4</v>
      </c>
      <c r="AN9" s="245">
        <v>1</v>
      </c>
      <c r="AO9" s="245">
        <v>5</v>
      </c>
      <c r="AP9" s="245">
        <v>3</v>
      </c>
      <c r="AQ9" s="245">
        <v>8</v>
      </c>
      <c r="AR9" s="245">
        <v>3</v>
      </c>
      <c r="AS9" s="245">
        <v>4</v>
      </c>
      <c r="AT9" s="245">
        <v>4</v>
      </c>
      <c r="AU9" s="245">
        <v>5</v>
      </c>
      <c r="AV9" s="245">
        <v>3</v>
      </c>
      <c r="AW9" s="245">
        <v>1</v>
      </c>
      <c r="AX9" s="245">
        <v>3</v>
      </c>
      <c r="AY9" s="245">
        <v>2</v>
      </c>
      <c r="AZ9" s="245">
        <v>2</v>
      </c>
      <c r="BA9" s="245">
        <v>3</v>
      </c>
      <c r="BB9" s="245">
        <v>1</v>
      </c>
      <c r="BC9" s="245">
        <v>0</v>
      </c>
      <c r="BD9" s="245">
        <v>3</v>
      </c>
      <c r="BE9" s="245">
        <v>1</v>
      </c>
      <c r="BF9" s="245">
        <v>4</v>
      </c>
      <c r="BG9" s="245">
        <v>2</v>
      </c>
      <c r="BH9" s="245">
        <v>0</v>
      </c>
      <c r="BI9" s="245">
        <v>1</v>
      </c>
      <c r="BJ9" s="245">
        <v>1</v>
      </c>
      <c r="BK9" s="245">
        <v>3</v>
      </c>
      <c r="BL9" s="245">
        <v>1</v>
      </c>
      <c r="BM9" s="245">
        <v>0</v>
      </c>
      <c r="BN9" s="245">
        <v>0</v>
      </c>
      <c r="BO9" s="245">
        <v>1</v>
      </c>
      <c r="BP9" s="245">
        <v>0</v>
      </c>
      <c r="BQ9" s="245">
        <v>1</v>
      </c>
      <c r="BR9" s="245">
        <v>1</v>
      </c>
      <c r="BS9" s="245">
        <v>0</v>
      </c>
      <c r="BT9" s="245">
        <v>0</v>
      </c>
      <c r="BU9" s="245">
        <v>0</v>
      </c>
      <c r="BV9" s="245">
        <v>0</v>
      </c>
      <c r="BW9" s="245">
        <v>0</v>
      </c>
      <c r="BX9" s="245">
        <v>0</v>
      </c>
      <c r="BY9" s="245">
        <v>0</v>
      </c>
      <c r="BZ9" s="245">
        <v>0</v>
      </c>
      <c r="CA9" s="248">
        <f>IF(SUM(G9:BT9)=0,NA(),SUM(G9:BT9))</f>
        <v>114</v>
      </c>
      <c r="CB9" s="248">
        <f>IF(SUM(G9:BZ9)=0,NA(),SUM(G9:BZ9))</f>
        <v>114</v>
      </c>
      <c r="CC9" s="287">
        <f>SUMPRODUCT(G9:BT9,$G$6:$BT$6)/CA9</f>
        <v>59.166666666666664</v>
      </c>
      <c r="CD9" s="287">
        <f>SUMPRODUCT(G9:BZ9,$G$6:$BZ$6)/CB9</f>
        <v>59.166666666666664</v>
      </c>
    </row>
    <row r="10" spans="4:82">
      <c r="D10" s="238"/>
      <c r="E10" s="238"/>
      <c r="F10" s="239">
        <f>F9+1</f>
        <v>1969</v>
      </c>
      <c r="G10" s="245">
        <v>0</v>
      </c>
      <c r="H10" s="245">
        <v>0</v>
      </c>
      <c r="I10" s="245">
        <v>0</v>
      </c>
      <c r="J10" s="245">
        <v>0</v>
      </c>
      <c r="K10" s="245">
        <v>0</v>
      </c>
      <c r="L10" s="245">
        <v>0</v>
      </c>
      <c r="M10" s="245">
        <v>0</v>
      </c>
      <c r="N10" s="245">
        <v>0</v>
      </c>
      <c r="O10" s="245">
        <v>0</v>
      </c>
      <c r="P10" s="245">
        <v>0</v>
      </c>
      <c r="Q10" s="245">
        <v>0</v>
      </c>
      <c r="R10" s="245">
        <v>0</v>
      </c>
      <c r="S10" s="245">
        <v>0</v>
      </c>
      <c r="T10" s="245">
        <v>0</v>
      </c>
      <c r="U10" s="245">
        <v>0</v>
      </c>
      <c r="V10" s="245">
        <v>1</v>
      </c>
      <c r="W10" s="245">
        <v>0</v>
      </c>
      <c r="X10" s="245">
        <v>0</v>
      </c>
      <c r="Y10" s="245">
        <v>0</v>
      </c>
      <c r="Z10" s="245">
        <v>1</v>
      </c>
      <c r="AA10" s="245">
        <v>3</v>
      </c>
      <c r="AB10" s="245">
        <v>2</v>
      </c>
      <c r="AC10" s="245">
        <v>2</v>
      </c>
      <c r="AD10" s="245">
        <v>3</v>
      </c>
      <c r="AE10" s="245">
        <v>0</v>
      </c>
      <c r="AF10" s="245">
        <v>1</v>
      </c>
      <c r="AG10" s="245">
        <v>1</v>
      </c>
      <c r="AH10" s="245">
        <v>1</v>
      </c>
      <c r="AI10" s="245">
        <v>0</v>
      </c>
      <c r="AJ10" s="245">
        <v>3</v>
      </c>
      <c r="AK10" s="245">
        <v>1</v>
      </c>
      <c r="AL10" s="245">
        <v>4</v>
      </c>
      <c r="AM10" s="245">
        <v>6</v>
      </c>
      <c r="AN10" s="245">
        <v>8</v>
      </c>
      <c r="AO10" s="245">
        <v>3</v>
      </c>
      <c r="AP10" s="245">
        <v>6</v>
      </c>
      <c r="AQ10" s="245">
        <v>3</v>
      </c>
      <c r="AR10" s="245">
        <v>10</v>
      </c>
      <c r="AS10" s="245">
        <v>6</v>
      </c>
      <c r="AT10" s="245">
        <v>7</v>
      </c>
      <c r="AU10" s="245">
        <v>6</v>
      </c>
      <c r="AV10" s="245">
        <v>4</v>
      </c>
      <c r="AW10" s="245">
        <v>2</v>
      </c>
      <c r="AX10" s="245">
        <v>6</v>
      </c>
      <c r="AY10" s="245">
        <v>5</v>
      </c>
      <c r="AZ10" s="245">
        <v>8</v>
      </c>
      <c r="BA10" s="245">
        <v>4</v>
      </c>
      <c r="BB10" s="245">
        <v>1</v>
      </c>
      <c r="BC10" s="245">
        <v>0</v>
      </c>
      <c r="BD10" s="245">
        <v>2</v>
      </c>
      <c r="BE10" s="245">
        <v>1</v>
      </c>
      <c r="BF10" s="245">
        <v>3</v>
      </c>
      <c r="BG10" s="245">
        <v>1</v>
      </c>
      <c r="BH10" s="245">
        <v>1</v>
      </c>
      <c r="BI10" s="245">
        <v>1</v>
      </c>
      <c r="BJ10" s="245">
        <v>2</v>
      </c>
      <c r="BK10" s="245">
        <v>1</v>
      </c>
      <c r="BL10" s="245">
        <v>0</v>
      </c>
      <c r="BM10" s="245">
        <v>0</v>
      </c>
      <c r="BN10" s="245">
        <v>0</v>
      </c>
      <c r="BO10" s="245">
        <v>0</v>
      </c>
      <c r="BP10" s="245">
        <v>1</v>
      </c>
      <c r="BQ10" s="245">
        <v>0</v>
      </c>
      <c r="BR10" s="245">
        <v>1</v>
      </c>
      <c r="BS10" s="245">
        <v>0</v>
      </c>
      <c r="BT10" s="245">
        <v>0</v>
      </c>
      <c r="BU10" s="245">
        <v>0</v>
      </c>
      <c r="BV10" s="245">
        <v>1</v>
      </c>
      <c r="BW10" s="245">
        <v>0</v>
      </c>
      <c r="BX10" s="245">
        <v>0</v>
      </c>
      <c r="BY10" s="245">
        <v>0</v>
      </c>
      <c r="BZ10" s="245">
        <v>0</v>
      </c>
      <c r="CA10" s="248">
        <f t="shared" ref="CA10:CA71" si="2">IF(SUM(G10:BT10)=0,NA(),SUM(G10:BT10))</f>
        <v>122</v>
      </c>
      <c r="CB10" s="248">
        <f t="shared" ref="CB10:CB71" si="3">IF(SUM(G10:BZ10)=0,NA(),SUM(G10:BZ10))</f>
        <v>123</v>
      </c>
      <c r="CC10" s="287">
        <f t="shared" ref="CC10:CC71" si="4">SUMPRODUCT(G10:BT10,$G$6:$BT$6)/CA10</f>
        <v>61.885245901639344</v>
      </c>
      <c r="CD10" s="287">
        <f t="shared" ref="CD10:CD71" si="5">SUMPRODUCT(G10:BZ10,$G$6:$BZ$6)/CB10</f>
        <v>62.121951219512198</v>
      </c>
    </row>
    <row r="11" spans="4:82">
      <c r="D11" s="238"/>
      <c r="E11" s="238"/>
      <c r="F11" s="239">
        <f t="shared" ref="F11:F71" si="6">F10+1</f>
        <v>1970</v>
      </c>
      <c r="G11" s="245">
        <v>0</v>
      </c>
      <c r="H11" s="245">
        <v>0</v>
      </c>
      <c r="I11" s="245">
        <v>0</v>
      </c>
      <c r="J11" s="245">
        <v>1</v>
      </c>
      <c r="K11" s="245">
        <v>0</v>
      </c>
      <c r="L11" s="245">
        <v>0</v>
      </c>
      <c r="M11" s="245">
        <v>0</v>
      </c>
      <c r="N11" s="245">
        <v>0</v>
      </c>
      <c r="O11" s="245">
        <v>0</v>
      </c>
      <c r="P11" s="245">
        <v>0</v>
      </c>
      <c r="Q11" s="245">
        <v>0</v>
      </c>
      <c r="R11" s="245">
        <v>0</v>
      </c>
      <c r="S11" s="245">
        <v>0</v>
      </c>
      <c r="T11" s="245">
        <v>2</v>
      </c>
      <c r="U11" s="245">
        <v>1</v>
      </c>
      <c r="V11" s="245">
        <v>0</v>
      </c>
      <c r="W11" s="245">
        <v>1</v>
      </c>
      <c r="X11" s="245">
        <v>0</v>
      </c>
      <c r="Y11" s="245">
        <v>0</v>
      </c>
      <c r="Z11" s="245">
        <v>1</v>
      </c>
      <c r="AA11" s="245">
        <v>1</v>
      </c>
      <c r="AB11" s="245">
        <v>2</v>
      </c>
      <c r="AC11" s="245">
        <v>1</v>
      </c>
      <c r="AD11" s="245">
        <v>0</v>
      </c>
      <c r="AE11" s="245">
        <v>1</v>
      </c>
      <c r="AF11" s="245">
        <v>1</v>
      </c>
      <c r="AG11" s="245">
        <v>4</v>
      </c>
      <c r="AH11" s="245">
        <v>2</v>
      </c>
      <c r="AI11" s="245">
        <v>1</v>
      </c>
      <c r="AJ11" s="245">
        <v>2</v>
      </c>
      <c r="AK11" s="245">
        <v>5</v>
      </c>
      <c r="AL11" s="245">
        <v>4</v>
      </c>
      <c r="AM11" s="245">
        <v>6</v>
      </c>
      <c r="AN11" s="245">
        <v>5</v>
      </c>
      <c r="AO11" s="245">
        <v>10</v>
      </c>
      <c r="AP11" s="245">
        <v>3</v>
      </c>
      <c r="AQ11" s="245">
        <v>4</v>
      </c>
      <c r="AR11" s="245">
        <v>11</v>
      </c>
      <c r="AS11" s="245">
        <v>11</v>
      </c>
      <c r="AT11" s="245">
        <v>4</v>
      </c>
      <c r="AU11" s="245">
        <v>9</v>
      </c>
      <c r="AV11" s="245">
        <v>1</v>
      </c>
      <c r="AW11" s="245">
        <v>5</v>
      </c>
      <c r="AX11" s="245">
        <v>4</v>
      </c>
      <c r="AY11" s="245">
        <v>7</v>
      </c>
      <c r="AZ11" s="245">
        <v>6</v>
      </c>
      <c r="BA11" s="245">
        <v>3</v>
      </c>
      <c r="BB11" s="245">
        <v>2</v>
      </c>
      <c r="BC11" s="245">
        <v>4</v>
      </c>
      <c r="BD11" s="245">
        <v>6</v>
      </c>
      <c r="BE11" s="245">
        <v>5</v>
      </c>
      <c r="BF11" s="245">
        <v>0</v>
      </c>
      <c r="BG11" s="245">
        <v>1</v>
      </c>
      <c r="BH11" s="245">
        <v>0</v>
      </c>
      <c r="BI11" s="245">
        <v>0</v>
      </c>
      <c r="BJ11" s="245">
        <v>1</v>
      </c>
      <c r="BK11" s="245">
        <v>2</v>
      </c>
      <c r="BL11" s="245">
        <v>2</v>
      </c>
      <c r="BM11" s="245">
        <v>1</v>
      </c>
      <c r="BN11" s="245">
        <v>0</v>
      </c>
      <c r="BO11" s="245">
        <v>1</v>
      </c>
      <c r="BP11" s="245">
        <v>1</v>
      </c>
      <c r="BQ11" s="245">
        <v>0</v>
      </c>
      <c r="BR11" s="245">
        <v>0</v>
      </c>
      <c r="BS11" s="245">
        <v>0</v>
      </c>
      <c r="BT11" s="245">
        <v>0</v>
      </c>
      <c r="BU11" s="245">
        <v>0</v>
      </c>
      <c r="BV11" s="245">
        <v>0</v>
      </c>
      <c r="BW11" s="245">
        <v>0</v>
      </c>
      <c r="BX11" s="245">
        <v>0</v>
      </c>
      <c r="BY11" s="245">
        <v>0</v>
      </c>
      <c r="BZ11" s="245">
        <v>0</v>
      </c>
      <c r="CA11" s="248">
        <f t="shared" si="2"/>
        <v>145</v>
      </c>
      <c r="CB11" s="248">
        <f t="shared" si="3"/>
        <v>145</v>
      </c>
      <c r="CC11" s="287">
        <f t="shared" si="4"/>
        <v>61.910344827586208</v>
      </c>
      <c r="CD11" s="287">
        <f t="shared" si="5"/>
        <v>61.910344827586208</v>
      </c>
    </row>
    <row r="12" spans="4:82">
      <c r="D12" s="238"/>
      <c r="E12" s="238"/>
      <c r="F12" s="239">
        <f t="shared" si="6"/>
        <v>1971</v>
      </c>
      <c r="G12" s="245">
        <v>0</v>
      </c>
      <c r="H12" s="245">
        <v>0</v>
      </c>
      <c r="I12" s="245">
        <v>0</v>
      </c>
      <c r="J12" s="245">
        <v>0</v>
      </c>
      <c r="K12" s="245">
        <v>1</v>
      </c>
      <c r="L12" s="245">
        <v>0</v>
      </c>
      <c r="M12" s="245">
        <v>0</v>
      </c>
      <c r="N12" s="245">
        <v>0</v>
      </c>
      <c r="O12" s="245">
        <v>0</v>
      </c>
      <c r="P12" s="245">
        <v>0</v>
      </c>
      <c r="Q12" s="245">
        <v>0</v>
      </c>
      <c r="R12" s="245">
        <v>0</v>
      </c>
      <c r="S12" s="245">
        <v>0</v>
      </c>
      <c r="T12" s="245">
        <v>2</v>
      </c>
      <c r="U12" s="245">
        <v>0</v>
      </c>
      <c r="V12" s="245">
        <v>0</v>
      </c>
      <c r="W12" s="245">
        <v>1</v>
      </c>
      <c r="X12" s="245">
        <v>1</v>
      </c>
      <c r="Y12" s="245">
        <v>1</v>
      </c>
      <c r="Z12" s="245">
        <v>1</v>
      </c>
      <c r="AA12" s="245">
        <v>1</v>
      </c>
      <c r="AB12" s="245">
        <v>3</v>
      </c>
      <c r="AC12" s="245">
        <v>0</v>
      </c>
      <c r="AD12" s="245">
        <v>1</v>
      </c>
      <c r="AE12" s="245">
        <v>0</v>
      </c>
      <c r="AF12" s="245">
        <v>3</v>
      </c>
      <c r="AG12" s="245">
        <v>3</v>
      </c>
      <c r="AH12" s="245">
        <v>4</v>
      </c>
      <c r="AI12" s="245">
        <v>3</v>
      </c>
      <c r="AJ12" s="245">
        <v>2</v>
      </c>
      <c r="AK12" s="245">
        <v>4</v>
      </c>
      <c r="AL12" s="245">
        <v>3</v>
      </c>
      <c r="AM12" s="245">
        <v>5</v>
      </c>
      <c r="AN12" s="245">
        <v>5</v>
      </c>
      <c r="AO12" s="245">
        <v>1</v>
      </c>
      <c r="AP12" s="245">
        <v>1</v>
      </c>
      <c r="AQ12" s="245">
        <v>10</v>
      </c>
      <c r="AR12" s="245">
        <v>7</v>
      </c>
      <c r="AS12" s="245">
        <v>4</v>
      </c>
      <c r="AT12" s="245">
        <v>7</v>
      </c>
      <c r="AU12" s="245">
        <v>5</v>
      </c>
      <c r="AV12" s="245">
        <v>2</v>
      </c>
      <c r="AW12" s="245">
        <v>5</v>
      </c>
      <c r="AX12" s="245">
        <v>13</v>
      </c>
      <c r="AY12" s="245">
        <v>1</v>
      </c>
      <c r="AZ12" s="245">
        <v>5</v>
      </c>
      <c r="BA12" s="245">
        <v>3</v>
      </c>
      <c r="BB12" s="245">
        <v>4</v>
      </c>
      <c r="BC12" s="245">
        <v>0</v>
      </c>
      <c r="BD12" s="245">
        <v>6</v>
      </c>
      <c r="BE12" s="245">
        <v>5</v>
      </c>
      <c r="BF12" s="245">
        <v>1</v>
      </c>
      <c r="BG12" s="245">
        <v>4</v>
      </c>
      <c r="BH12" s="245">
        <v>2</v>
      </c>
      <c r="BI12" s="245">
        <v>2</v>
      </c>
      <c r="BJ12" s="245">
        <v>1</v>
      </c>
      <c r="BK12" s="245">
        <v>1</v>
      </c>
      <c r="BL12" s="245">
        <v>1</v>
      </c>
      <c r="BM12" s="245">
        <v>2</v>
      </c>
      <c r="BN12" s="245">
        <v>1</v>
      </c>
      <c r="BO12" s="245">
        <v>0</v>
      </c>
      <c r="BP12" s="245">
        <v>0</v>
      </c>
      <c r="BQ12" s="245">
        <v>1</v>
      </c>
      <c r="BR12" s="245">
        <v>1</v>
      </c>
      <c r="BS12" s="245">
        <v>1</v>
      </c>
      <c r="BT12" s="245">
        <v>0</v>
      </c>
      <c r="BU12" s="245">
        <v>0</v>
      </c>
      <c r="BV12" s="245">
        <v>0</v>
      </c>
      <c r="BW12" s="245">
        <v>0</v>
      </c>
      <c r="BX12" s="245">
        <v>0</v>
      </c>
      <c r="BY12" s="245">
        <v>0</v>
      </c>
      <c r="BZ12" s="245">
        <v>0</v>
      </c>
      <c r="CA12" s="248">
        <f t="shared" si="2"/>
        <v>141</v>
      </c>
      <c r="CB12" s="248">
        <f t="shared" si="3"/>
        <v>141</v>
      </c>
      <c r="CC12" s="287">
        <f t="shared" si="4"/>
        <v>62.687943262411345</v>
      </c>
      <c r="CD12" s="287">
        <f t="shared" si="5"/>
        <v>62.687943262411345</v>
      </c>
    </row>
    <row r="13" spans="4:82">
      <c r="D13" s="238"/>
      <c r="E13" s="238"/>
      <c r="F13" s="239">
        <f t="shared" si="6"/>
        <v>1972</v>
      </c>
      <c r="G13" s="245">
        <v>1</v>
      </c>
      <c r="H13" s="245">
        <v>0</v>
      </c>
      <c r="I13" s="245">
        <v>0</v>
      </c>
      <c r="J13" s="245">
        <v>0</v>
      </c>
      <c r="K13" s="245">
        <v>0</v>
      </c>
      <c r="L13" s="245">
        <v>1</v>
      </c>
      <c r="M13" s="245">
        <v>0</v>
      </c>
      <c r="N13" s="245">
        <v>1</v>
      </c>
      <c r="O13" s="245">
        <v>0</v>
      </c>
      <c r="P13" s="245">
        <v>0</v>
      </c>
      <c r="Q13" s="245">
        <v>0</v>
      </c>
      <c r="R13" s="245">
        <v>0</v>
      </c>
      <c r="S13" s="245">
        <v>0</v>
      </c>
      <c r="T13" s="245">
        <v>0</v>
      </c>
      <c r="U13" s="245">
        <v>0</v>
      </c>
      <c r="V13" s="245">
        <v>0</v>
      </c>
      <c r="W13" s="245">
        <v>0</v>
      </c>
      <c r="X13" s="245">
        <v>0</v>
      </c>
      <c r="Y13" s="245">
        <v>2</v>
      </c>
      <c r="Z13" s="245">
        <v>1</v>
      </c>
      <c r="AA13" s="245">
        <v>2</v>
      </c>
      <c r="AB13" s="245">
        <v>1</v>
      </c>
      <c r="AC13" s="245">
        <v>6</v>
      </c>
      <c r="AD13" s="245">
        <v>1</v>
      </c>
      <c r="AE13" s="245">
        <v>2</v>
      </c>
      <c r="AF13" s="245">
        <v>5</v>
      </c>
      <c r="AG13" s="245">
        <v>2</v>
      </c>
      <c r="AH13" s="245">
        <v>4</v>
      </c>
      <c r="AI13" s="245">
        <v>4</v>
      </c>
      <c r="AJ13" s="245">
        <v>2</v>
      </c>
      <c r="AK13" s="245">
        <v>3</v>
      </c>
      <c r="AL13" s="245">
        <v>4</v>
      </c>
      <c r="AM13" s="245">
        <v>6</v>
      </c>
      <c r="AN13" s="245">
        <v>9</v>
      </c>
      <c r="AO13" s="245">
        <v>7</v>
      </c>
      <c r="AP13" s="245">
        <v>8</v>
      </c>
      <c r="AQ13" s="245">
        <v>8</v>
      </c>
      <c r="AR13" s="245">
        <v>3</v>
      </c>
      <c r="AS13" s="245">
        <v>6</v>
      </c>
      <c r="AT13" s="245">
        <v>6</v>
      </c>
      <c r="AU13" s="245">
        <v>5</v>
      </c>
      <c r="AV13" s="245">
        <v>2</v>
      </c>
      <c r="AW13" s="245">
        <v>6</v>
      </c>
      <c r="AX13" s="245">
        <v>7</v>
      </c>
      <c r="AY13" s="245">
        <v>4</v>
      </c>
      <c r="AZ13" s="245">
        <v>10</v>
      </c>
      <c r="BA13" s="245">
        <v>5</v>
      </c>
      <c r="BB13" s="245">
        <v>5</v>
      </c>
      <c r="BC13" s="245">
        <v>3</v>
      </c>
      <c r="BD13" s="245">
        <v>5</v>
      </c>
      <c r="BE13" s="245">
        <v>6</v>
      </c>
      <c r="BF13" s="245">
        <v>2</v>
      </c>
      <c r="BG13" s="245">
        <v>1</v>
      </c>
      <c r="BH13" s="245">
        <v>1</v>
      </c>
      <c r="BI13" s="245">
        <v>2</v>
      </c>
      <c r="BJ13" s="245">
        <v>0</v>
      </c>
      <c r="BK13" s="245">
        <v>3</v>
      </c>
      <c r="BL13" s="245">
        <v>0</v>
      </c>
      <c r="BM13" s="245">
        <v>1</v>
      </c>
      <c r="BN13" s="245">
        <v>1</v>
      </c>
      <c r="BO13" s="245">
        <v>0</v>
      </c>
      <c r="BP13" s="245">
        <v>1</v>
      </c>
      <c r="BQ13" s="245">
        <v>1</v>
      </c>
      <c r="BR13" s="245">
        <v>0</v>
      </c>
      <c r="BS13" s="245">
        <v>2</v>
      </c>
      <c r="BT13" s="245">
        <v>0</v>
      </c>
      <c r="BU13" s="245">
        <v>0</v>
      </c>
      <c r="BV13" s="245">
        <v>0</v>
      </c>
      <c r="BW13" s="245">
        <v>0</v>
      </c>
      <c r="BX13" s="245">
        <v>0</v>
      </c>
      <c r="BY13" s="245">
        <v>0</v>
      </c>
      <c r="BZ13" s="245">
        <v>1</v>
      </c>
      <c r="CA13" s="248">
        <f t="shared" si="2"/>
        <v>168</v>
      </c>
      <c r="CB13" s="248">
        <f t="shared" si="3"/>
        <v>169</v>
      </c>
      <c r="CC13" s="287">
        <f t="shared" si="4"/>
        <v>61.678571428571431</v>
      </c>
      <c r="CD13" s="287">
        <f t="shared" si="5"/>
        <v>61.890532544378701</v>
      </c>
    </row>
    <row r="14" spans="4:82">
      <c r="D14" s="238"/>
      <c r="E14" s="238"/>
      <c r="F14" s="239">
        <f t="shared" si="6"/>
        <v>1973</v>
      </c>
      <c r="G14" s="245">
        <v>1</v>
      </c>
      <c r="H14" s="245">
        <v>0</v>
      </c>
      <c r="I14" s="245">
        <v>0</v>
      </c>
      <c r="J14" s="245">
        <v>0</v>
      </c>
      <c r="K14" s="245">
        <v>0</v>
      </c>
      <c r="L14" s="245">
        <v>0</v>
      </c>
      <c r="M14" s="245">
        <v>0</v>
      </c>
      <c r="N14" s="245">
        <v>0</v>
      </c>
      <c r="O14" s="245">
        <v>2</v>
      </c>
      <c r="P14" s="245">
        <v>0</v>
      </c>
      <c r="Q14" s="245">
        <v>1</v>
      </c>
      <c r="R14" s="245">
        <v>0</v>
      </c>
      <c r="S14" s="245">
        <v>1</v>
      </c>
      <c r="T14" s="245">
        <v>0</v>
      </c>
      <c r="U14" s="245">
        <v>0</v>
      </c>
      <c r="V14" s="245">
        <v>1</v>
      </c>
      <c r="W14" s="245">
        <v>1</v>
      </c>
      <c r="X14" s="245">
        <v>1</v>
      </c>
      <c r="Y14" s="245">
        <v>1</v>
      </c>
      <c r="Z14" s="245">
        <v>1</v>
      </c>
      <c r="AA14" s="245">
        <v>1</v>
      </c>
      <c r="AB14" s="245">
        <v>0</v>
      </c>
      <c r="AC14" s="245">
        <v>4</v>
      </c>
      <c r="AD14" s="245">
        <v>4</v>
      </c>
      <c r="AE14" s="245">
        <v>1</v>
      </c>
      <c r="AF14" s="245">
        <v>5</v>
      </c>
      <c r="AG14" s="245">
        <v>5</v>
      </c>
      <c r="AH14" s="245">
        <v>6</v>
      </c>
      <c r="AI14" s="245">
        <v>1</v>
      </c>
      <c r="AJ14" s="245">
        <v>6</v>
      </c>
      <c r="AK14" s="245">
        <v>5</v>
      </c>
      <c r="AL14" s="245">
        <v>2</v>
      </c>
      <c r="AM14" s="245">
        <v>6</v>
      </c>
      <c r="AN14" s="245">
        <v>1</v>
      </c>
      <c r="AO14" s="245">
        <v>5</v>
      </c>
      <c r="AP14" s="245">
        <v>8</v>
      </c>
      <c r="AQ14" s="245">
        <v>5</v>
      </c>
      <c r="AR14" s="245">
        <v>9</v>
      </c>
      <c r="AS14" s="245">
        <v>9</v>
      </c>
      <c r="AT14" s="245">
        <v>6</v>
      </c>
      <c r="AU14" s="245">
        <v>7</v>
      </c>
      <c r="AV14" s="245">
        <v>8</v>
      </c>
      <c r="AW14" s="245">
        <v>5</v>
      </c>
      <c r="AX14" s="245">
        <v>3</v>
      </c>
      <c r="AY14" s="245">
        <v>7</v>
      </c>
      <c r="AZ14" s="245">
        <v>9</v>
      </c>
      <c r="BA14" s="245">
        <v>7</v>
      </c>
      <c r="BB14" s="245">
        <v>4</v>
      </c>
      <c r="BC14" s="245">
        <v>8</v>
      </c>
      <c r="BD14" s="245">
        <v>2</v>
      </c>
      <c r="BE14" s="245">
        <v>5</v>
      </c>
      <c r="BF14" s="245">
        <v>4</v>
      </c>
      <c r="BG14" s="245">
        <v>2</v>
      </c>
      <c r="BH14" s="245">
        <v>1</v>
      </c>
      <c r="BI14" s="245">
        <v>4</v>
      </c>
      <c r="BJ14" s="245">
        <v>2</v>
      </c>
      <c r="BK14" s="245">
        <v>0</v>
      </c>
      <c r="BL14" s="245">
        <v>1</v>
      </c>
      <c r="BM14" s="245">
        <v>0</v>
      </c>
      <c r="BN14" s="245">
        <v>1</v>
      </c>
      <c r="BO14" s="245">
        <v>1</v>
      </c>
      <c r="BP14" s="245">
        <v>1</v>
      </c>
      <c r="BQ14" s="245">
        <v>0</v>
      </c>
      <c r="BR14" s="245">
        <v>0</v>
      </c>
      <c r="BS14" s="245">
        <v>0</v>
      </c>
      <c r="BT14" s="245">
        <v>0</v>
      </c>
      <c r="BU14" s="245">
        <v>0</v>
      </c>
      <c r="BV14" s="245">
        <v>0</v>
      </c>
      <c r="BW14" s="245">
        <v>1</v>
      </c>
      <c r="BX14" s="245">
        <v>0</v>
      </c>
      <c r="BY14" s="245">
        <v>0</v>
      </c>
      <c r="BZ14" s="245">
        <v>0</v>
      </c>
      <c r="CA14" s="248">
        <f t="shared" si="2"/>
        <v>181</v>
      </c>
      <c r="CB14" s="248">
        <f t="shared" si="3"/>
        <v>182</v>
      </c>
      <c r="CC14" s="287">
        <f t="shared" si="4"/>
        <v>61.370165745856355</v>
      </c>
      <c r="CD14" s="287">
        <f t="shared" si="5"/>
        <v>61.53846153846154</v>
      </c>
    </row>
    <row r="15" spans="4:82">
      <c r="D15" s="238"/>
      <c r="E15" s="238"/>
      <c r="F15" s="239">
        <f t="shared" si="6"/>
        <v>1974</v>
      </c>
      <c r="G15" s="245">
        <v>0</v>
      </c>
      <c r="H15" s="245">
        <v>0</v>
      </c>
      <c r="I15" s="245">
        <v>0</v>
      </c>
      <c r="J15" s="245">
        <v>0</v>
      </c>
      <c r="K15" s="245">
        <v>0</v>
      </c>
      <c r="L15" s="245">
        <v>0</v>
      </c>
      <c r="M15" s="245">
        <v>0</v>
      </c>
      <c r="N15" s="245">
        <v>0</v>
      </c>
      <c r="O15" s="245">
        <v>0</v>
      </c>
      <c r="P15" s="245">
        <v>0</v>
      </c>
      <c r="Q15" s="245">
        <v>0</v>
      </c>
      <c r="R15" s="245">
        <v>0</v>
      </c>
      <c r="S15" s="245">
        <v>0</v>
      </c>
      <c r="T15" s="245">
        <v>0</v>
      </c>
      <c r="U15" s="245">
        <v>1</v>
      </c>
      <c r="V15" s="245">
        <v>2</v>
      </c>
      <c r="W15" s="245">
        <v>0</v>
      </c>
      <c r="X15" s="245">
        <v>0</v>
      </c>
      <c r="Y15" s="245">
        <v>0</v>
      </c>
      <c r="Z15" s="245">
        <v>2</v>
      </c>
      <c r="AA15" s="245">
        <v>0</v>
      </c>
      <c r="AB15" s="245">
        <v>1</v>
      </c>
      <c r="AC15" s="245">
        <v>3</v>
      </c>
      <c r="AD15" s="245">
        <v>4</v>
      </c>
      <c r="AE15" s="245">
        <v>3</v>
      </c>
      <c r="AF15" s="245">
        <v>5</v>
      </c>
      <c r="AG15" s="245">
        <v>2</v>
      </c>
      <c r="AH15" s="245">
        <v>6</v>
      </c>
      <c r="AI15" s="245">
        <v>2</v>
      </c>
      <c r="AJ15" s="245">
        <v>5</v>
      </c>
      <c r="AK15" s="245">
        <v>3</v>
      </c>
      <c r="AL15" s="245">
        <v>4</v>
      </c>
      <c r="AM15" s="245">
        <v>4</v>
      </c>
      <c r="AN15" s="245">
        <v>11</v>
      </c>
      <c r="AO15" s="245">
        <v>3</v>
      </c>
      <c r="AP15" s="245">
        <v>5</v>
      </c>
      <c r="AQ15" s="245">
        <v>10</v>
      </c>
      <c r="AR15" s="245">
        <v>10</v>
      </c>
      <c r="AS15" s="245">
        <v>3</v>
      </c>
      <c r="AT15" s="245">
        <v>6</v>
      </c>
      <c r="AU15" s="245">
        <v>11</v>
      </c>
      <c r="AV15" s="245">
        <v>7</v>
      </c>
      <c r="AW15" s="245">
        <v>8</v>
      </c>
      <c r="AX15" s="245">
        <v>6</v>
      </c>
      <c r="AY15" s="245">
        <v>6</v>
      </c>
      <c r="AZ15" s="245">
        <v>4</v>
      </c>
      <c r="BA15" s="245">
        <v>9</v>
      </c>
      <c r="BB15" s="245">
        <v>10</v>
      </c>
      <c r="BC15" s="245">
        <v>7</v>
      </c>
      <c r="BD15" s="245">
        <v>5</v>
      </c>
      <c r="BE15" s="245">
        <v>2</v>
      </c>
      <c r="BF15" s="245">
        <v>3</v>
      </c>
      <c r="BG15" s="245">
        <v>2</v>
      </c>
      <c r="BH15" s="245">
        <v>0</v>
      </c>
      <c r="BI15" s="245">
        <v>4</v>
      </c>
      <c r="BJ15" s="245">
        <v>0</v>
      </c>
      <c r="BK15" s="245">
        <v>0</v>
      </c>
      <c r="BL15" s="245">
        <v>2</v>
      </c>
      <c r="BM15" s="245">
        <v>2</v>
      </c>
      <c r="BN15" s="245">
        <v>0</v>
      </c>
      <c r="BO15" s="245">
        <v>2</v>
      </c>
      <c r="BP15" s="245">
        <v>0</v>
      </c>
      <c r="BQ15" s="245">
        <v>0</v>
      </c>
      <c r="BR15" s="245">
        <v>0</v>
      </c>
      <c r="BS15" s="245">
        <v>0</v>
      </c>
      <c r="BT15" s="245">
        <v>0</v>
      </c>
      <c r="BU15" s="245">
        <v>0</v>
      </c>
      <c r="BV15" s="245">
        <v>0</v>
      </c>
      <c r="BW15" s="245">
        <v>0</v>
      </c>
      <c r="BX15" s="245">
        <v>0</v>
      </c>
      <c r="BY15" s="245">
        <v>0</v>
      </c>
      <c r="BZ15" s="245">
        <v>0</v>
      </c>
      <c r="CA15" s="248">
        <f t="shared" si="2"/>
        <v>185</v>
      </c>
      <c r="CB15" s="248">
        <f t="shared" si="3"/>
        <v>185</v>
      </c>
      <c r="CC15" s="287">
        <f t="shared" si="4"/>
        <v>62.302702702702703</v>
      </c>
      <c r="CD15" s="287">
        <f t="shared" si="5"/>
        <v>62.302702702702703</v>
      </c>
    </row>
    <row r="16" spans="4:82">
      <c r="D16" s="238"/>
      <c r="E16" s="238"/>
      <c r="F16" s="239">
        <f t="shared" si="6"/>
        <v>1975</v>
      </c>
      <c r="G16" s="245">
        <v>0</v>
      </c>
      <c r="H16" s="245">
        <v>1</v>
      </c>
      <c r="I16" s="245">
        <v>1</v>
      </c>
      <c r="J16" s="245">
        <v>1</v>
      </c>
      <c r="K16" s="245">
        <v>0</v>
      </c>
      <c r="L16" s="245">
        <v>0</v>
      </c>
      <c r="M16" s="245">
        <v>1</v>
      </c>
      <c r="N16" s="245">
        <v>0</v>
      </c>
      <c r="O16" s="245">
        <v>0</v>
      </c>
      <c r="P16" s="245">
        <v>0</v>
      </c>
      <c r="Q16" s="245">
        <v>0</v>
      </c>
      <c r="R16" s="245">
        <v>0</v>
      </c>
      <c r="S16" s="245">
        <v>0</v>
      </c>
      <c r="T16" s="245">
        <v>0</v>
      </c>
      <c r="U16" s="245">
        <v>0</v>
      </c>
      <c r="V16" s="245">
        <v>1</v>
      </c>
      <c r="W16" s="245">
        <v>0</v>
      </c>
      <c r="X16" s="245">
        <v>2</v>
      </c>
      <c r="Y16" s="245">
        <v>1</v>
      </c>
      <c r="Z16" s="245">
        <v>2</v>
      </c>
      <c r="AA16" s="245">
        <v>2</v>
      </c>
      <c r="AB16" s="245">
        <v>1</v>
      </c>
      <c r="AC16" s="245">
        <v>2</v>
      </c>
      <c r="AD16" s="245">
        <v>6</v>
      </c>
      <c r="AE16" s="245">
        <v>2</v>
      </c>
      <c r="AF16" s="245">
        <v>3</v>
      </c>
      <c r="AG16" s="245">
        <v>12</v>
      </c>
      <c r="AH16" s="245">
        <v>7</v>
      </c>
      <c r="AI16" s="245">
        <v>5</v>
      </c>
      <c r="AJ16" s="245">
        <v>3</v>
      </c>
      <c r="AK16" s="245">
        <v>4</v>
      </c>
      <c r="AL16" s="245">
        <v>3</v>
      </c>
      <c r="AM16" s="245">
        <v>4</v>
      </c>
      <c r="AN16" s="245">
        <v>3</v>
      </c>
      <c r="AO16" s="245">
        <v>8</v>
      </c>
      <c r="AP16" s="245">
        <v>8</v>
      </c>
      <c r="AQ16" s="245">
        <v>6</v>
      </c>
      <c r="AR16" s="245">
        <v>11</v>
      </c>
      <c r="AS16" s="245">
        <v>11</v>
      </c>
      <c r="AT16" s="245">
        <v>9</v>
      </c>
      <c r="AU16" s="245">
        <v>11</v>
      </c>
      <c r="AV16" s="245">
        <v>11</v>
      </c>
      <c r="AW16" s="245">
        <v>4</v>
      </c>
      <c r="AX16" s="245">
        <v>6</v>
      </c>
      <c r="AY16" s="245">
        <v>10</v>
      </c>
      <c r="AZ16" s="245">
        <v>5</v>
      </c>
      <c r="BA16" s="245">
        <v>7</v>
      </c>
      <c r="BB16" s="245">
        <v>6</v>
      </c>
      <c r="BC16" s="245">
        <v>9</v>
      </c>
      <c r="BD16" s="245">
        <v>3</v>
      </c>
      <c r="BE16" s="245">
        <v>3</v>
      </c>
      <c r="BF16" s="245">
        <v>3</v>
      </c>
      <c r="BG16" s="245">
        <v>3</v>
      </c>
      <c r="BH16" s="245">
        <v>5</v>
      </c>
      <c r="BI16" s="245">
        <v>0</v>
      </c>
      <c r="BJ16" s="245">
        <v>4</v>
      </c>
      <c r="BK16" s="245">
        <v>2</v>
      </c>
      <c r="BL16" s="245">
        <v>3</v>
      </c>
      <c r="BM16" s="245">
        <v>1</v>
      </c>
      <c r="BN16" s="245">
        <v>1</v>
      </c>
      <c r="BO16" s="245">
        <v>0</v>
      </c>
      <c r="BP16" s="245">
        <v>0</v>
      </c>
      <c r="BQ16" s="245">
        <v>0</v>
      </c>
      <c r="BR16" s="245">
        <v>1</v>
      </c>
      <c r="BS16" s="245">
        <v>0</v>
      </c>
      <c r="BT16" s="245">
        <v>1</v>
      </c>
      <c r="BU16" s="245">
        <v>0</v>
      </c>
      <c r="BV16" s="245">
        <v>0</v>
      </c>
      <c r="BW16" s="245">
        <v>0</v>
      </c>
      <c r="BX16" s="245">
        <v>0</v>
      </c>
      <c r="BY16" s="245">
        <v>0</v>
      </c>
      <c r="BZ16" s="245">
        <v>0</v>
      </c>
      <c r="CA16" s="248">
        <f t="shared" si="2"/>
        <v>219</v>
      </c>
      <c r="CB16" s="248">
        <f t="shared" si="3"/>
        <v>219</v>
      </c>
      <c r="CC16" s="287">
        <f t="shared" si="4"/>
        <v>61.589041095890408</v>
      </c>
      <c r="CD16" s="287">
        <f t="shared" si="5"/>
        <v>61.589041095890408</v>
      </c>
    </row>
    <row r="17" spans="4:82">
      <c r="D17" s="238"/>
      <c r="E17" s="238"/>
      <c r="F17" s="239">
        <f t="shared" si="6"/>
        <v>1976</v>
      </c>
      <c r="G17" s="245">
        <v>0</v>
      </c>
      <c r="H17" s="245">
        <v>0</v>
      </c>
      <c r="I17" s="245">
        <v>0</v>
      </c>
      <c r="J17" s="245">
        <v>0</v>
      </c>
      <c r="K17" s="245">
        <v>0</v>
      </c>
      <c r="L17" s="245">
        <v>1</v>
      </c>
      <c r="M17" s="245">
        <v>0</v>
      </c>
      <c r="N17" s="245">
        <v>0</v>
      </c>
      <c r="O17" s="245">
        <v>1</v>
      </c>
      <c r="P17" s="245">
        <v>0</v>
      </c>
      <c r="Q17" s="245">
        <v>1</v>
      </c>
      <c r="R17" s="245">
        <v>1</v>
      </c>
      <c r="S17" s="245">
        <v>2</v>
      </c>
      <c r="T17" s="245">
        <v>0</v>
      </c>
      <c r="U17" s="245">
        <v>0</v>
      </c>
      <c r="V17" s="245">
        <v>2</v>
      </c>
      <c r="W17" s="245">
        <v>2</v>
      </c>
      <c r="X17" s="245">
        <v>2</v>
      </c>
      <c r="Y17" s="245">
        <v>0</v>
      </c>
      <c r="Z17" s="245">
        <v>1</v>
      </c>
      <c r="AA17" s="245">
        <v>0</v>
      </c>
      <c r="AB17" s="245">
        <v>3</v>
      </c>
      <c r="AC17" s="245">
        <v>3</v>
      </c>
      <c r="AD17" s="245">
        <v>3</v>
      </c>
      <c r="AE17" s="245">
        <v>7</v>
      </c>
      <c r="AF17" s="245">
        <v>5</v>
      </c>
      <c r="AG17" s="245">
        <v>4</v>
      </c>
      <c r="AH17" s="245">
        <v>5</v>
      </c>
      <c r="AI17" s="245">
        <v>9</v>
      </c>
      <c r="AJ17" s="245">
        <v>5</v>
      </c>
      <c r="AK17" s="245">
        <v>8</v>
      </c>
      <c r="AL17" s="245">
        <v>9</v>
      </c>
      <c r="AM17" s="245">
        <v>5</v>
      </c>
      <c r="AN17" s="245">
        <v>7</v>
      </c>
      <c r="AO17" s="245">
        <v>5</v>
      </c>
      <c r="AP17" s="245">
        <v>14</v>
      </c>
      <c r="AQ17" s="245">
        <v>13</v>
      </c>
      <c r="AR17" s="245">
        <v>5</v>
      </c>
      <c r="AS17" s="245">
        <v>11</v>
      </c>
      <c r="AT17" s="245">
        <v>9</v>
      </c>
      <c r="AU17" s="245">
        <v>7</v>
      </c>
      <c r="AV17" s="245">
        <v>10</v>
      </c>
      <c r="AW17" s="245">
        <v>8</v>
      </c>
      <c r="AX17" s="245">
        <v>9</v>
      </c>
      <c r="AY17" s="245">
        <v>9</v>
      </c>
      <c r="AZ17" s="245">
        <v>12</v>
      </c>
      <c r="BA17" s="245">
        <v>8</v>
      </c>
      <c r="BB17" s="245">
        <v>2</v>
      </c>
      <c r="BC17" s="245">
        <v>11</v>
      </c>
      <c r="BD17" s="245">
        <v>7</v>
      </c>
      <c r="BE17" s="245">
        <v>7</v>
      </c>
      <c r="BF17" s="245">
        <v>3</v>
      </c>
      <c r="BG17" s="245">
        <v>0</v>
      </c>
      <c r="BH17" s="245">
        <v>4</v>
      </c>
      <c r="BI17" s="245">
        <v>3</v>
      </c>
      <c r="BJ17" s="245">
        <v>3</v>
      </c>
      <c r="BK17" s="245">
        <v>1</v>
      </c>
      <c r="BL17" s="245">
        <v>2</v>
      </c>
      <c r="BM17" s="245">
        <v>3</v>
      </c>
      <c r="BN17" s="245">
        <v>1</v>
      </c>
      <c r="BO17" s="245">
        <v>0</v>
      </c>
      <c r="BP17" s="245">
        <v>2</v>
      </c>
      <c r="BQ17" s="245">
        <v>0</v>
      </c>
      <c r="BR17" s="245">
        <v>0</v>
      </c>
      <c r="BS17" s="245">
        <v>0</v>
      </c>
      <c r="BT17" s="245">
        <v>1</v>
      </c>
      <c r="BU17" s="245">
        <v>0</v>
      </c>
      <c r="BV17" s="245">
        <v>0</v>
      </c>
      <c r="BW17" s="245">
        <v>0</v>
      </c>
      <c r="BX17" s="245">
        <v>0</v>
      </c>
      <c r="BY17" s="245">
        <v>0</v>
      </c>
      <c r="BZ17" s="245">
        <v>0</v>
      </c>
      <c r="CA17" s="248">
        <f t="shared" si="2"/>
        <v>256</v>
      </c>
      <c r="CB17" s="248">
        <f t="shared" si="3"/>
        <v>256</v>
      </c>
      <c r="CC17" s="287">
        <f t="shared" si="4"/>
        <v>61.5234375</v>
      </c>
      <c r="CD17" s="287">
        <f t="shared" si="5"/>
        <v>61.5234375</v>
      </c>
    </row>
    <row r="18" spans="4:82">
      <c r="D18" s="238"/>
      <c r="E18" s="238"/>
      <c r="F18" s="239">
        <f t="shared" si="6"/>
        <v>1977</v>
      </c>
      <c r="G18" s="245">
        <v>0</v>
      </c>
      <c r="H18" s="245">
        <v>0</v>
      </c>
      <c r="I18" s="245">
        <v>0</v>
      </c>
      <c r="J18" s="245">
        <v>0</v>
      </c>
      <c r="K18" s="245">
        <v>0</v>
      </c>
      <c r="L18" s="245">
        <v>0</v>
      </c>
      <c r="M18" s="245">
        <v>1</v>
      </c>
      <c r="N18" s="245">
        <v>0</v>
      </c>
      <c r="O18" s="245">
        <v>0</v>
      </c>
      <c r="P18" s="245">
        <v>0</v>
      </c>
      <c r="Q18" s="245">
        <v>0</v>
      </c>
      <c r="R18" s="245">
        <v>1</v>
      </c>
      <c r="S18" s="245">
        <v>0</v>
      </c>
      <c r="T18" s="245">
        <v>0</v>
      </c>
      <c r="U18" s="245">
        <v>2</v>
      </c>
      <c r="V18" s="245">
        <v>0</v>
      </c>
      <c r="W18" s="245">
        <v>3</v>
      </c>
      <c r="X18" s="245">
        <v>2</v>
      </c>
      <c r="Y18" s="245">
        <v>2</v>
      </c>
      <c r="Z18" s="245">
        <v>1</v>
      </c>
      <c r="AA18" s="245">
        <v>3</v>
      </c>
      <c r="AB18" s="245">
        <v>3</v>
      </c>
      <c r="AC18" s="245">
        <v>5</v>
      </c>
      <c r="AD18" s="245">
        <v>6</v>
      </c>
      <c r="AE18" s="245">
        <v>1</v>
      </c>
      <c r="AF18" s="245">
        <v>5</v>
      </c>
      <c r="AG18" s="245">
        <v>7</v>
      </c>
      <c r="AH18" s="245">
        <v>5</v>
      </c>
      <c r="AI18" s="245">
        <v>6</v>
      </c>
      <c r="AJ18" s="245">
        <v>5</v>
      </c>
      <c r="AK18" s="245">
        <v>6</v>
      </c>
      <c r="AL18" s="245">
        <v>5</v>
      </c>
      <c r="AM18" s="245">
        <v>11</v>
      </c>
      <c r="AN18" s="245">
        <v>9</v>
      </c>
      <c r="AO18" s="245">
        <v>4</v>
      </c>
      <c r="AP18" s="245">
        <v>10</v>
      </c>
      <c r="AQ18" s="245">
        <v>4</v>
      </c>
      <c r="AR18" s="245">
        <v>9</v>
      </c>
      <c r="AS18" s="245">
        <v>9</v>
      </c>
      <c r="AT18" s="245">
        <v>9</v>
      </c>
      <c r="AU18" s="245">
        <v>14</v>
      </c>
      <c r="AV18" s="245">
        <v>13</v>
      </c>
      <c r="AW18" s="245">
        <v>10</v>
      </c>
      <c r="AX18" s="245">
        <v>7</v>
      </c>
      <c r="AY18" s="245">
        <v>6</v>
      </c>
      <c r="AZ18" s="245">
        <v>8</v>
      </c>
      <c r="BA18" s="245">
        <v>10</v>
      </c>
      <c r="BB18" s="245">
        <v>10</v>
      </c>
      <c r="BC18" s="245">
        <v>8</v>
      </c>
      <c r="BD18" s="245">
        <v>7</v>
      </c>
      <c r="BE18" s="245">
        <v>7</v>
      </c>
      <c r="BF18" s="245">
        <v>9</v>
      </c>
      <c r="BG18" s="245">
        <v>8</v>
      </c>
      <c r="BH18" s="245">
        <v>2</v>
      </c>
      <c r="BI18" s="245">
        <v>4</v>
      </c>
      <c r="BJ18" s="245">
        <v>2</v>
      </c>
      <c r="BK18" s="245">
        <v>2</v>
      </c>
      <c r="BL18" s="245">
        <v>1</v>
      </c>
      <c r="BM18" s="245">
        <v>3</v>
      </c>
      <c r="BN18" s="245">
        <v>2</v>
      </c>
      <c r="BO18" s="245">
        <v>1</v>
      </c>
      <c r="BP18" s="245">
        <v>1</v>
      </c>
      <c r="BQ18" s="245">
        <v>1</v>
      </c>
      <c r="BR18" s="245">
        <v>1</v>
      </c>
      <c r="BS18" s="245">
        <v>0</v>
      </c>
      <c r="BT18" s="245">
        <v>0</v>
      </c>
      <c r="BU18" s="245">
        <v>0</v>
      </c>
      <c r="BV18" s="245">
        <v>0</v>
      </c>
      <c r="BW18" s="245">
        <v>1</v>
      </c>
      <c r="BX18" s="245">
        <v>0</v>
      </c>
      <c r="BY18" s="245">
        <v>0</v>
      </c>
      <c r="BZ18" s="245">
        <v>0</v>
      </c>
      <c r="CA18" s="248">
        <f t="shared" si="2"/>
        <v>271</v>
      </c>
      <c r="CB18" s="248">
        <f t="shared" si="3"/>
        <v>272</v>
      </c>
      <c r="CC18" s="287">
        <f t="shared" si="4"/>
        <v>62.490774907749078</v>
      </c>
      <c r="CD18" s="287">
        <f t="shared" si="5"/>
        <v>62.599264705882355</v>
      </c>
    </row>
    <row r="19" spans="4:82">
      <c r="D19" s="238"/>
      <c r="E19" s="238"/>
      <c r="F19" s="239">
        <f t="shared" si="6"/>
        <v>1978</v>
      </c>
      <c r="G19" s="245">
        <v>0</v>
      </c>
      <c r="H19" s="245">
        <v>1</v>
      </c>
      <c r="I19" s="245">
        <v>0</v>
      </c>
      <c r="J19" s="245">
        <v>0</v>
      </c>
      <c r="K19" s="245">
        <v>0</v>
      </c>
      <c r="L19" s="245">
        <v>0</v>
      </c>
      <c r="M19" s="245">
        <v>0</v>
      </c>
      <c r="N19" s="245">
        <v>0</v>
      </c>
      <c r="O19" s="245">
        <v>0</v>
      </c>
      <c r="P19" s="245">
        <v>1</v>
      </c>
      <c r="Q19" s="245">
        <v>1</v>
      </c>
      <c r="R19" s="245">
        <v>0</v>
      </c>
      <c r="S19" s="245">
        <v>2</v>
      </c>
      <c r="T19" s="245">
        <v>1</v>
      </c>
      <c r="U19" s="245">
        <v>0</v>
      </c>
      <c r="V19" s="245">
        <v>0</v>
      </c>
      <c r="W19" s="245">
        <v>1</v>
      </c>
      <c r="X19" s="245">
        <v>1</v>
      </c>
      <c r="Y19" s="245">
        <v>2</v>
      </c>
      <c r="Z19" s="245">
        <v>2</v>
      </c>
      <c r="AA19" s="245">
        <v>2</v>
      </c>
      <c r="AB19" s="245">
        <v>2</v>
      </c>
      <c r="AC19" s="245">
        <v>1</v>
      </c>
      <c r="AD19" s="245">
        <v>5</v>
      </c>
      <c r="AE19" s="245">
        <v>3</v>
      </c>
      <c r="AF19" s="245">
        <v>7</v>
      </c>
      <c r="AG19" s="245">
        <v>5</v>
      </c>
      <c r="AH19" s="245">
        <v>5</v>
      </c>
      <c r="AI19" s="245">
        <v>9</v>
      </c>
      <c r="AJ19" s="245">
        <v>8</v>
      </c>
      <c r="AK19" s="245">
        <v>9</v>
      </c>
      <c r="AL19" s="245">
        <v>13</v>
      </c>
      <c r="AM19" s="245">
        <v>11</v>
      </c>
      <c r="AN19" s="245">
        <v>9</v>
      </c>
      <c r="AO19" s="245">
        <v>8</v>
      </c>
      <c r="AP19" s="245">
        <v>8</v>
      </c>
      <c r="AQ19" s="245">
        <v>12</v>
      </c>
      <c r="AR19" s="245">
        <v>11</v>
      </c>
      <c r="AS19" s="245">
        <v>9</v>
      </c>
      <c r="AT19" s="245">
        <v>12</v>
      </c>
      <c r="AU19" s="245">
        <v>6</v>
      </c>
      <c r="AV19" s="245">
        <v>23</v>
      </c>
      <c r="AW19" s="245">
        <v>5</v>
      </c>
      <c r="AX19" s="245">
        <v>17</v>
      </c>
      <c r="AY19" s="245">
        <v>11</v>
      </c>
      <c r="AZ19" s="245">
        <v>8</v>
      </c>
      <c r="BA19" s="245">
        <v>4</v>
      </c>
      <c r="BB19" s="245">
        <v>5</v>
      </c>
      <c r="BC19" s="245">
        <v>8</v>
      </c>
      <c r="BD19" s="245">
        <v>13</v>
      </c>
      <c r="BE19" s="245">
        <v>12</v>
      </c>
      <c r="BF19" s="245">
        <v>12</v>
      </c>
      <c r="BG19" s="245">
        <v>9</v>
      </c>
      <c r="BH19" s="245">
        <v>8</v>
      </c>
      <c r="BI19" s="245">
        <v>3</v>
      </c>
      <c r="BJ19" s="245">
        <v>5</v>
      </c>
      <c r="BK19" s="245">
        <v>5</v>
      </c>
      <c r="BL19" s="245">
        <v>5</v>
      </c>
      <c r="BM19" s="245">
        <v>3</v>
      </c>
      <c r="BN19" s="245">
        <v>1</v>
      </c>
      <c r="BO19" s="245">
        <v>0</v>
      </c>
      <c r="BP19" s="245">
        <v>1</v>
      </c>
      <c r="BQ19" s="245">
        <v>1</v>
      </c>
      <c r="BR19" s="245">
        <v>1</v>
      </c>
      <c r="BS19" s="245">
        <v>0</v>
      </c>
      <c r="BT19" s="245">
        <v>0</v>
      </c>
      <c r="BU19" s="245">
        <v>2</v>
      </c>
      <c r="BV19" s="245">
        <v>0</v>
      </c>
      <c r="BW19" s="245">
        <v>0</v>
      </c>
      <c r="BX19" s="245">
        <v>0</v>
      </c>
      <c r="BY19" s="245">
        <v>0</v>
      </c>
      <c r="BZ19" s="245">
        <v>0</v>
      </c>
      <c r="CA19" s="248">
        <f t="shared" si="2"/>
        <v>327</v>
      </c>
      <c r="CB19" s="248">
        <f t="shared" si="3"/>
        <v>329</v>
      </c>
      <c r="CC19" s="287">
        <f t="shared" si="4"/>
        <v>63.250764525993887</v>
      </c>
      <c r="CD19" s="287">
        <f t="shared" si="5"/>
        <v>63.413373860182368</v>
      </c>
    </row>
    <row r="20" spans="4:82">
      <c r="D20" s="238"/>
      <c r="E20" s="238"/>
      <c r="F20" s="239">
        <f t="shared" si="6"/>
        <v>1979</v>
      </c>
      <c r="G20" s="245">
        <v>0</v>
      </c>
      <c r="H20" s="245">
        <v>0</v>
      </c>
      <c r="I20" s="245">
        <v>0</v>
      </c>
      <c r="J20" s="245">
        <v>0</v>
      </c>
      <c r="K20" s="245">
        <v>0</v>
      </c>
      <c r="L20" s="245">
        <v>0</v>
      </c>
      <c r="M20" s="245">
        <v>1</v>
      </c>
      <c r="N20" s="245">
        <v>0</v>
      </c>
      <c r="O20" s="245">
        <v>0</v>
      </c>
      <c r="P20" s="245">
        <v>1</v>
      </c>
      <c r="Q20" s="245">
        <v>0</v>
      </c>
      <c r="R20" s="245">
        <v>1</v>
      </c>
      <c r="S20" s="245">
        <v>1</v>
      </c>
      <c r="T20" s="245">
        <v>1</v>
      </c>
      <c r="U20" s="245">
        <v>2</v>
      </c>
      <c r="V20" s="245">
        <v>1</v>
      </c>
      <c r="W20" s="245">
        <v>0</v>
      </c>
      <c r="X20" s="245">
        <v>1</v>
      </c>
      <c r="Y20" s="245">
        <v>3</v>
      </c>
      <c r="Z20" s="245">
        <v>3</v>
      </c>
      <c r="AA20" s="245">
        <v>1</v>
      </c>
      <c r="AB20" s="245">
        <v>0</v>
      </c>
      <c r="AC20" s="245">
        <v>5</v>
      </c>
      <c r="AD20" s="245">
        <v>0</v>
      </c>
      <c r="AE20" s="245">
        <v>4</v>
      </c>
      <c r="AF20" s="245">
        <v>8</v>
      </c>
      <c r="AG20" s="245">
        <v>4</v>
      </c>
      <c r="AH20" s="245">
        <v>7</v>
      </c>
      <c r="AI20" s="245">
        <v>10</v>
      </c>
      <c r="AJ20" s="245">
        <v>10</v>
      </c>
      <c r="AK20" s="245">
        <v>9</v>
      </c>
      <c r="AL20" s="245">
        <v>9</v>
      </c>
      <c r="AM20" s="245">
        <v>12</v>
      </c>
      <c r="AN20" s="245">
        <v>11</v>
      </c>
      <c r="AO20" s="245">
        <v>10</v>
      </c>
      <c r="AP20" s="245">
        <v>10</v>
      </c>
      <c r="AQ20" s="245">
        <v>8</v>
      </c>
      <c r="AR20" s="245">
        <v>8</v>
      </c>
      <c r="AS20" s="245">
        <v>6</v>
      </c>
      <c r="AT20" s="245">
        <v>8</v>
      </c>
      <c r="AU20" s="245">
        <v>14</v>
      </c>
      <c r="AV20" s="245">
        <v>10</v>
      </c>
      <c r="AW20" s="245">
        <v>13</v>
      </c>
      <c r="AX20" s="245">
        <v>13</v>
      </c>
      <c r="AY20" s="245">
        <v>15</v>
      </c>
      <c r="AZ20" s="245">
        <v>15</v>
      </c>
      <c r="BA20" s="245">
        <v>10</v>
      </c>
      <c r="BB20" s="245">
        <v>13</v>
      </c>
      <c r="BC20" s="245">
        <v>15</v>
      </c>
      <c r="BD20" s="245">
        <v>9</v>
      </c>
      <c r="BE20" s="245">
        <v>11</v>
      </c>
      <c r="BF20" s="245">
        <v>8</v>
      </c>
      <c r="BG20" s="245">
        <v>11</v>
      </c>
      <c r="BH20" s="245">
        <v>6</v>
      </c>
      <c r="BI20" s="245">
        <v>6</v>
      </c>
      <c r="BJ20" s="245">
        <v>6</v>
      </c>
      <c r="BK20" s="245">
        <v>3</v>
      </c>
      <c r="BL20" s="245">
        <v>1</v>
      </c>
      <c r="BM20" s="245">
        <v>1</v>
      </c>
      <c r="BN20" s="245">
        <v>3</v>
      </c>
      <c r="BO20" s="245">
        <v>2</v>
      </c>
      <c r="BP20" s="245">
        <v>0</v>
      </c>
      <c r="BQ20" s="245">
        <v>0</v>
      </c>
      <c r="BR20" s="245">
        <v>0</v>
      </c>
      <c r="BS20" s="245">
        <v>0</v>
      </c>
      <c r="BT20" s="245">
        <v>0</v>
      </c>
      <c r="BU20" s="245">
        <v>0</v>
      </c>
      <c r="BV20" s="245">
        <v>1</v>
      </c>
      <c r="BW20" s="245">
        <v>0</v>
      </c>
      <c r="BX20" s="245">
        <v>0</v>
      </c>
      <c r="BY20" s="245">
        <v>0</v>
      </c>
      <c r="BZ20" s="245">
        <v>0</v>
      </c>
      <c r="CA20" s="248">
        <f t="shared" si="2"/>
        <v>340</v>
      </c>
      <c r="CB20" s="248">
        <f t="shared" si="3"/>
        <v>341</v>
      </c>
      <c r="CC20" s="287">
        <f t="shared" si="4"/>
        <v>63.25</v>
      </c>
      <c r="CD20" s="287">
        <f t="shared" si="5"/>
        <v>63.331378299120232</v>
      </c>
    </row>
    <row r="21" spans="4:82">
      <c r="D21" s="238"/>
      <c r="E21" s="238"/>
      <c r="F21" s="239">
        <f t="shared" si="6"/>
        <v>1980</v>
      </c>
      <c r="G21" s="245">
        <v>0</v>
      </c>
      <c r="H21" s="245">
        <v>0</v>
      </c>
      <c r="I21" s="245">
        <v>0</v>
      </c>
      <c r="J21" s="245">
        <v>0</v>
      </c>
      <c r="K21" s="245">
        <v>0</v>
      </c>
      <c r="L21" s="245">
        <v>0</v>
      </c>
      <c r="M21" s="245">
        <v>0</v>
      </c>
      <c r="N21" s="245">
        <v>0</v>
      </c>
      <c r="O21" s="245">
        <v>0</v>
      </c>
      <c r="P21" s="245">
        <v>0</v>
      </c>
      <c r="Q21" s="245">
        <v>0</v>
      </c>
      <c r="R21" s="245">
        <v>2</v>
      </c>
      <c r="S21" s="245">
        <v>1</v>
      </c>
      <c r="T21" s="245">
        <v>0</v>
      </c>
      <c r="U21" s="245">
        <v>2</v>
      </c>
      <c r="V21" s="245">
        <v>0</v>
      </c>
      <c r="W21" s="245">
        <v>0</v>
      </c>
      <c r="X21" s="245">
        <v>3</v>
      </c>
      <c r="Y21" s="245">
        <v>1</v>
      </c>
      <c r="Z21" s="245">
        <v>2</v>
      </c>
      <c r="AA21" s="245">
        <v>1</v>
      </c>
      <c r="AB21" s="245">
        <v>1</v>
      </c>
      <c r="AC21" s="245">
        <v>6</v>
      </c>
      <c r="AD21" s="245">
        <v>2</v>
      </c>
      <c r="AE21" s="245">
        <v>7</v>
      </c>
      <c r="AF21" s="245">
        <v>3</v>
      </c>
      <c r="AG21" s="245">
        <v>5</v>
      </c>
      <c r="AH21" s="245">
        <v>5</v>
      </c>
      <c r="AI21" s="245">
        <v>6</v>
      </c>
      <c r="AJ21" s="245">
        <v>11</v>
      </c>
      <c r="AK21" s="245">
        <v>11</v>
      </c>
      <c r="AL21" s="245">
        <v>13</v>
      </c>
      <c r="AM21" s="245">
        <v>8</v>
      </c>
      <c r="AN21" s="245">
        <v>8</v>
      </c>
      <c r="AO21" s="245">
        <v>13</v>
      </c>
      <c r="AP21" s="245">
        <v>12</v>
      </c>
      <c r="AQ21" s="245">
        <v>17</v>
      </c>
      <c r="AR21" s="245">
        <v>9</v>
      </c>
      <c r="AS21" s="245">
        <v>15</v>
      </c>
      <c r="AT21" s="245">
        <v>8</v>
      </c>
      <c r="AU21" s="245">
        <v>6</v>
      </c>
      <c r="AV21" s="245">
        <v>10</v>
      </c>
      <c r="AW21" s="245">
        <v>13</v>
      </c>
      <c r="AX21" s="245">
        <v>17</v>
      </c>
      <c r="AY21" s="245">
        <v>16</v>
      </c>
      <c r="AZ21" s="245">
        <v>14</v>
      </c>
      <c r="BA21" s="245">
        <v>12</v>
      </c>
      <c r="BB21" s="245">
        <v>11</v>
      </c>
      <c r="BC21" s="245">
        <v>10</v>
      </c>
      <c r="BD21" s="245">
        <v>9</v>
      </c>
      <c r="BE21" s="245">
        <v>12</v>
      </c>
      <c r="BF21" s="245">
        <v>8</v>
      </c>
      <c r="BG21" s="245">
        <v>4</v>
      </c>
      <c r="BH21" s="245">
        <v>9</v>
      </c>
      <c r="BI21" s="245">
        <v>5</v>
      </c>
      <c r="BJ21" s="245">
        <v>7</v>
      </c>
      <c r="BK21" s="245">
        <v>7</v>
      </c>
      <c r="BL21" s="245">
        <v>4</v>
      </c>
      <c r="BM21" s="245">
        <v>0</v>
      </c>
      <c r="BN21" s="245">
        <v>1</v>
      </c>
      <c r="BO21" s="245">
        <v>1</v>
      </c>
      <c r="BP21" s="245">
        <v>2</v>
      </c>
      <c r="BQ21" s="245">
        <v>1</v>
      </c>
      <c r="BR21" s="245">
        <v>3</v>
      </c>
      <c r="BS21" s="245">
        <v>1</v>
      </c>
      <c r="BT21" s="245">
        <v>0</v>
      </c>
      <c r="BU21" s="245">
        <v>0</v>
      </c>
      <c r="BV21" s="245">
        <v>0</v>
      </c>
      <c r="BW21" s="245">
        <v>0</v>
      </c>
      <c r="BX21" s="245">
        <v>0</v>
      </c>
      <c r="BY21" s="245">
        <v>0</v>
      </c>
      <c r="BZ21" s="245">
        <v>0</v>
      </c>
      <c r="CA21" s="248">
        <f t="shared" si="2"/>
        <v>355</v>
      </c>
      <c r="CB21" s="248">
        <f t="shared" si="3"/>
        <v>355</v>
      </c>
      <c r="CC21" s="287">
        <f t="shared" si="4"/>
        <v>63.718309859154928</v>
      </c>
      <c r="CD21" s="287">
        <f t="shared" si="5"/>
        <v>63.718309859154928</v>
      </c>
    </row>
    <row r="22" spans="4:82">
      <c r="D22" s="238"/>
      <c r="E22" s="238"/>
      <c r="F22" s="239">
        <f t="shared" si="6"/>
        <v>1981</v>
      </c>
      <c r="G22" s="245">
        <v>0</v>
      </c>
      <c r="H22" s="245">
        <v>0</v>
      </c>
      <c r="I22" s="245">
        <v>0</v>
      </c>
      <c r="J22" s="245">
        <v>0</v>
      </c>
      <c r="K22" s="245">
        <v>1</v>
      </c>
      <c r="L22" s="245">
        <v>0</v>
      </c>
      <c r="M22" s="245">
        <v>0</v>
      </c>
      <c r="N22" s="245">
        <v>0</v>
      </c>
      <c r="O22" s="245">
        <v>0</v>
      </c>
      <c r="P22" s="245">
        <v>0</v>
      </c>
      <c r="Q22" s="245">
        <v>0</v>
      </c>
      <c r="R22" s="245">
        <v>0</v>
      </c>
      <c r="S22" s="245">
        <v>1</v>
      </c>
      <c r="T22" s="245">
        <v>1</v>
      </c>
      <c r="U22" s="245">
        <v>1</v>
      </c>
      <c r="V22" s="245">
        <v>1</v>
      </c>
      <c r="W22" s="245">
        <v>2</v>
      </c>
      <c r="X22" s="245">
        <v>4</v>
      </c>
      <c r="Y22" s="245">
        <v>3</v>
      </c>
      <c r="Z22" s="245">
        <v>3</v>
      </c>
      <c r="AA22" s="245">
        <v>1</v>
      </c>
      <c r="AB22" s="245">
        <v>1</v>
      </c>
      <c r="AC22" s="245">
        <v>4</v>
      </c>
      <c r="AD22" s="245">
        <v>4</v>
      </c>
      <c r="AE22" s="245">
        <v>3</v>
      </c>
      <c r="AF22" s="245">
        <v>6</v>
      </c>
      <c r="AG22" s="245">
        <v>3</v>
      </c>
      <c r="AH22" s="245">
        <v>4</v>
      </c>
      <c r="AI22" s="245">
        <v>10</v>
      </c>
      <c r="AJ22" s="245">
        <v>3</v>
      </c>
      <c r="AK22" s="245">
        <v>9</v>
      </c>
      <c r="AL22" s="245">
        <v>10</v>
      </c>
      <c r="AM22" s="245">
        <v>17</v>
      </c>
      <c r="AN22" s="245">
        <v>12</v>
      </c>
      <c r="AO22" s="245">
        <v>13</v>
      </c>
      <c r="AP22" s="245">
        <v>14</v>
      </c>
      <c r="AQ22" s="245">
        <v>18</v>
      </c>
      <c r="AR22" s="245">
        <v>17</v>
      </c>
      <c r="AS22" s="245">
        <v>11</v>
      </c>
      <c r="AT22" s="245">
        <v>14</v>
      </c>
      <c r="AU22" s="245">
        <v>18</v>
      </c>
      <c r="AV22" s="245">
        <v>12</v>
      </c>
      <c r="AW22" s="245">
        <v>12</v>
      </c>
      <c r="AX22" s="245">
        <v>16</v>
      </c>
      <c r="AY22" s="245">
        <v>14</v>
      </c>
      <c r="AZ22" s="245">
        <v>12</v>
      </c>
      <c r="BA22" s="245">
        <v>12</v>
      </c>
      <c r="BB22" s="245">
        <v>11</v>
      </c>
      <c r="BC22" s="245">
        <v>12</v>
      </c>
      <c r="BD22" s="245">
        <v>5</v>
      </c>
      <c r="BE22" s="245">
        <v>14</v>
      </c>
      <c r="BF22" s="245">
        <v>9</v>
      </c>
      <c r="BG22" s="245">
        <v>7</v>
      </c>
      <c r="BH22" s="245">
        <v>11</v>
      </c>
      <c r="BI22" s="245">
        <v>12</v>
      </c>
      <c r="BJ22" s="245">
        <v>3</v>
      </c>
      <c r="BK22" s="245">
        <v>7</v>
      </c>
      <c r="BL22" s="245">
        <v>7</v>
      </c>
      <c r="BM22" s="245">
        <v>5</v>
      </c>
      <c r="BN22" s="245">
        <v>3</v>
      </c>
      <c r="BO22" s="245">
        <v>1</v>
      </c>
      <c r="BP22" s="245">
        <v>0</v>
      </c>
      <c r="BQ22" s="245">
        <v>0</v>
      </c>
      <c r="BR22" s="245">
        <v>0</v>
      </c>
      <c r="BS22" s="245">
        <v>0</v>
      </c>
      <c r="BT22" s="245">
        <v>0</v>
      </c>
      <c r="BU22" s="245">
        <v>1</v>
      </c>
      <c r="BV22" s="245">
        <v>0</v>
      </c>
      <c r="BW22" s="245">
        <v>0</v>
      </c>
      <c r="BX22" s="245">
        <v>0</v>
      </c>
      <c r="BY22" s="245">
        <v>0</v>
      </c>
      <c r="BZ22" s="245">
        <v>0</v>
      </c>
      <c r="CA22" s="248">
        <f t="shared" si="2"/>
        <v>394</v>
      </c>
      <c r="CB22" s="248">
        <f t="shared" si="3"/>
        <v>395</v>
      </c>
      <c r="CC22" s="287">
        <f t="shared" si="4"/>
        <v>63.708121827411169</v>
      </c>
      <c r="CD22" s="287">
        <f t="shared" si="5"/>
        <v>63.774683544303798</v>
      </c>
    </row>
    <row r="23" spans="4:82">
      <c r="D23" s="238"/>
      <c r="E23" s="238"/>
      <c r="F23" s="239">
        <f t="shared" si="6"/>
        <v>1982</v>
      </c>
      <c r="G23" s="245">
        <v>0</v>
      </c>
      <c r="H23" s="245">
        <v>0</v>
      </c>
      <c r="I23" s="245">
        <v>0</v>
      </c>
      <c r="J23" s="245">
        <v>0</v>
      </c>
      <c r="K23" s="245">
        <v>0</v>
      </c>
      <c r="L23" s="245">
        <v>0</v>
      </c>
      <c r="M23" s="245">
        <v>0</v>
      </c>
      <c r="N23" s="245">
        <v>0</v>
      </c>
      <c r="O23" s="245">
        <v>0</v>
      </c>
      <c r="P23" s="245">
        <v>1</v>
      </c>
      <c r="Q23" s="245">
        <v>1</v>
      </c>
      <c r="R23" s="245">
        <v>2</v>
      </c>
      <c r="S23" s="245">
        <v>0</v>
      </c>
      <c r="T23" s="245">
        <v>1</v>
      </c>
      <c r="U23" s="245">
        <v>2</v>
      </c>
      <c r="V23" s="245">
        <v>1</v>
      </c>
      <c r="W23" s="245">
        <v>4</v>
      </c>
      <c r="X23" s="245">
        <v>3</v>
      </c>
      <c r="Y23" s="245">
        <v>3</v>
      </c>
      <c r="Z23" s="245">
        <v>4</v>
      </c>
      <c r="AA23" s="245">
        <v>4</v>
      </c>
      <c r="AB23" s="245">
        <v>2</v>
      </c>
      <c r="AC23" s="245">
        <v>3</v>
      </c>
      <c r="AD23" s="245">
        <v>5</v>
      </c>
      <c r="AE23" s="245">
        <v>5</v>
      </c>
      <c r="AF23" s="245">
        <v>5</v>
      </c>
      <c r="AG23" s="245">
        <v>3</v>
      </c>
      <c r="AH23" s="245">
        <v>4</v>
      </c>
      <c r="AI23" s="245">
        <v>4</v>
      </c>
      <c r="AJ23" s="245">
        <v>11</v>
      </c>
      <c r="AK23" s="245">
        <v>10</v>
      </c>
      <c r="AL23" s="245">
        <v>7</v>
      </c>
      <c r="AM23" s="245">
        <v>14</v>
      </c>
      <c r="AN23" s="245">
        <v>5</v>
      </c>
      <c r="AO23" s="245">
        <v>18</v>
      </c>
      <c r="AP23" s="245">
        <v>13</v>
      </c>
      <c r="AQ23" s="245">
        <v>15</v>
      </c>
      <c r="AR23" s="245">
        <v>12</v>
      </c>
      <c r="AS23" s="245">
        <v>22</v>
      </c>
      <c r="AT23" s="245">
        <v>11</v>
      </c>
      <c r="AU23" s="245">
        <v>13</v>
      </c>
      <c r="AV23" s="245">
        <v>10</v>
      </c>
      <c r="AW23" s="245">
        <v>15</v>
      </c>
      <c r="AX23" s="245">
        <v>21</v>
      </c>
      <c r="AY23" s="245">
        <v>12</v>
      </c>
      <c r="AZ23" s="245">
        <v>14</v>
      </c>
      <c r="BA23" s="245">
        <v>14</v>
      </c>
      <c r="BB23" s="245">
        <v>16</v>
      </c>
      <c r="BC23" s="245">
        <v>22</v>
      </c>
      <c r="BD23" s="245">
        <v>15</v>
      </c>
      <c r="BE23" s="245">
        <v>6</v>
      </c>
      <c r="BF23" s="245">
        <v>14</v>
      </c>
      <c r="BG23" s="245">
        <v>6</v>
      </c>
      <c r="BH23" s="245">
        <v>11</v>
      </c>
      <c r="BI23" s="245">
        <v>8</v>
      </c>
      <c r="BJ23" s="245">
        <v>5</v>
      </c>
      <c r="BK23" s="245">
        <v>4</v>
      </c>
      <c r="BL23" s="245">
        <v>2</v>
      </c>
      <c r="BM23" s="245">
        <v>1</v>
      </c>
      <c r="BN23" s="245">
        <v>3</v>
      </c>
      <c r="BO23" s="245">
        <v>3</v>
      </c>
      <c r="BP23" s="245">
        <v>2</v>
      </c>
      <c r="BQ23" s="245">
        <v>1</v>
      </c>
      <c r="BR23" s="245">
        <v>1</v>
      </c>
      <c r="BS23" s="245">
        <v>0</v>
      </c>
      <c r="BT23" s="245">
        <v>1</v>
      </c>
      <c r="BU23" s="245">
        <v>0</v>
      </c>
      <c r="BV23" s="245">
        <v>0</v>
      </c>
      <c r="BW23" s="245">
        <v>0</v>
      </c>
      <c r="BX23" s="245">
        <v>0</v>
      </c>
      <c r="BY23" s="245">
        <v>0</v>
      </c>
      <c r="BZ23" s="245">
        <v>0</v>
      </c>
      <c r="CA23" s="248">
        <f t="shared" si="2"/>
        <v>415</v>
      </c>
      <c r="CB23" s="248">
        <f t="shared" si="3"/>
        <v>415</v>
      </c>
      <c r="CC23" s="287">
        <f t="shared" si="4"/>
        <v>63.619277108433735</v>
      </c>
      <c r="CD23" s="287">
        <f t="shared" si="5"/>
        <v>63.619277108433735</v>
      </c>
    </row>
    <row r="24" spans="4:82">
      <c r="D24" s="238"/>
      <c r="E24" s="238"/>
      <c r="F24" s="239">
        <f t="shared" si="6"/>
        <v>1983</v>
      </c>
      <c r="G24" s="245">
        <v>1</v>
      </c>
      <c r="H24" s="245">
        <v>0</v>
      </c>
      <c r="I24" s="245">
        <v>0</v>
      </c>
      <c r="J24" s="245">
        <v>0</v>
      </c>
      <c r="K24" s="245">
        <v>0</v>
      </c>
      <c r="L24" s="245">
        <v>0</v>
      </c>
      <c r="M24" s="245">
        <v>0</v>
      </c>
      <c r="N24" s="245">
        <v>0</v>
      </c>
      <c r="O24" s="245">
        <v>0</v>
      </c>
      <c r="P24" s="245">
        <v>0</v>
      </c>
      <c r="Q24" s="245">
        <v>0</v>
      </c>
      <c r="R24" s="245">
        <v>0</v>
      </c>
      <c r="S24" s="245">
        <v>1</v>
      </c>
      <c r="T24" s="245">
        <v>0</v>
      </c>
      <c r="U24" s="245">
        <v>0</v>
      </c>
      <c r="V24" s="245">
        <v>3</v>
      </c>
      <c r="W24" s="245">
        <v>0</v>
      </c>
      <c r="X24" s="245">
        <v>1</v>
      </c>
      <c r="Y24" s="245">
        <v>2</v>
      </c>
      <c r="Z24" s="245">
        <v>1</v>
      </c>
      <c r="AA24" s="245">
        <v>5</v>
      </c>
      <c r="AB24" s="245">
        <v>6</v>
      </c>
      <c r="AC24" s="245">
        <v>3</v>
      </c>
      <c r="AD24" s="245">
        <v>6</v>
      </c>
      <c r="AE24" s="245">
        <v>4</v>
      </c>
      <c r="AF24" s="245">
        <v>4</v>
      </c>
      <c r="AG24" s="245">
        <v>5</v>
      </c>
      <c r="AH24" s="245">
        <v>10</v>
      </c>
      <c r="AI24" s="245">
        <v>7</v>
      </c>
      <c r="AJ24" s="245">
        <v>9</v>
      </c>
      <c r="AK24" s="245">
        <v>13</v>
      </c>
      <c r="AL24" s="245">
        <v>10</v>
      </c>
      <c r="AM24" s="245">
        <v>12</v>
      </c>
      <c r="AN24" s="245">
        <v>16</v>
      </c>
      <c r="AO24" s="245">
        <v>14</v>
      </c>
      <c r="AP24" s="245">
        <v>21</v>
      </c>
      <c r="AQ24" s="245">
        <v>21</v>
      </c>
      <c r="AR24" s="245">
        <v>18</v>
      </c>
      <c r="AS24" s="245">
        <v>12</v>
      </c>
      <c r="AT24" s="245">
        <v>16</v>
      </c>
      <c r="AU24" s="245">
        <v>12</v>
      </c>
      <c r="AV24" s="245">
        <v>10</v>
      </c>
      <c r="AW24" s="245">
        <v>6</v>
      </c>
      <c r="AX24" s="245">
        <v>19</v>
      </c>
      <c r="AY24" s="245">
        <v>24</v>
      </c>
      <c r="AZ24" s="245">
        <v>14</v>
      </c>
      <c r="BA24" s="245">
        <v>21</v>
      </c>
      <c r="BB24" s="245">
        <v>11</v>
      </c>
      <c r="BC24" s="245">
        <v>15</v>
      </c>
      <c r="BD24" s="245">
        <v>20</v>
      </c>
      <c r="BE24" s="245">
        <v>14</v>
      </c>
      <c r="BF24" s="245">
        <v>17</v>
      </c>
      <c r="BG24" s="245">
        <v>11</v>
      </c>
      <c r="BH24" s="245">
        <v>9</v>
      </c>
      <c r="BI24" s="245">
        <v>7</v>
      </c>
      <c r="BJ24" s="245">
        <v>7</v>
      </c>
      <c r="BK24" s="245">
        <v>9</v>
      </c>
      <c r="BL24" s="245">
        <v>6</v>
      </c>
      <c r="BM24" s="245">
        <v>12</v>
      </c>
      <c r="BN24" s="245">
        <v>2</v>
      </c>
      <c r="BO24" s="245">
        <v>3</v>
      </c>
      <c r="BP24" s="245">
        <v>1</v>
      </c>
      <c r="BQ24" s="245">
        <v>3</v>
      </c>
      <c r="BR24" s="245">
        <v>0</v>
      </c>
      <c r="BS24" s="245">
        <v>2</v>
      </c>
      <c r="BT24" s="245">
        <v>0</v>
      </c>
      <c r="BU24" s="245">
        <v>0</v>
      </c>
      <c r="BV24" s="245">
        <v>0</v>
      </c>
      <c r="BW24" s="245">
        <v>0</v>
      </c>
      <c r="BX24" s="245">
        <v>0</v>
      </c>
      <c r="BY24" s="245">
        <v>0</v>
      </c>
      <c r="BZ24" s="245">
        <v>0</v>
      </c>
      <c r="CA24" s="248">
        <f t="shared" si="2"/>
        <v>476</v>
      </c>
      <c r="CB24" s="248">
        <f t="shared" si="3"/>
        <v>476</v>
      </c>
      <c r="CC24" s="287">
        <f t="shared" si="4"/>
        <v>64.661764705882348</v>
      </c>
      <c r="CD24" s="287">
        <f t="shared" si="5"/>
        <v>64.661764705882348</v>
      </c>
    </row>
    <row r="25" spans="4:82">
      <c r="D25" s="238"/>
      <c r="E25" s="238"/>
      <c r="F25" s="239">
        <f t="shared" si="6"/>
        <v>1984</v>
      </c>
      <c r="G25" s="245">
        <v>0</v>
      </c>
      <c r="H25" s="245">
        <v>0</v>
      </c>
      <c r="I25" s="245">
        <v>0</v>
      </c>
      <c r="J25" s="245">
        <v>0</v>
      </c>
      <c r="K25" s="245">
        <v>0</v>
      </c>
      <c r="L25" s="245">
        <v>0</v>
      </c>
      <c r="M25" s="245">
        <v>0</v>
      </c>
      <c r="N25" s="245">
        <v>0</v>
      </c>
      <c r="O25" s="245">
        <v>0</v>
      </c>
      <c r="P25" s="245">
        <v>0</v>
      </c>
      <c r="Q25" s="245">
        <v>0</v>
      </c>
      <c r="R25" s="245">
        <v>0</v>
      </c>
      <c r="S25" s="245">
        <v>1</v>
      </c>
      <c r="T25" s="245">
        <v>2</v>
      </c>
      <c r="U25" s="245">
        <v>1</v>
      </c>
      <c r="V25" s="245">
        <v>3</v>
      </c>
      <c r="W25" s="245">
        <v>1</v>
      </c>
      <c r="X25" s="245">
        <v>2</v>
      </c>
      <c r="Y25" s="245">
        <v>2</v>
      </c>
      <c r="Z25" s="245">
        <v>3</v>
      </c>
      <c r="AA25" s="245">
        <v>2</v>
      </c>
      <c r="AB25" s="245">
        <v>6</v>
      </c>
      <c r="AC25" s="245">
        <v>5</v>
      </c>
      <c r="AD25" s="245">
        <v>2</v>
      </c>
      <c r="AE25" s="245">
        <v>6</v>
      </c>
      <c r="AF25" s="245">
        <v>9</v>
      </c>
      <c r="AG25" s="245">
        <v>8</v>
      </c>
      <c r="AH25" s="245">
        <v>11</v>
      </c>
      <c r="AI25" s="245">
        <v>9</v>
      </c>
      <c r="AJ25" s="245">
        <v>4</v>
      </c>
      <c r="AK25" s="245">
        <v>9</v>
      </c>
      <c r="AL25" s="245">
        <v>13</v>
      </c>
      <c r="AM25" s="245">
        <v>14</v>
      </c>
      <c r="AN25" s="245">
        <v>20</v>
      </c>
      <c r="AO25" s="245">
        <v>10</v>
      </c>
      <c r="AP25" s="245">
        <v>22</v>
      </c>
      <c r="AQ25" s="245">
        <v>26</v>
      </c>
      <c r="AR25" s="245">
        <v>12</v>
      </c>
      <c r="AS25" s="245">
        <v>25</v>
      </c>
      <c r="AT25" s="245">
        <v>22</v>
      </c>
      <c r="AU25" s="245">
        <v>19</v>
      </c>
      <c r="AV25" s="245">
        <v>14</v>
      </c>
      <c r="AW25" s="245">
        <v>19</v>
      </c>
      <c r="AX25" s="245">
        <v>11</v>
      </c>
      <c r="AY25" s="245">
        <v>21</v>
      </c>
      <c r="AZ25" s="245">
        <v>20</v>
      </c>
      <c r="BA25" s="245">
        <v>14</v>
      </c>
      <c r="BB25" s="245">
        <v>18</v>
      </c>
      <c r="BC25" s="245">
        <v>15</v>
      </c>
      <c r="BD25" s="245">
        <v>14</v>
      </c>
      <c r="BE25" s="245">
        <v>19</v>
      </c>
      <c r="BF25" s="245">
        <v>11</v>
      </c>
      <c r="BG25" s="245">
        <v>7</v>
      </c>
      <c r="BH25" s="245">
        <v>12</v>
      </c>
      <c r="BI25" s="245">
        <v>11</v>
      </c>
      <c r="BJ25" s="245">
        <v>12</v>
      </c>
      <c r="BK25" s="245">
        <v>12</v>
      </c>
      <c r="BL25" s="245">
        <v>12</v>
      </c>
      <c r="BM25" s="245">
        <v>4</v>
      </c>
      <c r="BN25" s="245">
        <v>9</v>
      </c>
      <c r="BO25" s="245">
        <v>5</v>
      </c>
      <c r="BP25" s="245">
        <v>3</v>
      </c>
      <c r="BQ25" s="245">
        <v>1</v>
      </c>
      <c r="BR25" s="245">
        <v>2</v>
      </c>
      <c r="BS25" s="245">
        <v>2</v>
      </c>
      <c r="BT25" s="245">
        <v>1</v>
      </c>
      <c r="BU25" s="245">
        <v>0</v>
      </c>
      <c r="BV25" s="245">
        <v>0</v>
      </c>
      <c r="BW25" s="245">
        <v>0</v>
      </c>
      <c r="BX25" s="245">
        <v>0</v>
      </c>
      <c r="BY25" s="245">
        <v>0</v>
      </c>
      <c r="BZ25" s="245">
        <v>0</v>
      </c>
      <c r="CA25" s="248">
        <f t="shared" si="2"/>
        <v>538</v>
      </c>
      <c r="CB25" s="248">
        <f t="shared" si="3"/>
        <v>538</v>
      </c>
      <c r="CC25" s="287">
        <f t="shared" si="4"/>
        <v>64.810408921933089</v>
      </c>
      <c r="CD25" s="287">
        <f t="shared" si="5"/>
        <v>64.810408921933089</v>
      </c>
    </row>
    <row r="26" spans="4:82">
      <c r="D26" s="238"/>
      <c r="E26" s="238"/>
      <c r="F26" s="239">
        <f t="shared" si="6"/>
        <v>1985</v>
      </c>
      <c r="G26" s="245">
        <v>0</v>
      </c>
      <c r="H26" s="245">
        <v>0</v>
      </c>
      <c r="I26" s="245">
        <v>0</v>
      </c>
      <c r="J26" s="245">
        <v>0</v>
      </c>
      <c r="K26" s="245">
        <v>1</v>
      </c>
      <c r="L26" s="245">
        <v>0</v>
      </c>
      <c r="M26" s="245">
        <v>0</v>
      </c>
      <c r="N26" s="245">
        <v>0</v>
      </c>
      <c r="O26" s="245">
        <v>0</v>
      </c>
      <c r="P26" s="245">
        <v>0</v>
      </c>
      <c r="Q26" s="245">
        <v>1</v>
      </c>
      <c r="R26" s="245">
        <v>0</v>
      </c>
      <c r="S26" s="245">
        <v>0</v>
      </c>
      <c r="T26" s="245">
        <v>4</v>
      </c>
      <c r="U26" s="245">
        <v>1</v>
      </c>
      <c r="V26" s="245">
        <v>0</v>
      </c>
      <c r="W26" s="245">
        <v>0</v>
      </c>
      <c r="X26" s="245">
        <v>2</v>
      </c>
      <c r="Y26" s="245">
        <v>3</v>
      </c>
      <c r="Z26" s="245">
        <v>4</v>
      </c>
      <c r="AA26" s="245">
        <v>3</v>
      </c>
      <c r="AB26" s="245">
        <v>4</v>
      </c>
      <c r="AC26" s="245">
        <v>6</v>
      </c>
      <c r="AD26" s="245">
        <v>4</v>
      </c>
      <c r="AE26" s="245">
        <v>8</v>
      </c>
      <c r="AF26" s="245">
        <v>7</v>
      </c>
      <c r="AG26" s="245">
        <v>2</v>
      </c>
      <c r="AH26" s="245">
        <v>2</v>
      </c>
      <c r="AI26" s="245">
        <v>3</v>
      </c>
      <c r="AJ26" s="245">
        <v>11</v>
      </c>
      <c r="AK26" s="245">
        <v>15</v>
      </c>
      <c r="AL26" s="245">
        <v>14</v>
      </c>
      <c r="AM26" s="245">
        <v>18</v>
      </c>
      <c r="AN26" s="245">
        <v>14</v>
      </c>
      <c r="AO26" s="245">
        <v>12</v>
      </c>
      <c r="AP26" s="245">
        <v>24</v>
      </c>
      <c r="AQ26" s="245">
        <v>16</v>
      </c>
      <c r="AR26" s="245">
        <v>26</v>
      </c>
      <c r="AS26" s="245">
        <v>27</v>
      </c>
      <c r="AT26" s="245">
        <v>16</v>
      </c>
      <c r="AU26" s="245">
        <v>16</v>
      </c>
      <c r="AV26" s="245">
        <v>23</v>
      </c>
      <c r="AW26" s="245">
        <v>8</v>
      </c>
      <c r="AX26" s="245">
        <v>8</v>
      </c>
      <c r="AY26" s="245">
        <v>11</v>
      </c>
      <c r="AZ26" s="245">
        <v>14</v>
      </c>
      <c r="BA26" s="245">
        <v>16</v>
      </c>
      <c r="BB26" s="245">
        <v>24</v>
      </c>
      <c r="BC26" s="245">
        <v>18</v>
      </c>
      <c r="BD26" s="245">
        <v>24</v>
      </c>
      <c r="BE26" s="245">
        <v>17</v>
      </c>
      <c r="BF26" s="245">
        <v>12</v>
      </c>
      <c r="BG26" s="245">
        <v>7</v>
      </c>
      <c r="BH26" s="245">
        <v>22</v>
      </c>
      <c r="BI26" s="245">
        <v>12</v>
      </c>
      <c r="BJ26" s="245">
        <v>8</v>
      </c>
      <c r="BK26" s="245">
        <v>7</v>
      </c>
      <c r="BL26" s="245">
        <v>6</v>
      </c>
      <c r="BM26" s="245">
        <v>8</v>
      </c>
      <c r="BN26" s="245">
        <v>4</v>
      </c>
      <c r="BO26" s="245">
        <v>8</v>
      </c>
      <c r="BP26" s="245">
        <v>3</v>
      </c>
      <c r="BQ26" s="245">
        <v>3</v>
      </c>
      <c r="BR26" s="245">
        <v>1</v>
      </c>
      <c r="BS26" s="245">
        <v>2</v>
      </c>
      <c r="BT26" s="245">
        <v>0</v>
      </c>
      <c r="BU26" s="245">
        <v>0</v>
      </c>
      <c r="BV26" s="245">
        <v>2</v>
      </c>
      <c r="BW26" s="245">
        <v>0</v>
      </c>
      <c r="BX26" s="245">
        <v>1</v>
      </c>
      <c r="BY26" s="245">
        <v>0</v>
      </c>
      <c r="BZ26" s="245">
        <v>0</v>
      </c>
      <c r="CA26" s="248">
        <f t="shared" si="2"/>
        <v>530</v>
      </c>
      <c r="CB26" s="248">
        <f t="shared" si="3"/>
        <v>533</v>
      </c>
      <c r="CC26" s="287">
        <f t="shared" si="4"/>
        <v>64.907547169811323</v>
      </c>
      <c r="CD26" s="287">
        <f t="shared" si="5"/>
        <v>65.058161350844273</v>
      </c>
    </row>
    <row r="27" spans="4:82">
      <c r="D27" s="238"/>
      <c r="E27" s="238"/>
      <c r="F27" s="239">
        <f t="shared" si="6"/>
        <v>1986</v>
      </c>
      <c r="G27" s="245">
        <v>1</v>
      </c>
      <c r="H27" s="245">
        <v>0</v>
      </c>
      <c r="I27" s="245">
        <v>0</v>
      </c>
      <c r="J27" s="245">
        <v>0</v>
      </c>
      <c r="K27" s="245">
        <v>0</v>
      </c>
      <c r="L27" s="245">
        <v>0</v>
      </c>
      <c r="M27" s="245">
        <v>1</v>
      </c>
      <c r="N27" s="245">
        <v>0</v>
      </c>
      <c r="O27" s="245">
        <v>0</v>
      </c>
      <c r="P27" s="245">
        <v>0</v>
      </c>
      <c r="Q27" s="245">
        <v>1</v>
      </c>
      <c r="R27" s="245">
        <v>0</v>
      </c>
      <c r="S27" s="245">
        <v>0</v>
      </c>
      <c r="T27" s="245">
        <v>0</v>
      </c>
      <c r="U27" s="245">
        <v>3</v>
      </c>
      <c r="V27" s="245">
        <v>2</v>
      </c>
      <c r="W27" s="245">
        <v>1</v>
      </c>
      <c r="X27" s="245">
        <v>2</v>
      </c>
      <c r="Y27" s="245">
        <v>2</v>
      </c>
      <c r="Z27" s="245">
        <v>2</v>
      </c>
      <c r="AA27" s="245">
        <v>5</v>
      </c>
      <c r="AB27" s="245">
        <v>4</v>
      </c>
      <c r="AC27" s="245">
        <v>7</v>
      </c>
      <c r="AD27" s="245">
        <v>9</v>
      </c>
      <c r="AE27" s="245">
        <v>4</v>
      </c>
      <c r="AF27" s="245">
        <v>4</v>
      </c>
      <c r="AG27" s="245">
        <v>4</v>
      </c>
      <c r="AH27" s="245">
        <v>6</v>
      </c>
      <c r="AI27" s="245">
        <v>10</v>
      </c>
      <c r="AJ27" s="245">
        <v>9</v>
      </c>
      <c r="AK27" s="245">
        <v>16</v>
      </c>
      <c r="AL27" s="245">
        <v>9</v>
      </c>
      <c r="AM27" s="245">
        <v>12</v>
      </c>
      <c r="AN27" s="245">
        <v>13</v>
      </c>
      <c r="AO27" s="245">
        <v>20</v>
      </c>
      <c r="AP27" s="245">
        <v>24</v>
      </c>
      <c r="AQ27" s="245">
        <v>18</v>
      </c>
      <c r="AR27" s="245">
        <v>19</v>
      </c>
      <c r="AS27" s="245">
        <v>27</v>
      </c>
      <c r="AT27" s="245">
        <v>25</v>
      </c>
      <c r="AU27" s="245">
        <v>19</v>
      </c>
      <c r="AV27" s="245">
        <v>25</v>
      </c>
      <c r="AW27" s="245">
        <v>25</v>
      </c>
      <c r="AX27" s="245">
        <v>21</v>
      </c>
      <c r="AY27" s="245">
        <v>16</v>
      </c>
      <c r="AZ27" s="245">
        <v>23</v>
      </c>
      <c r="BA27" s="245">
        <v>19</v>
      </c>
      <c r="BB27" s="245">
        <v>25</v>
      </c>
      <c r="BC27" s="245">
        <v>20</v>
      </c>
      <c r="BD27" s="245">
        <v>13</v>
      </c>
      <c r="BE27" s="245">
        <v>20</v>
      </c>
      <c r="BF27" s="245">
        <v>18</v>
      </c>
      <c r="BG27" s="245">
        <v>15</v>
      </c>
      <c r="BH27" s="245">
        <v>14</v>
      </c>
      <c r="BI27" s="245">
        <v>14</v>
      </c>
      <c r="BJ27" s="245">
        <v>12</v>
      </c>
      <c r="BK27" s="245">
        <v>6</v>
      </c>
      <c r="BL27" s="245">
        <v>9</v>
      </c>
      <c r="BM27" s="245">
        <v>9</v>
      </c>
      <c r="BN27" s="245">
        <v>9</v>
      </c>
      <c r="BO27" s="245">
        <v>2</v>
      </c>
      <c r="BP27" s="245">
        <v>4</v>
      </c>
      <c r="BQ27" s="245">
        <v>2</v>
      </c>
      <c r="BR27" s="245">
        <v>1</v>
      </c>
      <c r="BS27" s="245">
        <v>2</v>
      </c>
      <c r="BT27" s="245">
        <v>0</v>
      </c>
      <c r="BU27" s="245">
        <v>0</v>
      </c>
      <c r="BV27" s="245">
        <v>1</v>
      </c>
      <c r="BW27" s="245">
        <v>0</v>
      </c>
      <c r="BX27" s="245">
        <v>0</v>
      </c>
      <c r="BY27" s="245">
        <v>0</v>
      </c>
      <c r="BZ27" s="245">
        <v>1</v>
      </c>
      <c r="CA27" s="248">
        <f t="shared" si="2"/>
        <v>603</v>
      </c>
      <c r="CB27" s="248">
        <f t="shared" si="3"/>
        <v>605</v>
      </c>
      <c r="CC27" s="287">
        <f t="shared" si="4"/>
        <v>65.061359867330012</v>
      </c>
      <c r="CD27" s="287">
        <f t="shared" si="5"/>
        <v>65.157851239669426</v>
      </c>
    </row>
    <row r="28" spans="4:82">
      <c r="D28" s="238"/>
      <c r="E28" s="238"/>
      <c r="F28" s="239">
        <f t="shared" si="6"/>
        <v>1987</v>
      </c>
      <c r="G28" s="245">
        <v>0</v>
      </c>
      <c r="H28" s="245">
        <v>0</v>
      </c>
      <c r="I28" s="245">
        <v>1</v>
      </c>
      <c r="J28" s="245">
        <v>0</v>
      </c>
      <c r="K28" s="245">
        <v>0</v>
      </c>
      <c r="L28" s="245">
        <v>0</v>
      </c>
      <c r="M28" s="245">
        <v>0</v>
      </c>
      <c r="N28" s="245">
        <v>0</v>
      </c>
      <c r="O28" s="245">
        <v>0</v>
      </c>
      <c r="P28" s="245">
        <v>0</v>
      </c>
      <c r="Q28" s="245">
        <v>1</v>
      </c>
      <c r="R28" s="245">
        <v>0</v>
      </c>
      <c r="S28" s="245">
        <v>0</v>
      </c>
      <c r="T28" s="245">
        <v>1</v>
      </c>
      <c r="U28" s="245">
        <v>3</v>
      </c>
      <c r="V28" s="245">
        <v>3</v>
      </c>
      <c r="W28" s="245">
        <v>3</v>
      </c>
      <c r="X28" s="245">
        <v>1</v>
      </c>
      <c r="Y28" s="245">
        <v>3</v>
      </c>
      <c r="Z28" s="245">
        <v>6</v>
      </c>
      <c r="AA28" s="245">
        <v>4</v>
      </c>
      <c r="AB28" s="245">
        <v>5</v>
      </c>
      <c r="AC28" s="245">
        <v>5</v>
      </c>
      <c r="AD28" s="245">
        <v>4</v>
      </c>
      <c r="AE28" s="245">
        <v>7</v>
      </c>
      <c r="AF28" s="245">
        <v>5</v>
      </c>
      <c r="AG28" s="245">
        <v>16</v>
      </c>
      <c r="AH28" s="245">
        <v>11</v>
      </c>
      <c r="AI28" s="245">
        <v>9</v>
      </c>
      <c r="AJ28" s="245">
        <v>19</v>
      </c>
      <c r="AK28" s="245">
        <v>11</v>
      </c>
      <c r="AL28" s="245">
        <v>12</v>
      </c>
      <c r="AM28" s="245">
        <v>18</v>
      </c>
      <c r="AN28" s="245">
        <v>16</v>
      </c>
      <c r="AO28" s="245">
        <v>17</v>
      </c>
      <c r="AP28" s="245">
        <v>22</v>
      </c>
      <c r="AQ28" s="245">
        <v>30</v>
      </c>
      <c r="AR28" s="245">
        <v>27</v>
      </c>
      <c r="AS28" s="245">
        <v>27</v>
      </c>
      <c r="AT28" s="245">
        <v>28</v>
      </c>
      <c r="AU28" s="245">
        <v>25</v>
      </c>
      <c r="AV28" s="245">
        <v>29</v>
      </c>
      <c r="AW28" s="245">
        <v>20</v>
      </c>
      <c r="AX28" s="245">
        <v>37</v>
      </c>
      <c r="AY28" s="245">
        <v>23</v>
      </c>
      <c r="AZ28" s="245">
        <v>16</v>
      </c>
      <c r="BA28" s="245">
        <v>19</v>
      </c>
      <c r="BB28" s="245">
        <v>13</v>
      </c>
      <c r="BC28" s="245">
        <v>16</v>
      </c>
      <c r="BD28" s="245">
        <v>16</v>
      </c>
      <c r="BE28" s="245">
        <v>30</v>
      </c>
      <c r="BF28" s="245">
        <v>21</v>
      </c>
      <c r="BG28" s="245">
        <v>20</v>
      </c>
      <c r="BH28" s="245">
        <v>21</v>
      </c>
      <c r="BI28" s="245">
        <v>15</v>
      </c>
      <c r="BJ28" s="245">
        <v>10</v>
      </c>
      <c r="BK28" s="245">
        <v>18</v>
      </c>
      <c r="BL28" s="245">
        <v>7</v>
      </c>
      <c r="BM28" s="245">
        <v>13</v>
      </c>
      <c r="BN28" s="245">
        <v>7</v>
      </c>
      <c r="BO28" s="245">
        <v>6</v>
      </c>
      <c r="BP28" s="245">
        <v>4</v>
      </c>
      <c r="BQ28" s="245">
        <v>3</v>
      </c>
      <c r="BR28" s="245">
        <v>2</v>
      </c>
      <c r="BS28" s="245">
        <v>1</v>
      </c>
      <c r="BT28" s="245">
        <v>1</v>
      </c>
      <c r="BU28" s="245">
        <v>0</v>
      </c>
      <c r="BV28" s="245">
        <v>0</v>
      </c>
      <c r="BW28" s="245">
        <v>0</v>
      </c>
      <c r="BX28" s="245">
        <v>0</v>
      </c>
      <c r="BY28" s="245">
        <v>0</v>
      </c>
      <c r="BZ28" s="245">
        <v>0</v>
      </c>
      <c r="CA28" s="248">
        <f t="shared" si="2"/>
        <v>708</v>
      </c>
      <c r="CB28" s="248">
        <f t="shared" si="3"/>
        <v>708</v>
      </c>
      <c r="CC28" s="287">
        <f t="shared" si="4"/>
        <v>64.937853107344637</v>
      </c>
      <c r="CD28" s="287">
        <f t="shared" si="5"/>
        <v>64.937853107344637</v>
      </c>
    </row>
    <row r="29" spans="4:82">
      <c r="D29" s="238"/>
      <c r="E29" s="238"/>
      <c r="F29" s="239">
        <f t="shared" si="6"/>
        <v>1988</v>
      </c>
      <c r="G29" s="245">
        <v>0</v>
      </c>
      <c r="H29" s="245">
        <v>0</v>
      </c>
      <c r="I29" s="245">
        <v>0</v>
      </c>
      <c r="J29" s="245">
        <v>0</v>
      </c>
      <c r="K29" s="245">
        <v>0</v>
      </c>
      <c r="L29" s="245">
        <v>0</v>
      </c>
      <c r="M29" s="245">
        <v>0</v>
      </c>
      <c r="N29" s="245">
        <v>0</v>
      </c>
      <c r="O29" s="245">
        <v>0</v>
      </c>
      <c r="P29" s="245">
        <v>0</v>
      </c>
      <c r="Q29" s="245">
        <v>1</v>
      </c>
      <c r="R29" s="245">
        <v>0</v>
      </c>
      <c r="S29" s="245">
        <v>0</v>
      </c>
      <c r="T29" s="245">
        <v>0</v>
      </c>
      <c r="U29" s="245">
        <v>3</v>
      </c>
      <c r="V29" s="245">
        <v>1</v>
      </c>
      <c r="W29" s="245">
        <v>3</v>
      </c>
      <c r="X29" s="245">
        <v>4</v>
      </c>
      <c r="Y29" s="245">
        <v>3</v>
      </c>
      <c r="Z29" s="245">
        <v>3</v>
      </c>
      <c r="AA29" s="245">
        <v>4</v>
      </c>
      <c r="AB29" s="245">
        <v>4</v>
      </c>
      <c r="AC29" s="245">
        <v>9</v>
      </c>
      <c r="AD29" s="245">
        <v>10</v>
      </c>
      <c r="AE29" s="245">
        <v>8</v>
      </c>
      <c r="AF29" s="245">
        <v>8</v>
      </c>
      <c r="AG29" s="245">
        <v>14</v>
      </c>
      <c r="AH29" s="245">
        <v>9</v>
      </c>
      <c r="AI29" s="245">
        <v>16</v>
      </c>
      <c r="AJ29" s="245">
        <v>6</v>
      </c>
      <c r="AK29" s="245">
        <v>11</v>
      </c>
      <c r="AL29" s="245">
        <v>11</v>
      </c>
      <c r="AM29" s="245">
        <v>19</v>
      </c>
      <c r="AN29" s="245">
        <v>21</v>
      </c>
      <c r="AO29" s="245">
        <v>22</v>
      </c>
      <c r="AP29" s="245">
        <v>29</v>
      </c>
      <c r="AQ29" s="245">
        <v>24</v>
      </c>
      <c r="AR29" s="245">
        <v>21</v>
      </c>
      <c r="AS29" s="245">
        <v>16</v>
      </c>
      <c r="AT29" s="245">
        <v>27</v>
      </c>
      <c r="AU29" s="245">
        <v>30</v>
      </c>
      <c r="AV29" s="245">
        <v>31</v>
      </c>
      <c r="AW29" s="245">
        <v>26</v>
      </c>
      <c r="AX29" s="245">
        <v>37</v>
      </c>
      <c r="AY29" s="245">
        <v>35</v>
      </c>
      <c r="AZ29" s="245">
        <v>25</v>
      </c>
      <c r="BA29" s="245">
        <v>24</v>
      </c>
      <c r="BB29" s="245">
        <v>20</v>
      </c>
      <c r="BC29" s="245">
        <v>34</v>
      </c>
      <c r="BD29" s="245">
        <v>23</v>
      </c>
      <c r="BE29" s="245">
        <v>24</v>
      </c>
      <c r="BF29" s="245">
        <v>19</v>
      </c>
      <c r="BG29" s="245">
        <v>17</v>
      </c>
      <c r="BH29" s="245">
        <v>19</v>
      </c>
      <c r="BI29" s="245">
        <v>18</v>
      </c>
      <c r="BJ29" s="245">
        <v>17</v>
      </c>
      <c r="BK29" s="245">
        <v>12</v>
      </c>
      <c r="BL29" s="245">
        <v>6</v>
      </c>
      <c r="BM29" s="245">
        <v>5</v>
      </c>
      <c r="BN29" s="245">
        <v>4</v>
      </c>
      <c r="BO29" s="245">
        <v>5</v>
      </c>
      <c r="BP29" s="245">
        <v>7</v>
      </c>
      <c r="BQ29" s="245">
        <v>2</v>
      </c>
      <c r="BR29" s="245">
        <v>2</v>
      </c>
      <c r="BS29" s="245">
        <v>3</v>
      </c>
      <c r="BT29" s="245">
        <v>2</v>
      </c>
      <c r="BU29" s="245">
        <v>2</v>
      </c>
      <c r="BV29" s="245">
        <v>2</v>
      </c>
      <c r="BW29" s="245">
        <v>0</v>
      </c>
      <c r="BX29" s="245">
        <v>0</v>
      </c>
      <c r="BY29" s="245">
        <v>0</v>
      </c>
      <c r="BZ29" s="245">
        <v>1</v>
      </c>
      <c r="CA29" s="248">
        <f t="shared" si="2"/>
        <v>754</v>
      </c>
      <c r="CB29" s="248">
        <f t="shared" si="3"/>
        <v>759</v>
      </c>
      <c r="CC29" s="287">
        <f t="shared" si="4"/>
        <v>65.07692307692308</v>
      </c>
      <c r="CD29" s="287">
        <f t="shared" si="5"/>
        <v>65.253623188405797</v>
      </c>
    </row>
    <row r="30" spans="4:82">
      <c r="D30" s="238"/>
      <c r="E30" s="238"/>
      <c r="F30" s="239">
        <f t="shared" si="6"/>
        <v>1989</v>
      </c>
      <c r="G30" s="245">
        <v>0</v>
      </c>
      <c r="H30" s="245">
        <v>0</v>
      </c>
      <c r="I30" s="245">
        <v>0</v>
      </c>
      <c r="J30" s="245">
        <v>0</v>
      </c>
      <c r="K30" s="245">
        <v>0</v>
      </c>
      <c r="L30" s="245">
        <v>0</v>
      </c>
      <c r="M30" s="245">
        <v>0</v>
      </c>
      <c r="N30" s="245">
        <v>0</v>
      </c>
      <c r="O30" s="245">
        <v>0</v>
      </c>
      <c r="P30" s="245">
        <v>1</v>
      </c>
      <c r="Q30" s="245">
        <v>1</v>
      </c>
      <c r="R30" s="245">
        <v>0</v>
      </c>
      <c r="S30" s="245">
        <v>2</v>
      </c>
      <c r="T30" s="245">
        <v>3</v>
      </c>
      <c r="U30" s="245">
        <v>2</v>
      </c>
      <c r="V30" s="245">
        <v>2</v>
      </c>
      <c r="W30" s="245">
        <v>2</v>
      </c>
      <c r="X30" s="245">
        <v>1</v>
      </c>
      <c r="Y30" s="245">
        <v>5</v>
      </c>
      <c r="Z30" s="245">
        <v>4</v>
      </c>
      <c r="AA30" s="245">
        <v>2</v>
      </c>
      <c r="AB30" s="245">
        <v>3</v>
      </c>
      <c r="AC30" s="245">
        <v>8</v>
      </c>
      <c r="AD30" s="245">
        <v>6</v>
      </c>
      <c r="AE30" s="245">
        <v>3</v>
      </c>
      <c r="AF30" s="245">
        <v>7</v>
      </c>
      <c r="AG30" s="245">
        <v>14</v>
      </c>
      <c r="AH30" s="245">
        <v>11</v>
      </c>
      <c r="AI30" s="245">
        <v>10</v>
      </c>
      <c r="AJ30" s="245">
        <v>13</v>
      </c>
      <c r="AK30" s="245">
        <v>12</v>
      </c>
      <c r="AL30" s="245">
        <v>19</v>
      </c>
      <c r="AM30" s="245">
        <v>18</v>
      </c>
      <c r="AN30" s="245">
        <v>19</v>
      </c>
      <c r="AO30" s="245">
        <v>23</v>
      </c>
      <c r="AP30" s="245">
        <v>21</v>
      </c>
      <c r="AQ30" s="245">
        <v>39</v>
      </c>
      <c r="AR30" s="245">
        <v>24</v>
      </c>
      <c r="AS30" s="245">
        <v>33</v>
      </c>
      <c r="AT30" s="245">
        <v>22</v>
      </c>
      <c r="AU30" s="245">
        <v>25</v>
      </c>
      <c r="AV30" s="245">
        <v>29</v>
      </c>
      <c r="AW30" s="245">
        <v>29</v>
      </c>
      <c r="AX30" s="245">
        <v>38</v>
      </c>
      <c r="AY30" s="245">
        <v>30</v>
      </c>
      <c r="AZ30" s="245">
        <v>29</v>
      </c>
      <c r="BA30" s="245">
        <v>17</v>
      </c>
      <c r="BB30" s="245">
        <v>25</v>
      </c>
      <c r="BC30" s="245">
        <v>15</v>
      </c>
      <c r="BD30" s="245">
        <v>12</v>
      </c>
      <c r="BE30" s="245">
        <v>30</v>
      </c>
      <c r="BF30" s="245">
        <v>27</v>
      </c>
      <c r="BG30" s="245">
        <v>23</v>
      </c>
      <c r="BH30" s="245">
        <v>18</v>
      </c>
      <c r="BI30" s="245">
        <v>15</v>
      </c>
      <c r="BJ30" s="245">
        <v>15</v>
      </c>
      <c r="BK30" s="245">
        <v>16</v>
      </c>
      <c r="BL30" s="245">
        <v>12</v>
      </c>
      <c r="BM30" s="245">
        <v>7</v>
      </c>
      <c r="BN30" s="245">
        <v>7</v>
      </c>
      <c r="BO30" s="245">
        <v>9</v>
      </c>
      <c r="BP30" s="245">
        <v>4</v>
      </c>
      <c r="BQ30" s="245">
        <v>4</v>
      </c>
      <c r="BR30" s="245">
        <v>3</v>
      </c>
      <c r="BS30" s="245">
        <v>2</v>
      </c>
      <c r="BT30" s="245">
        <v>0</v>
      </c>
      <c r="BU30" s="245">
        <v>2</v>
      </c>
      <c r="BV30" s="245">
        <v>0</v>
      </c>
      <c r="BW30" s="245">
        <v>0</v>
      </c>
      <c r="BX30" s="245">
        <v>1</v>
      </c>
      <c r="BY30" s="245">
        <v>0</v>
      </c>
      <c r="BZ30" s="245">
        <v>0</v>
      </c>
      <c r="CA30" s="248">
        <f t="shared" si="2"/>
        <v>771</v>
      </c>
      <c r="CB30" s="248">
        <f t="shared" si="3"/>
        <v>774</v>
      </c>
      <c r="CC30" s="287">
        <f t="shared" si="4"/>
        <v>65.181582360570687</v>
      </c>
      <c r="CD30" s="287">
        <f t="shared" si="5"/>
        <v>65.281653746770033</v>
      </c>
    </row>
    <row r="31" spans="4:82">
      <c r="D31" s="238"/>
      <c r="E31" s="238"/>
      <c r="F31" s="239">
        <f t="shared" si="6"/>
        <v>1990</v>
      </c>
      <c r="G31" s="245">
        <v>0</v>
      </c>
      <c r="H31" s="245">
        <v>0</v>
      </c>
      <c r="I31" s="245">
        <v>0</v>
      </c>
      <c r="J31" s="245">
        <v>0</v>
      </c>
      <c r="K31" s="245">
        <v>0</v>
      </c>
      <c r="L31" s="245">
        <v>0</v>
      </c>
      <c r="M31" s="245">
        <v>0</v>
      </c>
      <c r="N31" s="245">
        <v>0</v>
      </c>
      <c r="O31" s="245">
        <v>0</v>
      </c>
      <c r="P31" s="245">
        <v>0</v>
      </c>
      <c r="Q31" s="245">
        <v>0</v>
      </c>
      <c r="R31" s="245">
        <v>0</v>
      </c>
      <c r="S31" s="245">
        <v>0</v>
      </c>
      <c r="T31" s="245">
        <v>0</v>
      </c>
      <c r="U31" s="245">
        <v>0</v>
      </c>
      <c r="V31" s="245">
        <v>2</v>
      </c>
      <c r="W31" s="245">
        <v>0</v>
      </c>
      <c r="X31" s="245">
        <v>6</v>
      </c>
      <c r="Y31" s="245">
        <v>3</v>
      </c>
      <c r="Z31" s="245">
        <v>8</v>
      </c>
      <c r="AA31" s="245">
        <v>3</v>
      </c>
      <c r="AB31" s="245">
        <v>3</v>
      </c>
      <c r="AC31" s="245">
        <v>5</v>
      </c>
      <c r="AD31" s="245">
        <v>9</v>
      </c>
      <c r="AE31" s="245">
        <v>9</v>
      </c>
      <c r="AF31" s="245">
        <v>11</v>
      </c>
      <c r="AG31" s="245">
        <v>10</v>
      </c>
      <c r="AH31" s="245">
        <v>13</v>
      </c>
      <c r="AI31" s="245">
        <v>15</v>
      </c>
      <c r="AJ31" s="245">
        <v>13</v>
      </c>
      <c r="AK31" s="245">
        <v>15</v>
      </c>
      <c r="AL31" s="245">
        <v>16</v>
      </c>
      <c r="AM31" s="245">
        <v>14</v>
      </c>
      <c r="AN31" s="245">
        <v>23</v>
      </c>
      <c r="AO31" s="245">
        <v>14</v>
      </c>
      <c r="AP31" s="245">
        <v>21</v>
      </c>
      <c r="AQ31" s="245">
        <v>18</v>
      </c>
      <c r="AR31" s="245">
        <v>27</v>
      </c>
      <c r="AS31" s="245">
        <v>23</v>
      </c>
      <c r="AT31" s="245">
        <v>30</v>
      </c>
      <c r="AU31" s="245">
        <v>30</v>
      </c>
      <c r="AV31" s="245">
        <v>29</v>
      </c>
      <c r="AW31" s="245">
        <v>21</v>
      </c>
      <c r="AX31" s="245">
        <v>35</v>
      </c>
      <c r="AY31" s="245">
        <v>22</v>
      </c>
      <c r="AZ31" s="245">
        <v>32</v>
      </c>
      <c r="BA31" s="245">
        <v>33</v>
      </c>
      <c r="BB31" s="245">
        <v>25</v>
      </c>
      <c r="BC31" s="245">
        <v>20</v>
      </c>
      <c r="BD31" s="245">
        <v>32</v>
      </c>
      <c r="BE31" s="245">
        <v>20</v>
      </c>
      <c r="BF31" s="245">
        <v>21</v>
      </c>
      <c r="BG31" s="245">
        <v>19</v>
      </c>
      <c r="BH31" s="245">
        <v>22</v>
      </c>
      <c r="BI31" s="245">
        <v>18</v>
      </c>
      <c r="BJ31" s="245">
        <v>15</v>
      </c>
      <c r="BK31" s="245">
        <v>16</v>
      </c>
      <c r="BL31" s="245">
        <v>12</v>
      </c>
      <c r="BM31" s="245">
        <v>6</v>
      </c>
      <c r="BN31" s="245">
        <v>7</v>
      </c>
      <c r="BO31" s="245">
        <v>11</v>
      </c>
      <c r="BP31" s="245">
        <v>8</v>
      </c>
      <c r="BQ31" s="245">
        <v>4</v>
      </c>
      <c r="BR31" s="245">
        <v>3</v>
      </c>
      <c r="BS31" s="245">
        <v>2</v>
      </c>
      <c r="BT31" s="245">
        <v>0</v>
      </c>
      <c r="BU31" s="245">
        <v>0</v>
      </c>
      <c r="BV31" s="245">
        <v>1</v>
      </c>
      <c r="BW31" s="245">
        <v>0</v>
      </c>
      <c r="BX31" s="245">
        <v>0</v>
      </c>
      <c r="BY31" s="245">
        <v>0</v>
      </c>
      <c r="BZ31" s="245">
        <v>2</v>
      </c>
      <c r="CA31" s="248">
        <f t="shared" si="2"/>
        <v>774</v>
      </c>
      <c r="CB31" s="248">
        <f t="shared" si="3"/>
        <v>777</v>
      </c>
      <c r="CC31" s="287">
        <f t="shared" si="4"/>
        <v>65.618863049095609</v>
      </c>
      <c r="CD31" s="287">
        <f t="shared" si="5"/>
        <v>65.733590733590731</v>
      </c>
    </row>
    <row r="32" spans="4:82">
      <c r="D32" s="238"/>
      <c r="E32" s="238"/>
      <c r="F32" s="239">
        <f t="shared" si="6"/>
        <v>1991</v>
      </c>
      <c r="G32" s="245">
        <v>0</v>
      </c>
      <c r="H32" s="245">
        <v>0</v>
      </c>
      <c r="I32" s="245">
        <v>0</v>
      </c>
      <c r="J32" s="245">
        <v>0</v>
      </c>
      <c r="K32" s="245">
        <v>0</v>
      </c>
      <c r="L32" s="245">
        <v>0</v>
      </c>
      <c r="M32" s="245">
        <v>0</v>
      </c>
      <c r="N32" s="245">
        <v>0</v>
      </c>
      <c r="O32" s="245">
        <v>0</v>
      </c>
      <c r="P32" s="245">
        <v>0</v>
      </c>
      <c r="Q32" s="245">
        <v>0</v>
      </c>
      <c r="R32" s="245">
        <v>0</v>
      </c>
      <c r="S32" s="245">
        <v>0</v>
      </c>
      <c r="T32" s="245">
        <v>1</v>
      </c>
      <c r="U32" s="245">
        <v>1</v>
      </c>
      <c r="V32" s="245">
        <v>1</v>
      </c>
      <c r="W32" s="245">
        <v>1</v>
      </c>
      <c r="X32" s="245">
        <v>1</v>
      </c>
      <c r="Y32" s="245">
        <v>3</v>
      </c>
      <c r="Z32" s="245">
        <v>2</v>
      </c>
      <c r="AA32" s="245">
        <v>10</v>
      </c>
      <c r="AB32" s="245">
        <v>6</v>
      </c>
      <c r="AC32" s="245">
        <v>4</v>
      </c>
      <c r="AD32" s="245">
        <v>6</v>
      </c>
      <c r="AE32" s="245">
        <v>10</v>
      </c>
      <c r="AF32" s="245">
        <v>12</v>
      </c>
      <c r="AG32" s="245">
        <v>10</v>
      </c>
      <c r="AH32" s="245">
        <v>11</v>
      </c>
      <c r="AI32" s="245">
        <v>13</v>
      </c>
      <c r="AJ32" s="245">
        <v>13</v>
      </c>
      <c r="AK32" s="245">
        <v>13</v>
      </c>
      <c r="AL32" s="245">
        <v>20</v>
      </c>
      <c r="AM32" s="245">
        <v>23</v>
      </c>
      <c r="AN32" s="245">
        <v>17</v>
      </c>
      <c r="AO32" s="245">
        <v>24</v>
      </c>
      <c r="AP32" s="245">
        <v>22</v>
      </c>
      <c r="AQ32" s="245">
        <v>26</v>
      </c>
      <c r="AR32" s="245">
        <v>18</v>
      </c>
      <c r="AS32" s="245">
        <v>25</v>
      </c>
      <c r="AT32" s="245">
        <v>40</v>
      </c>
      <c r="AU32" s="245">
        <v>28</v>
      </c>
      <c r="AV32" s="245">
        <v>29</v>
      </c>
      <c r="AW32" s="245">
        <v>42</v>
      </c>
      <c r="AX32" s="245">
        <v>37</v>
      </c>
      <c r="AY32" s="245">
        <v>35</v>
      </c>
      <c r="AZ32" s="245">
        <v>33</v>
      </c>
      <c r="BA32" s="245">
        <v>42</v>
      </c>
      <c r="BB32" s="245">
        <v>39</v>
      </c>
      <c r="BC32" s="245">
        <v>30</v>
      </c>
      <c r="BD32" s="245">
        <v>23</v>
      </c>
      <c r="BE32" s="245">
        <v>25</v>
      </c>
      <c r="BF32" s="245">
        <v>25</v>
      </c>
      <c r="BG32" s="245">
        <v>19</v>
      </c>
      <c r="BH32" s="245">
        <v>22</v>
      </c>
      <c r="BI32" s="245">
        <v>16</v>
      </c>
      <c r="BJ32" s="245">
        <v>19</v>
      </c>
      <c r="BK32" s="245">
        <v>14</v>
      </c>
      <c r="BL32" s="245">
        <v>16</v>
      </c>
      <c r="BM32" s="245">
        <v>13</v>
      </c>
      <c r="BN32" s="245">
        <v>6</v>
      </c>
      <c r="BO32" s="245">
        <v>11</v>
      </c>
      <c r="BP32" s="245">
        <v>5</v>
      </c>
      <c r="BQ32" s="245">
        <v>3</v>
      </c>
      <c r="BR32" s="245">
        <v>1</v>
      </c>
      <c r="BS32" s="245">
        <v>2</v>
      </c>
      <c r="BT32" s="245">
        <v>1</v>
      </c>
      <c r="BU32" s="245">
        <v>2</v>
      </c>
      <c r="BV32" s="245">
        <v>1</v>
      </c>
      <c r="BW32" s="245">
        <v>0</v>
      </c>
      <c r="BX32" s="245">
        <v>0</v>
      </c>
      <c r="BY32" s="245">
        <v>0</v>
      </c>
      <c r="BZ32" s="245">
        <v>0</v>
      </c>
      <c r="CA32" s="248">
        <f t="shared" si="2"/>
        <v>869</v>
      </c>
      <c r="CB32" s="248">
        <f t="shared" si="3"/>
        <v>872</v>
      </c>
      <c r="CC32" s="287">
        <f t="shared" si="4"/>
        <v>65.866513233601836</v>
      </c>
      <c r="CD32" s="287">
        <f t="shared" si="5"/>
        <v>65.950688073394502</v>
      </c>
    </row>
    <row r="33" spans="4:82">
      <c r="D33" s="238"/>
      <c r="E33" s="238"/>
      <c r="F33" s="239">
        <f t="shared" si="6"/>
        <v>1992</v>
      </c>
      <c r="G33" s="245">
        <v>0</v>
      </c>
      <c r="H33" s="245">
        <v>0</v>
      </c>
      <c r="I33" s="245">
        <v>0</v>
      </c>
      <c r="J33" s="245">
        <v>0</v>
      </c>
      <c r="K33" s="245">
        <v>0</v>
      </c>
      <c r="L33" s="245">
        <v>0</v>
      </c>
      <c r="M33" s="245">
        <v>0</v>
      </c>
      <c r="N33" s="245">
        <v>0</v>
      </c>
      <c r="O33" s="245">
        <v>0</v>
      </c>
      <c r="P33" s="245">
        <v>0</v>
      </c>
      <c r="Q33" s="245">
        <v>0</v>
      </c>
      <c r="R33" s="245">
        <v>0</v>
      </c>
      <c r="S33" s="245">
        <v>0</v>
      </c>
      <c r="T33" s="245">
        <v>2</v>
      </c>
      <c r="U33" s="245">
        <v>2</v>
      </c>
      <c r="V33" s="245">
        <v>3</v>
      </c>
      <c r="W33" s="245">
        <v>1</v>
      </c>
      <c r="X33" s="245">
        <v>1</v>
      </c>
      <c r="Y33" s="245">
        <v>4</v>
      </c>
      <c r="Z33" s="245">
        <v>2</v>
      </c>
      <c r="AA33" s="245">
        <v>10</v>
      </c>
      <c r="AB33" s="245">
        <v>2</v>
      </c>
      <c r="AC33" s="245">
        <v>3</v>
      </c>
      <c r="AD33" s="245">
        <v>7</v>
      </c>
      <c r="AE33" s="245">
        <v>14</v>
      </c>
      <c r="AF33" s="245">
        <v>13</v>
      </c>
      <c r="AG33" s="245">
        <v>14</v>
      </c>
      <c r="AH33" s="245">
        <v>12</v>
      </c>
      <c r="AI33" s="245">
        <v>16</v>
      </c>
      <c r="AJ33" s="245">
        <v>21</v>
      </c>
      <c r="AK33" s="245">
        <v>23</v>
      </c>
      <c r="AL33" s="245">
        <v>22</v>
      </c>
      <c r="AM33" s="245">
        <v>15</v>
      </c>
      <c r="AN33" s="245">
        <v>21</v>
      </c>
      <c r="AO33" s="245">
        <v>22</v>
      </c>
      <c r="AP33" s="245">
        <v>30</v>
      </c>
      <c r="AQ33" s="245">
        <v>26</v>
      </c>
      <c r="AR33" s="245">
        <v>30</v>
      </c>
      <c r="AS33" s="245">
        <v>32</v>
      </c>
      <c r="AT33" s="245">
        <v>18</v>
      </c>
      <c r="AU33" s="245">
        <v>40</v>
      </c>
      <c r="AV33" s="245">
        <v>27</v>
      </c>
      <c r="AW33" s="245">
        <v>37</v>
      </c>
      <c r="AX33" s="245">
        <v>37</v>
      </c>
      <c r="AY33" s="245">
        <v>30</v>
      </c>
      <c r="AZ33" s="245">
        <v>35</v>
      </c>
      <c r="BA33" s="245">
        <v>45</v>
      </c>
      <c r="BB33" s="245">
        <v>29</v>
      </c>
      <c r="BC33" s="245">
        <v>32</v>
      </c>
      <c r="BD33" s="245">
        <v>34</v>
      </c>
      <c r="BE33" s="245">
        <v>23</v>
      </c>
      <c r="BF33" s="245">
        <v>33</v>
      </c>
      <c r="BG33" s="245">
        <v>24</v>
      </c>
      <c r="BH33" s="245">
        <v>38</v>
      </c>
      <c r="BI33" s="245">
        <v>28</v>
      </c>
      <c r="BJ33" s="245">
        <v>22</v>
      </c>
      <c r="BK33" s="245">
        <v>17</v>
      </c>
      <c r="BL33" s="245">
        <v>14</v>
      </c>
      <c r="BM33" s="245">
        <v>8</v>
      </c>
      <c r="BN33" s="245">
        <v>8</v>
      </c>
      <c r="BO33" s="245">
        <v>9</v>
      </c>
      <c r="BP33" s="245">
        <v>5</v>
      </c>
      <c r="BQ33" s="245">
        <v>7</v>
      </c>
      <c r="BR33" s="245">
        <v>5</v>
      </c>
      <c r="BS33" s="245">
        <v>3</v>
      </c>
      <c r="BT33" s="245">
        <v>2</v>
      </c>
      <c r="BU33" s="245">
        <v>0</v>
      </c>
      <c r="BV33" s="245">
        <v>2</v>
      </c>
      <c r="BW33" s="245">
        <v>2</v>
      </c>
      <c r="BX33" s="245">
        <v>0</v>
      </c>
      <c r="BY33" s="245">
        <v>0</v>
      </c>
      <c r="BZ33" s="245">
        <v>0</v>
      </c>
      <c r="CA33" s="248">
        <f t="shared" si="2"/>
        <v>958</v>
      </c>
      <c r="CB33" s="248">
        <f t="shared" si="3"/>
        <v>962</v>
      </c>
      <c r="CC33" s="287">
        <f t="shared" si="4"/>
        <v>65.988517745302715</v>
      </c>
      <c r="CD33" s="287">
        <f t="shared" si="5"/>
        <v>66.094594594594597</v>
      </c>
    </row>
    <row r="34" spans="4:82">
      <c r="D34" s="238"/>
      <c r="E34" s="238"/>
      <c r="F34" s="239">
        <f t="shared" si="6"/>
        <v>1993</v>
      </c>
      <c r="G34" s="245">
        <v>0</v>
      </c>
      <c r="H34" s="245">
        <v>0</v>
      </c>
      <c r="I34" s="245">
        <v>0</v>
      </c>
      <c r="J34" s="245">
        <v>0</v>
      </c>
      <c r="K34" s="245">
        <v>0</v>
      </c>
      <c r="L34" s="245">
        <v>1</v>
      </c>
      <c r="M34" s="245">
        <v>0</v>
      </c>
      <c r="N34" s="245">
        <v>0</v>
      </c>
      <c r="O34" s="245">
        <v>0</v>
      </c>
      <c r="P34" s="245">
        <v>1</v>
      </c>
      <c r="Q34" s="245">
        <v>1</v>
      </c>
      <c r="R34" s="245">
        <v>0</v>
      </c>
      <c r="S34" s="245">
        <v>1</v>
      </c>
      <c r="T34" s="245">
        <v>0</v>
      </c>
      <c r="U34" s="245">
        <v>0</v>
      </c>
      <c r="V34" s="245">
        <v>1</v>
      </c>
      <c r="W34" s="245">
        <v>3</v>
      </c>
      <c r="X34" s="245">
        <v>2</v>
      </c>
      <c r="Y34" s="245">
        <v>5</v>
      </c>
      <c r="Z34" s="245">
        <v>2</v>
      </c>
      <c r="AA34" s="245">
        <v>4</v>
      </c>
      <c r="AB34" s="245">
        <v>5</v>
      </c>
      <c r="AC34" s="245">
        <v>6</v>
      </c>
      <c r="AD34" s="245">
        <v>6</v>
      </c>
      <c r="AE34" s="245">
        <v>13</v>
      </c>
      <c r="AF34" s="245">
        <v>12</v>
      </c>
      <c r="AG34" s="245">
        <v>19</v>
      </c>
      <c r="AH34" s="245">
        <v>9</v>
      </c>
      <c r="AI34" s="245">
        <v>7</v>
      </c>
      <c r="AJ34" s="245">
        <v>21</v>
      </c>
      <c r="AK34" s="245">
        <v>19</v>
      </c>
      <c r="AL34" s="245">
        <v>18</v>
      </c>
      <c r="AM34" s="245">
        <v>23</v>
      </c>
      <c r="AN34" s="245">
        <v>28</v>
      </c>
      <c r="AO34" s="245">
        <v>18</v>
      </c>
      <c r="AP34" s="245">
        <v>17</v>
      </c>
      <c r="AQ34" s="245">
        <v>17</v>
      </c>
      <c r="AR34" s="245">
        <v>27</v>
      </c>
      <c r="AS34" s="245">
        <v>29</v>
      </c>
      <c r="AT34" s="245">
        <v>37</v>
      </c>
      <c r="AU34" s="245">
        <v>29</v>
      </c>
      <c r="AV34" s="245">
        <v>27</v>
      </c>
      <c r="AW34" s="245">
        <v>30</v>
      </c>
      <c r="AX34" s="245">
        <v>43</v>
      </c>
      <c r="AY34" s="245">
        <v>42</v>
      </c>
      <c r="AZ34" s="245">
        <v>37</v>
      </c>
      <c r="BA34" s="245">
        <v>38</v>
      </c>
      <c r="BB34" s="245">
        <v>50</v>
      </c>
      <c r="BC34" s="245">
        <v>41</v>
      </c>
      <c r="BD34" s="245">
        <v>46</v>
      </c>
      <c r="BE34" s="245">
        <v>26</v>
      </c>
      <c r="BF34" s="245">
        <v>26</v>
      </c>
      <c r="BG34" s="245">
        <v>29</v>
      </c>
      <c r="BH34" s="245">
        <v>30</v>
      </c>
      <c r="BI34" s="245">
        <v>26</v>
      </c>
      <c r="BJ34" s="245">
        <v>15</v>
      </c>
      <c r="BK34" s="245">
        <v>22</v>
      </c>
      <c r="BL34" s="245">
        <v>22</v>
      </c>
      <c r="BM34" s="245">
        <v>17</v>
      </c>
      <c r="BN34" s="245">
        <v>19</v>
      </c>
      <c r="BO34" s="245">
        <v>11</v>
      </c>
      <c r="BP34" s="245">
        <v>6</v>
      </c>
      <c r="BQ34" s="245">
        <v>6</v>
      </c>
      <c r="BR34" s="245">
        <v>6</v>
      </c>
      <c r="BS34" s="245">
        <v>2</v>
      </c>
      <c r="BT34" s="245">
        <v>4</v>
      </c>
      <c r="BU34" s="245">
        <v>0</v>
      </c>
      <c r="BV34" s="245">
        <v>1</v>
      </c>
      <c r="BW34" s="245">
        <v>2</v>
      </c>
      <c r="BX34" s="245">
        <v>1</v>
      </c>
      <c r="BY34" s="245">
        <v>0</v>
      </c>
      <c r="BZ34" s="245">
        <v>0</v>
      </c>
      <c r="CA34" s="248">
        <f t="shared" si="2"/>
        <v>1002</v>
      </c>
      <c r="CB34" s="248">
        <f t="shared" si="3"/>
        <v>1006</v>
      </c>
      <c r="CC34" s="287">
        <f t="shared" si="4"/>
        <v>66.854291417165669</v>
      </c>
      <c r="CD34" s="287">
        <f t="shared" si="5"/>
        <v>66.954274353876741</v>
      </c>
    </row>
    <row r="35" spans="4:82">
      <c r="D35" s="238"/>
      <c r="E35" s="238"/>
      <c r="F35" s="239">
        <f t="shared" si="6"/>
        <v>1994</v>
      </c>
      <c r="G35" s="245">
        <v>0</v>
      </c>
      <c r="H35" s="245">
        <v>0</v>
      </c>
      <c r="I35" s="245">
        <v>0</v>
      </c>
      <c r="J35" s="245">
        <v>0</v>
      </c>
      <c r="K35" s="245">
        <v>1</v>
      </c>
      <c r="L35" s="245">
        <v>0</v>
      </c>
      <c r="M35" s="245">
        <v>0</v>
      </c>
      <c r="N35" s="245">
        <v>0</v>
      </c>
      <c r="O35" s="245">
        <v>0</v>
      </c>
      <c r="P35" s="245">
        <v>0</v>
      </c>
      <c r="Q35" s="245">
        <v>0</v>
      </c>
      <c r="R35" s="245">
        <v>0</v>
      </c>
      <c r="S35" s="245">
        <v>0</v>
      </c>
      <c r="T35" s="245">
        <v>0</v>
      </c>
      <c r="U35" s="245">
        <v>0</v>
      </c>
      <c r="V35" s="245">
        <v>0</v>
      </c>
      <c r="W35" s="245">
        <v>0</v>
      </c>
      <c r="X35" s="245">
        <v>0</v>
      </c>
      <c r="Y35" s="245">
        <v>1</v>
      </c>
      <c r="Z35" s="245">
        <v>2</v>
      </c>
      <c r="AA35" s="245">
        <v>3</v>
      </c>
      <c r="AB35" s="245">
        <v>0</v>
      </c>
      <c r="AC35" s="245">
        <v>6</v>
      </c>
      <c r="AD35" s="245">
        <v>8</v>
      </c>
      <c r="AE35" s="245">
        <v>10</v>
      </c>
      <c r="AF35" s="245">
        <v>19</v>
      </c>
      <c r="AG35" s="245">
        <v>19</v>
      </c>
      <c r="AH35" s="245">
        <v>13</v>
      </c>
      <c r="AI35" s="245">
        <v>24</v>
      </c>
      <c r="AJ35" s="245">
        <v>17</v>
      </c>
      <c r="AK35" s="245">
        <v>21</v>
      </c>
      <c r="AL35" s="245">
        <v>16</v>
      </c>
      <c r="AM35" s="245">
        <v>23</v>
      </c>
      <c r="AN35" s="245">
        <v>23</v>
      </c>
      <c r="AO35" s="245">
        <v>27</v>
      </c>
      <c r="AP35" s="245">
        <v>23</v>
      </c>
      <c r="AQ35" s="245">
        <v>26</v>
      </c>
      <c r="AR35" s="245">
        <v>33</v>
      </c>
      <c r="AS35" s="245">
        <v>26</v>
      </c>
      <c r="AT35" s="245">
        <v>47</v>
      </c>
      <c r="AU35" s="245">
        <v>49</v>
      </c>
      <c r="AV35" s="245">
        <v>38</v>
      </c>
      <c r="AW35" s="245">
        <v>52</v>
      </c>
      <c r="AX35" s="245">
        <v>39</v>
      </c>
      <c r="AY35" s="245">
        <v>40</v>
      </c>
      <c r="AZ35" s="245">
        <v>41</v>
      </c>
      <c r="BA35" s="245">
        <v>42</v>
      </c>
      <c r="BB35" s="245">
        <v>34</v>
      </c>
      <c r="BC35" s="245">
        <v>35</v>
      </c>
      <c r="BD35" s="245">
        <v>40</v>
      </c>
      <c r="BE35" s="245">
        <v>35</v>
      </c>
      <c r="BF35" s="245">
        <v>36</v>
      </c>
      <c r="BG35" s="245">
        <v>25</v>
      </c>
      <c r="BH35" s="245">
        <v>27</v>
      </c>
      <c r="BI35" s="245">
        <v>25</v>
      </c>
      <c r="BJ35" s="245">
        <v>25</v>
      </c>
      <c r="BK35" s="245">
        <v>23</v>
      </c>
      <c r="BL35" s="245">
        <v>16</v>
      </c>
      <c r="BM35" s="245">
        <v>15</v>
      </c>
      <c r="BN35" s="245">
        <v>16</v>
      </c>
      <c r="BO35" s="245">
        <v>9</v>
      </c>
      <c r="BP35" s="245">
        <v>7</v>
      </c>
      <c r="BQ35" s="245">
        <v>7</v>
      </c>
      <c r="BR35" s="245">
        <v>9</v>
      </c>
      <c r="BS35" s="245">
        <v>8</v>
      </c>
      <c r="BT35" s="245">
        <v>4</v>
      </c>
      <c r="BU35" s="245">
        <v>4</v>
      </c>
      <c r="BV35" s="245">
        <v>1</v>
      </c>
      <c r="BW35" s="245">
        <v>2</v>
      </c>
      <c r="BX35" s="245">
        <v>0</v>
      </c>
      <c r="BY35" s="245">
        <v>0</v>
      </c>
      <c r="BZ35" s="245">
        <v>1</v>
      </c>
      <c r="CA35" s="248">
        <f t="shared" si="2"/>
        <v>1085</v>
      </c>
      <c r="CB35" s="248">
        <f t="shared" si="3"/>
        <v>1093</v>
      </c>
      <c r="CC35" s="287">
        <f t="shared" si="4"/>
        <v>66.795391705069122</v>
      </c>
      <c r="CD35" s="287">
        <f t="shared" si="5"/>
        <v>66.976669716376946</v>
      </c>
    </row>
    <row r="36" spans="4:82">
      <c r="D36" s="238"/>
      <c r="E36" s="238"/>
      <c r="F36" s="239">
        <f t="shared" si="6"/>
        <v>1995</v>
      </c>
      <c r="G36" s="245">
        <v>0</v>
      </c>
      <c r="H36" s="245">
        <v>0</v>
      </c>
      <c r="I36" s="245">
        <v>0</v>
      </c>
      <c r="J36" s="245">
        <v>0</v>
      </c>
      <c r="K36" s="245">
        <v>0</v>
      </c>
      <c r="L36" s="245">
        <v>0</v>
      </c>
      <c r="M36" s="245">
        <v>0</v>
      </c>
      <c r="N36" s="245">
        <v>0</v>
      </c>
      <c r="O36" s="245">
        <v>0</v>
      </c>
      <c r="P36" s="245">
        <v>1</v>
      </c>
      <c r="Q36" s="245">
        <v>0</v>
      </c>
      <c r="R36" s="245">
        <v>0</v>
      </c>
      <c r="S36" s="245">
        <v>1</v>
      </c>
      <c r="T36" s="245">
        <v>0</v>
      </c>
      <c r="U36" s="245">
        <v>0</v>
      </c>
      <c r="V36" s="245">
        <v>0</v>
      </c>
      <c r="W36" s="245">
        <v>0</v>
      </c>
      <c r="X36" s="245">
        <v>1</v>
      </c>
      <c r="Y36" s="245">
        <v>1</v>
      </c>
      <c r="Z36" s="245">
        <v>2</v>
      </c>
      <c r="AA36" s="245">
        <v>8</v>
      </c>
      <c r="AB36" s="245">
        <v>3</v>
      </c>
      <c r="AC36" s="245">
        <v>4</v>
      </c>
      <c r="AD36" s="245">
        <v>8</v>
      </c>
      <c r="AE36" s="245">
        <v>6</v>
      </c>
      <c r="AF36" s="245">
        <v>11</v>
      </c>
      <c r="AG36" s="245">
        <v>12</v>
      </c>
      <c r="AH36" s="245">
        <v>11</v>
      </c>
      <c r="AI36" s="245">
        <v>15</v>
      </c>
      <c r="AJ36" s="245">
        <v>19</v>
      </c>
      <c r="AK36" s="245">
        <v>12</v>
      </c>
      <c r="AL36" s="245">
        <v>22</v>
      </c>
      <c r="AM36" s="245">
        <v>22</v>
      </c>
      <c r="AN36" s="245">
        <v>25</v>
      </c>
      <c r="AO36" s="245">
        <v>31</v>
      </c>
      <c r="AP36" s="245">
        <v>26</v>
      </c>
      <c r="AQ36" s="245">
        <v>35</v>
      </c>
      <c r="AR36" s="245">
        <v>28</v>
      </c>
      <c r="AS36" s="245">
        <v>29</v>
      </c>
      <c r="AT36" s="245">
        <v>27</v>
      </c>
      <c r="AU36" s="245">
        <v>31</v>
      </c>
      <c r="AV36" s="245">
        <v>45</v>
      </c>
      <c r="AW36" s="245">
        <v>51</v>
      </c>
      <c r="AX36" s="245">
        <v>48</v>
      </c>
      <c r="AY36" s="245">
        <v>40</v>
      </c>
      <c r="AZ36" s="245">
        <v>44</v>
      </c>
      <c r="BA36" s="245">
        <v>55</v>
      </c>
      <c r="BB36" s="245">
        <v>54</v>
      </c>
      <c r="BC36" s="245">
        <v>32</v>
      </c>
      <c r="BD36" s="245">
        <v>43</v>
      </c>
      <c r="BE36" s="245">
        <v>47</v>
      </c>
      <c r="BF36" s="245">
        <v>52</v>
      </c>
      <c r="BG36" s="245">
        <v>30</v>
      </c>
      <c r="BH36" s="245">
        <v>30</v>
      </c>
      <c r="BI36" s="245">
        <v>26</v>
      </c>
      <c r="BJ36" s="245">
        <v>29</v>
      </c>
      <c r="BK36" s="245">
        <v>26</v>
      </c>
      <c r="BL36" s="245">
        <v>15</v>
      </c>
      <c r="BM36" s="245">
        <v>19</v>
      </c>
      <c r="BN36" s="245">
        <v>13</v>
      </c>
      <c r="BO36" s="245">
        <v>6</v>
      </c>
      <c r="BP36" s="245">
        <v>8</v>
      </c>
      <c r="BQ36" s="245">
        <v>10</v>
      </c>
      <c r="BR36" s="245">
        <v>3</v>
      </c>
      <c r="BS36" s="245">
        <v>3</v>
      </c>
      <c r="BT36" s="245">
        <v>5</v>
      </c>
      <c r="BU36" s="245">
        <v>6</v>
      </c>
      <c r="BV36" s="245">
        <v>5</v>
      </c>
      <c r="BW36" s="245">
        <v>0</v>
      </c>
      <c r="BX36" s="245">
        <v>2</v>
      </c>
      <c r="BY36" s="245">
        <v>0</v>
      </c>
      <c r="BZ36" s="245">
        <v>0</v>
      </c>
      <c r="CA36" s="248">
        <f t="shared" si="2"/>
        <v>1125</v>
      </c>
      <c r="CB36" s="248">
        <f t="shared" si="3"/>
        <v>1138</v>
      </c>
      <c r="CC36" s="287">
        <f t="shared" si="4"/>
        <v>67.396444444444441</v>
      </c>
      <c r="CD36" s="287">
        <f t="shared" si="5"/>
        <v>67.664323374340952</v>
      </c>
    </row>
    <row r="37" spans="4:82">
      <c r="D37" s="238"/>
      <c r="E37" s="238"/>
      <c r="F37" s="239">
        <f t="shared" si="6"/>
        <v>1996</v>
      </c>
      <c r="G37" s="245">
        <v>0</v>
      </c>
      <c r="H37" s="245">
        <v>0</v>
      </c>
      <c r="I37" s="245">
        <v>0</v>
      </c>
      <c r="J37" s="245">
        <v>0</v>
      </c>
      <c r="K37" s="245">
        <v>0</v>
      </c>
      <c r="L37" s="245">
        <v>0</v>
      </c>
      <c r="M37" s="245">
        <v>0</v>
      </c>
      <c r="N37" s="245">
        <v>0</v>
      </c>
      <c r="O37" s="245">
        <v>0</v>
      </c>
      <c r="P37" s="245">
        <v>1</v>
      </c>
      <c r="Q37" s="245">
        <v>0</v>
      </c>
      <c r="R37" s="245">
        <v>1</v>
      </c>
      <c r="S37" s="245">
        <v>0</v>
      </c>
      <c r="T37" s="245">
        <v>1</v>
      </c>
      <c r="U37" s="245">
        <v>0</v>
      </c>
      <c r="V37" s="245">
        <v>0</v>
      </c>
      <c r="W37" s="245">
        <v>2</v>
      </c>
      <c r="X37" s="245">
        <v>2</v>
      </c>
      <c r="Y37" s="245">
        <v>1</v>
      </c>
      <c r="Z37" s="245">
        <v>3</v>
      </c>
      <c r="AA37" s="245">
        <v>0</v>
      </c>
      <c r="AB37" s="245">
        <v>1</v>
      </c>
      <c r="AC37" s="245">
        <v>5</v>
      </c>
      <c r="AD37" s="245">
        <v>6</v>
      </c>
      <c r="AE37" s="245">
        <v>9</v>
      </c>
      <c r="AF37" s="245">
        <v>17</v>
      </c>
      <c r="AG37" s="245">
        <v>13</v>
      </c>
      <c r="AH37" s="245">
        <v>20</v>
      </c>
      <c r="AI37" s="245">
        <v>11</v>
      </c>
      <c r="AJ37" s="245">
        <v>18</v>
      </c>
      <c r="AK37" s="245">
        <v>15</v>
      </c>
      <c r="AL37" s="245">
        <v>24</v>
      </c>
      <c r="AM37" s="245">
        <v>22</v>
      </c>
      <c r="AN37" s="245">
        <v>23</v>
      </c>
      <c r="AO37" s="245">
        <v>30</v>
      </c>
      <c r="AP37" s="245">
        <v>25</v>
      </c>
      <c r="AQ37" s="245">
        <v>25</v>
      </c>
      <c r="AR37" s="245">
        <v>24</v>
      </c>
      <c r="AS37" s="245">
        <v>38</v>
      </c>
      <c r="AT37" s="245">
        <v>31</v>
      </c>
      <c r="AU37" s="245">
        <v>35</v>
      </c>
      <c r="AV37" s="245">
        <v>31</v>
      </c>
      <c r="AW37" s="245">
        <v>51</v>
      </c>
      <c r="AX37" s="245">
        <v>42</v>
      </c>
      <c r="AY37" s="245">
        <v>47</v>
      </c>
      <c r="AZ37" s="245">
        <v>44</v>
      </c>
      <c r="BA37" s="245">
        <v>55</v>
      </c>
      <c r="BB37" s="245">
        <v>48</v>
      </c>
      <c r="BC37" s="245">
        <v>48</v>
      </c>
      <c r="BD37" s="245">
        <v>39</v>
      </c>
      <c r="BE37" s="245">
        <v>44</v>
      </c>
      <c r="BF37" s="245">
        <v>41</v>
      </c>
      <c r="BG37" s="245">
        <v>40</v>
      </c>
      <c r="BH37" s="245">
        <v>32</v>
      </c>
      <c r="BI37" s="245">
        <v>17</v>
      </c>
      <c r="BJ37" s="245">
        <v>21</v>
      </c>
      <c r="BK37" s="245">
        <v>28</v>
      </c>
      <c r="BL37" s="245">
        <v>22</v>
      </c>
      <c r="BM37" s="245">
        <v>20</v>
      </c>
      <c r="BN37" s="245">
        <v>11</v>
      </c>
      <c r="BO37" s="245">
        <v>21</v>
      </c>
      <c r="BP37" s="245">
        <v>16</v>
      </c>
      <c r="BQ37" s="245">
        <v>13</v>
      </c>
      <c r="BR37" s="245">
        <v>6</v>
      </c>
      <c r="BS37" s="245">
        <v>10</v>
      </c>
      <c r="BT37" s="245">
        <v>6</v>
      </c>
      <c r="BU37" s="245">
        <v>2</v>
      </c>
      <c r="BV37" s="245">
        <v>4</v>
      </c>
      <c r="BW37" s="245">
        <v>0</v>
      </c>
      <c r="BX37" s="245">
        <v>1</v>
      </c>
      <c r="BY37" s="245">
        <v>0</v>
      </c>
      <c r="BZ37" s="245">
        <v>2</v>
      </c>
      <c r="CA37" s="248">
        <f t="shared" si="2"/>
        <v>1156</v>
      </c>
      <c r="CB37" s="248">
        <f t="shared" si="3"/>
        <v>1165</v>
      </c>
      <c r="CC37" s="287">
        <f t="shared" si="4"/>
        <v>67.835640138408309</v>
      </c>
      <c r="CD37" s="287">
        <f t="shared" si="5"/>
        <v>68.02575107296137</v>
      </c>
    </row>
    <row r="38" spans="4:82">
      <c r="D38" s="238"/>
      <c r="E38" s="238"/>
      <c r="F38" s="239">
        <f t="shared" si="6"/>
        <v>1997</v>
      </c>
      <c r="G38" s="245">
        <v>0</v>
      </c>
      <c r="H38" s="245">
        <v>0</v>
      </c>
      <c r="I38" s="245">
        <v>0</v>
      </c>
      <c r="J38" s="245">
        <v>0</v>
      </c>
      <c r="K38" s="245">
        <v>0</v>
      </c>
      <c r="L38" s="245">
        <v>0</v>
      </c>
      <c r="M38" s="245">
        <v>0</v>
      </c>
      <c r="N38" s="245">
        <v>0</v>
      </c>
      <c r="O38" s="245">
        <v>0</v>
      </c>
      <c r="P38" s="245">
        <v>0</v>
      </c>
      <c r="Q38" s="245">
        <v>0</v>
      </c>
      <c r="R38" s="245">
        <v>0</v>
      </c>
      <c r="S38" s="245">
        <v>0</v>
      </c>
      <c r="T38" s="245">
        <v>0</v>
      </c>
      <c r="U38" s="245">
        <v>0</v>
      </c>
      <c r="V38" s="245">
        <v>2</v>
      </c>
      <c r="W38" s="245">
        <v>1</v>
      </c>
      <c r="X38" s="245">
        <v>0</v>
      </c>
      <c r="Y38" s="245">
        <v>2</v>
      </c>
      <c r="Z38" s="245">
        <v>3</v>
      </c>
      <c r="AA38" s="245">
        <v>2</v>
      </c>
      <c r="AB38" s="245">
        <v>4</v>
      </c>
      <c r="AC38" s="245">
        <v>6</v>
      </c>
      <c r="AD38" s="245">
        <v>5</v>
      </c>
      <c r="AE38" s="245">
        <v>7</v>
      </c>
      <c r="AF38" s="245">
        <v>10</v>
      </c>
      <c r="AG38" s="245">
        <v>13</v>
      </c>
      <c r="AH38" s="245">
        <v>15</v>
      </c>
      <c r="AI38" s="245">
        <v>13</v>
      </c>
      <c r="AJ38" s="245">
        <v>22</v>
      </c>
      <c r="AK38" s="245">
        <v>24</v>
      </c>
      <c r="AL38" s="245">
        <v>21</v>
      </c>
      <c r="AM38" s="245">
        <v>16</v>
      </c>
      <c r="AN38" s="245">
        <v>20</v>
      </c>
      <c r="AO38" s="245">
        <v>28</v>
      </c>
      <c r="AP38" s="245">
        <v>30</v>
      </c>
      <c r="AQ38" s="245">
        <v>31</v>
      </c>
      <c r="AR38" s="245">
        <v>31</v>
      </c>
      <c r="AS38" s="245">
        <v>47</v>
      </c>
      <c r="AT38" s="245">
        <v>29</v>
      </c>
      <c r="AU38" s="245">
        <v>34</v>
      </c>
      <c r="AV38" s="245">
        <v>37</v>
      </c>
      <c r="AW38" s="245">
        <v>37</v>
      </c>
      <c r="AX38" s="245">
        <v>43</v>
      </c>
      <c r="AY38" s="245">
        <v>54</v>
      </c>
      <c r="AZ38" s="245">
        <v>45</v>
      </c>
      <c r="BA38" s="245">
        <v>49</v>
      </c>
      <c r="BB38" s="245">
        <v>49</v>
      </c>
      <c r="BC38" s="245">
        <v>38</v>
      </c>
      <c r="BD38" s="245">
        <v>38</v>
      </c>
      <c r="BE38" s="245">
        <v>51</v>
      </c>
      <c r="BF38" s="245">
        <v>36</v>
      </c>
      <c r="BG38" s="245">
        <v>61</v>
      </c>
      <c r="BH38" s="245">
        <v>34</v>
      </c>
      <c r="BI38" s="245">
        <v>22</v>
      </c>
      <c r="BJ38" s="245">
        <v>21</v>
      </c>
      <c r="BK38" s="245">
        <v>23</v>
      </c>
      <c r="BL38" s="245">
        <v>26</v>
      </c>
      <c r="BM38" s="245">
        <v>18</v>
      </c>
      <c r="BN38" s="245">
        <v>19</v>
      </c>
      <c r="BO38" s="245">
        <v>20</v>
      </c>
      <c r="BP38" s="245">
        <v>12</v>
      </c>
      <c r="BQ38" s="245">
        <v>15</v>
      </c>
      <c r="BR38" s="245">
        <v>3</v>
      </c>
      <c r="BS38" s="245">
        <v>7</v>
      </c>
      <c r="BT38" s="245">
        <v>9</v>
      </c>
      <c r="BU38" s="245">
        <v>2</v>
      </c>
      <c r="BV38" s="245">
        <v>1</v>
      </c>
      <c r="BW38" s="245">
        <v>0</v>
      </c>
      <c r="BX38" s="245">
        <v>2</v>
      </c>
      <c r="BY38" s="245">
        <v>1</v>
      </c>
      <c r="BZ38" s="245">
        <v>0</v>
      </c>
      <c r="CA38" s="248">
        <f t="shared" si="2"/>
        <v>1183</v>
      </c>
      <c r="CB38" s="248">
        <f t="shared" si="3"/>
        <v>1189</v>
      </c>
      <c r="CC38" s="287">
        <f t="shared" si="4"/>
        <v>67.993237531699066</v>
      </c>
      <c r="CD38" s="287">
        <f t="shared" si="5"/>
        <v>68.113540790580316</v>
      </c>
    </row>
    <row r="39" spans="4:82">
      <c r="D39" s="238"/>
      <c r="E39" s="238"/>
      <c r="F39" s="239">
        <f t="shared" si="6"/>
        <v>1998</v>
      </c>
      <c r="G39" s="245">
        <v>0</v>
      </c>
      <c r="H39" s="245">
        <v>0</v>
      </c>
      <c r="I39" s="245">
        <v>0</v>
      </c>
      <c r="J39" s="245">
        <v>0</v>
      </c>
      <c r="K39" s="245">
        <v>1</v>
      </c>
      <c r="L39" s="245">
        <v>0</v>
      </c>
      <c r="M39" s="245">
        <v>0</v>
      </c>
      <c r="N39" s="245">
        <v>0</v>
      </c>
      <c r="O39" s="245">
        <v>0</v>
      </c>
      <c r="P39" s="245">
        <v>1</v>
      </c>
      <c r="Q39" s="245">
        <v>0</v>
      </c>
      <c r="R39" s="245">
        <v>2</v>
      </c>
      <c r="S39" s="245">
        <v>0</v>
      </c>
      <c r="T39" s="245">
        <v>0</v>
      </c>
      <c r="U39" s="245">
        <v>0</v>
      </c>
      <c r="V39" s="245">
        <v>1</v>
      </c>
      <c r="W39" s="245">
        <v>1</v>
      </c>
      <c r="X39" s="245">
        <v>2</v>
      </c>
      <c r="Y39" s="245">
        <v>0</v>
      </c>
      <c r="Z39" s="245">
        <v>0</v>
      </c>
      <c r="AA39" s="245">
        <v>2</v>
      </c>
      <c r="AB39" s="245">
        <v>3</v>
      </c>
      <c r="AC39" s="245">
        <v>4</v>
      </c>
      <c r="AD39" s="245">
        <v>2</v>
      </c>
      <c r="AE39" s="245">
        <v>7</v>
      </c>
      <c r="AF39" s="245">
        <v>13</v>
      </c>
      <c r="AG39" s="245">
        <v>10</v>
      </c>
      <c r="AH39" s="245">
        <v>15</v>
      </c>
      <c r="AI39" s="245">
        <v>15</v>
      </c>
      <c r="AJ39" s="245">
        <v>17</v>
      </c>
      <c r="AK39" s="245">
        <v>24</v>
      </c>
      <c r="AL39" s="245">
        <v>27</v>
      </c>
      <c r="AM39" s="245">
        <v>24</v>
      </c>
      <c r="AN39" s="245">
        <v>23</v>
      </c>
      <c r="AO39" s="245">
        <v>26</v>
      </c>
      <c r="AP39" s="245">
        <v>28</v>
      </c>
      <c r="AQ39" s="245">
        <v>24</v>
      </c>
      <c r="AR39" s="245">
        <v>26</v>
      </c>
      <c r="AS39" s="245">
        <v>42</v>
      </c>
      <c r="AT39" s="245">
        <v>30</v>
      </c>
      <c r="AU39" s="245">
        <v>29</v>
      </c>
      <c r="AV39" s="245">
        <v>40</v>
      </c>
      <c r="AW39" s="245">
        <v>40</v>
      </c>
      <c r="AX39" s="245">
        <v>53</v>
      </c>
      <c r="AY39" s="245">
        <v>47</v>
      </c>
      <c r="AZ39" s="245">
        <v>43</v>
      </c>
      <c r="BA39" s="245">
        <v>54</v>
      </c>
      <c r="BB39" s="245">
        <v>42</v>
      </c>
      <c r="BC39" s="245">
        <v>50</v>
      </c>
      <c r="BD39" s="245">
        <v>69</v>
      </c>
      <c r="BE39" s="245">
        <v>50</v>
      </c>
      <c r="BF39" s="245">
        <v>49</v>
      </c>
      <c r="BG39" s="245">
        <v>38</v>
      </c>
      <c r="BH39" s="245">
        <v>64</v>
      </c>
      <c r="BI39" s="245">
        <v>44</v>
      </c>
      <c r="BJ39" s="245">
        <v>39</v>
      </c>
      <c r="BK39" s="245">
        <v>30</v>
      </c>
      <c r="BL39" s="245">
        <v>31</v>
      </c>
      <c r="BM39" s="245">
        <v>23</v>
      </c>
      <c r="BN39" s="245">
        <v>28</v>
      </c>
      <c r="BO39" s="245">
        <v>23</v>
      </c>
      <c r="BP39" s="245">
        <v>26</v>
      </c>
      <c r="BQ39" s="245">
        <v>13</v>
      </c>
      <c r="BR39" s="245">
        <v>10</v>
      </c>
      <c r="BS39" s="245">
        <v>7</v>
      </c>
      <c r="BT39" s="245">
        <v>7</v>
      </c>
      <c r="BU39" s="245">
        <v>3</v>
      </c>
      <c r="BV39" s="245">
        <v>5</v>
      </c>
      <c r="BW39" s="245">
        <v>4</v>
      </c>
      <c r="BX39" s="245">
        <v>4</v>
      </c>
      <c r="BY39" s="245">
        <v>3</v>
      </c>
      <c r="BZ39" s="245">
        <v>0</v>
      </c>
      <c r="CA39" s="248">
        <f t="shared" si="2"/>
        <v>1319</v>
      </c>
      <c r="CB39" s="248">
        <f t="shared" si="3"/>
        <v>1338</v>
      </c>
      <c r="CC39" s="287">
        <f t="shared" si="4"/>
        <v>69.166793025018947</v>
      </c>
      <c r="CD39" s="287">
        <f t="shared" si="5"/>
        <v>69.490284005979078</v>
      </c>
    </row>
    <row r="40" spans="4:82">
      <c r="D40" s="238"/>
      <c r="E40" s="238"/>
      <c r="F40" s="239">
        <f t="shared" si="6"/>
        <v>1999</v>
      </c>
      <c r="G40" s="245">
        <v>0</v>
      </c>
      <c r="H40" s="245">
        <v>0</v>
      </c>
      <c r="I40" s="245">
        <v>0</v>
      </c>
      <c r="J40" s="245">
        <v>1</v>
      </c>
      <c r="K40" s="245">
        <v>0</v>
      </c>
      <c r="L40" s="245">
        <v>0</v>
      </c>
      <c r="M40" s="245">
        <v>0</v>
      </c>
      <c r="N40" s="245">
        <v>2</v>
      </c>
      <c r="O40" s="245">
        <v>0</v>
      </c>
      <c r="P40" s="245">
        <v>1</v>
      </c>
      <c r="Q40" s="245">
        <v>0</v>
      </c>
      <c r="R40" s="245">
        <v>0</v>
      </c>
      <c r="S40" s="245">
        <v>0</v>
      </c>
      <c r="T40" s="245">
        <v>0</v>
      </c>
      <c r="U40" s="245">
        <v>0</v>
      </c>
      <c r="V40" s="245">
        <v>0</v>
      </c>
      <c r="W40" s="245">
        <v>0</v>
      </c>
      <c r="X40" s="245">
        <v>0</v>
      </c>
      <c r="Y40" s="245">
        <v>1</v>
      </c>
      <c r="Z40" s="245">
        <v>2</v>
      </c>
      <c r="AA40" s="245">
        <v>2</v>
      </c>
      <c r="AB40" s="245">
        <v>2</v>
      </c>
      <c r="AC40" s="245">
        <v>2</v>
      </c>
      <c r="AD40" s="245">
        <v>6</v>
      </c>
      <c r="AE40" s="245">
        <v>4</v>
      </c>
      <c r="AF40" s="245">
        <v>7</v>
      </c>
      <c r="AG40" s="245">
        <v>9</v>
      </c>
      <c r="AH40" s="245">
        <v>13</v>
      </c>
      <c r="AI40" s="245">
        <v>19</v>
      </c>
      <c r="AJ40" s="245">
        <v>8</v>
      </c>
      <c r="AK40" s="245">
        <v>17</v>
      </c>
      <c r="AL40" s="245">
        <v>25</v>
      </c>
      <c r="AM40" s="245">
        <v>29</v>
      </c>
      <c r="AN40" s="245">
        <v>33</v>
      </c>
      <c r="AO40" s="245">
        <v>36</v>
      </c>
      <c r="AP40" s="245">
        <v>35</v>
      </c>
      <c r="AQ40" s="245">
        <v>41</v>
      </c>
      <c r="AR40" s="245">
        <v>45</v>
      </c>
      <c r="AS40" s="245">
        <v>39</v>
      </c>
      <c r="AT40" s="245">
        <v>34</v>
      </c>
      <c r="AU40" s="245">
        <v>40</v>
      </c>
      <c r="AV40" s="245">
        <v>42</v>
      </c>
      <c r="AW40" s="245">
        <v>43</v>
      </c>
      <c r="AX40" s="245">
        <v>43</v>
      </c>
      <c r="AY40" s="245">
        <v>51</v>
      </c>
      <c r="AZ40" s="245">
        <v>50</v>
      </c>
      <c r="BA40" s="245">
        <v>42</v>
      </c>
      <c r="BB40" s="245">
        <v>40</v>
      </c>
      <c r="BC40" s="245">
        <v>45</v>
      </c>
      <c r="BD40" s="245">
        <v>62</v>
      </c>
      <c r="BE40" s="245">
        <v>56</v>
      </c>
      <c r="BF40" s="245">
        <v>71</v>
      </c>
      <c r="BG40" s="245">
        <v>54</v>
      </c>
      <c r="BH40" s="245">
        <v>52</v>
      </c>
      <c r="BI40" s="245">
        <v>49</v>
      </c>
      <c r="BJ40" s="245">
        <v>45</v>
      </c>
      <c r="BK40" s="245">
        <v>27</v>
      </c>
      <c r="BL40" s="245">
        <v>21</v>
      </c>
      <c r="BM40" s="245">
        <v>26</v>
      </c>
      <c r="BN40" s="245">
        <v>24</v>
      </c>
      <c r="BO40" s="245">
        <v>21</v>
      </c>
      <c r="BP40" s="245">
        <v>18</v>
      </c>
      <c r="BQ40" s="245">
        <v>12</v>
      </c>
      <c r="BR40" s="245">
        <v>13</v>
      </c>
      <c r="BS40" s="245">
        <v>9</v>
      </c>
      <c r="BT40" s="245">
        <v>7</v>
      </c>
      <c r="BU40" s="245">
        <v>5</v>
      </c>
      <c r="BV40" s="245">
        <v>3</v>
      </c>
      <c r="BW40" s="245">
        <v>1</v>
      </c>
      <c r="BX40" s="245">
        <v>0</v>
      </c>
      <c r="BY40" s="245">
        <v>1</v>
      </c>
      <c r="BZ40" s="245">
        <v>0</v>
      </c>
      <c r="CA40" s="248">
        <f t="shared" si="2"/>
        <v>1376</v>
      </c>
      <c r="CB40" s="248">
        <f t="shared" si="3"/>
        <v>1386</v>
      </c>
      <c r="CC40" s="287">
        <f t="shared" si="4"/>
        <v>68.940406976744185</v>
      </c>
      <c r="CD40" s="287">
        <f t="shared" si="5"/>
        <v>69.0988455988456</v>
      </c>
    </row>
    <row r="41" spans="4:82">
      <c r="D41" s="238"/>
      <c r="E41" s="238"/>
      <c r="F41" s="239">
        <f t="shared" si="6"/>
        <v>2000</v>
      </c>
      <c r="G41" s="245">
        <v>0</v>
      </c>
      <c r="H41" s="245">
        <v>0</v>
      </c>
      <c r="I41" s="245">
        <v>0</v>
      </c>
      <c r="J41" s="245">
        <v>0</v>
      </c>
      <c r="K41" s="245">
        <v>0</v>
      </c>
      <c r="L41" s="245">
        <v>0</v>
      </c>
      <c r="M41" s="245">
        <v>0</v>
      </c>
      <c r="N41" s="245">
        <v>0</v>
      </c>
      <c r="O41" s="245">
        <v>0</v>
      </c>
      <c r="P41" s="245">
        <v>0</v>
      </c>
      <c r="Q41" s="245">
        <v>0</v>
      </c>
      <c r="R41" s="245">
        <v>0</v>
      </c>
      <c r="S41" s="245">
        <v>1</v>
      </c>
      <c r="T41" s="245">
        <v>1</v>
      </c>
      <c r="U41" s="245">
        <v>0</v>
      </c>
      <c r="V41" s="245">
        <v>0</v>
      </c>
      <c r="W41" s="245">
        <v>1</v>
      </c>
      <c r="X41" s="245">
        <v>0</v>
      </c>
      <c r="Y41" s="245">
        <v>0</v>
      </c>
      <c r="Z41" s="245">
        <v>0</v>
      </c>
      <c r="AA41" s="245">
        <v>5</v>
      </c>
      <c r="AB41" s="245">
        <v>1</v>
      </c>
      <c r="AC41" s="245">
        <v>7</v>
      </c>
      <c r="AD41" s="245">
        <v>5</v>
      </c>
      <c r="AE41" s="245">
        <v>4</v>
      </c>
      <c r="AF41" s="245">
        <v>8</v>
      </c>
      <c r="AG41" s="245">
        <v>9</v>
      </c>
      <c r="AH41" s="245">
        <v>7</v>
      </c>
      <c r="AI41" s="245">
        <v>15</v>
      </c>
      <c r="AJ41" s="245">
        <v>23</v>
      </c>
      <c r="AK41" s="245">
        <v>18</v>
      </c>
      <c r="AL41" s="245">
        <v>17</v>
      </c>
      <c r="AM41" s="245">
        <v>21</v>
      </c>
      <c r="AN41" s="245">
        <v>26</v>
      </c>
      <c r="AO41" s="245">
        <v>29</v>
      </c>
      <c r="AP41" s="245">
        <v>28</v>
      </c>
      <c r="AQ41" s="245">
        <v>38</v>
      </c>
      <c r="AR41" s="245">
        <v>43</v>
      </c>
      <c r="AS41" s="245">
        <v>38</v>
      </c>
      <c r="AT41" s="245">
        <v>42</v>
      </c>
      <c r="AU41" s="245">
        <v>57</v>
      </c>
      <c r="AV41" s="245">
        <v>42</v>
      </c>
      <c r="AW41" s="245">
        <v>35</v>
      </c>
      <c r="AX41" s="245">
        <v>45</v>
      </c>
      <c r="AY41" s="245">
        <v>51</v>
      </c>
      <c r="AZ41" s="245">
        <v>51</v>
      </c>
      <c r="BA41" s="245">
        <v>62</v>
      </c>
      <c r="BB41" s="245">
        <v>50</v>
      </c>
      <c r="BC41" s="245">
        <v>66</v>
      </c>
      <c r="BD41" s="245">
        <v>54</v>
      </c>
      <c r="BE41" s="245">
        <v>57</v>
      </c>
      <c r="BF41" s="245">
        <v>43</v>
      </c>
      <c r="BG41" s="245">
        <v>50</v>
      </c>
      <c r="BH41" s="245">
        <v>61</v>
      </c>
      <c r="BI41" s="245">
        <v>54</v>
      </c>
      <c r="BJ41" s="245">
        <v>40</v>
      </c>
      <c r="BK41" s="245">
        <v>38</v>
      </c>
      <c r="BL41" s="245">
        <v>22</v>
      </c>
      <c r="BM41" s="245">
        <v>20</v>
      </c>
      <c r="BN41" s="245">
        <v>20</v>
      </c>
      <c r="BO41" s="245">
        <v>22</v>
      </c>
      <c r="BP41" s="245">
        <v>25</v>
      </c>
      <c r="BQ41" s="245">
        <v>18</v>
      </c>
      <c r="BR41" s="245">
        <v>10</v>
      </c>
      <c r="BS41" s="245">
        <v>9</v>
      </c>
      <c r="BT41" s="245">
        <v>5</v>
      </c>
      <c r="BU41" s="245">
        <v>4</v>
      </c>
      <c r="BV41" s="245">
        <v>2</v>
      </c>
      <c r="BW41" s="245">
        <v>1</v>
      </c>
      <c r="BX41" s="245">
        <v>2</v>
      </c>
      <c r="BY41" s="245">
        <v>0</v>
      </c>
      <c r="BZ41" s="245">
        <v>1</v>
      </c>
      <c r="CA41" s="248">
        <f t="shared" si="2"/>
        <v>1394</v>
      </c>
      <c r="CB41" s="248">
        <f t="shared" si="3"/>
        <v>1404</v>
      </c>
      <c r="CC41" s="287">
        <f t="shared" si="4"/>
        <v>69.200143472022958</v>
      </c>
      <c r="CD41" s="287">
        <f t="shared" si="5"/>
        <v>69.36075498575498</v>
      </c>
    </row>
    <row r="42" spans="4:82">
      <c r="D42" s="238"/>
      <c r="E42" s="238"/>
      <c r="F42" s="239">
        <f t="shared" si="6"/>
        <v>2001</v>
      </c>
      <c r="G42" s="245">
        <v>1</v>
      </c>
      <c r="H42" s="245">
        <v>0</v>
      </c>
      <c r="I42" s="245">
        <v>0</v>
      </c>
      <c r="J42" s="245">
        <v>0</v>
      </c>
      <c r="K42" s="245">
        <v>0</v>
      </c>
      <c r="L42" s="245">
        <v>0</v>
      </c>
      <c r="M42" s="245">
        <v>0</v>
      </c>
      <c r="N42" s="245">
        <v>0</v>
      </c>
      <c r="O42" s="245">
        <v>0</v>
      </c>
      <c r="P42" s="245">
        <v>0</v>
      </c>
      <c r="Q42" s="245">
        <v>0</v>
      </c>
      <c r="R42" s="245">
        <v>0</v>
      </c>
      <c r="S42" s="245">
        <v>0</v>
      </c>
      <c r="T42" s="245">
        <v>0</v>
      </c>
      <c r="U42" s="245">
        <v>0</v>
      </c>
      <c r="V42" s="245">
        <v>2</v>
      </c>
      <c r="W42" s="245">
        <v>2</v>
      </c>
      <c r="X42" s="245">
        <v>0</v>
      </c>
      <c r="Y42" s="245">
        <v>1</v>
      </c>
      <c r="Z42" s="245">
        <v>2</v>
      </c>
      <c r="AA42" s="245">
        <v>1</v>
      </c>
      <c r="AB42" s="245">
        <v>6</v>
      </c>
      <c r="AC42" s="245">
        <v>3</v>
      </c>
      <c r="AD42" s="245">
        <v>3</v>
      </c>
      <c r="AE42" s="245">
        <v>4</v>
      </c>
      <c r="AF42" s="245">
        <v>5</v>
      </c>
      <c r="AG42" s="245">
        <v>11</v>
      </c>
      <c r="AH42" s="245">
        <v>10</v>
      </c>
      <c r="AI42" s="245">
        <v>20</v>
      </c>
      <c r="AJ42" s="245">
        <v>13</v>
      </c>
      <c r="AK42" s="245">
        <v>25</v>
      </c>
      <c r="AL42" s="245">
        <v>25</v>
      </c>
      <c r="AM42" s="245">
        <v>32</v>
      </c>
      <c r="AN42" s="245">
        <v>30</v>
      </c>
      <c r="AO42" s="245">
        <v>35</v>
      </c>
      <c r="AP42" s="245">
        <v>30</v>
      </c>
      <c r="AQ42" s="245">
        <v>40</v>
      </c>
      <c r="AR42" s="245">
        <v>36</v>
      </c>
      <c r="AS42" s="245">
        <v>43</v>
      </c>
      <c r="AT42" s="245">
        <v>41</v>
      </c>
      <c r="AU42" s="245">
        <v>55</v>
      </c>
      <c r="AV42" s="245">
        <v>41</v>
      </c>
      <c r="AW42" s="245">
        <v>47</v>
      </c>
      <c r="AX42" s="245">
        <v>50</v>
      </c>
      <c r="AY42" s="245">
        <v>54</v>
      </c>
      <c r="AZ42" s="245">
        <v>51</v>
      </c>
      <c r="BA42" s="245">
        <v>70</v>
      </c>
      <c r="BB42" s="245">
        <v>49</v>
      </c>
      <c r="BC42" s="245">
        <v>57</v>
      </c>
      <c r="BD42" s="245">
        <v>57</v>
      </c>
      <c r="BE42" s="245">
        <v>62</v>
      </c>
      <c r="BF42" s="245">
        <v>63</v>
      </c>
      <c r="BG42" s="245">
        <v>72</v>
      </c>
      <c r="BH42" s="245">
        <v>57</v>
      </c>
      <c r="BI42" s="245">
        <v>59</v>
      </c>
      <c r="BJ42" s="245">
        <v>58</v>
      </c>
      <c r="BK42" s="245">
        <v>55</v>
      </c>
      <c r="BL42" s="245">
        <v>52</v>
      </c>
      <c r="BM42" s="245">
        <v>24</v>
      </c>
      <c r="BN42" s="245">
        <v>18</v>
      </c>
      <c r="BO42" s="245">
        <v>22</v>
      </c>
      <c r="BP42" s="245">
        <v>24</v>
      </c>
      <c r="BQ42" s="245">
        <v>21</v>
      </c>
      <c r="BR42" s="245">
        <v>20</v>
      </c>
      <c r="BS42" s="245">
        <v>7</v>
      </c>
      <c r="BT42" s="245">
        <v>8</v>
      </c>
      <c r="BU42" s="245">
        <v>5</v>
      </c>
      <c r="BV42" s="245">
        <v>3</v>
      </c>
      <c r="BW42" s="245">
        <v>4</v>
      </c>
      <c r="BX42" s="245">
        <v>1</v>
      </c>
      <c r="BY42" s="245">
        <v>2</v>
      </c>
      <c r="BZ42" s="245">
        <v>0</v>
      </c>
      <c r="CA42" s="248">
        <f t="shared" si="2"/>
        <v>1574</v>
      </c>
      <c r="CB42" s="248">
        <f t="shared" si="3"/>
        <v>1589</v>
      </c>
      <c r="CC42" s="287">
        <f t="shared" si="4"/>
        <v>69.671537484116897</v>
      </c>
      <c r="CD42" s="287">
        <f t="shared" si="5"/>
        <v>69.877281308999372</v>
      </c>
    </row>
    <row r="43" spans="4:82">
      <c r="D43" s="238"/>
      <c r="E43" s="238"/>
      <c r="F43" s="239">
        <f t="shared" si="6"/>
        <v>2002</v>
      </c>
      <c r="G43" s="245">
        <v>0</v>
      </c>
      <c r="H43" s="245">
        <v>0</v>
      </c>
      <c r="I43" s="245">
        <v>0</v>
      </c>
      <c r="J43" s="245">
        <v>0</v>
      </c>
      <c r="K43" s="245">
        <v>0</v>
      </c>
      <c r="L43" s="245">
        <v>0</v>
      </c>
      <c r="M43" s="245">
        <v>0</v>
      </c>
      <c r="N43" s="245">
        <v>0</v>
      </c>
      <c r="O43" s="245">
        <v>0</v>
      </c>
      <c r="P43" s="245">
        <v>0</v>
      </c>
      <c r="Q43" s="245">
        <v>0</v>
      </c>
      <c r="R43" s="245">
        <v>0</v>
      </c>
      <c r="S43" s="245">
        <v>0</v>
      </c>
      <c r="T43" s="245">
        <v>0</v>
      </c>
      <c r="U43" s="245">
        <v>0</v>
      </c>
      <c r="V43" s="245">
        <v>2</v>
      </c>
      <c r="W43" s="245">
        <v>0</v>
      </c>
      <c r="X43" s="245">
        <v>0</v>
      </c>
      <c r="Y43" s="245">
        <v>0</v>
      </c>
      <c r="Z43" s="245">
        <v>0</v>
      </c>
      <c r="AA43" s="245">
        <v>1</v>
      </c>
      <c r="AB43" s="245">
        <v>1</v>
      </c>
      <c r="AC43" s="245">
        <v>1</v>
      </c>
      <c r="AD43" s="245">
        <v>3</v>
      </c>
      <c r="AE43" s="245">
        <v>2</v>
      </c>
      <c r="AF43" s="245">
        <v>2</v>
      </c>
      <c r="AG43" s="245">
        <v>9</v>
      </c>
      <c r="AH43" s="245">
        <v>9</v>
      </c>
      <c r="AI43" s="245">
        <v>13</v>
      </c>
      <c r="AJ43" s="245">
        <v>16</v>
      </c>
      <c r="AK43" s="245">
        <v>21</v>
      </c>
      <c r="AL43" s="245">
        <v>27</v>
      </c>
      <c r="AM43" s="245">
        <v>29</v>
      </c>
      <c r="AN43" s="245">
        <v>35</v>
      </c>
      <c r="AO43" s="245">
        <v>34</v>
      </c>
      <c r="AP43" s="245">
        <v>28</v>
      </c>
      <c r="AQ43" s="245">
        <v>36</v>
      </c>
      <c r="AR43" s="245">
        <v>38</v>
      </c>
      <c r="AS43" s="245">
        <v>37</v>
      </c>
      <c r="AT43" s="245">
        <v>45</v>
      </c>
      <c r="AU43" s="245">
        <v>74</v>
      </c>
      <c r="AV43" s="245">
        <v>52</v>
      </c>
      <c r="AW43" s="245">
        <v>41</v>
      </c>
      <c r="AX43" s="245">
        <v>57</v>
      </c>
      <c r="AY43" s="245">
        <v>48</v>
      </c>
      <c r="AZ43" s="245">
        <v>61</v>
      </c>
      <c r="BA43" s="245">
        <v>51</v>
      </c>
      <c r="BB43" s="245">
        <v>79</v>
      </c>
      <c r="BC43" s="245">
        <v>65</v>
      </c>
      <c r="BD43" s="245">
        <v>77</v>
      </c>
      <c r="BE43" s="245">
        <v>62</v>
      </c>
      <c r="BF43" s="245">
        <v>73</v>
      </c>
      <c r="BG43" s="245">
        <v>60</v>
      </c>
      <c r="BH43" s="245">
        <v>52</v>
      </c>
      <c r="BI43" s="245">
        <v>44</v>
      </c>
      <c r="BJ43" s="245">
        <v>49</v>
      </c>
      <c r="BK43" s="245">
        <v>48</v>
      </c>
      <c r="BL43" s="245">
        <v>34</v>
      </c>
      <c r="BM43" s="245">
        <v>39</v>
      </c>
      <c r="BN43" s="245">
        <v>20</v>
      </c>
      <c r="BO43" s="245">
        <v>17</v>
      </c>
      <c r="BP43" s="245">
        <v>15</v>
      </c>
      <c r="BQ43" s="245">
        <v>19</v>
      </c>
      <c r="BR43" s="245">
        <v>8</v>
      </c>
      <c r="BS43" s="245">
        <v>12</v>
      </c>
      <c r="BT43" s="245">
        <v>12</v>
      </c>
      <c r="BU43" s="245">
        <v>8</v>
      </c>
      <c r="BV43" s="245">
        <v>4</v>
      </c>
      <c r="BW43" s="245">
        <v>4</v>
      </c>
      <c r="BX43" s="245">
        <v>3</v>
      </c>
      <c r="BY43" s="245">
        <v>0</v>
      </c>
      <c r="BZ43" s="245">
        <v>4</v>
      </c>
      <c r="CA43" s="248">
        <f t="shared" si="2"/>
        <v>1558</v>
      </c>
      <c r="CB43" s="248">
        <f t="shared" si="3"/>
        <v>1581</v>
      </c>
      <c r="CC43" s="287">
        <f t="shared" si="4"/>
        <v>69.693838254172022</v>
      </c>
      <c r="CD43" s="287">
        <f t="shared" si="5"/>
        <v>70.021505376344081</v>
      </c>
    </row>
    <row r="44" spans="4:82">
      <c r="D44" s="238"/>
      <c r="E44" s="238"/>
      <c r="F44" s="239">
        <f t="shared" si="6"/>
        <v>2003</v>
      </c>
      <c r="G44" s="245">
        <v>1</v>
      </c>
      <c r="H44" s="245">
        <v>0</v>
      </c>
      <c r="I44" s="245">
        <v>0</v>
      </c>
      <c r="J44" s="245">
        <v>0</v>
      </c>
      <c r="K44" s="245">
        <v>0</v>
      </c>
      <c r="L44" s="245">
        <v>0</v>
      </c>
      <c r="M44" s="245">
        <v>0</v>
      </c>
      <c r="N44" s="245">
        <v>1</v>
      </c>
      <c r="O44" s="245">
        <v>0</v>
      </c>
      <c r="P44" s="245">
        <v>0</v>
      </c>
      <c r="Q44" s="245">
        <v>0</v>
      </c>
      <c r="R44" s="245">
        <v>0</v>
      </c>
      <c r="S44" s="245">
        <v>0</v>
      </c>
      <c r="T44" s="245">
        <v>0</v>
      </c>
      <c r="U44" s="245">
        <v>0</v>
      </c>
      <c r="V44" s="245">
        <v>0</v>
      </c>
      <c r="W44" s="245">
        <v>1</v>
      </c>
      <c r="X44" s="245">
        <v>0</v>
      </c>
      <c r="Y44" s="245">
        <v>0</v>
      </c>
      <c r="Z44" s="245">
        <v>2</v>
      </c>
      <c r="AA44" s="245">
        <v>0</v>
      </c>
      <c r="AB44" s="245">
        <v>0</v>
      </c>
      <c r="AC44" s="245">
        <v>3</v>
      </c>
      <c r="AD44" s="245">
        <v>3</v>
      </c>
      <c r="AE44" s="245">
        <v>6</v>
      </c>
      <c r="AF44" s="245">
        <v>4</v>
      </c>
      <c r="AG44" s="245">
        <v>7</v>
      </c>
      <c r="AH44" s="245">
        <v>8</v>
      </c>
      <c r="AI44" s="245">
        <v>10</v>
      </c>
      <c r="AJ44" s="245">
        <v>13</v>
      </c>
      <c r="AK44" s="245">
        <v>15</v>
      </c>
      <c r="AL44" s="245">
        <v>30</v>
      </c>
      <c r="AM44" s="245">
        <v>25</v>
      </c>
      <c r="AN44" s="245">
        <v>25</v>
      </c>
      <c r="AO44" s="245">
        <v>24</v>
      </c>
      <c r="AP44" s="245">
        <v>46</v>
      </c>
      <c r="AQ44" s="245">
        <v>40</v>
      </c>
      <c r="AR44" s="245">
        <v>37</v>
      </c>
      <c r="AS44" s="245">
        <v>48</v>
      </c>
      <c r="AT44" s="245">
        <v>47</v>
      </c>
      <c r="AU44" s="245">
        <v>32</v>
      </c>
      <c r="AV44" s="245">
        <v>53</v>
      </c>
      <c r="AW44" s="245">
        <v>41</v>
      </c>
      <c r="AX44" s="245">
        <v>65</v>
      </c>
      <c r="AY44" s="245">
        <v>59</v>
      </c>
      <c r="AZ44" s="245">
        <v>58</v>
      </c>
      <c r="BA44" s="245">
        <v>48</v>
      </c>
      <c r="BB44" s="245">
        <v>66</v>
      </c>
      <c r="BC44" s="245">
        <v>54</v>
      </c>
      <c r="BD44" s="245">
        <v>54</v>
      </c>
      <c r="BE44" s="245">
        <v>51</v>
      </c>
      <c r="BF44" s="245">
        <v>68</v>
      </c>
      <c r="BG44" s="245">
        <v>55</v>
      </c>
      <c r="BH44" s="245">
        <v>64</v>
      </c>
      <c r="BI44" s="245">
        <v>67</v>
      </c>
      <c r="BJ44" s="245">
        <v>60</v>
      </c>
      <c r="BK44" s="245">
        <v>53</v>
      </c>
      <c r="BL44" s="245">
        <v>47</v>
      </c>
      <c r="BM44" s="245">
        <v>42</v>
      </c>
      <c r="BN44" s="245">
        <v>42</v>
      </c>
      <c r="BO44" s="245">
        <v>22</v>
      </c>
      <c r="BP44" s="245">
        <v>25</v>
      </c>
      <c r="BQ44" s="245">
        <v>17</v>
      </c>
      <c r="BR44" s="245">
        <v>21</v>
      </c>
      <c r="BS44" s="245">
        <v>12</v>
      </c>
      <c r="BT44" s="245">
        <v>11</v>
      </c>
      <c r="BU44" s="245">
        <v>6</v>
      </c>
      <c r="BV44" s="245">
        <v>4</v>
      </c>
      <c r="BW44" s="245">
        <v>3</v>
      </c>
      <c r="BX44" s="245">
        <v>4</v>
      </c>
      <c r="BY44" s="245">
        <v>0</v>
      </c>
      <c r="BZ44" s="245">
        <v>2</v>
      </c>
      <c r="CA44" s="248">
        <f t="shared" si="2"/>
        <v>1583</v>
      </c>
      <c r="CB44" s="248">
        <f t="shared" si="3"/>
        <v>1602</v>
      </c>
      <c r="CC44" s="287">
        <f t="shared" si="4"/>
        <v>70.472520530638036</v>
      </c>
      <c r="CD44" s="287">
        <f t="shared" si="5"/>
        <v>70.727215980024965</v>
      </c>
    </row>
    <row r="45" spans="4:82">
      <c r="D45" s="238"/>
      <c r="E45" s="238"/>
      <c r="F45" s="239">
        <f t="shared" si="6"/>
        <v>2004</v>
      </c>
      <c r="G45" s="245">
        <v>0</v>
      </c>
      <c r="H45" s="245">
        <v>0</v>
      </c>
      <c r="I45" s="245">
        <v>0</v>
      </c>
      <c r="J45" s="245">
        <v>0</v>
      </c>
      <c r="K45" s="245">
        <v>0</v>
      </c>
      <c r="L45" s="245">
        <v>0</v>
      </c>
      <c r="M45" s="245">
        <v>0</v>
      </c>
      <c r="N45" s="245">
        <v>0</v>
      </c>
      <c r="O45" s="245">
        <v>0</v>
      </c>
      <c r="P45" s="245">
        <v>0</v>
      </c>
      <c r="Q45" s="245">
        <v>0</v>
      </c>
      <c r="R45" s="245">
        <v>0</v>
      </c>
      <c r="S45" s="245">
        <v>1</v>
      </c>
      <c r="T45" s="245">
        <v>0</v>
      </c>
      <c r="U45" s="245">
        <v>1</v>
      </c>
      <c r="V45" s="245">
        <v>0</v>
      </c>
      <c r="W45" s="245">
        <v>0</v>
      </c>
      <c r="X45" s="245">
        <v>1</v>
      </c>
      <c r="Y45" s="245">
        <v>0</v>
      </c>
      <c r="Z45" s="245">
        <v>2</v>
      </c>
      <c r="AA45" s="245">
        <v>4</v>
      </c>
      <c r="AB45" s="245">
        <v>3</v>
      </c>
      <c r="AC45" s="245">
        <v>3</v>
      </c>
      <c r="AD45" s="245">
        <v>2</v>
      </c>
      <c r="AE45" s="245">
        <v>6</v>
      </c>
      <c r="AF45" s="245">
        <v>5</v>
      </c>
      <c r="AG45" s="245">
        <v>2</v>
      </c>
      <c r="AH45" s="245">
        <v>7</v>
      </c>
      <c r="AI45" s="245">
        <v>6</v>
      </c>
      <c r="AJ45" s="245">
        <v>14</v>
      </c>
      <c r="AK45" s="245">
        <v>7</v>
      </c>
      <c r="AL45" s="245">
        <v>17</v>
      </c>
      <c r="AM45" s="245">
        <v>26</v>
      </c>
      <c r="AN45" s="245">
        <v>26</v>
      </c>
      <c r="AO45" s="245">
        <v>25</v>
      </c>
      <c r="AP45" s="245">
        <v>40</v>
      </c>
      <c r="AQ45" s="245">
        <v>30</v>
      </c>
      <c r="AR45" s="245">
        <v>49</v>
      </c>
      <c r="AS45" s="245">
        <v>41</v>
      </c>
      <c r="AT45" s="245">
        <v>47</v>
      </c>
      <c r="AU45" s="245">
        <v>59</v>
      </c>
      <c r="AV45" s="245">
        <v>56</v>
      </c>
      <c r="AW45" s="245">
        <v>49</v>
      </c>
      <c r="AX45" s="245">
        <v>50</v>
      </c>
      <c r="AY45" s="245">
        <v>64</v>
      </c>
      <c r="AZ45" s="245">
        <v>68</v>
      </c>
      <c r="BA45" s="245">
        <v>64</v>
      </c>
      <c r="BB45" s="245">
        <v>54</v>
      </c>
      <c r="BC45" s="245">
        <v>74</v>
      </c>
      <c r="BD45" s="245">
        <v>62</v>
      </c>
      <c r="BE45" s="245">
        <v>69</v>
      </c>
      <c r="BF45" s="245">
        <v>61</v>
      </c>
      <c r="BG45" s="245">
        <v>59</v>
      </c>
      <c r="BH45" s="245">
        <v>56</v>
      </c>
      <c r="BI45" s="245">
        <v>72</v>
      </c>
      <c r="BJ45" s="245">
        <v>67</v>
      </c>
      <c r="BK45" s="245">
        <v>53</v>
      </c>
      <c r="BL45" s="245">
        <v>46</v>
      </c>
      <c r="BM45" s="245">
        <v>37</v>
      </c>
      <c r="BN45" s="245">
        <v>52</v>
      </c>
      <c r="BO45" s="245">
        <v>39</v>
      </c>
      <c r="BP45" s="245">
        <v>22</v>
      </c>
      <c r="BQ45" s="245">
        <v>14</v>
      </c>
      <c r="BR45" s="245">
        <v>12</v>
      </c>
      <c r="BS45" s="245">
        <v>13</v>
      </c>
      <c r="BT45" s="245">
        <v>13</v>
      </c>
      <c r="BU45" s="245">
        <v>10</v>
      </c>
      <c r="BV45" s="245">
        <v>5</v>
      </c>
      <c r="BW45" s="245">
        <v>7</v>
      </c>
      <c r="BX45" s="245">
        <v>4</v>
      </c>
      <c r="BY45" s="245">
        <v>1</v>
      </c>
      <c r="BZ45" s="245">
        <v>4</v>
      </c>
      <c r="CA45" s="248">
        <f t="shared" si="2"/>
        <v>1650</v>
      </c>
      <c r="CB45" s="248">
        <f t="shared" si="3"/>
        <v>1681</v>
      </c>
      <c r="CC45" s="287">
        <f t="shared" si="4"/>
        <v>70.757575757575751</v>
      </c>
      <c r="CD45" s="287">
        <f t="shared" si="5"/>
        <v>71.151100535395599</v>
      </c>
    </row>
    <row r="46" spans="4:82">
      <c r="D46" s="238"/>
      <c r="E46" s="238"/>
      <c r="F46" s="239">
        <f t="shared" si="6"/>
        <v>2005</v>
      </c>
      <c r="G46" s="245">
        <v>1</v>
      </c>
      <c r="H46" s="245">
        <v>0</v>
      </c>
      <c r="I46" s="245">
        <v>0</v>
      </c>
      <c r="J46" s="245">
        <v>0</v>
      </c>
      <c r="K46" s="245">
        <v>0</v>
      </c>
      <c r="L46" s="245">
        <v>0</v>
      </c>
      <c r="M46" s="245">
        <v>0</v>
      </c>
      <c r="N46" s="245">
        <v>0</v>
      </c>
      <c r="O46" s="245">
        <v>1</v>
      </c>
      <c r="P46" s="245">
        <v>0</v>
      </c>
      <c r="Q46" s="245">
        <v>1</v>
      </c>
      <c r="R46" s="245">
        <v>0</v>
      </c>
      <c r="S46" s="245">
        <v>0</v>
      </c>
      <c r="T46" s="245">
        <v>2</v>
      </c>
      <c r="U46" s="245">
        <v>0</v>
      </c>
      <c r="V46" s="245">
        <v>0</v>
      </c>
      <c r="W46" s="245">
        <v>2</v>
      </c>
      <c r="X46" s="245">
        <v>1</v>
      </c>
      <c r="Y46" s="245">
        <v>1</v>
      </c>
      <c r="Z46" s="245">
        <v>3</v>
      </c>
      <c r="AA46" s="245">
        <v>1</v>
      </c>
      <c r="AB46" s="245">
        <v>2</v>
      </c>
      <c r="AC46" s="245">
        <v>3</v>
      </c>
      <c r="AD46" s="245">
        <v>2</v>
      </c>
      <c r="AE46" s="245">
        <v>3</v>
      </c>
      <c r="AF46" s="245">
        <v>5</v>
      </c>
      <c r="AG46" s="245">
        <v>7</v>
      </c>
      <c r="AH46" s="245">
        <v>11</v>
      </c>
      <c r="AI46" s="245">
        <v>13</v>
      </c>
      <c r="AJ46" s="245">
        <v>14</v>
      </c>
      <c r="AK46" s="245">
        <v>13</v>
      </c>
      <c r="AL46" s="245">
        <v>19</v>
      </c>
      <c r="AM46" s="245">
        <v>18</v>
      </c>
      <c r="AN46" s="245">
        <v>37</v>
      </c>
      <c r="AO46" s="245">
        <v>32</v>
      </c>
      <c r="AP46" s="245">
        <v>37</v>
      </c>
      <c r="AQ46" s="245">
        <v>38</v>
      </c>
      <c r="AR46" s="245">
        <v>38</v>
      </c>
      <c r="AS46" s="245">
        <v>55</v>
      </c>
      <c r="AT46" s="245">
        <v>49</v>
      </c>
      <c r="AU46" s="245">
        <v>57</v>
      </c>
      <c r="AV46" s="245">
        <v>48</v>
      </c>
      <c r="AW46" s="245">
        <v>54</v>
      </c>
      <c r="AX46" s="245">
        <v>74</v>
      </c>
      <c r="AY46" s="245">
        <v>62</v>
      </c>
      <c r="AZ46" s="245">
        <v>57</v>
      </c>
      <c r="BA46" s="245">
        <v>57</v>
      </c>
      <c r="BB46" s="245">
        <v>69</v>
      </c>
      <c r="BC46" s="245">
        <v>61</v>
      </c>
      <c r="BD46" s="245">
        <v>74</v>
      </c>
      <c r="BE46" s="245">
        <v>60</v>
      </c>
      <c r="BF46" s="245">
        <v>66</v>
      </c>
      <c r="BG46" s="245">
        <v>69</v>
      </c>
      <c r="BH46" s="245">
        <v>54</v>
      </c>
      <c r="BI46" s="245">
        <v>61</v>
      </c>
      <c r="BJ46" s="245">
        <v>74</v>
      </c>
      <c r="BK46" s="245">
        <v>61</v>
      </c>
      <c r="BL46" s="245">
        <v>53</v>
      </c>
      <c r="BM46" s="245">
        <v>42</v>
      </c>
      <c r="BN46" s="245">
        <v>44</v>
      </c>
      <c r="BO46" s="245">
        <v>33</v>
      </c>
      <c r="BP46" s="245">
        <v>32</v>
      </c>
      <c r="BQ46" s="245">
        <v>21</v>
      </c>
      <c r="BR46" s="245">
        <v>22</v>
      </c>
      <c r="BS46" s="245">
        <v>13</v>
      </c>
      <c r="BT46" s="245">
        <v>6</v>
      </c>
      <c r="BU46" s="245">
        <v>10</v>
      </c>
      <c r="BV46" s="245">
        <v>5</v>
      </c>
      <c r="BW46" s="245">
        <v>9</v>
      </c>
      <c r="BX46" s="245">
        <v>0</v>
      </c>
      <c r="BY46" s="245">
        <v>1</v>
      </c>
      <c r="BZ46" s="245">
        <v>1</v>
      </c>
      <c r="CA46" s="248">
        <f t="shared" si="2"/>
        <v>1733</v>
      </c>
      <c r="CB46" s="248">
        <f t="shared" si="3"/>
        <v>1759</v>
      </c>
      <c r="CC46" s="287">
        <f t="shared" si="4"/>
        <v>70.519907674552798</v>
      </c>
      <c r="CD46" s="287">
        <f t="shared" si="5"/>
        <v>70.827458783399663</v>
      </c>
    </row>
    <row r="47" spans="4:82">
      <c r="D47" s="238"/>
      <c r="E47" s="238"/>
      <c r="F47" s="239">
        <f t="shared" si="6"/>
        <v>2006</v>
      </c>
      <c r="G47" s="245">
        <v>0</v>
      </c>
      <c r="H47" s="245">
        <v>1</v>
      </c>
      <c r="I47" s="245">
        <v>0</v>
      </c>
      <c r="J47" s="245">
        <v>0</v>
      </c>
      <c r="K47" s="245">
        <v>0</v>
      </c>
      <c r="L47" s="245">
        <v>0</v>
      </c>
      <c r="M47" s="245">
        <v>0</v>
      </c>
      <c r="N47" s="245">
        <v>0</v>
      </c>
      <c r="O47" s="245">
        <v>0</v>
      </c>
      <c r="P47" s="245">
        <v>0</v>
      </c>
      <c r="Q47" s="245">
        <v>0</v>
      </c>
      <c r="R47" s="245">
        <v>0</v>
      </c>
      <c r="S47" s="245">
        <v>0</v>
      </c>
      <c r="T47" s="245">
        <v>0</v>
      </c>
      <c r="U47" s="245">
        <v>0</v>
      </c>
      <c r="V47" s="245">
        <v>0</v>
      </c>
      <c r="W47" s="245">
        <v>2</v>
      </c>
      <c r="X47" s="245">
        <v>0</v>
      </c>
      <c r="Y47" s="245">
        <v>0</v>
      </c>
      <c r="Z47" s="245">
        <v>1</v>
      </c>
      <c r="AA47" s="245">
        <v>1</v>
      </c>
      <c r="AB47" s="245">
        <v>1</v>
      </c>
      <c r="AC47" s="245">
        <v>3</v>
      </c>
      <c r="AD47" s="245">
        <v>4</v>
      </c>
      <c r="AE47" s="245">
        <v>5</v>
      </c>
      <c r="AF47" s="245">
        <v>3</v>
      </c>
      <c r="AG47" s="245">
        <v>2</v>
      </c>
      <c r="AH47" s="245">
        <v>9</v>
      </c>
      <c r="AI47" s="245">
        <v>3</v>
      </c>
      <c r="AJ47" s="245">
        <v>11</v>
      </c>
      <c r="AK47" s="245">
        <v>16</v>
      </c>
      <c r="AL47" s="245">
        <v>4</v>
      </c>
      <c r="AM47" s="245">
        <v>18</v>
      </c>
      <c r="AN47" s="245">
        <v>28</v>
      </c>
      <c r="AO47" s="245">
        <v>31</v>
      </c>
      <c r="AP47" s="245">
        <v>33</v>
      </c>
      <c r="AQ47" s="245">
        <v>31</v>
      </c>
      <c r="AR47" s="245">
        <v>31</v>
      </c>
      <c r="AS47" s="245">
        <v>40</v>
      </c>
      <c r="AT47" s="245">
        <v>58</v>
      </c>
      <c r="AU47" s="245">
        <v>60</v>
      </c>
      <c r="AV47" s="245">
        <v>52</v>
      </c>
      <c r="AW47" s="245">
        <v>60</v>
      </c>
      <c r="AX47" s="245">
        <v>63</v>
      </c>
      <c r="AY47" s="245">
        <v>62</v>
      </c>
      <c r="AZ47" s="245">
        <v>78</v>
      </c>
      <c r="BA47" s="245">
        <v>52</v>
      </c>
      <c r="BB47" s="245">
        <v>57</v>
      </c>
      <c r="BC47" s="245">
        <v>67</v>
      </c>
      <c r="BD47" s="245">
        <v>59</v>
      </c>
      <c r="BE47" s="245">
        <v>75</v>
      </c>
      <c r="BF47" s="245">
        <v>81</v>
      </c>
      <c r="BG47" s="245">
        <v>69</v>
      </c>
      <c r="BH47" s="245">
        <v>72</v>
      </c>
      <c r="BI47" s="245">
        <v>63</v>
      </c>
      <c r="BJ47" s="245">
        <v>56</v>
      </c>
      <c r="BK47" s="245">
        <v>57</v>
      </c>
      <c r="BL47" s="245">
        <v>55</v>
      </c>
      <c r="BM47" s="245">
        <v>47</v>
      </c>
      <c r="BN47" s="245">
        <v>39</v>
      </c>
      <c r="BO47" s="245">
        <v>41</v>
      </c>
      <c r="BP47" s="245">
        <v>29</v>
      </c>
      <c r="BQ47" s="245">
        <v>37</v>
      </c>
      <c r="BR47" s="245">
        <v>19</v>
      </c>
      <c r="BS47" s="245">
        <v>15</v>
      </c>
      <c r="BT47" s="245">
        <v>8</v>
      </c>
      <c r="BU47" s="245">
        <v>5</v>
      </c>
      <c r="BV47" s="245">
        <v>10</v>
      </c>
      <c r="BW47" s="245">
        <v>7</v>
      </c>
      <c r="BX47" s="245">
        <v>2</v>
      </c>
      <c r="BY47" s="245">
        <v>6</v>
      </c>
      <c r="BZ47" s="245">
        <v>5</v>
      </c>
      <c r="CA47" s="248">
        <f t="shared" si="2"/>
        <v>1709</v>
      </c>
      <c r="CB47" s="248">
        <f t="shared" si="3"/>
        <v>1744</v>
      </c>
      <c r="CC47" s="287">
        <f t="shared" si="4"/>
        <v>71.396138092451721</v>
      </c>
      <c r="CD47" s="287">
        <f t="shared" si="5"/>
        <v>71.821961009174316</v>
      </c>
    </row>
    <row r="48" spans="4:82">
      <c r="D48" s="238"/>
      <c r="E48" s="238"/>
      <c r="F48" s="239">
        <f t="shared" si="6"/>
        <v>2007</v>
      </c>
      <c r="G48" s="245">
        <v>0</v>
      </c>
      <c r="H48" s="245">
        <v>0</v>
      </c>
      <c r="I48" s="245">
        <v>0</v>
      </c>
      <c r="J48" s="245">
        <v>0</v>
      </c>
      <c r="K48" s="245">
        <v>0</v>
      </c>
      <c r="L48" s="245">
        <v>0</v>
      </c>
      <c r="M48" s="245">
        <v>0</v>
      </c>
      <c r="N48" s="245">
        <v>0</v>
      </c>
      <c r="O48" s="245">
        <v>0</v>
      </c>
      <c r="P48" s="245">
        <v>0</v>
      </c>
      <c r="Q48" s="245">
        <v>0</v>
      </c>
      <c r="R48" s="245">
        <v>1</v>
      </c>
      <c r="S48" s="245">
        <v>0</v>
      </c>
      <c r="T48" s="245">
        <v>0</v>
      </c>
      <c r="U48" s="245">
        <v>2</v>
      </c>
      <c r="V48" s="245">
        <v>1</v>
      </c>
      <c r="W48" s="245">
        <v>0</v>
      </c>
      <c r="X48" s="245">
        <v>1</v>
      </c>
      <c r="Y48" s="245">
        <v>0</v>
      </c>
      <c r="Z48" s="245">
        <v>0</v>
      </c>
      <c r="AA48" s="245">
        <v>4</v>
      </c>
      <c r="AB48" s="245">
        <v>0</v>
      </c>
      <c r="AC48" s="245">
        <v>1</v>
      </c>
      <c r="AD48" s="245">
        <v>2</v>
      </c>
      <c r="AE48" s="245">
        <v>1</v>
      </c>
      <c r="AF48" s="245">
        <v>6</v>
      </c>
      <c r="AG48" s="245">
        <v>2</v>
      </c>
      <c r="AH48" s="245">
        <v>3</v>
      </c>
      <c r="AI48" s="245">
        <v>6</v>
      </c>
      <c r="AJ48" s="245">
        <v>4</v>
      </c>
      <c r="AK48" s="245">
        <v>9</v>
      </c>
      <c r="AL48" s="245">
        <v>8</v>
      </c>
      <c r="AM48" s="245">
        <v>16</v>
      </c>
      <c r="AN48" s="245">
        <v>14</v>
      </c>
      <c r="AO48" s="245">
        <v>27</v>
      </c>
      <c r="AP48" s="245">
        <v>51</v>
      </c>
      <c r="AQ48" s="245">
        <v>49</v>
      </c>
      <c r="AR48" s="245">
        <v>46</v>
      </c>
      <c r="AS48" s="245">
        <v>39</v>
      </c>
      <c r="AT48" s="245">
        <v>47</v>
      </c>
      <c r="AU48" s="245">
        <v>42</v>
      </c>
      <c r="AV48" s="245">
        <v>66</v>
      </c>
      <c r="AW48" s="245">
        <v>45</v>
      </c>
      <c r="AX48" s="245">
        <v>63</v>
      </c>
      <c r="AY48" s="245">
        <v>77</v>
      </c>
      <c r="AZ48" s="245">
        <v>81</v>
      </c>
      <c r="BA48" s="245">
        <v>58</v>
      </c>
      <c r="BB48" s="245">
        <v>62</v>
      </c>
      <c r="BC48" s="245">
        <v>51</v>
      </c>
      <c r="BD48" s="245">
        <v>76</v>
      </c>
      <c r="BE48" s="245">
        <v>67</v>
      </c>
      <c r="BF48" s="245">
        <v>62</v>
      </c>
      <c r="BG48" s="245">
        <v>87</v>
      </c>
      <c r="BH48" s="245">
        <v>84</v>
      </c>
      <c r="BI48" s="245">
        <v>66</v>
      </c>
      <c r="BJ48" s="245">
        <v>69</v>
      </c>
      <c r="BK48" s="245">
        <v>55</v>
      </c>
      <c r="BL48" s="245">
        <v>60</v>
      </c>
      <c r="BM48" s="245">
        <v>60</v>
      </c>
      <c r="BN48" s="245">
        <v>45</v>
      </c>
      <c r="BO48" s="245">
        <v>50</v>
      </c>
      <c r="BP48" s="245">
        <v>38</v>
      </c>
      <c r="BQ48" s="245">
        <v>36</v>
      </c>
      <c r="BR48" s="245">
        <v>32</v>
      </c>
      <c r="BS48" s="245">
        <v>10</v>
      </c>
      <c r="BT48" s="245">
        <v>11</v>
      </c>
      <c r="BU48" s="245">
        <v>10</v>
      </c>
      <c r="BV48" s="245">
        <v>6</v>
      </c>
      <c r="BW48" s="245">
        <v>3</v>
      </c>
      <c r="BX48" s="245">
        <v>5</v>
      </c>
      <c r="BY48" s="245">
        <v>3</v>
      </c>
      <c r="BZ48" s="245">
        <v>9</v>
      </c>
      <c r="CA48" s="248">
        <f t="shared" si="2"/>
        <v>1793</v>
      </c>
      <c r="CB48" s="248">
        <f t="shared" si="3"/>
        <v>1829</v>
      </c>
      <c r="CC48" s="287">
        <f t="shared" si="4"/>
        <v>71.942554378137203</v>
      </c>
      <c r="CD48" s="287">
        <f t="shared" si="5"/>
        <v>72.356205576817928</v>
      </c>
    </row>
    <row r="49" spans="4:82">
      <c r="D49" s="238"/>
      <c r="E49" s="238"/>
      <c r="F49" s="239">
        <f t="shared" si="6"/>
        <v>2008</v>
      </c>
      <c r="G49" s="245">
        <v>0</v>
      </c>
      <c r="H49" s="245">
        <v>0</v>
      </c>
      <c r="I49" s="245">
        <v>0</v>
      </c>
      <c r="J49" s="245">
        <v>0</v>
      </c>
      <c r="K49" s="245">
        <v>0</v>
      </c>
      <c r="L49" s="245">
        <v>0</v>
      </c>
      <c r="M49" s="245">
        <v>0</v>
      </c>
      <c r="N49" s="245">
        <v>0</v>
      </c>
      <c r="O49" s="245">
        <v>0</v>
      </c>
      <c r="P49" s="245">
        <v>0</v>
      </c>
      <c r="Q49" s="245">
        <v>0</v>
      </c>
      <c r="R49" s="245">
        <v>1</v>
      </c>
      <c r="S49" s="245">
        <v>0</v>
      </c>
      <c r="T49" s="245">
        <v>0</v>
      </c>
      <c r="U49" s="245">
        <v>0</v>
      </c>
      <c r="V49" s="245">
        <v>0</v>
      </c>
      <c r="W49" s="245">
        <v>0</v>
      </c>
      <c r="X49" s="245">
        <v>2</v>
      </c>
      <c r="Y49" s="245">
        <v>1</v>
      </c>
      <c r="Z49" s="245">
        <v>1</v>
      </c>
      <c r="AA49" s="245">
        <v>1</v>
      </c>
      <c r="AB49" s="245">
        <v>0</v>
      </c>
      <c r="AC49" s="245">
        <v>3</v>
      </c>
      <c r="AD49" s="245">
        <v>3</v>
      </c>
      <c r="AE49" s="245">
        <v>2</v>
      </c>
      <c r="AF49" s="245">
        <v>4</v>
      </c>
      <c r="AG49" s="245">
        <v>0</v>
      </c>
      <c r="AH49" s="245">
        <v>4</v>
      </c>
      <c r="AI49" s="245">
        <v>7</v>
      </c>
      <c r="AJ49" s="245">
        <v>9</v>
      </c>
      <c r="AK49" s="245">
        <v>7</v>
      </c>
      <c r="AL49" s="245">
        <v>10</v>
      </c>
      <c r="AM49" s="245">
        <v>9</v>
      </c>
      <c r="AN49" s="245">
        <v>23</v>
      </c>
      <c r="AO49" s="245">
        <v>26</v>
      </c>
      <c r="AP49" s="245">
        <v>26</v>
      </c>
      <c r="AQ49" s="245">
        <v>34</v>
      </c>
      <c r="AR49" s="245">
        <v>52</v>
      </c>
      <c r="AS49" s="245">
        <v>37</v>
      </c>
      <c r="AT49" s="245">
        <v>40</v>
      </c>
      <c r="AU49" s="245">
        <v>62</v>
      </c>
      <c r="AV49" s="245">
        <v>55</v>
      </c>
      <c r="AW49" s="245">
        <v>59</v>
      </c>
      <c r="AX49" s="245">
        <v>60</v>
      </c>
      <c r="AY49" s="245">
        <v>56</v>
      </c>
      <c r="AZ49" s="245">
        <v>81</v>
      </c>
      <c r="BA49" s="245">
        <v>61</v>
      </c>
      <c r="BB49" s="245">
        <v>83</v>
      </c>
      <c r="BC49" s="245">
        <v>86</v>
      </c>
      <c r="BD49" s="245">
        <v>73</v>
      </c>
      <c r="BE49" s="245">
        <v>69</v>
      </c>
      <c r="BF49" s="245">
        <v>83</v>
      </c>
      <c r="BG49" s="245">
        <v>86</v>
      </c>
      <c r="BH49" s="245">
        <v>70</v>
      </c>
      <c r="BI49" s="245">
        <v>71</v>
      </c>
      <c r="BJ49" s="245">
        <v>63</v>
      </c>
      <c r="BK49" s="245">
        <v>56</v>
      </c>
      <c r="BL49" s="245">
        <v>73</v>
      </c>
      <c r="BM49" s="245">
        <v>62</v>
      </c>
      <c r="BN49" s="245">
        <v>47</v>
      </c>
      <c r="BO49" s="245">
        <v>39</v>
      </c>
      <c r="BP49" s="245">
        <v>47</v>
      </c>
      <c r="BQ49" s="245">
        <v>44</v>
      </c>
      <c r="BR49" s="245">
        <v>31</v>
      </c>
      <c r="BS49" s="245">
        <v>16</v>
      </c>
      <c r="BT49" s="245">
        <v>8</v>
      </c>
      <c r="BU49" s="245">
        <v>11</v>
      </c>
      <c r="BV49" s="245">
        <v>4</v>
      </c>
      <c r="BW49" s="245">
        <v>4</v>
      </c>
      <c r="BX49" s="245">
        <v>6</v>
      </c>
      <c r="BY49" s="245">
        <v>3</v>
      </c>
      <c r="BZ49" s="245">
        <v>8</v>
      </c>
      <c r="CA49" s="248">
        <f t="shared" si="2"/>
        <v>1843</v>
      </c>
      <c r="CB49" s="248">
        <f t="shared" si="3"/>
        <v>1879</v>
      </c>
      <c r="CC49" s="287">
        <f t="shared" si="4"/>
        <v>72.291372761801412</v>
      </c>
      <c r="CD49" s="287">
        <f t="shared" si="5"/>
        <v>72.684938797232576</v>
      </c>
    </row>
    <row r="50" spans="4:82">
      <c r="D50" s="238"/>
      <c r="E50" s="238"/>
      <c r="F50" s="239">
        <f t="shared" si="6"/>
        <v>2009</v>
      </c>
      <c r="G50" s="245">
        <v>0</v>
      </c>
      <c r="H50" s="245">
        <v>0</v>
      </c>
      <c r="I50" s="245">
        <v>0</v>
      </c>
      <c r="J50" s="245">
        <v>0</v>
      </c>
      <c r="K50" s="245">
        <v>0</v>
      </c>
      <c r="L50" s="245">
        <v>0</v>
      </c>
      <c r="M50" s="245">
        <v>0</v>
      </c>
      <c r="N50" s="245">
        <v>1</v>
      </c>
      <c r="O50" s="245">
        <v>1</v>
      </c>
      <c r="P50" s="245">
        <v>0</v>
      </c>
      <c r="Q50" s="245">
        <v>0</v>
      </c>
      <c r="R50" s="245">
        <v>0</v>
      </c>
      <c r="S50" s="245">
        <v>0</v>
      </c>
      <c r="T50" s="245">
        <v>0</v>
      </c>
      <c r="U50" s="245">
        <v>0</v>
      </c>
      <c r="V50" s="245">
        <v>0</v>
      </c>
      <c r="W50" s="245">
        <v>0</v>
      </c>
      <c r="X50" s="245">
        <v>1</v>
      </c>
      <c r="Y50" s="245">
        <v>1</v>
      </c>
      <c r="Z50" s="245">
        <v>1</v>
      </c>
      <c r="AA50" s="245">
        <v>1</v>
      </c>
      <c r="AB50" s="245">
        <v>0</v>
      </c>
      <c r="AC50" s="245">
        <v>2</v>
      </c>
      <c r="AD50" s="245">
        <v>1</v>
      </c>
      <c r="AE50" s="245">
        <v>4</v>
      </c>
      <c r="AF50" s="245">
        <v>0</v>
      </c>
      <c r="AG50" s="245">
        <v>4</v>
      </c>
      <c r="AH50" s="245">
        <v>5</v>
      </c>
      <c r="AI50" s="245">
        <v>8</v>
      </c>
      <c r="AJ50" s="245">
        <v>4</v>
      </c>
      <c r="AK50" s="245">
        <v>10</v>
      </c>
      <c r="AL50" s="245">
        <v>11</v>
      </c>
      <c r="AM50" s="245">
        <v>17</v>
      </c>
      <c r="AN50" s="245">
        <v>17</v>
      </c>
      <c r="AO50" s="245">
        <v>22</v>
      </c>
      <c r="AP50" s="245">
        <v>22</v>
      </c>
      <c r="AQ50" s="245">
        <v>26</v>
      </c>
      <c r="AR50" s="245">
        <v>40</v>
      </c>
      <c r="AS50" s="245">
        <v>36</v>
      </c>
      <c r="AT50" s="245">
        <v>48</v>
      </c>
      <c r="AU50" s="245">
        <v>48</v>
      </c>
      <c r="AV50" s="245">
        <v>63</v>
      </c>
      <c r="AW50" s="245">
        <v>50</v>
      </c>
      <c r="AX50" s="245">
        <v>63</v>
      </c>
      <c r="AY50" s="245">
        <v>52</v>
      </c>
      <c r="AZ50" s="245">
        <v>64</v>
      </c>
      <c r="BA50" s="245">
        <v>80</v>
      </c>
      <c r="BB50" s="245">
        <v>66</v>
      </c>
      <c r="BC50" s="245">
        <v>93</v>
      </c>
      <c r="BD50" s="245">
        <v>86</v>
      </c>
      <c r="BE50" s="245">
        <v>72</v>
      </c>
      <c r="BF50" s="245">
        <v>89</v>
      </c>
      <c r="BG50" s="245">
        <v>67</v>
      </c>
      <c r="BH50" s="245">
        <v>88</v>
      </c>
      <c r="BI50" s="245">
        <v>87</v>
      </c>
      <c r="BJ50" s="245">
        <v>73</v>
      </c>
      <c r="BK50" s="245">
        <v>61</v>
      </c>
      <c r="BL50" s="245">
        <v>71</v>
      </c>
      <c r="BM50" s="245">
        <v>77</v>
      </c>
      <c r="BN50" s="245">
        <v>63</v>
      </c>
      <c r="BO50" s="245">
        <v>43</v>
      </c>
      <c r="BP50" s="245">
        <v>44</v>
      </c>
      <c r="BQ50" s="245">
        <v>40</v>
      </c>
      <c r="BR50" s="245">
        <v>35</v>
      </c>
      <c r="BS50" s="245">
        <v>33</v>
      </c>
      <c r="BT50" s="245">
        <v>23</v>
      </c>
      <c r="BU50" s="245">
        <v>13</v>
      </c>
      <c r="BV50" s="245">
        <v>6</v>
      </c>
      <c r="BW50" s="245">
        <v>1</v>
      </c>
      <c r="BX50" s="245">
        <v>4</v>
      </c>
      <c r="BY50" s="245">
        <v>3</v>
      </c>
      <c r="BZ50" s="245">
        <v>4</v>
      </c>
      <c r="CA50" s="248">
        <f t="shared" si="2"/>
        <v>1914</v>
      </c>
      <c r="CB50" s="248">
        <f t="shared" si="3"/>
        <v>1945</v>
      </c>
      <c r="CC50" s="287">
        <f t="shared" si="4"/>
        <v>73.055903866248698</v>
      </c>
      <c r="CD50" s="287">
        <f t="shared" si="5"/>
        <v>73.357840616966584</v>
      </c>
    </row>
    <row r="51" spans="4:82">
      <c r="D51" s="238"/>
      <c r="E51" s="238"/>
      <c r="F51" s="239">
        <f t="shared" si="6"/>
        <v>2010</v>
      </c>
      <c r="G51" s="245">
        <v>0</v>
      </c>
      <c r="H51" s="245">
        <v>0</v>
      </c>
      <c r="I51" s="245">
        <v>0</v>
      </c>
      <c r="J51" s="245">
        <v>0</v>
      </c>
      <c r="K51" s="245">
        <v>0</v>
      </c>
      <c r="L51" s="245">
        <v>0</v>
      </c>
      <c r="M51" s="245">
        <v>0</v>
      </c>
      <c r="N51" s="245">
        <v>0</v>
      </c>
      <c r="O51" s="245">
        <v>0</v>
      </c>
      <c r="P51" s="245">
        <v>0</v>
      </c>
      <c r="Q51" s="245">
        <v>0</v>
      </c>
      <c r="R51" s="245">
        <v>0</v>
      </c>
      <c r="S51" s="245">
        <v>2</v>
      </c>
      <c r="T51" s="245">
        <v>0</v>
      </c>
      <c r="U51" s="245">
        <v>0</v>
      </c>
      <c r="V51" s="245">
        <v>0</v>
      </c>
      <c r="W51" s="245">
        <v>1</v>
      </c>
      <c r="X51" s="245">
        <v>2</v>
      </c>
      <c r="Y51" s="245">
        <v>0</v>
      </c>
      <c r="Z51" s="245">
        <v>1</v>
      </c>
      <c r="AA51" s="245">
        <v>0</v>
      </c>
      <c r="AB51" s="245">
        <v>0</v>
      </c>
      <c r="AC51" s="245">
        <v>1</v>
      </c>
      <c r="AD51" s="245">
        <v>0</v>
      </c>
      <c r="AE51" s="245">
        <v>3</v>
      </c>
      <c r="AF51" s="245">
        <v>6</v>
      </c>
      <c r="AG51" s="245">
        <v>5</v>
      </c>
      <c r="AH51" s="245">
        <v>2</v>
      </c>
      <c r="AI51" s="245">
        <v>3</v>
      </c>
      <c r="AJ51" s="245">
        <v>10</v>
      </c>
      <c r="AK51" s="245">
        <v>6</v>
      </c>
      <c r="AL51" s="245">
        <v>5</v>
      </c>
      <c r="AM51" s="245">
        <v>14</v>
      </c>
      <c r="AN51" s="245">
        <v>18</v>
      </c>
      <c r="AO51" s="245">
        <v>14</v>
      </c>
      <c r="AP51" s="245">
        <v>21</v>
      </c>
      <c r="AQ51" s="245">
        <v>29</v>
      </c>
      <c r="AR51" s="245">
        <v>39</v>
      </c>
      <c r="AS51" s="245">
        <v>36</v>
      </c>
      <c r="AT51" s="245">
        <v>60</v>
      </c>
      <c r="AU51" s="245">
        <v>52</v>
      </c>
      <c r="AV51" s="245">
        <v>51</v>
      </c>
      <c r="AW51" s="245">
        <v>64</v>
      </c>
      <c r="AX51" s="245">
        <v>56</v>
      </c>
      <c r="AY51" s="245">
        <v>72</v>
      </c>
      <c r="AZ51" s="245">
        <v>71</v>
      </c>
      <c r="BA51" s="245">
        <v>77</v>
      </c>
      <c r="BB51" s="245">
        <v>66</v>
      </c>
      <c r="BC51" s="245">
        <v>81</v>
      </c>
      <c r="BD51" s="245">
        <v>73</v>
      </c>
      <c r="BE51" s="245">
        <v>82</v>
      </c>
      <c r="BF51" s="245">
        <v>77</v>
      </c>
      <c r="BG51" s="245">
        <v>67</v>
      </c>
      <c r="BH51" s="245">
        <v>79</v>
      </c>
      <c r="BI51" s="245">
        <v>103</v>
      </c>
      <c r="BJ51" s="245">
        <v>81</v>
      </c>
      <c r="BK51" s="245">
        <v>74</v>
      </c>
      <c r="BL51" s="245">
        <v>68</v>
      </c>
      <c r="BM51" s="245">
        <v>62</v>
      </c>
      <c r="BN51" s="245">
        <v>47</v>
      </c>
      <c r="BO51" s="245">
        <v>62</v>
      </c>
      <c r="BP51" s="245">
        <v>43</v>
      </c>
      <c r="BQ51" s="245">
        <v>39</v>
      </c>
      <c r="BR51" s="245">
        <v>42</v>
      </c>
      <c r="BS51" s="245">
        <v>31</v>
      </c>
      <c r="BT51" s="245">
        <v>26</v>
      </c>
      <c r="BU51" s="245">
        <v>9</v>
      </c>
      <c r="BV51" s="245">
        <v>6</v>
      </c>
      <c r="BW51" s="245">
        <v>4</v>
      </c>
      <c r="BX51" s="245">
        <v>5</v>
      </c>
      <c r="BY51" s="245">
        <v>1</v>
      </c>
      <c r="BZ51" s="245">
        <v>5</v>
      </c>
      <c r="CA51" s="248">
        <f t="shared" si="2"/>
        <v>1924</v>
      </c>
      <c r="CB51" s="248">
        <f t="shared" si="3"/>
        <v>1954</v>
      </c>
      <c r="CC51" s="287">
        <f t="shared" si="4"/>
        <v>73.169438669438676</v>
      </c>
      <c r="CD51" s="287">
        <f t="shared" si="5"/>
        <v>73.46392016376663</v>
      </c>
    </row>
    <row r="52" spans="4:82">
      <c r="D52" s="238"/>
      <c r="E52" s="238"/>
      <c r="F52" s="239">
        <f t="shared" si="6"/>
        <v>2011</v>
      </c>
      <c r="G52" s="245">
        <v>0</v>
      </c>
      <c r="H52" s="245">
        <v>0</v>
      </c>
      <c r="I52" s="245">
        <v>0</v>
      </c>
      <c r="J52" s="245">
        <v>0</v>
      </c>
      <c r="K52" s="245">
        <v>1</v>
      </c>
      <c r="L52" s="245">
        <v>0</v>
      </c>
      <c r="M52" s="245">
        <v>0</v>
      </c>
      <c r="N52" s="245">
        <v>0</v>
      </c>
      <c r="O52" s="245">
        <v>0</v>
      </c>
      <c r="P52" s="245">
        <v>0</v>
      </c>
      <c r="Q52" s="245">
        <v>0</v>
      </c>
      <c r="R52" s="245">
        <v>0</v>
      </c>
      <c r="S52" s="245">
        <v>0</v>
      </c>
      <c r="T52" s="245">
        <v>0</v>
      </c>
      <c r="U52" s="245">
        <v>0</v>
      </c>
      <c r="V52" s="245">
        <v>0</v>
      </c>
      <c r="W52" s="245">
        <v>2</v>
      </c>
      <c r="X52" s="245">
        <v>0</v>
      </c>
      <c r="Y52" s="245">
        <v>1</v>
      </c>
      <c r="Z52" s="245">
        <v>0</v>
      </c>
      <c r="AA52" s="245">
        <v>1</v>
      </c>
      <c r="AB52" s="245">
        <v>1</v>
      </c>
      <c r="AC52" s="245">
        <v>2</v>
      </c>
      <c r="AD52" s="245">
        <v>2</v>
      </c>
      <c r="AE52" s="245">
        <v>2</v>
      </c>
      <c r="AF52" s="245">
        <v>0</v>
      </c>
      <c r="AG52" s="245">
        <v>2</v>
      </c>
      <c r="AH52" s="245">
        <v>3</v>
      </c>
      <c r="AI52" s="245">
        <v>5</v>
      </c>
      <c r="AJ52" s="245">
        <v>7</v>
      </c>
      <c r="AK52" s="245">
        <v>7</v>
      </c>
      <c r="AL52" s="245">
        <v>13</v>
      </c>
      <c r="AM52" s="245">
        <v>11</v>
      </c>
      <c r="AN52" s="245">
        <v>13</v>
      </c>
      <c r="AO52" s="245">
        <v>18</v>
      </c>
      <c r="AP52" s="245">
        <v>24</v>
      </c>
      <c r="AQ52" s="245">
        <v>26</v>
      </c>
      <c r="AR52" s="245">
        <v>29</v>
      </c>
      <c r="AS52" s="245">
        <v>30</v>
      </c>
      <c r="AT52" s="245">
        <v>50</v>
      </c>
      <c r="AU52" s="245">
        <v>65</v>
      </c>
      <c r="AV52" s="245">
        <v>51</v>
      </c>
      <c r="AW52" s="245">
        <v>45</v>
      </c>
      <c r="AX52" s="245">
        <v>64</v>
      </c>
      <c r="AY52" s="245">
        <v>56</v>
      </c>
      <c r="AZ52" s="245">
        <v>70</v>
      </c>
      <c r="BA52" s="245">
        <v>82</v>
      </c>
      <c r="BB52" s="245">
        <v>65</v>
      </c>
      <c r="BC52" s="245">
        <v>63</v>
      </c>
      <c r="BD52" s="245">
        <v>80</v>
      </c>
      <c r="BE52" s="245">
        <v>73</v>
      </c>
      <c r="BF52" s="245">
        <v>76</v>
      </c>
      <c r="BG52" s="245">
        <v>77</v>
      </c>
      <c r="BH52" s="245">
        <v>84</v>
      </c>
      <c r="BI52" s="245">
        <v>74</v>
      </c>
      <c r="BJ52" s="245">
        <v>86</v>
      </c>
      <c r="BK52" s="245">
        <v>81</v>
      </c>
      <c r="BL52" s="245">
        <v>82</v>
      </c>
      <c r="BM52" s="245">
        <v>81</v>
      </c>
      <c r="BN52" s="245">
        <v>63</v>
      </c>
      <c r="BO52" s="245">
        <v>46</v>
      </c>
      <c r="BP52" s="245">
        <v>45</v>
      </c>
      <c r="BQ52" s="245">
        <v>33</v>
      </c>
      <c r="BR52" s="245">
        <v>40</v>
      </c>
      <c r="BS52" s="245">
        <v>26</v>
      </c>
      <c r="BT52" s="245">
        <v>30</v>
      </c>
      <c r="BU52" s="245">
        <v>21</v>
      </c>
      <c r="BV52" s="245">
        <v>14</v>
      </c>
      <c r="BW52" s="245">
        <v>8</v>
      </c>
      <c r="BX52" s="245">
        <v>4</v>
      </c>
      <c r="BY52" s="245">
        <v>1</v>
      </c>
      <c r="BZ52" s="245">
        <v>8</v>
      </c>
      <c r="CA52" s="248">
        <f t="shared" si="2"/>
        <v>1888</v>
      </c>
      <c r="CB52" s="248">
        <f t="shared" si="3"/>
        <v>1944</v>
      </c>
      <c r="CC52" s="287">
        <f t="shared" si="4"/>
        <v>73.465042372881356</v>
      </c>
      <c r="CD52" s="287">
        <f t="shared" si="5"/>
        <v>73.995884773662553</v>
      </c>
    </row>
    <row r="53" spans="4:82">
      <c r="D53" s="238"/>
      <c r="E53" s="238"/>
      <c r="F53" s="239">
        <f t="shared" si="6"/>
        <v>2012</v>
      </c>
      <c r="G53" s="245">
        <v>0</v>
      </c>
      <c r="H53" s="245">
        <v>0</v>
      </c>
      <c r="I53" s="245">
        <v>0</v>
      </c>
      <c r="J53" s="245">
        <v>0</v>
      </c>
      <c r="K53" s="245">
        <v>1</v>
      </c>
      <c r="L53" s="245">
        <v>0</v>
      </c>
      <c r="M53" s="245">
        <v>0</v>
      </c>
      <c r="N53" s="245">
        <v>0</v>
      </c>
      <c r="O53" s="245">
        <v>0</v>
      </c>
      <c r="P53" s="245">
        <v>0</v>
      </c>
      <c r="Q53" s="245">
        <v>0</v>
      </c>
      <c r="R53" s="245">
        <v>0</v>
      </c>
      <c r="S53" s="245">
        <v>1</v>
      </c>
      <c r="T53" s="245">
        <v>0</v>
      </c>
      <c r="U53" s="245">
        <v>0</v>
      </c>
      <c r="V53" s="245">
        <v>0</v>
      </c>
      <c r="W53" s="245">
        <v>0</v>
      </c>
      <c r="X53" s="245">
        <v>0</v>
      </c>
      <c r="Y53" s="245">
        <v>0</v>
      </c>
      <c r="Z53" s="245">
        <v>2</v>
      </c>
      <c r="AA53" s="245">
        <v>1</v>
      </c>
      <c r="AB53" s="245">
        <v>0</v>
      </c>
      <c r="AC53" s="245">
        <v>0</v>
      </c>
      <c r="AD53" s="245">
        <v>0</v>
      </c>
      <c r="AE53" s="245">
        <v>1</v>
      </c>
      <c r="AF53" s="245">
        <v>3</v>
      </c>
      <c r="AG53" s="245">
        <v>2</v>
      </c>
      <c r="AH53" s="245">
        <v>4</v>
      </c>
      <c r="AI53" s="245">
        <v>0</v>
      </c>
      <c r="AJ53" s="245">
        <v>6</v>
      </c>
      <c r="AK53" s="245">
        <v>7</v>
      </c>
      <c r="AL53" s="245">
        <v>9</v>
      </c>
      <c r="AM53" s="245">
        <v>7</v>
      </c>
      <c r="AN53" s="245">
        <v>18</v>
      </c>
      <c r="AO53" s="245">
        <v>8</v>
      </c>
      <c r="AP53" s="245">
        <v>22</v>
      </c>
      <c r="AQ53" s="245">
        <v>18</v>
      </c>
      <c r="AR53" s="245">
        <v>18</v>
      </c>
      <c r="AS53" s="245">
        <v>26</v>
      </c>
      <c r="AT53" s="245">
        <v>47</v>
      </c>
      <c r="AU53" s="245">
        <v>52</v>
      </c>
      <c r="AV53" s="245">
        <v>67</v>
      </c>
      <c r="AW53" s="245">
        <v>64</v>
      </c>
      <c r="AX53" s="245">
        <v>78</v>
      </c>
      <c r="AY53" s="245">
        <v>64</v>
      </c>
      <c r="AZ53" s="245">
        <v>78</v>
      </c>
      <c r="BA53" s="245">
        <v>83</v>
      </c>
      <c r="BB53" s="245">
        <v>74</v>
      </c>
      <c r="BC53" s="245">
        <v>81</v>
      </c>
      <c r="BD53" s="245">
        <v>101</v>
      </c>
      <c r="BE53" s="245">
        <v>94</v>
      </c>
      <c r="BF53" s="245">
        <v>89</v>
      </c>
      <c r="BG53" s="245">
        <v>91</v>
      </c>
      <c r="BH53" s="245">
        <v>92</v>
      </c>
      <c r="BI53" s="245">
        <v>83</v>
      </c>
      <c r="BJ53" s="245">
        <v>80</v>
      </c>
      <c r="BK53" s="245">
        <v>100</v>
      </c>
      <c r="BL53" s="245">
        <v>98</v>
      </c>
      <c r="BM53" s="245">
        <v>69</v>
      </c>
      <c r="BN53" s="245">
        <v>81</v>
      </c>
      <c r="BO53" s="245">
        <v>56</v>
      </c>
      <c r="BP53" s="245">
        <v>47</v>
      </c>
      <c r="BQ53" s="245">
        <v>56</v>
      </c>
      <c r="BR53" s="245">
        <v>35</v>
      </c>
      <c r="BS53" s="245">
        <v>32</v>
      </c>
      <c r="BT53" s="245">
        <v>25</v>
      </c>
      <c r="BU53" s="245">
        <v>26</v>
      </c>
      <c r="BV53" s="245">
        <v>17</v>
      </c>
      <c r="BW53" s="245">
        <v>8</v>
      </c>
      <c r="BX53" s="245">
        <v>9</v>
      </c>
      <c r="BY53" s="245">
        <v>3</v>
      </c>
      <c r="BZ53" s="245">
        <v>4</v>
      </c>
      <c r="CA53" s="248">
        <f t="shared" si="2"/>
        <v>2071</v>
      </c>
      <c r="CB53" s="248">
        <f t="shared" si="3"/>
        <v>2138</v>
      </c>
      <c r="CC53" s="287">
        <f t="shared" si="4"/>
        <v>74.020280057943026</v>
      </c>
      <c r="CD53" s="287">
        <f t="shared" si="5"/>
        <v>74.568755846585589</v>
      </c>
    </row>
    <row r="54" spans="4:82">
      <c r="D54" s="238"/>
      <c r="E54" s="238"/>
      <c r="F54" s="239">
        <f t="shared" si="6"/>
        <v>2013</v>
      </c>
      <c r="G54" s="245">
        <v>0</v>
      </c>
      <c r="H54" s="245">
        <v>0</v>
      </c>
      <c r="I54" s="245">
        <v>0</v>
      </c>
      <c r="J54" s="245">
        <v>0</v>
      </c>
      <c r="K54" s="245">
        <v>0</v>
      </c>
      <c r="L54" s="245">
        <v>0</v>
      </c>
      <c r="M54" s="245">
        <v>0</v>
      </c>
      <c r="N54" s="245">
        <v>0</v>
      </c>
      <c r="O54" s="245">
        <v>0</v>
      </c>
      <c r="P54" s="245">
        <v>0</v>
      </c>
      <c r="Q54" s="245">
        <v>0</v>
      </c>
      <c r="R54" s="245">
        <v>0</v>
      </c>
      <c r="S54" s="245">
        <v>0</v>
      </c>
      <c r="T54" s="245">
        <v>0</v>
      </c>
      <c r="U54" s="245">
        <v>0</v>
      </c>
      <c r="V54" s="245">
        <v>0</v>
      </c>
      <c r="W54" s="245">
        <v>0</v>
      </c>
      <c r="X54" s="245">
        <v>0</v>
      </c>
      <c r="Y54" s="245">
        <v>0</v>
      </c>
      <c r="Z54" s="245">
        <v>2</v>
      </c>
      <c r="AA54" s="245">
        <v>1</v>
      </c>
      <c r="AB54" s="245">
        <v>3</v>
      </c>
      <c r="AC54" s="245">
        <v>1</v>
      </c>
      <c r="AD54" s="245">
        <v>3</v>
      </c>
      <c r="AE54" s="245">
        <v>3</v>
      </c>
      <c r="AF54" s="245">
        <v>4</v>
      </c>
      <c r="AG54" s="245">
        <v>0</v>
      </c>
      <c r="AH54" s="245">
        <v>1</v>
      </c>
      <c r="AI54" s="245">
        <v>5</v>
      </c>
      <c r="AJ54" s="245">
        <v>1</v>
      </c>
      <c r="AK54" s="245">
        <v>5</v>
      </c>
      <c r="AL54" s="245">
        <v>10</v>
      </c>
      <c r="AM54" s="245">
        <v>8</v>
      </c>
      <c r="AN54" s="245">
        <v>11</v>
      </c>
      <c r="AO54" s="245">
        <v>14</v>
      </c>
      <c r="AP54" s="245">
        <v>12</v>
      </c>
      <c r="AQ54" s="245">
        <v>22</v>
      </c>
      <c r="AR54" s="245">
        <v>27</v>
      </c>
      <c r="AS54" s="245">
        <v>29</v>
      </c>
      <c r="AT54" s="245">
        <v>36</v>
      </c>
      <c r="AU54" s="245">
        <v>52</v>
      </c>
      <c r="AV54" s="245">
        <v>56</v>
      </c>
      <c r="AW54" s="245">
        <v>68</v>
      </c>
      <c r="AX54" s="245">
        <v>69</v>
      </c>
      <c r="AY54" s="245">
        <v>78</v>
      </c>
      <c r="AZ54" s="245">
        <v>78</v>
      </c>
      <c r="BA54" s="245">
        <v>66</v>
      </c>
      <c r="BB54" s="245">
        <v>97</v>
      </c>
      <c r="BC54" s="245">
        <v>88</v>
      </c>
      <c r="BD54" s="245">
        <v>73</v>
      </c>
      <c r="BE54" s="245">
        <v>94</v>
      </c>
      <c r="BF54" s="245">
        <v>102</v>
      </c>
      <c r="BG54" s="245">
        <v>102</v>
      </c>
      <c r="BH54" s="245">
        <v>79</v>
      </c>
      <c r="BI54" s="245">
        <v>77</v>
      </c>
      <c r="BJ54" s="245">
        <v>90</v>
      </c>
      <c r="BK54" s="245">
        <v>93</v>
      </c>
      <c r="BL54" s="245">
        <v>83</v>
      </c>
      <c r="BM54" s="245">
        <v>82</v>
      </c>
      <c r="BN54" s="245">
        <v>74</v>
      </c>
      <c r="BO54" s="245">
        <v>57</v>
      </c>
      <c r="BP54" s="245">
        <v>49</v>
      </c>
      <c r="BQ54" s="245">
        <v>51</v>
      </c>
      <c r="BR54" s="245">
        <v>45</v>
      </c>
      <c r="BS54" s="245">
        <v>38</v>
      </c>
      <c r="BT54" s="245">
        <v>27</v>
      </c>
      <c r="BU54" s="245">
        <v>28</v>
      </c>
      <c r="BV54" s="245">
        <v>14</v>
      </c>
      <c r="BW54" s="245">
        <v>13</v>
      </c>
      <c r="BX54" s="245">
        <v>8</v>
      </c>
      <c r="BY54" s="245">
        <v>5</v>
      </c>
      <c r="BZ54" s="245">
        <v>6</v>
      </c>
      <c r="CA54" s="248">
        <f t="shared" si="2"/>
        <v>2066</v>
      </c>
      <c r="CB54" s="248">
        <f t="shared" si="3"/>
        <v>2140</v>
      </c>
      <c r="CC54" s="287">
        <f t="shared" si="4"/>
        <v>74.118102613746373</v>
      </c>
      <c r="CD54" s="287">
        <f t="shared" si="5"/>
        <v>74.727570093457942</v>
      </c>
    </row>
    <row r="55" spans="4:82">
      <c r="D55" s="238"/>
      <c r="E55" s="238"/>
      <c r="F55" s="239">
        <f t="shared" si="6"/>
        <v>2014</v>
      </c>
      <c r="G55" s="245">
        <v>0</v>
      </c>
      <c r="H55" s="245">
        <v>0</v>
      </c>
      <c r="I55" s="245">
        <v>0</v>
      </c>
      <c r="J55" s="245">
        <v>0</v>
      </c>
      <c r="K55" s="245">
        <v>0</v>
      </c>
      <c r="L55" s="245">
        <v>0</v>
      </c>
      <c r="M55" s="245">
        <v>0</v>
      </c>
      <c r="N55" s="245">
        <v>0</v>
      </c>
      <c r="O55" s="245">
        <v>0</v>
      </c>
      <c r="P55" s="245">
        <v>0</v>
      </c>
      <c r="Q55" s="245">
        <v>0</v>
      </c>
      <c r="R55" s="245">
        <v>0</v>
      </c>
      <c r="S55" s="245">
        <v>0</v>
      </c>
      <c r="T55" s="245">
        <v>0</v>
      </c>
      <c r="U55" s="245">
        <v>0</v>
      </c>
      <c r="V55" s="245">
        <v>1</v>
      </c>
      <c r="W55" s="245">
        <v>0</v>
      </c>
      <c r="X55" s="245">
        <v>1</v>
      </c>
      <c r="Y55" s="245">
        <v>0</v>
      </c>
      <c r="Z55" s="245">
        <v>0</v>
      </c>
      <c r="AA55" s="245">
        <v>0</v>
      </c>
      <c r="AB55" s="245">
        <v>0</v>
      </c>
      <c r="AC55" s="245">
        <v>2</v>
      </c>
      <c r="AD55" s="245">
        <v>2</v>
      </c>
      <c r="AE55" s="245">
        <v>1</v>
      </c>
      <c r="AF55" s="245">
        <v>0</v>
      </c>
      <c r="AG55" s="245">
        <v>2</v>
      </c>
      <c r="AH55" s="245">
        <v>4</v>
      </c>
      <c r="AI55" s="245">
        <v>3</v>
      </c>
      <c r="AJ55" s="245">
        <v>6</v>
      </c>
      <c r="AK55" s="245">
        <v>4</v>
      </c>
      <c r="AL55" s="245">
        <v>5</v>
      </c>
      <c r="AM55" s="245">
        <v>2</v>
      </c>
      <c r="AN55" s="245">
        <v>7</v>
      </c>
      <c r="AO55" s="245">
        <v>20</v>
      </c>
      <c r="AP55" s="245">
        <v>18</v>
      </c>
      <c r="AQ55" s="245">
        <v>21</v>
      </c>
      <c r="AR55" s="245">
        <v>28</v>
      </c>
      <c r="AS55" s="245">
        <v>35</v>
      </c>
      <c r="AT55" s="245">
        <v>28</v>
      </c>
      <c r="AU55" s="245">
        <v>42</v>
      </c>
      <c r="AV55" s="245">
        <v>51</v>
      </c>
      <c r="AW55" s="245">
        <v>72</v>
      </c>
      <c r="AX55" s="245">
        <v>62</v>
      </c>
      <c r="AY55" s="245">
        <v>65</v>
      </c>
      <c r="AZ55" s="245">
        <v>64</v>
      </c>
      <c r="BA55" s="245">
        <v>94</v>
      </c>
      <c r="BB55" s="245">
        <v>77</v>
      </c>
      <c r="BC55" s="245">
        <v>70</v>
      </c>
      <c r="BD55" s="245">
        <v>84</v>
      </c>
      <c r="BE55" s="245">
        <v>93</v>
      </c>
      <c r="BF55" s="245">
        <v>88</v>
      </c>
      <c r="BG55" s="245">
        <v>99</v>
      </c>
      <c r="BH55" s="245">
        <v>88</v>
      </c>
      <c r="BI55" s="245">
        <v>83</v>
      </c>
      <c r="BJ55" s="245">
        <v>73</v>
      </c>
      <c r="BK55" s="245">
        <v>87</v>
      </c>
      <c r="BL55" s="245">
        <v>73</v>
      </c>
      <c r="BM55" s="245">
        <v>78</v>
      </c>
      <c r="BN55" s="245">
        <v>97</v>
      </c>
      <c r="BO55" s="245">
        <v>75</v>
      </c>
      <c r="BP55" s="245">
        <v>76</v>
      </c>
      <c r="BQ55" s="245">
        <v>40</v>
      </c>
      <c r="BR55" s="245">
        <v>51</v>
      </c>
      <c r="BS55" s="245">
        <v>43</v>
      </c>
      <c r="BT55" s="245">
        <v>25</v>
      </c>
      <c r="BU55" s="245">
        <v>18</v>
      </c>
      <c r="BV55" s="245">
        <v>14</v>
      </c>
      <c r="BW55" s="245">
        <v>14</v>
      </c>
      <c r="BX55" s="245">
        <v>10</v>
      </c>
      <c r="BY55" s="245">
        <v>5</v>
      </c>
      <c r="BZ55" s="245">
        <v>6</v>
      </c>
      <c r="CA55" s="248">
        <f t="shared" si="2"/>
        <v>2040</v>
      </c>
      <c r="CB55" s="248">
        <f t="shared" si="3"/>
        <v>2107</v>
      </c>
      <c r="CC55" s="287">
        <f t="shared" si="4"/>
        <v>74.593627450980392</v>
      </c>
      <c r="CD55" s="287">
        <f t="shared" si="5"/>
        <v>75.148552444233502</v>
      </c>
    </row>
    <row r="56" spans="4:82">
      <c r="D56" s="238"/>
      <c r="E56" s="238"/>
      <c r="F56" s="239">
        <f t="shared" si="6"/>
        <v>2015</v>
      </c>
      <c r="G56" s="245">
        <v>0</v>
      </c>
      <c r="H56" s="245">
        <v>0</v>
      </c>
      <c r="I56" s="245">
        <v>0</v>
      </c>
      <c r="J56" s="245">
        <v>0</v>
      </c>
      <c r="K56" s="245">
        <v>0</v>
      </c>
      <c r="L56" s="245">
        <v>0</v>
      </c>
      <c r="M56" s="245">
        <v>0</v>
      </c>
      <c r="N56" s="245">
        <v>0</v>
      </c>
      <c r="O56" s="245">
        <v>1</v>
      </c>
      <c r="P56" s="245">
        <v>0</v>
      </c>
      <c r="Q56" s="245">
        <v>0</v>
      </c>
      <c r="R56" s="245">
        <v>0</v>
      </c>
      <c r="S56" s="245">
        <v>0</v>
      </c>
      <c r="T56" s="245">
        <v>1</v>
      </c>
      <c r="U56" s="245">
        <v>0</v>
      </c>
      <c r="V56" s="245">
        <v>0</v>
      </c>
      <c r="W56" s="245">
        <v>1</v>
      </c>
      <c r="X56" s="245">
        <v>0</v>
      </c>
      <c r="Y56" s="245">
        <v>0</v>
      </c>
      <c r="Z56" s="245">
        <v>0</v>
      </c>
      <c r="AA56" s="245">
        <v>0</v>
      </c>
      <c r="AB56" s="245">
        <v>3</v>
      </c>
      <c r="AC56" s="245">
        <v>1</v>
      </c>
      <c r="AD56" s="245">
        <v>0</v>
      </c>
      <c r="AE56" s="245">
        <v>1</v>
      </c>
      <c r="AF56" s="245">
        <v>2</v>
      </c>
      <c r="AG56" s="245">
        <v>2</v>
      </c>
      <c r="AH56" s="245">
        <v>2</v>
      </c>
      <c r="AI56" s="245">
        <v>2</v>
      </c>
      <c r="AJ56" s="245">
        <v>3</v>
      </c>
      <c r="AK56" s="245">
        <v>0</v>
      </c>
      <c r="AL56" s="245">
        <v>4</v>
      </c>
      <c r="AM56" s="245">
        <v>10</v>
      </c>
      <c r="AN56" s="245">
        <v>15</v>
      </c>
      <c r="AO56" s="245">
        <v>6</v>
      </c>
      <c r="AP56" s="245">
        <v>11</v>
      </c>
      <c r="AQ56" s="245">
        <v>20</v>
      </c>
      <c r="AR56" s="245">
        <v>18</v>
      </c>
      <c r="AS56" s="245">
        <v>23</v>
      </c>
      <c r="AT56" s="245">
        <v>40</v>
      </c>
      <c r="AU56" s="245">
        <v>41</v>
      </c>
      <c r="AV56" s="245">
        <v>44</v>
      </c>
      <c r="AW56" s="245">
        <v>43</v>
      </c>
      <c r="AX56" s="245">
        <v>86</v>
      </c>
      <c r="AY56" s="245">
        <v>87</v>
      </c>
      <c r="AZ56" s="245">
        <v>77</v>
      </c>
      <c r="BA56" s="245">
        <v>72</v>
      </c>
      <c r="BB56" s="245">
        <v>84</v>
      </c>
      <c r="BC56" s="245">
        <v>90</v>
      </c>
      <c r="BD56" s="245">
        <v>82</v>
      </c>
      <c r="BE56" s="245">
        <v>78</v>
      </c>
      <c r="BF56" s="245">
        <v>106</v>
      </c>
      <c r="BG56" s="245">
        <v>82</v>
      </c>
      <c r="BH56" s="245">
        <v>99</v>
      </c>
      <c r="BI56" s="245">
        <v>97</v>
      </c>
      <c r="BJ56" s="245">
        <v>95</v>
      </c>
      <c r="BK56" s="245">
        <v>89</v>
      </c>
      <c r="BL56" s="245">
        <v>78</v>
      </c>
      <c r="BM56" s="245">
        <v>66</v>
      </c>
      <c r="BN56" s="245">
        <v>86</v>
      </c>
      <c r="BO56" s="245">
        <v>70</v>
      </c>
      <c r="BP56" s="245">
        <v>62</v>
      </c>
      <c r="BQ56" s="245">
        <v>58</v>
      </c>
      <c r="BR56" s="245">
        <v>43</v>
      </c>
      <c r="BS56" s="245">
        <v>38</v>
      </c>
      <c r="BT56" s="245">
        <v>31</v>
      </c>
      <c r="BU56" s="245">
        <v>19</v>
      </c>
      <c r="BV56" s="245">
        <v>26</v>
      </c>
      <c r="BW56" s="245">
        <v>16</v>
      </c>
      <c r="BX56" s="245">
        <v>9</v>
      </c>
      <c r="BY56" s="245">
        <v>5</v>
      </c>
      <c r="BZ56" s="245">
        <v>14</v>
      </c>
      <c r="CA56" s="248">
        <f t="shared" si="2"/>
        <v>2050</v>
      </c>
      <c r="CB56" s="248">
        <f t="shared" si="3"/>
        <v>2139</v>
      </c>
      <c r="CC56" s="287">
        <f t="shared" si="4"/>
        <v>74.720975609756096</v>
      </c>
      <c r="CD56" s="287">
        <f t="shared" si="5"/>
        <v>75.454885460495561</v>
      </c>
    </row>
    <row r="57" spans="4:82">
      <c r="D57" s="238"/>
      <c r="E57" s="238"/>
      <c r="F57" s="239">
        <f t="shared" si="6"/>
        <v>2016</v>
      </c>
      <c r="G57" s="245">
        <v>0</v>
      </c>
      <c r="H57" s="245">
        <v>0</v>
      </c>
      <c r="I57" s="245">
        <v>0</v>
      </c>
      <c r="J57" s="245">
        <v>0</v>
      </c>
      <c r="K57" s="245">
        <v>0</v>
      </c>
      <c r="L57" s="245">
        <v>0</v>
      </c>
      <c r="M57" s="245">
        <v>0</v>
      </c>
      <c r="N57" s="245">
        <v>0</v>
      </c>
      <c r="O57" s="245">
        <v>0</v>
      </c>
      <c r="P57" s="245">
        <v>0</v>
      </c>
      <c r="Q57" s="245">
        <v>0</v>
      </c>
      <c r="R57" s="245">
        <v>0</v>
      </c>
      <c r="S57" s="245">
        <v>1</v>
      </c>
      <c r="T57" s="245">
        <v>0</v>
      </c>
      <c r="U57" s="245">
        <v>0</v>
      </c>
      <c r="V57" s="245">
        <v>0</v>
      </c>
      <c r="W57" s="245">
        <v>1</v>
      </c>
      <c r="X57" s="245">
        <v>1</v>
      </c>
      <c r="Y57" s="245">
        <v>0</v>
      </c>
      <c r="Z57" s="245">
        <v>1</v>
      </c>
      <c r="AA57" s="245">
        <v>1</v>
      </c>
      <c r="AB57" s="245">
        <v>0</v>
      </c>
      <c r="AC57" s="245">
        <v>0</v>
      </c>
      <c r="AD57" s="245">
        <v>0</v>
      </c>
      <c r="AE57" s="245">
        <v>1</v>
      </c>
      <c r="AF57" s="245">
        <v>2</v>
      </c>
      <c r="AG57" s="245">
        <v>3</v>
      </c>
      <c r="AH57" s="245">
        <v>3</v>
      </c>
      <c r="AI57" s="245">
        <v>4</v>
      </c>
      <c r="AJ57" s="245">
        <v>6</v>
      </c>
      <c r="AK57" s="245">
        <v>2</v>
      </c>
      <c r="AL57" s="245">
        <v>8</v>
      </c>
      <c r="AM57" s="245">
        <v>5</v>
      </c>
      <c r="AN57" s="245">
        <v>6</v>
      </c>
      <c r="AO57" s="245">
        <v>13</v>
      </c>
      <c r="AP57" s="245">
        <v>9</v>
      </c>
      <c r="AQ57" s="245">
        <v>17</v>
      </c>
      <c r="AR57" s="245">
        <v>20</v>
      </c>
      <c r="AS57" s="245">
        <v>29</v>
      </c>
      <c r="AT57" s="245">
        <v>33</v>
      </c>
      <c r="AU57" s="245">
        <v>36</v>
      </c>
      <c r="AV57" s="245">
        <v>41</v>
      </c>
      <c r="AW57" s="245">
        <v>35</v>
      </c>
      <c r="AX57" s="245">
        <v>54</v>
      </c>
      <c r="AY57" s="245">
        <v>91</v>
      </c>
      <c r="AZ57" s="245">
        <v>84</v>
      </c>
      <c r="BA57" s="245">
        <v>73</v>
      </c>
      <c r="BB57" s="245">
        <v>71</v>
      </c>
      <c r="BC57" s="245">
        <v>96</v>
      </c>
      <c r="BD57" s="245">
        <v>81</v>
      </c>
      <c r="BE57" s="245">
        <v>82</v>
      </c>
      <c r="BF57" s="245">
        <v>82</v>
      </c>
      <c r="BG57" s="245">
        <v>110</v>
      </c>
      <c r="BH57" s="245">
        <v>103</v>
      </c>
      <c r="BI57" s="245">
        <v>104</v>
      </c>
      <c r="BJ57" s="245">
        <v>91</v>
      </c>
      <c r="BK57" s="245">
        <v>98</v>
      </c>
      <c r="BL57" s="245">
        <v>110</v>
      </c>
      <c r="BM57" s="245">
        <v>80</v>
      </c>
      <c r="BN57" s="245">
        <v>69</v>
      </c>
      <c r="BO57" s="245">
        <v>79</v>
      </c>
      <c r="BP57" s="245">
        <v>84</v>
      </c>
      <c r="BQ57" s="245">
        <v>61</v>
      </c>
      <c r="BR57" s="245">
        <v>42</v>
      </c>
      <c r="BS57" s="245">
        <v>47</v>
      </c>
      <c r="BT57" s="245">
        <v>47</v>
      </c>
      <c r="BU57" s="245">
        <v>10</v>
      </c>
      <c r="BV57" s="245">
        <v>24</v>
      </c>
      <c r="BW57" s="245">
        <v>23</v>
      </c>
      <c r="BX57" s="245">
        <v>12</v>
      </c>
      <c r="BY57" s="245">
        <v>10</v>
      </c>
      <c r="BZ57" s="245">
        <v>9</v>
      </c>
      <c r="CA57" s="248">
        <f t="shared" si="2"/>
        <v>2117</v>
      </c>
      <c r="CB57" s="248">
        <f t="shared" si="3"/>
        <v>2205</v>
      </c>
      <c r="CC57" s="287">
        <f t="shared" si="4"/>
        <v>75.318847425602272</v>
      </c>
      <c r="CD57" s="287">
        <f t="shared" si="5"/>
        <v>76.001587301587307</v>
      </c>
    </row>
    <row r="58" spans="4:82">
      <c r="D58" s="238"/>
      <c r="E58" s="238"/>
      <c r="F58" s="239">
        <f t="shared" si="6"/>
        <v>2017</v>
      </c>
      <c r="G58" s="245">
        <v>0</v>
      </c>
      <c r="H58" s="245">
        <v>0</v>
      </c>
      <c r="I58" s="245">
        <v>0</v>
      </c>
      <c r="J58" s="245">
        <v>0</v>
      </c>
      <c r="K58" s="245">
        <v>0</v>
      </c>
      <c r="L58" s="245">
        <v>0</v>
      </c>
      <c r="M58" s="245">
        <v>0</v>
      </c>
      <c r="N58" s="245">
        <v>0</v>
      </c>
      <c r="O58" s="245">
        <v>0</v>
      </c>
      <c r="P58" s="245">
        <v>0</v>
      </c>
      <c r="Q58" s="245">
        <v>0</v>
      </c>
      <c r="R58" s="245">
        <v>0</v>
      </c>
      <c r="S58" s="245">
        <v>0</v>
      </c>
      <c r="T58" s="245">
        <v>0</v>
      </c>
      <c r="U58" s="245">
        <v>0</v>
      </c>
      <c r="V58" s="245">
        <v>0</v>
      </c>
      <c r="W58" s="245">
        <v>0</v>
      </c>
      <c r="X58" s="245">
        <v>1</v>
      </c>
      <c r="Y58" s="245">
        <v>0</v>
      </c>
      <c r="Z58" s="245">
        <v>2</v>
      </c>
      <c r="AA58" s="245">
        <v>0</v>
      </c>
      <c r="AB58" s="245">
        <v>2</v>
      </c>
      <c r="AC58" s="245">
        <v>2</v>
      </c>
      <c r="AD58" s="245">
        <v>0</v>
      </c>
      <c r="AE58" s="245">
        <v>2</v>
      </c>
      <c r="AF58" s="245">
        <v>3</v>
      </c>
      <c r="AG58" s="245">
        <v>0</v>
      </c>
      <c r="AH58" s="245">
        <v>1</v>
      </c>
      <c r="AI58" s="245">
        <v>3</v>
      </c>
      <c r="AJ58" s="245">
        <v>4</v>
      </c>
      <c r="AK58" s="245">
        <v>2</v>
      </c>
      <c r="AL58" s="245">
        <v>5</v>
      </c>
      <c r="AM58" s="245">
        <v>5</v>
      </c>
      <c r="AN58" s="245">
        <v>9</v>
      </c>
      <c r="AO58" s="245">
        <v>9</v>
      </c>
      <c r="AP58" s="245">
        <v>12</v>
      </c>
      <c r="AQ58" s="245">
        <v>15</v>
      </c>
      <c r="AR58" s="245">
        <v>11</v>
      </c>
      <c r="AS58" s="245">
        <v>19</v>
      </c>
      <c r="AT58" s="245">
        <v>19</v>
      </c>
      <c r="AU58" s="245">
        <v>30</v>
      </c>
      <c r="AV58" s="245">
        <v>41</v>
      </c>
      <c r="AW58" s="245">
        <v>38</v>
      </c>
      <c r="AX58" s="245">
        <v>53</v>
      </c>
      <c r="AY58" s="245">
        <v>71</v>
      </c>
      <c r="AZ58" s="245">
        <v>68</v>
      </c>
      <c r="BA58" s="245">
        <v>77</v>
      </c>
      <c r="BB58" s="245">
        <v>69</v>
      </c>
      <c r="BC58" s="245">
        <v>92</v>
      </c>
      <c r="BD58" s="245">
        <v>97</v>
      </c>
      <c r="BE58" s="245">
        <v>115</v>
      </c>
      <c r="BF58" s="245">
        <v>102</v>
      </c>
      <c r="BG58" s="245">
        <v>93</v>
      </c>
      <c r="BH58" s="245">
        <v>94</v>
      </c>
      <c r="BI58" s="245">
        <v>99</v>
      </c>
      <c r="BJ58" s="245">
        <v>84</v>
      </c>
      <c r="BK58" s="245">
        <v>84</v>
      </c>
      <c r="BL58" s="245">
        <v>73</v>
      </c>
      <c r="BM58" s="245">
        <v>76</v>
      </c>
      <c r="BN58" s="245">
        <v>68</v>
      </c>
      <c r="BO58" s="245">
        <v>81</v>
      </c>
      <c r="BP58" s="245">
        <v>69</v>
      </c>
      <c r="BQ58" s="245">
        <v>71</v>
      </c>
      <c r="BR58" s="245">
        <v>62</v>
      </c>
      <c r="BS58" s="245">
        <v>37</v>
      </c>
      <c r="BT58" s="245">
        <v>37</v>
      </c>
      <c r="BU58" s="245">
        <v>21</v>
      </c>
      <c r="BV58" s="245">
        <v>18</v>
      </c>
      <c r="BW58" s="245">
        <v>16</v>
      </c>
      <c r="BX58" s="245">
        <v>18</v>
      </c>
      <c r="BY58" s="245">
        <v>5</v>
      </c>
      <c r="BZ58" s="245">
        <v>14</v>
      </c>
      <c r="CA58" s="248">
        <f t="shared" si="2"/>
        <v>2007</v>
      </c>
      <c r="CB58" s="248">
        <f t="shared" si="3"/>
        <v>2099</v>
      </c>
      <c r="CC58" s="287">
        <f t="shared" si="4"/>
        <v>75.501743896362726</v>
      </c>
      <c r="CD58" s="287">
        <f t="shared" si="5"/>
        <v>76.246307765602666</v>
      </c>
    </row>
    <row r="59" spans="4:82">
      <c r="D59" s="238"/>
      <c r="E59" s="238"/>
      <c r="F59" s="239">
        <f t="shared" si="6"/>
        <v>2018</v>
      </c>
      <c r="G59" s="245">
        <v>1</v>
      </c>
      <c r="H59" s="245">
        <v>0</v>
      </c>
      <c r="I59" s="245">
        <v>0</v>
      </c>
      <c r="J59" s="245">
        <v>0</v>
      </c>
      <c r="K59" s="245">
        <v>0</v>
      </c>
      <c r="L59" s="245">
        <v>0</v>
      </c>
      <c r="M59" s="245">
        <v>0</v>
      </c>
      <c r="N59" s="245">
        <v>0</v>
      </c>
      <c r="O59" s="245">
        <v>0</v>
      </c>
      <c r="P59" s="245">
        <v>0</v>
      </c>
      <c r="Q59" s="245">
        <v>0</v>
      </c>
      <c r="R59" s="245">
        <v>0</v>
      </c>
      <c r="S59" s="245">
        <v>0</v>
      </c>
      <c r="T59" s="245">
        <v>0</v>
      </c>
      <c r="U59" s="245">
        <v>0</v>
      </c>
      <c r="V59" s="245">
        <v>1</v>
      </c>
      <c r="W59" s="245">
        <v>0</v>
      </c>
      <c r="X59" s="245">
        <v>0</v>
      </c>
      <c r="Y59" s="245">
        <v>1</v>
      </c>
      <c r="Z59" s="245">
        <v>0</v>
      </c>
      <c r="AA59" s="245">
        <v>0</v>
      </c>
      <c r="AB59" s="245">
        <v>0</v>
      </c>
      <c r="AC59" s="245">
        <v>1</v>
      </c>
      <c r="AD59" s="245">
        <v>0</v>
      </c>
      <c r="AE59" s="245">
        <v>2</v>
      </c>
      <c r="AF59" s="245">
        <v>0</v>
      </c>
      <c r="AG59" s="245">
        <v>0</v>
      </c>
      <c r="AH59" s="245">
        <v>2</v>
      </c>
      <c r="AI59" s="245">
        <v>2</v>
      </c>
      <c r="AJ59" s="245">
        <v>2</v>
      </c>
      <c r="AK59" s="245">
        <v>5</v>
      </c>
      <c r="AL59" s="245">
        <v>4</v>
      </c>
      <c r="AM59" s="245">
        <v>9</v>
      </c>
      <c r="AN59" s="245">
        <v>7</v>
      </c>
      <c r="AO59" s="245">
        <v>5</v>
      </c>
      <c r="AP59" s="245">
        <v>6</v>
      </c>
      <c r="AQ59" s="245">
        <v>11</v>
      </c>
      <c r="AR59" s="245">
        <v>19</v>
      </c>
      <c r="AS59" s="245">
        <v>16</v>
      </c>
      <c r="AT59" s="245">
        <v>22</v>
      </c>
      <c r="AU59" s="245">
        <v>20</v>
      </c>
      <c r="AV59" s="245">
        <v>22</v>
      </c>
      <c r="AW59" s="245">
        <v>30</v>
      </c>
      <c r="AX59" s="245">
        <v>32</v>
      </c>
      <c r="AY59" s="245">
        <v>59</v>
      </c>
      <c r="AZ59" s="245">
        <v>62</v>
      </c>
      <c r="BA59" s="245">
        <v>70</v>
      </c>
      <c r="BB59" s="245">
        <v>91</v>
      </c>
      <c r="BC59" s="245">
        <v>89</v>
      </c>
      <c r="BD59" s="245">
        <v>82</v>
      </c>
      <c r="BE59" s="245">
        <v>98</v>
      </c>
      <c r="BF59" s="245">
        <v>95</v>
      </c>
      <c r="BG59" s="245">
        <v>90</v>
      </c>
      <c r="BH59" s="245">
        <v>84</v>
      </c>
      <c r="BI59" s="245">
        <v>85</v>
      </c>
      <c r="BJ59" s="245">
        <v>97</v>
      </c>
      <c r="BK59" s="245">
        <v>117</v>
      </c>
      <c r="BL59" s="245">
        <v>98</v>
      </c>
      <c r="BM59" s="245">
        <v>84</v>
      </c>
      <c r="BN59" s="245">
        <v>66</v>
      </c>
      <c r="BO59" s="245">
        <v>78</v>
      </c>
      <c r="BP59" s="245">
        <v>64</v>
      </c>
      <c r="BQ59" s="245">
        <v>63</v>
      </c>
      <c r="BR59" s="245">
        <v>73</v>
      </c>
      <c r="BS59" s="245">
        <v>34</v>
      </c>
      <c r="BT59" s="245">
        <v>47</v>
      </c>
      <c r="BU59" s="245">
        <v>25</v>
      </c>
      <c r="BV59" s="245">
        <v>20</v>
      </c>
      <c r="BW59" s="245">
        <v>27</v>
      </c>
      <c r="BX59" s="245">
        <v>12</v>
      </c>
      <c r="BY59" s="245">
        <v>7</v>
      </c>
      <c r="BZ59" s="245">
        <v>13</v>
      </c>
      <c r="CA59" s="248">
        <f t="shared" si="2"/>
        <v>1946</v>
      </c>
      <c r="CB59" s="248">
        <f t="shared" si="3"/>
        <v>2050</v>
      </c>
      <c r="CC59" s="287">
        <f t="shared" si="4"/>
        <v>76.17985611510791</v>
      </c>
      <c r="CD59" s="287">
        <f t="shared" si="5"/>
        <v>76.995853658536589</v>
      </c>
    </row>
    <row r="60" spans="4:82">
      <c r="D60" s="238"/>
      <c r="E60" s="238"/>
      <c r="F60" s="239">
        <f t="shared" si="6"/>
        <v>2019</v>
      </c>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6"/>
      <c r="BX60" s="246"/>
      <c r="BY60" s="246"/>
      <c r="BZ60" s="246"/>
      <c r="CA60" s="248" t="e">
        <f t="shared" si="2"/>
        <v>#N/A</v>
      </c>
      <c r="CB60" s="248" t="e">
        <f t="shared" si="3"/>
        <v>#N/A</v>
      </c>
      <c r="CC60" s="287" t="e">
        <f t="shared" si="4"/>
        <v>#N/A</v>
      </c>
      <c r="CD60" s="287" t="e">
        <f t="shared" si="5"/>
        <v>#N/A</v>
      </c>
    </row>
    <row r="61" spans="4:82">
      <c r="D61" s="238"/>
      <c r="E61" s="238"/>
      <c r="F61" s="239">
        <f t="shared" si="6"/>
        <v>2020</v>
      </c>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c r="BY61" s="246"/>
      <c r="BZ61" s="246"/>
      <c r="CA61" s="248" t="e">
        <f t="shared" si="2"/>
        <v>#N/A</v>
      </c>
      <c r="CB61" s="248" t="e">
        <f t="shared" si="3"/>
        <v>#N/A</v>
      </c>
      <c r="CC61" s="287" t="e">
        <f t="shared" si="4"/>
        <v>#N/A</v>
      </c>
      <c r="CD61" s="287" t="e">
        <f t="shared" si="5"/>
        <v>#N/A</v>
      </c>
    </row>
    <row r="62" spans="4:82">
      <c r="D62" s="238"/>
      <c r="E62" s="238"/>
      <c r="F62" s="239">
        <f t="shared" si="6"/>
        <v>2021</v>
      </c>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8" t="e">
        <f t="shared" si="2"/>
        <v>#N/A</v>
      </c>
      <c r="CB62" s="248" t="e">
        <f t="shared" si="3"/>
        <v>#N/A</v>
      </c>
      <c r="CC62" s="287" t="e">
        <f t="shared" si="4"/>
        <v>#N/A</v>
      </c>
      <c r="CD62" s="287" t="e">
        <f t="shared" si="5"/>
        <v>#N/A</v>
      </c>
    </row>
    <row r="63" spans="4:82">
      <c r="D63" s="238"/>
      <c r="E63" s="238"/>
      <c r="F63" s="239">
        <f t="shared" si="6"/>
        <v>2022</v>
      </c>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46"/>
      <c r="BY63" s="246"/>
      <c r="BZ63" s="246"/>
      <c r="CA63" s="248" t="e">
        <f t="shared" si="2"/>
        <v>#N/A</v>
      </c>
      <c r="CB63" s="248" t="e">
        <f t="shared" si="3"/>
        <v>#N/A</v>
      </c>
      <c r="CC63" s="287" t="e">
        <f t="shared" si="4"/>
        <v>#N/A</v>
      </c>
      <c r="CD63" s="287" t="e">
        <f t="shared" si="5"/>
        <v>#N/A</v>
      </c>
    </row>
    <row r="64" spans="4:82">
      <c r="D64" s="238"/>
      <c r="E64" s="238"/>
      <c r="F64" s="239">
        <f t="shared" si="6"/>
        <v>2023</v>
      </c>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c r="BV64" s="246"/>
      <c r="BW64" s="246"/>
      <c r="BX64" s="246"/>
      <c r="BY64" s="246"/>
      <c r="BZ64" s="246"/>
      <c r="CA64" s="248" t="e">
        <f t="shared" si="2"/>
        <v>#N/A</v>
      </c>
      <c r="CB64" s="248" t="e">
        <f t="shared" si="3"/>
        <v>#N/A</v>
      </c>
      <c r="CC64" s="287" t="e">
        <f t="shared" si="4"/>
        <v>#N/A</v>
      </c>
      <c r="CD64" s="287" t="e">
        <f t="shared" si="5"/>
        <v>#N/A</v>
      </c>
    </row>
    <row r="65" spans="4:82">
      <c r="D65" s="238"/>
      <c r="E65" s="238"/>
      <c r="F65" s="239">
        <f t="shared" si="6"/>
        <v>2024</v>
      </c>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8" t="e">
        <f t="shared" si="2"/>
        <v>#N/A</v>
      </c>
      <c r="CB65" s="248" t="e">
        <f t="shared" si="3"/>
        <v>#N/A</v>
      </c>
      <c r="CC65" s="287" t="e">
        <f t="shared" si="4"/>
        <v>#N/A</v>
      </c>
      <c r="CD65" s="287" t="e">
        <f t="shared" si="5"/>
        <v>#N/A</v>
      </c>
    </row>
    <row r="66" spans="4:82">
      <c r="D66" s="238"/>
      <c r="E66" s="238"/>
      <c r="F66" s="239">
        <f t="shared" si="6"/>
        <v>2025</v>
      </c>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c r="BV66" s="246"/>
      <c r="BW66" s="246"/>
      <c r="BX66" s="246"/>
      <c r="BY66" s="246"/>
      <c r="BZ66" s="246"/>
      <c r="CA66" s="248" t="e">
        <f t="shared" si="2"/>
        <v>#N/A</v>
      </c>
      <c r="CB66" s="248" t="e">
        <f t="shared" si="3"/>
        <v>#N/A</v>
      </c>
      <c r="CC66" s="287" t="e">
        <f t="shared" si="4"/>
        <v>#N/A</v>
      </c>
      <c r="CD66" s="287" t="e">
        <f t="shared" si="5"/>
        <v>#N/A</v>
      </c>
    </row>
    <row r="67" spans="4:82">
      <c r="D67" s="238"/>
      <c r="E67" s="238"/>
      <c r="F67" s="239">
        <f t="shared" si="6"/>
        <v>2026</v>
      </c>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6"/>
      <c r="BZ67" s="246"/>
      <c r="CA67" s="248" t="e">
        <f t="shared" si="2"/>
        <v>#N/A</v>
      </c>
      <c r="CB67" s="248" t="e">
        <f t="shared" si="3"/>
        <v>#N/A</v>
      </c>
      <c r="CC67" s="287" t="e">
        <f t="shared" si="4"/>
        <v>#N/A</v>
      </c>
      <c r="CD67" s="287" t="e">
        <f t="shared" si="5"/>
        <v>#N/A</v>
      </c>
    </row>
    <row r="68" spans="4:82">
      <c r="D68" s="238"/>
      <c r="E68" s="238"/>
      <c r="F68" s="239">
        <f t="shared" si="6"/>
        <v>2027</v>
      </c>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c r="BZ68" s="246"/>
      <c r="CA68" s="248" t="e">
        <f t="shared" si="2"/>
        <v>#N/A</v>
      </c>
      <c r="CB68" s="248" t="e">
        <f t="shared" si="3"/>
        <v>#N/A</v>
      </c>
      <c r="CC68" s="287" t="e">
        <f t="shared" si="4"/>
        <v>#N/A</v>
      </c>
      <c r="CD68" s="287" t="e">
        <f t="shared" si="5"/>
        <v>#N/A</v>
      </c>
    </row>
    <row r="69" spans="4:82">
      <c r="D69" s="238"/>
      <c r="E69" s="238"/>
      <c r="F69" s="239">
        <f t="shared" si="6"/>
        <v>2028</v>
      </c>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c r="BZ69" s="246"/>
      <c r="CA69" s="248" t="e">
        <f t="shared" si="2"/>
        <v>#N/A</v>
      </c>
      <c r="CB69" s="248" t="e">
        <f t="shared" si="3"/>
        <v>#N/A</v>
      </c>
      <c r="CC69" s="287" t="e">
        <f t="shared" si="4"/>
        <v>#N/A</v>
      </c>
      <c r="CD69" s="287" t="e">
        <f t="shared" si="5"/>
        <v>#N/A</v>
      </c>
    </row>
    <row r="70" spans="4:82">
      <c r="D70" s="238"/>
      <c r="E70" s="238"/>
      <c r="F70" s="239">
        <f t="shared" si="6"/>
        <v>2029</v>
      </c>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c r="BZ70" s="246"/>
      <c r="CA70" s="248" t="e">
        <f t="shared" si="2"/>
        <v>#N/A</v>
      </c>
      <c r="CB70" s="248" t="e">
        <f t="shared" si="3"/>
        <v>#N/A</v>
      </c>
      <c r="CC70" s="287" t="e">
        <f t="shared" si="4"/>
        <v>#N/A</v>
      </c>
      <c r="CD70" s="287" t="e">
        <f t="shared" si="5"/>
        <v>#N/A</v>
      </c>
    </row>
    <row r="71" spans="4:82">
      <c r="D71" s="238"/>
      <c r="E71" s="238"/>
      <c r="F71" s="239">
        <f t="shared" si="6"/>
        <v>2030</v>
      </c>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c r="BZ71" s="246"/>
      <c r="CA71" s="248" t="e">
        <f t="shared" si="2"/>
        <v>#N/A</v>
      </c>
      <c r="CB71" s="248" t="e">
        <f t="shared" si="3"/>
        <v>#N/A</v>
      </c>
      <c r="CC71" s="287" t="e">
        <f t="shared" si="4"/>
        <v>#N/A</v>
      </c>
      <c r="CD71" s="287" t="e">
        <f t="shared" si="5"/>
        <v>#N/A</v>
      </c>
    </row>
    <row r="72" spans="4:82">
      <c r="D72" s="238"/>
      <c r="E72" s="238"/>
      <c r="F72" s="247" t="s">
        <v>23</v>
      </c>
      <c r="G72" s="242">
        <f>SUM(G9:G71)</f>
        <v>8</v>
      </c>
      <c r="H72" s="242">
        <f t="shared" ref="H72:BS72" si="7">SUM(H9:H71)</f>
        <v>3</v>
      </c>
      <c r="I72" s="242">
        <f t="shared" si="7"/>
        <v>2</v>
      </c>
      <c r="J72" s="242">
        <f t="shared" si="7"/>
        <v>3</v>
      </c>
      <c r="K72" s="242">
        <f t="shared" si="7"/>
        <v>8</v>
      </c>
      <c r="L72" s="242">
        <f t="shared" si="7"/>
        <v>4</v>
      </c>
      <c r="M72" s="242">
        <f t="shared" si="7"/>
        <v>4</v>
      </c>
      <c r="N72" s="242">
        <f t="shared" si="7"/>
        <v>5</v>
      </c>
      <c r="O72" s="242">
        <f t="shared" si="7"/>
        <v>7</v>
      </c>
      <c r="P72" s="242">
        <f t="shared" si="7"/>
        <v>9</v>
      </c>
      <c r="Q72" s="242">
        <f t="shared" si="7"/>
        <v>11</v>
      </c>
      <c r="R72" s="242">
        <f t="shared" si="7"/>
        <v>12</v>
      </c>
      <c r="S72" s="242">
        <f t="shared" si="7"/>
        <v>20</v>
      </c>
      <c r="T72" s="242">
        <f t="shared" si="7"/>
        <v>26</v>
      </c>
      <c r="U72" s="242">
        <f t="shared" si="7"/>
        <v>31</v>
      </c>
      <c r="V72" s="242">
        <f t="shared" si="7"/>
        <v>43</v>
      </c>
      <c r="W72" s="242">
        <f t="shared" si="7"/>
        <v>47</v>
      </c>
      <c r="X72" s="242">
        <f t="shared" si="7"/>
        <v>62</v>
      </c>
      <c r="Y72" s="242">
        <f t="shared" si="7"/>
        <v>66</v>
      </c>
      <c r="Z72" s="242">
        <f t="shared" si="7"/>
        <v>95</v>
      </c>
      <c r="AA72" s="242">
        <f t="shared" si="7"/>
        <v>117</v>
      </c>
      <c r="AB72" s="242">
        <f t="shared" si="7"/>
        <v>110</v>
      </c>
      <c r="AC72" s="242">
        <f t="shared" si="7"/>
        <v>173</v>
      </c>
      <c r="AD72" s="242">
        <f t="shared" si="7"/>
        <v>184</v>
      </c>
      <c r="AE72" s="242">
        <f t="shared" si="7"/>
        <v>223</v>
      </c>
      <c r="AF72" s="242">
        <f t="shared" si="7"/>
        <v>299</v>
      </c>
      <c r="AG72" s="242">
        <f t="shared" si="7"/>
        <v>322</v>
      </c>
      <c r="AH72" s="242">
        <f t="shared" si="7"/>
        <v>353</v>
      </c>
      <c r="AI72" s="242">
        <f t="shared" si="7"/>
        <v>413</v>
      </c>
      <c r="AJ72" s="242">
        <f t="shared" si="7"/>
        <v>485</v>
      </c>
      <c r="AK72" s="242">
        <f t="shared" si="7"/>
        <v>541</v>
      </c>
      <c r="AL72" s="242">
        <f t="shared" si="7"/>
        <v>623</v>
      </c>
      <c r="AM72" s="242">
        <f t="shared" si="7"/>
        <v>723</v>
      </c>
      <c r="AN72" s="242">
        <f t="shared" si="7"/>
        <v>824</v>
      </c>
      <c r="AO72" s="242">
        <f t="shared" si="7"/>
        <v>879</v>
      </c>
      <c r="AP72" s="242">
        <f t="shared" si="7"/>
        <v>1019</v>
      </c>
      <c r="AQ72" s="242">
        <f t="shared" si="7"/>
        <v>1125</v>
      </c>
      <c r="AR72" s="242">
        <f t="shared" si="7"/>
        <v>1190</v>
      </c>
      <c r="AS72" s="242">
        <f t="shared" si="7"/>
        <v>1291</v>
      </c>
      <c r="AT72" s="242">
        <f t="shared" si="7"/>
        <v>1398</v>
      </c>
      <c r="AU72" s="242">
        <f t="shared" si="7"/>
        <v>1564</v>
      </c>
      <c r="AV72" s="242">
        <f t="shared" si="7"/>
        <v>1584</v>
      </c>
      <c r="AW72" s="242">
        <f t="shared" si="7"/>
        <v>1589</v>
      </c>
      <c r="AX72" s="242">
        <f t="shared" si="7"/>
        <v>1883</v>
      </c>
      <c r="AY72" s="242">
        <f t="shared" si="7"/>
        <v>1921</v>
      </c>
      <c r="AZ72" s="242">
        <f t="shared" si="7"/>
        <v>1979</v>
      </c>
      <c r="BA72" s="242">
        <f t="shared" si="7"/>
        <v>1993</v>
      </c>
      <c r="BB72" s="242">
        <f t="shared" si="7"/>
        <v>1976</v>
      </c>
      <c r="BC72" s="242">
        <f t="shared" si="7"/>
        <v>2045</v>
      </c>
      <c r="BD72" s="242">
        <f t="shared" si="7"/>
        <v>2070</v>
      </c>
      <c r="BE72" s="242">
        <f t="shared" si="7"/>
        <v>2081</v>
      </c>
      <c r="BF72" s="242">
        <f t="shared" si="7"/>
        <v>2104</v>
      </c>
      <c r="BG72" s="242">
        <f t="shared" si="7"/>
        <v>1985</v>
      </c>
      <c r="BH72" s="242">
        <f t="shared" si="7"/>
        <v>1987</v>
      </c>
      <c r="BI72" s="242">
        <f t="shared" si="7"/>
        <v>1867</v>
      </c>
      <c r="BJ72" s="242">
        <f t="shared" si="7"/>
        <v>1760</v>
      </c>
      <c r="BK72" s="242">
        <f t="shared" si="7"/>
        <v>1707</v>
      </c>
      <c r="BL72" s="242">
        <f t="shared" si="7"/>
        <v>1561</v>
      </c>
      <c r="BM72" s="242">
        <f t="shared" si="7"/>
        <v>1374</v>
      </c>
      <c r="BN72" s="242">
        <f t="shared" si="7"/>
        <v>1252</v>
      </c>
      <c r="BO72" s="242">
        <f t="shared" si="7"/>
        <v>1125</v>
      </c>
      <c r="BP72" s="242">
        <f t="shared" si="7"/>
        <v>989</v>
      </c>
      <c r="BQ72" s="242">
        <f t="shared" si="7"/>
        <v>854</v>
      </c>
      <c r="BR72" s="242">
        <f t="shared" si="7"/>
        <v>723</v>
      </c>
      <c r="BS72" s="242">
        <f t="shared" si="7"/>
        <v>537</v>
      </c>
      <c r="BT72" s="242">
        <f t="shared" ref="BT72:BZ72" si="8">SUM(BT9:BT71)</f>
        <v>452</v>
      </c>
      <c r="BU72" s="242">
        <f t="shared" si="8"/>
        <v>290</v>
      </c>
      <c r="BV72" s="242">
        <f t="shared" si="8"/>
        <v>233</v>
      </c>
      <c r="BW72" s="242">
        <f t="shared" si="8"/>
        <v>185</v>
      </c>
      <c r="BX72" s="242">
        <f t="shared" si="8"/>
        <v>130</v>
      </c>
      <c r="BY72" s="242">
        <f t="shared" si="8"/>
        <v>66</v>
      </c>
      <c r="BZ72" s="242">
        <f t="shared" si="8"/>
        <v>125</v>
      </c>
      <c r="CA72" s="242"/>
      <c r="CB72" s="242"/>
      <c r="CC72" s="242"/>
      <c r="CD72" s="242"/>
    </row>
    <row r="73" spans="4:82"/>
  </sheetData>
  <hyperlinks>
    <hyperlink ref="F5"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sheetPr>
  <dimension ref="A1:L285"/>
  <sheetViews>
    <sheetView showGridLines="0" zoomScale="60" zoomScaleNormal="60" workbookViewId="0">
      <pane xSplit="7" topLeftCell="H1" activePane="topRight" state="frozen"/>
      <selection pane="topRight"/>
    </sheetView>
  </sheetViews>
  <sheetFormatPr baseColWidth="10" defaultColWidth="8.83203125" defaultRowHeight="14" zeroHeight="1"/>
  <cols>
    <col min="1" max="1" width="3.1640625" customWidth="1"/>
    <col min="2" max="2" width="9.83203125" customWidth="1"/>
    <col min="3" max="12" width="6.5" customWidth="1"/>
  </cols>
  <sheetData>
    <row r="1" spans="1:12" ht="20">
      <c r="A1" s="1" t="s">
        <v>121</v>
      </c>
      <c r="B1" s="27"/>
      <c r="C1" s="27"/>
      <c r="D1" s="27"/>
      <c r="E1" s="27"/>
      <c r="F1" s="27"/>
      <c r="G1" s="27"/>
      <c r="H1" s="27"/>
      <c r="I1" s="27"/>
      <c r="J1" s="33"/>
    </row>
    <row r="2" spans="1:12">
      <c r="A2" s="27"/>
      <c r="B2" s="27"/>
      <c r="C2" s="27"/>
      <c r="D2" s="27"/>
      <c r="E2" s="27"/>
      <c r="F2" s="27"/>
      <c r="G2" s="27"/>
      <c r="H2" s="27"/>
      <c r="I2" s="27"/>
      <c r="J2" s="27"/>
    </row>
    <row r="3" spans="1:12" ht="15" thickBot="1">
      <c r="A3" s="27"/>
      <c r="B3" s="27"/>
      <c r="C3" s="27"/>
      <c r="D3" s="27"/>
      <c r="E3" s="27"/>
      <c r="F3" s="27"/>
      <c r="G3" s="27"/>
      <c r="H3" s="27"/>
      <c r="I3" s="27"/>
      <c r="J3" s="27"/>
    </row>
    <row r="4" spans="1:12" ht="3" customHeight="1">
      <c r="A4" s="27"/>
      <c r="B4" s="172"/>
      <c r="C4" s="170"/>
      <c r="D4" s="170"/>
      <c r="E4" s="444"/>
      <c r="F4" s="445"/>
      <c r="G4" s="27"/>
      <c r="H4" s="27"/>
      <c r="I4" s="27"/>
      <c r="J4" s="27"/>
    </row>
    <row r="5" spans="1:12">
      <c r="A5" s="27"/>
      <c r="B5" s="215" t="s">
        <v>30</v>
      </c>
      <c r="C5" s="216"/>
      <c r="D5" s="216"/>
      <c r="E5" s="446">
        <v>2020</v>
      </c>
      <c r="F5" s="447"/>
      <c r="G5" s="27"/>
      <c r="H5" s="27"/>
      <c r="I5" s="27"/>
      <c r="J5" s="27"/>
    </row>
    <row r="6" spans="1:12" ht="15" thickBot="1">
      <c r="A6" s="27"/>
      <c r="B6" s="173" t="s">
        <v>80</v>
      </c>
      <c r="C6" s="171"/>
      <c r="D6" s="171"/>
      <c r="E6" s="448">
        <v>2060</v>
      </c>
      <c r="F6" s="449"/>
      <c r="G6" s="27"/>
      <c r="H6" s="27"/>
      <c r="I6" s="27"/>
      <c r="J6" s="27"/>
    </row>
    <row r="7" spans="1:12" ht="6" customHeight="1">
      <c r="A7" s="27"/>
      <c r="B7" s="27"/>
      <c r="C7" s="27"/>
      <c r="D7" s="27"/>
      <c r="E7" s="27"/>
      <c r="F7" s="27"/>
      <c r="G7" s="27"/>
      <c r="H7" s="27"/>
      <c r="I7" s="27"/>
      <c r="J7" s="33"/>
    </row>
    <row r="8" spans="1:12" ht="6" customHeight="1">
      <c r="A8" s="27"/>
      <c r="B8" s="27"/>
      <c r="C8" s="27"/>
      <c r="D8" s="27"/>
      <c r="E8" s="27"/>
      <c r="F8" s="27"/>
      <c r="G8" s="27"/>
      <c r="H8" s="27"/>
      <c r="I8" s="27"/>
      <c r="J8" s="33"/>
    </row>
    <row r="9" spans="1:12" ht="15" thickBot="1">
      <c r="A9" s="27"/>
      <c r="B9" s="179" t="s">
        <v>82</v>
      </c>
      <c r="C9" s="27"/>
      <c r="D9" s="27"/>
      <c r="E9" s="27"/>
      <c r="F9" s="27"/>
      <c r="G9" s="27"/>
      <c r="H9" s="27"/>
      <c r="I9" s="27"/>
      <c r="J9" s="33"/>
    </row>
    <row r="10" spans="1:12" ht="29" thickBot="1">
      <c r="A10" s="27"/>
      <c r="B10" s="35" t="s">
        <v>7</v>
      </c>
      <c r="C10" s="175">
        <v>1</v>
      </c>
      <c r="D10" s="175">
        <v>2</v>
      </c>
      <c r="E10" s="175">
        <v>3</v>
      </c>
      <c r="F10" s="175">
        <v>4</v>
      </c>
      <c r="G10" s="175">
        <v>5</v>
      </c>
      <c r="H10" s="175">
        <v>6</v>
      </c>
      <c r="I10" s="175">
        <v>7</v>
      </c>
      <c r="J10" s="175">
        <v>8</v>
      </c>
      <c r="K10" s="175">
        <v>9</v>
      </c>
      <c r="L10" s="175">
        <v>10</v>
      </c>
    </row>
    <row r="11" spans="1:12">
      <c r="A11" s="27"/>
      <c r="B11" s="38">
        <f>Actual!B12</f>
        <v>2005</v>
      </c>
      <c r="C11" s="143">
        <v>2</v>
      </c>
      <c r="D11" s="143">
        <v>2</v>
      </c>
      <c r="E11" s="143">
        <v>2</v>
      </c>
      <c r="F11" s="143">
        <v>2</v>
      </c>
      <c r="G11" s="143">
        <v>2</v>
      </c>
      <c r="H11" s="143">
        <v>2</v>
      </c>
      <c r="I11" s="143">
        <v>2</v>
      </c>
      <c r="J11" s="143">
        <v>2</v>
      </c>
      <c r="K11" s="143">
        <v>2</v>
      </c>
      <c r="L11" s="143">
        <v>2.4074239224083493</v>
      </c>
    </row>
    <row r="12" spans="1:12">
      <c r="A12" s="27"/>
      <c r="B12" s="38">
        <f>Actual!B13</f>
        <v>2006</v>
      </c>
      <c r="C12" s="143">
        <v>2</v>
      </c>
      <c r="D12" s="143">
        <v>2</v>
      </c>
      <c r="E12" s="143">
        <v>2</v>
      </c>
      <c r="F12" s="143">
        <v>2</v>
      </c>
      <c r="G12" s="143">
        <v>2</v>
      </c>
      <c r="H12" s="143">
        <v>2</v>
      </c>
      <c r="I12" s="143">
        <v>2</v>
      </c>
      <c r="J12" s="143">
        <v>2</v>
      </c>
      <c r="K12" s="143">
        <v>2</v>
      </c>
      <c r="L12" s="143">
        <v>2.2330562529238676</v>
      </c>
    </row>
    <row r="13" spans="1:12">
      <c r="A13" s="27"/>
      <c r="B13" s="38">
        <f>Actual!B14</f>
        <v>2007</v>
      </c>
      <c r="C13" s="143">
        <v>2</v>
      </c>
      <c r="D13" s="143">
        <v>2</v>
      </c>
      <c r="E13" s="143">
        <v>2</v>
      </c>
      <c r="F13" s="143">
        <v>2</v>
      </c>
      <c r="G13" s="143">
        <v>2</v>
      </c>
      <c r="H13" s="143">
        <v>2</v>
      </c>
      <c r="I13" s="143">
        <v>2</v>
      </c>
      <c r="J13" s="143">
        <v>2</v>
      </c>
      <c r="K13" s="143">
        <v>2</v>
      </c>
      <c r="L13" s="143">
        <v>2.1823878269121399</v>
      </c>
    </row>
    <row r="14" spans="1:12">
      <c r="B14" s="38">
        <f>Actual!B15</f>
        <v>2008</v>
      </c>
      <c r="C14" s="143">
        <v>2</v>
      </c>
      <c r="D14" s="143">
        <v>2</v>
      </c>
      <c r="E14" s="143">
        <v>2</v>
      </c>
      <c r="F14" s="143">
        <v>2</v>
      </c>
      <c r="G14" s="143">
        <v>2</v>
      </c>
      <c r="H14" s="143">
        <v>2</v>
      </c>
      <c r="I14" s="143">
        <v>2</v>
      </c>
      <c r="J14" s="143">
        <v>2</v>
      </c>
      <c r="K14" s="143">
        <v>2</v>
      </c>
      <c r="L14" s="143">
        <v>2.0892165783074432</v>
      </c>
    </row>
    <row r="15" spans="1:12">
      <c r="B15" s="38">
        <f>Actual!B16</f>
        <v>2009</v>
      </c>
      <c r="C15" s="143">
        <v>2</v>
      </c>
      <c r="D15" s="143">
        <v>2</v>
      </c>
      <c r="E15" s="143">
        <v>2</v>
      </c>
      <c r="F15" s="143">
        <v>2</v>
      </c>
      <c r="G15" s="143">
        <v>2</v>
      </c>
      <c r="H15" s="143">
        <v>2</v>
      </c>
      <c r="I15" s="143">
        <v>2</v>
      </c>
      <c r="J15" s="143">
        <v>2</v>
      </c>
      <c r="K15" s="143">
        <v>2</v>
      </c>
      <c r="L15" s="143">
        <v>2</v>
      </c>
    </row>
    <row r="16" spans="1:12">
      <c r="B16" s="38">
        <f>Actual!B17</f>
        <v>2010</v>
      </c>
      <c r="C16" s="143">
        <v>2</v>
      </c>
      <c r="D16" s="143">
        <v>2</v>
      </c>
      <c r="E16" s="143">
        <v>2</v>
      </c>
      <c r="F16" s="143">
        <v>2</v>
      </c>
      <c r="G16" s="143">
        <v>2</v>
      </c>
      <c r="H16" s="143">
        <v>2</v>
      </c>
      <c r="I16" s="143">
        <v>2</v>
      </c>
      <c r="J16" s="143">
        <v>2</v>
      </c>
      <c r="K16" s="143">
        <v>2</v>
      </c>
      <c r="L16" s="143">
        <v>2</v>
      </c>
    </row>
    <row r="17" spans="2:12">
      <c r="B17" s="38">
        <f>Actual!B18</f>
        <v>2011</v>
      </c>
      <c r="C17" s="143">
        <v>2</v>
      </c>
      <c r="D17" s="143">
        <v>2</v>
      </c>
      <c r="E17" s="143">
        <v>2</v>
      </c>
      <c r="F17" s="143">
        <v>2</v>
      </c>
      <c r="G17" s="143">
        <v>2</v>
      </c>
      <c r="H17" s="143">
        <v>2</v>
      </c>
      <c r="I17" s="143">
        <v>2</v>
      </c>
      <c r="J17" s="143">
        <v>2</v>
      </c>
      <c r="K17" s="143">
        <v>2</v>
      </c>
      <c r="L17" s="143">
        <v>2</v>
      </c>
    </row>
    <row r="18" spans="2:12">
      <c r="B18" s="38">
        <f>Actual!B19</f>
        <v>2012</v>
      </c>
      <c r="C18" s="143">
        <v>2</v>
      </c>
      <c r="D18" s="143">
        <v>2</v>
      </c>
      <c r="E18" s="143">
        <v>2</v>
      </c>
      <c r="F18" s="143">
        <v>2</v>
      </c>
      <c r="G18" s="143">
        <v>2</v>
      </c>
      <c r="H18" s="143">
        <v>2</v>
      </c>
      <c r="I18" s="143">
        <v>2</v>
      </c>
      <c r="J18" s="143">
        <v>2</v>
      </c>
      <c r="K18" s="143">
        <v>2</v>
      </c>
      <c r="L18" s="143">
        <v>2</v>
      </c>
    </row>
    <row r="19" spans="2:12">
      <c r="B19" s="38">
        <f>Actual!B20</f>
        <v>2013</v>
      </c>
      <c r="C19" s="143">
        <v>2</v>
      </c>
      <c r="D19" s="143">
        <v>2</v>
      </c>
      <c r="E19" s="143">
        <v>2</v>
      </c>
      <c r="F19" s="143">
        <v>2</v>
      </c>
      <c r="G19" s="143">
        <v>2</v>
      </c>
      <c r="H19" s="143">
        <v>2</v>
      </c>
      <c r="I19" s="143">
        <v>2</v>
      </c>
      <c r="J19" s="143">
        <v>2</v>
      </c>
      <c r="K19" s="143">
        <v>2</v>
      </c>
      <c r="L19" s="144">
        <v>2</v>
      </c>
    </row>
    <row r="20" spans="2:12">
      <c r="B20" s="38">
        <f>Actual!B21</f>
        <v>2014</v>
      </c>
      <c r="C20" s="143">
        <v>2</v>
      </c>
      <c r="D20" s="143">
        <v>2</v>
      </c>
      <c r="E20" s="143">
        <v>2</v>
      </c>
      <c r="F20" s="143">
        <v>2</v>
      </c>
      <c r="G20" s="143">
        <v>2</v>
      </c>
      <c r="H20" s="143">
        <v>2</v>
      </c>
      <c r="I20" s="143">
        <v>2</v>
      </c>
      <c r="J20" s="143">
        <v>2</v>
      </c>
      <c r="K20" s="143">
        <v>2</v>
      </c>
      <c r="L20" s="143">
        <v>2</v>
      </c>
    </row>
    <row r="21" spans="2:12">
      <c r="B21" s="38">
        <f>Actual!B22</f>
        <v>2015</v>
      </c>
      <c r="C21" s="143">
        <v>2</v>
      </c>
      <c r="D21" s="143">
        <v>2</v>
      </c>
      <c r="E21" s="143">
        <v>2</v>
      </c>
      <c r="F21" s="143">
        <v>2</v>
      </c>
      <c r="G21" s="143">
        <v>2</v>
      </c>
      <c r="H21" s="143">
        <v>2</v>
      </c>
      <c r="I21" s="143">
        <v>2</v>
      </c>
      <c r="J21" s="143">
        <v>2</v>
      </c>
      <c r="K21" s="143">
        <v>2</v>
      </c>
      <c r="L21" s="143">
        <v>2</v>
      </c>
    </row>
    <row r="22" spans="2:12">
      <c r="B22" s="38">
        <f>Actual!B23</f>
        <v>2016</v>
      </c>
      <c r="C22" s="143">
        <v>2</v>
      </c>
      <c r="D22" s="143">
        <v>2</v>
      </c>
      <c r="E22" s="143">
        <v>2</v>
      </c>
      <c r="F22" s="143">
        <v>2</v>
      </c>
      <c r="G22" s="143">
        <v>2</v>
      </c>
      <c r="H22" s="143">
        <v>2</v>
      </c>
      <c r="I22" s="143">
        <v>2</v>
      </c>
      <c r="J22" s="143">
        <v>2</v>
      </c>
      <c r="K22" s="143">
        <v>2</v>
      </c>
      <c r="L22" s="143">
        <v>2</v>
      </c>
    </row>
    <row r="23" spans="2:12">
      <c r="B23" s="38">
        <f>Actual!B24</f>
        <v>2017</v>
      </c>
      <c r="C23" s="143">
        <v>2</v>
      </c>
      <c r="D23" s="143">
        <v>2</v>
      </c>
      <c r="E23" s="143">
        <v>2</v>
      </c>
      <c r="F23" s="143">
        <v>2</v>
      </c>
      <c r="G23" s="143">
        <v>2</v>
      </c>
      <c r="H23" s="143">
        <v>2</v>
      </c>
      <c r="I23" s="143">
        <v>2</v>
      </c>
      <c r="J23" s="143">
        <v>2</v>
      </c>
      <c r="K23" s="143">
        <v>2</v>
      </c>
      <c r="L23" s="143">
        <v>2</v>
      </c>
    </row>
    <row r="24" spans="2:12">
      <c r="B24" s="38">
        <f>Actual!B25</f>
        <v>2018</v>
      </c>
      <c r="C24" s="143">
        <v>2</v>
      </c>
      <c r="D24" s="143">
        <v>2</v>
      </c>
      <c r="E24" s="143">
        <v>2</v>
      </c>
      <c r="F24" s="143">
        <v>2</v>
      </c>
      <c r="G24" s="143">
        <v>2</v>
      </c>
      <c r="H24" s="143">
        <v>2</v>
      </c>
      <c r="I24" s="143">
        <v>2</v>
      </c>
      <c r="J24" s="143">
        <v>2</v>
      </c>
      <c r="K24" s="143">
        <v>2</v>
      </c>
      <c r="L24" s="143">
        <v>2</v>
      </c>
    </row>
    <row r="25" spans="2:12">
      <c r="B25" s="38">
        <f>Actual!B26</f>
        <v>2019</v>
      </c>
      <c r="C25" s="143">
        <v>2</v>
      </c>
      <c r="D25" s="143">
        <v>2</v>
      </c>
      <c r="E25" s="143">
        <v>2</v>
      </c>
      <c r="F25" s="143">
        <v>2</v>
      </c>
      <c r="G25" s="143">
        <v>2</v>
      </c>
      <c r="H25" s="143">
        <v>2</v>
      </c>
      <c r="I25" s="143">
        <v>2</v>
      </c>
      <c r="J25" s="143">
        <v>2</v>
      </c>
      <c r="K25" s="143">
        <v>2</v>
      </c>
      <c r="L25" s="143">
        <v>2</v>
      </c>
    </row>
    <row r="26" spans="2:12">
      <c r="B26" s="38">
        <f>Actual!B27</f>
        <v>2020</v>
      </c>
      <c r="C26" s="143">
        <v>2</v>
      </c>
      <c r="D26" s="143">
        <v>2</v>
      </c>
      <c r="E26" s="143">
        <v>2</v>
      </c>
      <c r="F26" s="143">
        <v>2</v>
      </c>
      <c r="G26" s="143">
        <v>2</v>
      </c>
      <c r="H26" s="143">
        <v>2</v>
      </c>
      <c r="I26" s="143">
        <v>2</v>
      </c>
      <c r="J26" s="143">
        <v>2</v>
      </c>
      <c r="K26" s="143">
        <v>2</v>
      </c>
      <c r="L26" s="143">
        <v>2</v>
      </c>
    </row>
    <row r="27" spans="2:12">
      <c r="B27" s="38">
        <f>Actual!B28</f>
        <v>2021</v>
      </c>
      <c r="C27" s="143">
        <v>2</v>
      </c>
      <c r="D27" s="143">
        <v>2</v>
      </c>
      <c r="E27" s="143">
        <v>2</v>
      </c>
      <c r="F27" s="143">
        <v>2</v>
      </c>
      <c r="G27" s="143">
        <v>2</v>
      </c>
      <c r="H27" s="143">
        <v>2</v>
      </c>
      <c r="I27" s="143">
        <v>2</v>
      </c>
      <c r="J27" s="143">
        <v>2</v>
      </c>
      <c r="K27" s="143">
        <v>2</v>
      </c>
      <c r="L27" s="143">
        <v>2</v>
      </c>
    </row>
    <row r="28" spans="2:12">
      <c r="B28" s="38">
        <f>Actual!B29</f>
        <v>2022</v>
      </c>
      <c r="C28" s="143">
        <v>2</v>
      </c>
      <c r="D28" s="143">
        <v>2</v>
      </c>
      <c r="E28" s="143">
        <v>2</v>
      </c>
      <c r="F28" s="143">
        <v>2</v>
      </c>
      <c r="G28" s="143">
        <v>2</v>
      </c>
      <c r="H28" s="143">
        <v>2</v>
      </c>
      <c r="I28" s="143">
        <v>2</v>
      </c>
      <c r="J28" s="143">
        <v>2</v>
      </c>
      <c r="K28" s="143">
        <v>2</v>
      </c>
      <c r="L28" s="143">
        <v>2</v>
      </c>
    </row>
    <row r="29" spans="2:12">
      <c r="B29" s="38">
        <f>Actual!B30</f>
        <v>2023</v>
      </c>
      <c r="C29" s="143">
        <v>2</v>
      </c>
      <c r="D29" s="143">
        <v>2</v>
      </c>
      <c r="E29" s="143">
        <v>2</v>
      </c>
      <c r="F29" s="143">
        <v>2</v>
      </c>
      <c r="G29" s="143">
        <v>2</v>
      </c>
      <c r="H29" s="143">
        <v>2</v>
      </c>
      <c r="I29" s="143">
        <v>2</v>
      </c>
      <c r="J29" s="143">
        <v>2</v>
      </c>
      <c r="K29" s="143">
        <v>2</v>
      </c>
      <c r="L29" s="143">
        <v>2</v>
      </c>
    </row>
    <row r="30" spans="2:12">
      <c r="B30" s="38">
        <f>Actual!B31</f>
        <v>2024</v>
      </c>
      <c r="C30" s="143">
        <v>2</v>
      </c>
      <c r="D30" s="143">
        <v>2</v>
      </c>
      <c r="E30" s="143">
        <v>2</v>
      </c>
      <c r="F30" s="143">
        <v>2</v>
      </c>
      <c r="G30" s="143">
        <v>2</v>
      </c>
      <c r="H30" s="143">
        <v>2</v>
      </c>
      <c r="I30" s="143">
        <v>2</v>
      </c>
      <c r="J30" s="143">
        <v>2</v>
      </c>
      <c r="K30" s="143">
        <v>2</v>
      </c>
      <c r="L30" s="143">
        <v>2</v>
      </c>
    </row>
    <row r="31" spans="2:12">
      <c r="B31" s="38">
        <f>Actual!B32</f>
        <v>2025</v>
      </c>
      <c r="C31" s="143">
        <v>2</v>
      </c>
      <c r="D31" s="143">
        <v>2</v>
      </c>
      <c r="E31" s="143">
        <v>2</v>
      </c>
      <c r="F31" s="143">
        <v>2</v>
      </c>
      <c r="G31" s="143">
        <v>2</v>
      </c>
      <c r="H31" s="143">
        <v>2</v>
      </c>
      <c r="I31" s="143">
        <v>2</v>
      </c>
      <c r="J31" s="143">
        <v>2</v>
      </c>
      <c r="K31" s="143">
        <v>2</v>
      </c>
      <c r="L31" s="143">
        <v>2</v>
      </c>
    </row>
    <row r="32" spans="2:12">
      <c r="B32" s="38">
        <f>Actual!B33</f>
        <v>2026</v>
      </c>
      <c r="C32" s="143">
        <v>2</v>
      </c>
      <c r="D32" s="143">
        <v>2</v>
      </c>
      <c r="E32" s="143">
        <v>2</v>
      </c>
      <c r="F32" s="143">
        <v>2</v>
      </c>
      <c r="G32" s="143">
        <v>2</v>
      </c>
      <c r="H32" s="143">
        <v>2</v>
      </c>
      <c r="I32" s="143">
        <v>2</v>
      </c>
      <c r="J32" s="143">
        <v>2</v>
      </c>
      <c r="K32" s="143">
        <v>2</v>
      </c>
      <c r="L32" s="143">
        <v>2</v>
      </c>
    </row>
    <row r="33" spans="2:12">
      <c r="B33" s="38">
        <f>Actual!B34</f>
        <v>2027</v>
      </c>
      <c r="C33" s="143">
        <v>2</v>
      </c>
      <c r="D33" s="143">
        <v>2</v>
      </c>
      <c r="E33" s="143">
        <v>2</v>
      </c>
      <c r="F33" s="143">
        <v>2</v>
      </c>
      <c r="G33" s="143">
        <v>2</v>
      </c>
      <c r="H33" s="143">
        <v>2</v>
      </c>
      <c r="I33" s="143">
        <v>2</v>
      </c>
      <c r="J33" s="143">
        <v>2</v>
      </c>
      <c r="K33" s="143">
        <v>2</v>
      </c>
      <c r="L33" s="143">
        <v>2</v>
      </c>
    </row>
    <row r="34" spans="2:12">
      <c r="B34" s="38">
        <f>Actual!B35</f>
        <v>2028</v>
      </c>
      <c r="C34" s="143">
        <v>2</v>
      </c>
      <c r="D34" s="143">
        <v>2</v>
      </c>
      <c r="E34" s="143">
        <v>2</v>
      </c>
      <c r="F34" s="143">
        <v>2</v>
      </c>
      <c r="G34" s="143">
        <v>2</v>
      </c>
      <c r="H34" s="143">
        <v>2</v>
      </c>
      <c r="I34" s="143">
        <v>2</v>
      </c>
      <c r="J34" s="143">
        <v>2</v>
      </c>
      <c r="K34" s="143">
        <v>2</v>
      </c>
      <c r="L34" s="143">
        <v>2</v>
      </c>
    </row>
    <row r="35" spans="2:12">
      <c r="B35" s="38">
        <f>Actual!B36</f>
        <v>2029</v>
      </c>
      <c r="C35" s="143">
        <v>2</v>
      </c>
      <c r="D35" s="143">
        <v>2</v>
      </c>
      <c r="E35" s="143">
        <v>2</v>
      </c>
      <c r="F35" s="143">
        <v>2</v>
      </c>
      <c r="G35" s="143">
        <v>2</v>
      </c>
      <c r="H35" s="143">
        <v>2</v>
      </c>
      <c r="I35" s="143">
        <v>2</v>
      </c>
      <c r="J35" s="143">
        <v>2</v>
      </c>
      <c r="K35" s="143">
        <v>2</v>
      </c>
      <c r="L35" s="143">
        <v>2</v>
      </c>
    </row>
    <row r="36" spans="2:12">
      <c r="B36" s="38">
        <f>Actual!B37</f>
        <v>2030</v>
      </c>
      <c r="C36" s="143">
        <v>2</v>
      </c>
      <c r="D36" s="143">
        <v>2</v>
      </c>
      <c r="E36" s="143">
        <v>2</v>
      </c>
      <c r="F36" s="143">
        <v>2</v>
      </c>
      <c r="G36" s="143">
        <v>2</v>
      </c>
      <c r="H36" s="143">
        <v>2</v>
      </c>
      <c r="I36" s="143">
        <v>2</v>
      </c>
      <c r="J36" s="143">
        <v>2</v>
      </c>
      <c r="K36" s="143">
        <v>2</v>
      </c>
      <c r="L36" s="143">
        <v>2</v>
      </c>
    </row>
    <row r="37" spans="2:12">
      <c r="B37" s="38">
        <f>Actual!B38</f>
        <v>2031</v>
      </c>
      <c r="C37" s="143">
        <v>2</v>
      </c>
      <c r="D37" s="143">
        <v>2</v>
      </c>
      <c r="E37" s="143">
        <v>2</v>
      </c>
      <c r="F37" s="143">
        <v>2</v>
      </c>
      <c r="G37" s="143">
        <v>2</v>
      </c>
      <c r="H37" s="143">
        <v>2</v>
      </c>
      <c r="I37" s="143">
        <v>2</v>
      </c>
      <c r="J37" s="143">
        <v>2</v>
      </c>
      <c r="K37" s="143">
        <v>2</v>
      </c>
      <c r="L37" s="143">
        <v>2</v>
      </c>
    </row>
    <row r="38" spans="2:12">
      <c r="B38" s="38">
        <f>Actual!B39</f>
        <v>2032</v>
      </c>
      <c r="C38" s="143">
        <v>2</v>
      </c>
      <c r="D38" s="143">
        <v>2</v>
      </c>
      <c r="E38" s="143">
        <v>2</v>
      </c>
      <c r="F38" s="143">
        <v>2</v>
      </c>
      <c r="G38" s="143">
        <v>2</v>
      </c>
      <c r="H38" s="143">
        <v>2</v>
      </c>
      <c r="I38" s="143">
        <v>2</v>
      </c>
      <c r="J38" s="143">
        <v>2</v>
      </c>
      <c r="K38" s="143">
        <v>2</v>
      </c>
      <c r="L38" s="143">
        <v>2</v>
      </c>
    </row>
    <row r="39" spans="2:12">
      <c r="B39" s="38">
        <f>Actual!B40</f>
        <v>2033</v>
      </c>
      <c r="C39" s="143">
        <v>2</v>
      </c>
      <c r="D39" s="143">
        <v>2</v>
      </c>
      <c r="E39" s="143">
        <v>2</v>
      </c>
      <c r="F39" s="143">
        <v>2</v>
      </c>
      <c r="G39" s="143">
        <v>2</v>
      </c>
      <c r="H39" s="143">
        <v>2</v>
      </c>
      <c r="I39" s="143">
        <v>2</v>
      </c>
      <c r="J39" s="143">
        <v>2</v>
      </c>
      <c r="K39" s="143">
        <v>2</v>
      </c>
      <c r="L39" s="143">
        <v>2</v>
      </c>
    </row>
    <row r="40" spans="2:12">
      <c r="B40" s="38">
        <f>Actual!B41</f>
        <v>2034</v>
      </c>
      <c r="C40" s="143">
        <v>2</v>
      </c>
      <c r="D40" s="143">
        <v>2</v>
      </c>
      <c r="E40" s="143">
        <v>2</v>
      </c>
      <c r="F40" s="143">
        <v>2</v>
      </c>
      <c r="G40" s="143">
        <v>2</v>
      </c>
      <c r="H40" s="143">
        <v>2</v>
      </c>
      <c r="I40" s="143">
        <v>2</v>
      </c>
      <c r="J40" s="143">
        <v>2</v>
      </c>
      <c r="K40" s="143">
        <v>2</v>
      </c>
      <c r="L40" s="143">
        <v>2</v>
      </c>
    </row>
    <row r="41" spans="2:12">
      <c r="B41" s="38">
        <f>Actual!B42</f>
        <v>2035</v>
      </c>
      <c r="C41" s="143">
        <v>2</v>
      </c>
      <c r="D41" s="143">
        <v>2</v>
      </c>
      <c r="E41" s="143">
        <v>2</v>
      </c>
      <c r="F41" s="143">
        <v>2</v>
      </c>
      <c r="G41" s="143">
        <v>2</v>
      </c>
      <c r="H41" s="143">
        <v>2</v>
      </c>
      <c r="I41" s="143">
        <v>2</v>
      </c>
      <c r="J41" s="143">
        <v>2</v>
      </c>
      <c r="K41" s="143">
        <v>2</v>
      </c>
      <c r="L41" s="143">
        <v>2</v>
      </c>
    </row>
    <row r="42" spans="2:12">
      <c r="B42" s="38">
        <f>Actual!B43</f>
        <v>2036</v>
      </c>
      <c r="C42" s="143">
        <v>2</v>
      </c>
      <c r="D42" s="143">
        <v>2</v>
      </c>
      <c r="E42" s="143">
        <v>2</v>
      </c>
      <c r="F42" s="143">
        <v>2</v>
      </c>
      <c r="G42" s="143">
        <v>2</v>
      </c>
      <c r="H42" s="143">
        <v>2</v>
      </c>
      <c r="I42" s="143">
        <v>2</v>
      </c>
      <c r="J42" s="143">
        <v>2</v>
      </c>
      <c r="K42" s="143">
        <v>2</v>
      </c>
      <c r="L42" s="143">
        <v>2</v>
      </c>
    </row>
    <row r="43" spans="2:12">
      <c r="B43" s="38">
        <f>Actual!B44</f>
        <v>2037</v>
      </c>
      <c r="C43" s="143">
        <v>2</v>
      </c>
      <c r="D43" s="143">
        <v>2</v>
      </c>
      <c r="E43" s="143">
        <v>2</v>
      </c>
      <c r="F43" s="143">
        <v>2</v>
      </c>
      <c r="G43" s="143">
        <v>2</v>
      </c>
      <c r="H43" s="143">
        <v>2</v>
      </c>
      <c r="I43" s="143">
        <v>2</v>
      </c>
      <c r="J43" s="143">
        <v>2</v>
      </c>
      <c r="K43" s="143">
        <v>2</v>
      </c>
      <c r="L43" s="143">
        <v>2</v>
      </c>
    </row>
    <row r="44" spans="2:12">
      <c r="B44" s="38">
        <f>Actual!B45</f>
        <v>2038</v>
      </c>
      <c r="C44" s="143">
        <v>2</v>
      </c>
      <c r="D44" s="143">
        <v>2</v>
      </c>
      <c r="E44" s="143">
        <v>2</v>
      </c>
      <c r="F44" s="143">
        <v>2</v>
      </c>
      <c r="G44" s="143">
        <v>2</v>
      </c>
      <c r="H44" s="143">
        <v>2</v>
      </c>
      <c r="I44" s="143">
        <v>2</v>
      </c>
      <c r="J44" s="143">
        <v>2</v>
      </c>
      <c r="K44" s="143">
        <v>2</v>
      </c>
      <c r="L44" s="143">
        <v>2</v>
      </c>
    </row>
    <row r="45" spans="2:12">
      <c r="B45" s="38">
        <f>Actual!B46</f>
        <v>2039</v>
      </c>
      <c r="C45" s="143">
        <v>2</v>
      </c>
      <c r="D45" s="143">
        <v>2</v>
      </c>
      <c r="E45" s="143">
        <v>2</v>
      </c>
      <c r="F45" s="143">
        <v>2</v>
      </c>
      <c r="G45" s="143">
        <v>2</v>
      </c>
      <c r="H45" s="143">
        <v>2</v>
      </c>
      <c r="I45" s="143">
        <v>2</v>
      </c>
      <c r="J45" s="143">
        <v>2</v>
      </c>
      <c r="K45" s="143">
        <v>2</v>
      </c>
      <c r="L45" s="143">
        <v>2</v>
      </c>
    </row>
    <row r="46" spans="2:12">
      <c r="B46" s="38">
        <f>Actual!B47</f>
        <v>2040</v>
      </c>
      <c r="C46" s="143">
        <v>2</v>
      </c>
      <c r="D46" s="143">
        <v>2</v>
      </c>
      <c r="E46" s="143">
        <v>2</v>
      </c>
      <c r="F46" s="143">
        <v>2</v>
      </c>
      <c r="G46" s="143">
        <v>2</v>
      </c>
      <c r="H46" s="143">
        <v>2</v>
      </c>
      <c r="I46" s="143">
        <v>2</v>
      </c>
      <c r="J46" s="143">
        <v>2</v>
      </c>
      <c r="K46" s="143">
        <v>2</v>
      </c>
      <c r="L46" s="143">
        <v>2</v>
      </c>
    </row>
    <row r="47" spans="2:12">
      <c r="B47" s="38">
        <f>Actual!B48</f>
        <v>2041</v>
      </c>
      <c r="C47" s="143">
        <v>2</v>
      </c>
      <c r="D47" s="143">
        <v>2</v>
      </c>
      <c r="E47" s="143">
        <v>2</v>
      </c>
      <c r="F47" s="143">
        <v>2</v>
      </c>
      <c r="G47" s="143">
        <v>2</v>
      </c>
      <c r="H47" s="143">
        <v>2</v>
      </c>
      <c r="I47" s="143">
        <v>2</v>
      </c>
      <c r="J47" s="143">
        <v>2</v>
      </c>
      <c r="K47" s="143">
        <v>2</v>
      </c>
      <c r="L47" s="143">
        <v>2</v>
      </c>
    </row>
    <row r="48" spans="2:12">
      <c r="B48" s="38">
        <f>Actual!B49</f>
        <v>2042</v>
      </c>
      <c r="C48" s="143">
        <v>2</v>
      </c>
      <c r="D48" s="143">
        <v>2</v>
      </c>
      <c r="E48" s="143">
        <v>2</v>
      </c>
      <c r="F48" s="143">
        <v>2</v>
      </c>
      <c r="G48" s="143">
        <v>2</v>
      </c>
      <c r="H48" s="143">
        <v>2</v>
      </c>
      <c r="I48" s="143">
        <v>2</v>
      </c>
      <c r="J48" s="143">
        <v>2</v>
      </c>
      <c r="K48" s="143">
        <v>2</v>
      </c>
      <c r="L48" s="143">
        <v>2</v>
      </c>
    </row>
    <row r="49" spans="2:12">
      <c r="B49" s="38">
        <f>Actual!B50</f>
        <v>2043</v>
      </c>
      <c r="C49" s="143">
        <v>2</v>
      </c>
      <c r="D49" s="143">
        <v>2</v>
      </c>
      <c r="E49" s="143">
        <v>2</v>
      </c>
      <c r="F49" s="143">
        <v>2</v>
      </c>
      <c r="G49" s="143">
        <v>2</v>
      </c>
      <c r="H49" s="143">
        <v>2</v>
      </c>
      <c r="I49" s="143">
        <v>2</v>
      </c>
      <c r="J49" s="143">
        <v>2</v>
      </c>
      <c r="K49" s="143">
        <v>2</v>
      </c>
      <c r="L49" s="143">
        <v>2</v>
      </c>
    </row>
    <row r="50" spans="2:12">
      <c r="B50" s="38">
        <f>Actual!B51</f>
        <v>2044</v>
      </c>
      <c r="C50" s="143">
        <v>2</v>
      </c>
      <c r="D50" s="143">
        <v>2</v>
      </c>
      <c r="E50" s="143">
        <v>2</v>
      </c>
      <c r="F50" s="143">
        <v>2</v>
      </c>
      <c r="G50" s="143">
        <v>2</v>
      </c>
      <c r="H50" s="143">
        <v>2</v>
      </c>
      <c r="I50" s="143">
        <v>2</v>
      </c>
      <c r="J50" s="143">
        <v>2</v>
      </c>
      <c r="K50" s="143">
        <v>2</v>
      </c>
      <c r="L50" s="143">
        <v>2</v>
      </c>
    </row>
    <row r="51" spans="2:12">
      <c r="B51" s="38">
        <f>Actual!B52</f>
        <v>2045</v>
      </c>
      <c r="C51" s="143">
        <v>2</v>
      </c>
      <c r="D51" s="143">
        <v>2</v>
      </c>
      <c r="E51" s="143">
        <v>2</v>
      </c>
      <c r="F51" s="143">
        <v>2</v>
      </c>
      <c r="G51" s="143">
        <v>2</v>
      </c>
      <c r="H51" s="143">
        <v>2</v>
      </c>
      <c r="I51" s="143">
        <v>2</v>
      </c>
      <c r="J51" s="143">
        <v>2</v>
      </c>
      <c r="K51" s="143">
        <v>2</v>
      </c>
      <c r="L51" s="143">
        <v>2</v>
      </c>
    </row>
    <row r="52" spans="2:12">
      <c r="B52" s="38">
        <f>Actual!B53</f>
        <v>2046</v>
      </c>
      <c r="C52" s="143">
        <v>2</v>
      </c>
      <c r="D52" s="143">
        <v>2</v>
      </c>
      <c r="E52" s="143">
        <v>2</v>
      </c>
      <c r="F52" s="143">
        <v>2</v>
      </c>
      <c r="G52" s="143">
        <v>2</v>
      </c>
      <c r="H52" s="143">
        <v>2</v>
      </c>
      <c r="I52" s="143">
        <v>2</v>
      </c>
      <c r="J52" s="143">
        <v>2</v>
      </c>
      <c r="K52" s="143">
        <v>2</v>
      </c>
      <c r="L52" s="143">
        <v>2</v>
      </c>
    </row>
    <row r="53" spans="2:12">
      <c r="B53" s="38">
        <f>Actual!B54</f>
        <v>2047</v>
      </c>
      <c r="C53" s="143">
        <v>2</v>
      </c>
      <c r="D53" s="143">
        <v>2</v>
      </c>
      <c r="E53" s="143">
        <v>2</v>
      </c>
      <c r="F53" s="143">
        <v>2</v>
      </c>
      <c r="G53" s="143">
        <v>2</v>
      </c>
      <c r="H53" s="143">
        <v>2</v>
      </c>
      <c r="I53" s="143">
        <v>2</v>
      </c>
      <c r="J53" s="143">
        <v>2</v>
      </c>
      <c r="K53" s="143">
        <v>2</v>
      </c>
      <c r="L53" s="143">
        <v>2</v>
      </c>
    </row>
    <row r="54" spans="2:12">
      <c r="B54" s="38">
        <f>Actual!B55</f>
        <v>2048</v>
      </c>
      <c r="C54" s="143">
        <v>2</v>
      </c>
      <c r="D54" s="143">
        <v>2</v>
      </c>
      <c r="E54" s="143">
        <v>2</v>
      </c>
      <c r="F54" s="143">
        <v>2</v>
      </c>
      <c r="G54" s="143">
        <v>2</v>
      </c>
      <c r="H54" s="143">
        <v>2</v>
      </c>
      <c r="I54" s="143">
        <v>2</v>
      </c>
      <c r="J54" s="143">
        <v>2</v>
      </c>
      <c r="K54" s="143">
        <v>2</v>
      </c>
      <c r="L54" s="143">
        <v>2</v>
      </c>
    </row>
    <row r="55" spans="2:12">
      <c r="B55" s="38">
        <f>Actual!B56</f>
        <v>2049</v>
      </c>
      <c r="C55" s="143">
        <v>2</v>
      </c>
      <c r="D55" s="143">
        <v>2</v>
      </c>
      <c r="E55" s="143">
        <v>2</v>
      </c>
      <c r="F55" s="143">
        <v>2</v>
      </c>
      <c r="G55" s="143">
        <v>2</v>
      </c>
      <c r="H55" s="143">
        <v>2</v>
      </c>
      <c r="I55" s="143">
        <v>2</v>
      </c>
      <c r="J55" s="143">
        <v>2</v>
      </c>
      <c r="K55" s="143">
        <v>2</v>
      </c>
      <c r="L55" s="143">
        <v>2</v>
      </c>
    </row>
    <row r="56" spans="2:12">
      <c r="B56" s="38">
        <f>Actual!B57</f>
        <v>2050</v>
      </c>
      <c r="C56" s="143">
        <v>2</v>
      </c>
      <c r="D56" s="143">
        <v>2</v>
      </c>
      <c r="E56" s="143">
        <v>2</v>
      </c>
      <c r="F56" s="143">
        <v>2</v>
      </c>
      <c r="G56" s="143">
        <v>2</v>
      </c>
      <c r="H56" s="143">
        <v>2</v>
      </c>
      <c r="I56" s="143">
        <v>2</v>
      </c>
      <c r="J56" s="143">
        <v>2</v>
      </c>
      <c r="K56" s="143">
        <v>2</v>
      </c>
      <c r="L56" s="143">
        <v>2</v>
      </c>
    </row>
    <row r="57" spans="2:12">
      <c r="B57" s="38">
        <f>Actual!B58</f>
        <v>2051</v>
      </c>
      <c r="C57" s="143">
        <v>2</v>
      </c>
      <c r="D57" s="143">
        <v>2</v>
      </c>
      <c r="E57" s="143">
        <v>2</v>
      </c>
      <c r="F57" s="143">
        <v>2</v>
      </c>
      <c r="G57" s="143">
        <v>2</v>
      </c>
      <c r="H57" s="143">
        <v>2</v>
      </c>
      <c r="I57" s="143">
        <v>2</v>
      </c>
      <c r="J57" s="143">
        <v>2</v>
      </c>
      <c r="K57" s="143">
        <v>2</v>
      </c>
      <c r="L57" s="143">
        <v>2</v>
      </c>
    </row>
    <row r="58" spans="2:12">
      <c r="B58" s="38">
        <f>Actual!B59</f>
        <v>2052</v>
      </c>
      <c r="C58" s="143">
        <v>2</v>
      </c>
      <c r="D58" s="143">
        <v>2</v>
      </c>
      <c r="E58" s="143">
        <v>2</v>
      </c>
      <c r="F58" s="143">
        <v>2</v>
      </c>
      <c r="G58" s="143">
        <v>2</v>
      </c>
      <c r="H58" s="143">
        <v>2</v>
      </c>
      <c r="I58" s="143">
        <v>2</v>
      </c>
      <c r="J58" s="143">
        <v>2</v>
      </c>
      <c r="K58" s="143">
        <v>2</v>
      </c>
      <c r="L58" s="143">
        <v>2</v>
      </c>
    </row>
    <row r="59" spans="2:12">
      <c r="B59" s="38">
        <f>Actual!B60</f>
        <v>2053</v>
      </c>
      <c r="C59" s="143">
        <v>2</v>
      </c>
      <c r="D59" s="143">
        <v>2</v>
      </c>
      <c r="E59" s="143">
        <v>2</v>
      </c>
      <c r="F59" s="143">
        <v>2</v>
      </c>
      <c r="G59" s="143">
        <v>2</v>
      </c>
      <c r="H59" s="143">
        <v>2</v>
      </c>
      <c r="I59" s="143">
        <v>2</v>
      </c>
      <c r="J59" s="143">
        <v>2</v>
      </c>
      <c r="K59" s="143">
        <v>2</v>
      </c>
      <c r="L59" s="143">
        <v>2</v>
      </c>
    </row>
    <row r="60" spans="2:12">
      <c r="B60" s="38">
        <f>Actual!B61</f>
        <v>2054</v>
      </c>
      <c r="C60" s="143">
        <v>2</v>
      </c>
      <c r="D60" s="143">
        <v>2</v>
      </c>
      <c r="E60" s="143">
        <v>2</v>
      </c>
      <c r="F60" s="143">
        <v>2</v>
      </c>
      <c r="G60" s="143">
        <v>2</v>
      </c>
      <c r="H60" s="143">
        <v>2</v>
      </c>
      <c r="I60" s="143">
        <v>2</v>
      </c>
      <c r="J60" s="143">
        <v>2</v>
      </c>
      <c r="K60" s="143">
        <v>2</v>
      </c>
      <c r="L60" s="143">
        <v>2</v>
      </c>
    </row>
    <row r="61" spans="2:12">
      <c r="B61" s="38">
        <f>Actual!B62</f>
        <v>2055</v>
      </c>
      <c r="C61" s="143">
        <v>2</v>
      </c>
      <c r="D61" s="143">
        <v>2</v>
      </c>
      <c r="E61" s="143">
        <v>2</v>
      </c>
      <c r="F61" s="143">
        <v>2</v>
      </c>
      <c r="G61" s="143">
        <v>2</v>
      </c>
      <c r="H61" s="143">
        <v>2</v>
      </c>
      <c r="I61" s="143">
        <v>2</v>
      </c>
      <c r="J61" s="143">
        <v>2</v>
      </c>
      <c r="K61" s="143">
        <v>2</v>
      </c>
      <c r="L61" s="143">
        <v>2</v>
      </c>
    </row>
    <row r="62" spans="2:12">
      <c r="B62" s="38">
        <f>Actual!B63</f>
        <v>2056</v>
      </c>
      <c r="C62" s="143">
        <v>2</v>
      </c>
      <c r="D62" s="143">
        <v>2</v>
      </c>
      <c r="E62" s="143">
        <v>2</v>
      </c>
      <c r="F62" s="143">
        <v>2</v>
      </c>
      <c r="G62" s="143">
        <v>2</v>
      </c>
      <c r="H62" s="143">
        <v>2</v>
      </c>
      <c r="I62" s="143">
        <v>2</v>
      </c>
      <c r="J62" s="143">
        <v>2</v>
      </c>
      <c r="K62" s="143">
        <v>2</v>
      </c>
      <c r="L62" s="143">
        <v>2</v>
      </c>
    </row>
    <row r="63" spans="2:12">
      <c r="B63" s="38">
        <f>Actual!B64</f>
        <v>2057</v>
      </c>
      <c r="C63" s="143">
        <v>2</v>
      </c>
      <c r="D63" s="143">
        <v>2</v>
      </c>
      <c r="E63" s="143">
        <v>2</v>
      </c>
      <c r="F63" s="143">
        <v>2</v>
      </c>
      <c r="G63" s="143">
        <v>2</v>
      </c>
      <c r="H63" s="143">
        <v>2</v>
      </c>
      <c r="I63" s="143">
        <v>2</v>
      </c>
      <c r="J63" s="143">
        <v>2</v>
      </c>
      <c r="K63" s="143">
        <v>2</v>
      </c>
      <c r="L63" s="143">
        <v>2</v>
      </c>
    </row>
    <row r="64" spans="2:12">
      <c r="B64" s="38">
        <f>Actual!B65</f>
        <v>2058</v>
      </c>
      <c r="C64" s="143">
        <v>2</v>
      </c>
      <c r="D64" s="143">
        <v>2</v>
      </c>
      <c r="E64" s="143">
        <v>2</v>
      </c>
      <c r="F64" s="143">
        <v>2</v>
      </c>
      <c r="G64" s="143">
        <v>2</v>
      </c>
      <c r="H64" s="143">
        <v>2</v>
      </c>
      <c r="I64" s="143">
        <v>2</v>
      </c>
      <c r="J64" s="143">
        <v>2</v>
      </c>
      <c r="K64" s="143">
        <v>2</v>
      </c>
      <c r="L64" s="143">
        <v>2</v>
      </c>
    </row>
    <row r="65" spans="2:12">
      <c r="B65" s="38">
        <f>Actual!B66</f>
        <v>2059</v>
      </c>
      <c r="C65" s="143">
        <v>2</v>
      </c>
      <c r="D65" s="143">
        <v>2</v>
      </c>
      <c r="E65" s="143">
        <v>2</v>
      </c>
      <c r="F65" s="143">
        <v>2</v>
      </c>
      <c r="G65" s="143">
        <v>2</v>
      </c>
      <c r="H65" s="143">
        <v>2</v>
      </c>
      <c r="I65" s="143">
        <v>2</v>
      </c>
      <c r="J65" s="143">
        <v>2</v>
      </c>
      <c r="K65" s="143">
        <v>2</v>
      </c>
      <c r="L65" s="143">
        <v>2</v>
      </c>
    </row>
    <row r="66" spans="2:12">
      <c r="B66" s="38">
        <f>Actual!B67</f>
        <v>2060</v>
      </c>
      <c r="C66" s="143">
        <v>2</v>
      </c>
      <c r="D66" s="143">
        <v>2</v>
      </c>
      <c r="E66" s="143">
        <v>2</v>
      </c>
      <c r="F66" s="143">
        <v>2</v>
      </c>
      <c r="G66" s="143">
        <v>2</v>
      </c>
      <c r="H66" s="143">
        <v>2</v>
      </c>
      <c r="I66" s="143">
        <v>2</v>
      </c>
      <c r="J66" s="143">
        <v>2</v>
      </c>
      <c r="K66" s="143">
        <v>2</v>
      </c>
      <c r="L66" s="143">
        <v>2</v>
      </c>
    </row>
    <row r="67" spans="2:12">
      <c r="B67" s="38">
        <f>Actual!B68</f>
        <v>2061</v>
      </c>
      <c r="C67" s="143">
        <v>2</v>
      </c>
      <c r="D67" s="143">
        <v>2</v>
      </c>
      <c r="E67" s="143">
        <v>2</v>
      </c>
      <c r="F67" s="143">
        <v>2</v>
      </c>
      <c r="G67" s="143">
        <v>2</v>
      </c>
      <c r="H67" s="143">
        <v>2</v>
      </c>
      <c r="I67" s="143">
        <v>2</v>
      </c>
      <c r="J67" s="143">
        <v>2</v>
      </c>
      <c r="K67" s="143">
        <v>2</v>
      </c>
      <c r="L67" s="143">
        <v>2</v>
      </c>
    </row>
    <row r="68" spans="2:12">
      <c r="B68" s="38">
        <f>Actual!B69</f>
        <v>2062</v>
      </c>
      <c r="C68" s="143">
        <v>2</v>
      </c>
      <c r="D68" s="143">
        <v>2</v>
      </c>
      <c r="E68" s="143">
        <v>2</v>
      </c>
      <c r="F68" s="143">
        <v>2</v>
      </c>
      <c r="G68" s="143">
        <v>2</v>
      </c>
      <c r="H68" s="143">
        <v>2</v>
      </c>
      <c r="I68" s="143">
        <v>2</v>
      </c>
      <c r="J68" s="143">
        <v>2</v>
      </c>
      <c r="K68" s="143">
        <v>2</v>
      </c>
      <c r="L68" s="143">
        <v>2</v>
      </c>
    </row>
    <row r="69" spans="2:12">
      <c r="B69" s="38">
        <f>Actual!B70</f>
        <v>2063</v>
      </c>
      <c r="C69" s="143">
        <v>2</v>
      </c>
      <c r="D69" s="143">
        <v>2</v>
      </c>
      <c r="E69" s="143">
        <v>2</v>
      </c>
      <c r="F69" s="143">
        <v>2</v>
      </c>
      <c r="G69" s="143">
        <v>2</v>
      </c>
      <c r="H69" s="143">
        <v>2</v>
      </c>
      <c r="I69" s="143">
        <v>2</v>
      </c>
      <c r="J69" s="143">
        <v>2</v>
      </c>
      <c r="K69" s="143">
        <v>2</v>
      </c>
      <c r="L69" s="143">
        <v>2</v>
      </c>
    </row>
    <row r="70" spans="2:12">
      <c r="B70" s="38">
        <f>Actual!B71</f>
        <v>2064</v>
      </c>
      <c r="C70" s="143">
        <v>2</v>
      </c>
      <c r="D70" s="143">
        <v>2</v>
      </c>
      <c r="E70" s="143">
        <v>2</v>
      </c>
      <c r="F70" s="143">
        <v>2</v>
      </c>
      <c r="G70" s="143">
        <v>2</v>
      </c>
      <c r="H70" s="143">
        <v>2</v>
      </c>
      <c r="I70" s="143">
        <v>2</v>
      </c>
      <c r="J70" s="143">
        <v>2</v>
      </c>
      <c r="K70" s="143">
        <v>2</v>
      </c>
      <c r="L70" s="143">
        <v>2</v>
      </c>
    </row>
    <row r="71" spans="2:12">
      <c r="B71" s="38">
        <f>Actual!B72</f>
        <v>2065</v>
      </c>
      <c r="C71" s="143">
        <v>2</v>
      </c>
      <c r="D71" s="143">
        <v>2</v>
      </c>
      <c r="E71" s="143">
        <v>2</v>
      </c>
      <c r="F71" s="143">
        <v>2</v>
      </c>
      <c r="G71" s="143">
        <v>2</v>
      </c>
      <c r="H71" s="143">
        <v>2</v>
      </c>
      <c r="I71" s="143">
        <v>2</v>
      </c>
      <c r="J71" s="143">
        <v>2</v>
      </c>
      <c r="K71" s="143">
        <v>2</v>
      </c>
      <c r="L71" s="143">
        <v>2</v>
      </c>
    </row>
    <row r="72" spans="2:12">
      <c r="B72" s="38">
        <f>Actual!B73</f>
        <v>2066</v>
      </c>
      <c r="C72" s="143">
        <v>2</v>
      </c>
      <c r="D72" s="143">
        <v>2</v>
      </c>
      <c r="E72" s="143">
        <v>2</v>
      </c>
      <c r="F72" s="143">
        <v>2</v>
      </c>
      <c r="G72" s="143">
        <v>2</v>
      </c>
      <c r="H72" s="143">
        <v>2</v>
      </c>
      <c r="I72" s="143">
        <v>2</v>
      </c>
      <c r="J72" s="143">
        <v>2</v>
      </c>
      <c r="K72" s="143">
        <v>2</v>
      </c>
      <c r="L72" s="143">
        <v>2</v>
      </c>
    </row>
    <row r="73" spans="2:12">
      <c r="B73" s="38">
        <f>Actual!B74</f>
        <v>2067</v>
      </c>
      <c r="C73" s="143">
        <v>2</v>
      </c>
      <c r="D73" s="143">
        <v>2</v>
      </c>
      <c r="E73" s="143">
        <v>2</v>
      </c>
      <c r="F73" s="143">
        <v>2</v>
      </c>
      <c r="G73" s="143">
        <v>2</v>
      </c>
      <c r="H73" s="143">
        <v>2</v>
      </c>
      <c r="I73" s="143">
        <v>2</v>
      </c>
      <c r="J73" s="143">
        <v>2</v>
      </c>
      <c r="K73" s="143">
        <v>2</v>
      </c>
      <c r="L73" s="143">
        <v>2</v>
      </c>
    </row>
    <row r="74" spans="2:12">
      <c r="B74" s="38">
        <f>Actual!B75</f>
        <v>2068</v>
      </c>
      <c r="C74" s="143">
        <v>2</v>
      </c>
      <c r="D74" s="143">
        <v>2</v>
      </c>
      <c r="E74" s="143">
        <v>2</v>
      </c>
      <c r="F74" s="143">
        <v>2</v>
      </c>
      <c r="G74" s="143">
        <v>2</v>
      </c>
      <c r="H74" s="143">
        <v>2</v>
      </c>
      <c r="I74" s="143">
        <v>2</v>
      </c>
      <c r="J74" s="143">
        <v>2</v>
      </c>
      <c r="K74" s="143">
        <v>2</v>
      </c>
      <c r="L74" s="143">
        <v>2</v>
      </c>
    </row>
    <row r="75" spans="2:12">
      <c r="B75" s="38">
        <f>Actual!B76</f>
        <v>2069</v>
      </c>
      <c r="C75" s="143">
        <v>2</v>
      </c>
      <c r="D75" s="143">
        <v>2</v>
      </c>
      <c r="E75" s="143">
        <v>2</v>
      </c>
      <c r="F75" s="143">
        <v>2</v>
      </c>
      <c r="G75" s="143">
        <v>2</v>
      </c>
      <c r="H75" s="143">
        <v>2</v>
      </c>
      <c r="I75" s="143">
        <v>2</v>
      </c>
      <c r="J75" s="143">
        <v>2</v>
      </c>
      <c r="K75" s="143">
        <v>2</v>
      </c>
      <c r="L75" s="143">
        <v>2</v>
      </c>
    </row>
    <row r="76" spans="2:12" ht="15" thickBot="1">
      <c r="B76" s="217">
        <f>Actual!B77</f>
        <v>2070</v>
      </c>
      <c r="C76" s="143">
        <v>2</v>
      </c>
      <c r="D76" s="143">
        <v>2</v>
      </c>
      <c r="E76" s="143">
        <v>2</v>
      </c>
      <c r="F76" s="143">
        <v>2</v>
      </c>
      <c r="G76" s="143">
        <v>2</v>
      </c>
      <c r="H76" s="143">
        <v>2</v>
      </c>
      <c r="I76" s="143">
        <v>2</v>
      </c>
      <c r="J76" s="143">
        <v>2</v>
      </c>
      <c r="K76" s="143">
        <v>2</v>
      </c>
      <c r="L76" s="145">
        <v>2</v>
      </c>
    </row>
    <row r="77" spans="2:12"/>
    <row r="78" spans="2:12" ht="15" thickBot="1">
      <c r="B78" s="178" t="s">
        <v>61</v>
      </c>
    </row>
    <row r="79" spans="2:12" ht="29" thickBot="1">
      <c r="B79" s="35" t="s">
        <v>7</v>
      </c>
      <c r="C79" s="175">
        <f>C10</f>
        <v>1</v>
      </c>
      <c r="D79" s="175">
        <f t="shared" ref="D79:J79" si="0">D10</f>
        <v>2</v>
      </c>
      <c r="E79" s="175">
        <f t="shared" si="0"/>
        <v>3</v>
      </c>
      <c r="F79" s="175">
        <f t="shared" si="0"/>
        <v>4</v>
      </c>
      <c r="G79" s="175">
        <f t="shared" si="0"/>
        <v>5</v>
      </c>
      <c r="H79" s="175">
        <f t="shared" si="0"/>
        <v>6</v>
      </c>
      <c r="I79" s="175">
        <f t="shared" si="0"/>
        <v>7</v>
      </c>
      <c r="J79" s="175">
        <f t="shared" si="0"/>
        <v>8</v>
      </c>
      <c r="K79" s="322">
        <f t="shared" ref="K79" si="1">K10</f>
        <v>9</v>
      </c>
      <c r="L79" s="322">
        <v>10</v>
      </c>
    </row>
    <row r="80" spans="2:12">
      <c r="B80" s="38">
        <f>B11</f>
        <v>2005</v>
      </c>
      <c r="C80" s="176">
        <v>0</v>
      </c>
      <c r="D80" s="176">
        <v>0</v>
      </c>
      <c r="E80" s="176">
        <v>0</v>
      </c>
      <c r="F80" s="176">
        <v>0</v>
      </c>
      <c r="G80" s="176">
        <v>0</v>
      </c>
      <c r="H80" s="176">
        <v>0</v>
      </c>
      <c r="I80" s="176">
        <v>0</v>
      </c>
      <c r="J80" s="176">
        <v>0</v>
      </c>
      <c r="K80" s="176">
        <v>0.2</v>
      </c>
      <c r="L80" s="176">
        <v>0.2</v>
      </c>
    </row>
    <row r="81" spans="2:12">
      <c r="B81" s="37">
        <f t="shared" ref="B81:B144" si="2">B12</f>
        <v>2006</v>
      </c>
      <c r="C81" s="176">
        <v>0</v>
      </c>
      <c r="D81" s="176">
        <v>0</v>
      </c>
      <c r="E81" s="176">
        <v>0</v>
      </c>
      <c r="F81" s="176">
        <v>0</v>
      </c>
      <c r="G81" s="176">
        <v>0</v>
      </c>
      <c r="H81" s="176">
        <v>0</v>
      </c>
      <c r="I81" s="176">
        <v>0</v>
      </c>
      <c r="J81" s="176">
        <v>0</v>
      </c>
      <c r="K81" s="176">
        <v>0.2</v>
      </c>
      <c r="L81" s="176">
        <v>0.2</v>
      </c>
    </row>
    <row r="82" spans="2:12">
      <c r="B82" s="37">
        <f t="shared" si="2"/>
        <v>2007</v>
      </c>
      <c r="C82" s="176">
        <v>0</v>
      </c>
      <c r="D82" s="176">
        <v>0</v>
      </c>
      <c r="E82" s="176">
        <v>0</v>
      </c>
      <c r="F82" s="176">
        <v>0</v>
      </c>
      <c r="G82" s="176">
        <v>0</v>
      </c>
      <c r="H82" s="176">
        <v>0</v>
      </c>
      <c r="I82" s="176">
        <v>0</v>
      </c>
      <c r="J82" s="176">
        <v>0</v>
      </c>
      <c r="K82" s="176">
        <v>0.2</v>
      </c>
      <c r="L82" s="176">
        <v>0.2</v>
      </c>
    </row>
    <row r="83" spans="2:12">
      <c r="B83" s="37">
        <f t="shared" si="2"/>
        <v>2008</v>
      </c>
      <c r="C83" s="176">
        <v>0</v>
      </c>
      <c r="D83" s="176">
        <v>0</v>
      </c>
      <c r="E83" s="176">
        <v>0</v>
      </c>
      <c r="F83" s="176">
        <v>0</v>
      </c>
      <c r="G83" s="176">
        <v>0</v>
      </c>
      <c r="H83" s="176">
        <v>0</v>
      </c>
      <c r="I83" s="176">
        <v>0</v>
      </c>
      <c r="J83" s="176">
        <v>0</v>
      </c>
      <c r="K83" s="176">
        <v>0.16</v>
      </c>
      <c r="L83" s="176">
        <v>0.16</v>
      </c>
    </row>
    <row r="84" spans="2:12">
      <c r="B84" s="37">
        <f t="shared" si="2"/>
        <v>2009</v>
      </c>
      <c r="C84" s="176">
        <v>0</v>
      </c>
      <c r="D84" s="176">
        <v>0</v>
      </c>
      <c r="E84" s="176">
        <v>0</v>
      </c>
      <c r="F84" s="176">
        <v>0</v>
      </c>
      <c r="G84" s="176">
        <v>0</v>
      </c>
      <c r="H84" s="176">
        <v>0</v>
      </c>
      <c r="I84" s="176">
        <v>0</v>
      </c>
      <c r="J84" s="176">
        <v>0</v>
      </c>
      <c r="K84" s="176">
        <v>0.2</v>
      </c>
      <c r="L84" s="176">
        <v>0.2</v>
      </c>
    </row>
    <row r="85" spans="2:12">
      <c r="B85" s="37">
        <f t="shared" si="2"/>
        <v>2010</v>
      </c>
      <c r="C85" s="176">
        <v>0</v>
      </c>
      <c r="D85" s="176">
        <v>0</v>
      </c>
      <c r="E85" s="176">
        <v>0</v>
      </c>
      <c r="F85" s="176">
        <v>0</v>
      </c>
      <c r="G85" s="176">
        <v>0</v>
      </c>
      <c r="H85" s="176">
        <v>0</v>
      </c>
      <c r="I85" s="176">
        <v>0</v>
      </c>
      <c r="J85" s="176">
        <v>0</v>
      </c>
      <c r="K85" s="176">
        <v>0.2</v>
      </c>
      <c r="L85" s="176">
        <v>0.2</v>
      </c>
    </row>
    <row r="86" spans="2:12">
      <c r="B86" s="37">
        <f t="shared" si="2"/>
        <v>2011</v>
      </c>
      <c r="C86" s="176">
        <v>0</v>
      </c>
      <c r="D86" s="176">
        <v>0</v>
      </c>
      <c r="E86" s="176">
        <v>0</v>
      </c>
      <c r="F86" s="176">
        <v>0</v>
      </c>
      <c r="G86" s="176">
        <v>0</v>
      </c>
      <c r="H86" s="176">
        <v>0</v>
      </c>
      <c r="I86" s="176">
        <v>0</v>
      </c>
      <c r="J86" s="176">
        <v>0</v>
      </c>
      <c r="K86" s="176">
        <v>0.2</v>
      </c>
      <c r="L86" s="176">
        <v>0.2</v>
      </c>
    </row>
    <row r="87" spans="2:12">
      <c r="B87" s="37">
        <f t="shared" si="2"/>
        <v>2012</v>
      </c>
      <c r="C87" s="176">
        <v>0</v>
      </c>
      <c r="D87" s="176">
        <v>0</v>
      </c>
      <c r="E87" s="176">
        <v>0</v>
      </c>
      <c r="F87" s="176">
        <v>0</v>
      </c>
      <c r="G87" s="176">
        <v>0</v>
      </c>
      <c r="H87" s="176">
        <v>0</v>
      </c>
      <c r="I87" s="176">
        <v>0</v>
      </c>
      <c r="J87" s="176">
        <v>0</v>
      </c>
      <c r="K87" s="176">
        <v>0.2</v>
      </c>
      <c r="L87" s="176">
        <v>0.2</v>
      </c>
    </row>
    <row r="88" spans="2:12">
      <c r="B88" s="37">
        <f t="shared" si="2"/>
        <v>2013</v>
      </c>
      <c r="C88" s="176">
        <v>0</v>
      </c>
      <c r="D88" s="176">
        <v>0</v>
      </c>
      <c r="E88" s="176">
        <v>0</v>
      </c>
      <c r="F88" s="176">
        <v>0</v>
      </c>
      <c r="G88" s="176">
        <v>0</v>
      </c>
      <c r="H88" s="176">
        <v>0</v>
      </c>
      <c r="I88" s="176">
        <v>0</v>
      </c>
      <c r="J88" s="176">
        <v>0</v>
      </c>
      <c r="K88" s="176">
        <v>0.2</v>
      </c>
      <c r="L88" s="176">
        <v>0.2</v>
      </c>
    </row>
    <row r="89" spans="2:12">
      <c r="B89" s="37">
        <f t="shared" si="2"/>
        <v>2014</v>
      </c>
      <c r="C89" s="176">
        <v>0</v>
      </c>
      <c r="D89" s="176">
        <v>0</v>
      </c>
      <c r="E89" s="176">
        <v>0</v>
      </c>
      <c r="F89" s="176">
        <v>0</v>
      </c>
      <c r="G89" s="176">
        <v>0</v>
      </c>
      <c r="H89" s="176">
        <v>0</v>
      </c>
      <c r="I89" s="176">
        <v>0</v>
      </c>
      <c r="J89" s="176">
        <v>0</v>
      </c>
      <c r="K89" s="176">
        <v>0.2</v>
      </c>
      <c r="L89" s="176">
        <v>0.2</v>
      </c>
    </row>
    <row r="90" spans="2:12">
      <c r="B90" s="37">
        <f t="shared" si="2"/>
        <v>2015</v>
      </c>
      <c r="C90" s="176">
        <v>0</v>
      </c>
      <c r="D90" s="176">
        <v>0</v>
      </c>
      <c r="E90" s="176">
        <v>0</v>
      </c>
      <c r="F90" s="176">
        <v>0</v>
      </c>
      <c r="G90" s="176">
        <v>0</v>
      </c>
      <c r="H90" s="176">
        <v>0</v>
      </c>
      <c r="I90" s="176">
        <v>0</v>
      </c>
      <c r="J90" s="176">
        <v>0</v>
      </c>
      <c r="K90" s="176">
        <v>0.2</v>
      </c>
      <c r="L90" s="176">
        <v>0.2</v>
      </c>
    </row>
    <row r="91" spans="2:12">
      <c r="B91" s="37">
        <f t="shared" si="2"/>
        <v>2016</v>
      </c>
      <c r="C91" s="176">
        <v>0</v>
      </c>
      <c r="D91" s="176">
        <v>0</v>
      </c>
      <c r="E91" s="176">
        <v>0</v>
      </c>
      <c r="F91" s="176">
        <v>0</v>
      </c>
      <c r="G91" s="176">
        <v>0</v>
      </c>
      <c r="H91" s="176">
        <v>0</v>
      </c>
      <c r="I91" s="176">
        <v>0</v>
      </c>
      <c r="J91" s="176">
        <v>0</v>
      </c>
      <c r="K91" s="176">
        <v>0.2</v>
      </c>
      <c r="L91" s="176">
        <v>0.2</v>
      </c>
    </row>
    <row r="92" spans="2:12">
      <c r="B92" s="37">
        <f t="shared" si="2"/>
        <v>2017</v>
      </c>
      <c r="C92" s="176">
        <v>0</v>
      </c>
      <c r="D92" s="176">
        <v>0</v>
      </c>
      <c r="E92" s="176">
        <v>0</v>
      </c>
      <c r="F92" s="176">
        <v>0</v>
      </c>
      <c r="G92" s="176">
        <v>0</v>
      </c>
      <c r="H92" s="176">
        <v>0</v>
      </c>
      <c r="I92" s="176">
        <v>0</v>
      </c>
      <c r="J92" s="176">
        <v>0</v>
      </c>
      <c r="K92" s="176">
        <v>0.2</v>
      </c>
      <c r="L92" s="176">
        <v>0.2</v>
      </c>
    </row>
    <row r="93" spans="2:12">
      <c r="B93" s="37">
        <f t="shared" si="2"/>
        <v>2018</v>
      </c>
      <c r="C93" s="176">
        <v>0</v>
      </c>
      <c r="D93" s="176">
        <v>0</v>
      </c>
      <c r="E93" s="176">
        <v>0</v>
      </c>
      <c r="F93" s="176">
        <v>0</v>
      </c>
      <c r="G93" s="176">
        <v>0</v>
      </c>
      <c r="H93" s="176">
        <v>0</v>
      </c>
      <c r="I93" s="176">
        <v>0</v>
      </c>
      <c r="J93" s="176">
        <v>0</v>
      </c>
      <c r="K93" s="176">
        <v>0.2</v>
      </c>
      <c r="L93" s="176">
        <v>0.2</v>
      </c>
    </row>
    <row r="94" spans="2:12">
      <c r="B94" s="37">
        <f t="shared" si="2"/>
        <v>2019</v>
      </c>
      <c r="C94" s="176">
        <v>0</v>
      </c>
      <c r="D94" s="176">
        <v>0</v>
      </c>
      <c r="E94" s="176">
        <v>0</v>
      </c>
      <c r="F94" s="176">
        <v>0</v>
      </c>
      <c r="G94" s="176">
        <v>0</v>
      </c>
      <c r="H94" s="176">
        <v>0</v>
      </c>
      <c r="I94" s="176">
        <v>0</v>
      </c>
      <c r="J94" s="176">
        <v>0</v>
      </c>
      <c r="K94" s="176">
        <v>0.2</v>
      </c>
      <c r="L94" s="176">
        <v>0.2</v>
      </c>
    </row>
    <row r="95" spans="2:12">
      <c r="B95" s="37">
        <f t="shared" si="2"/>
        <v>2020</v>
      </c>
      <c r="C95" s="176">
        <v>0</v>
      </c>
      <c r="D95" s="176">
        <v>0</v>
      </c>
      <c r="E95" s="176">
        <v>0</v>
      </c>
      <c r="F95" s="176">
        <v>0</v>
      </c>
      <c r="G95" s="176">
        <v>0</v>
      </c>
      <c r="H95" s="176">
        <v>0</v>
      </c>
      <c r="I95" s="176">
        <v>0</v>
      </c>
      <c r="J95" s="176">
        <v>0</v>
      </c>
      <c r="K95" s="176">
        <v>0.2</v>
      </c>
      <c r="L95" s="176">
        <v>0.2</v>
      </c>
    </row>
    <row r="96" spans="2:12">
      <c r="B96" s="37">
        <f t="shared" si="2"/>
        <v>2021</v>
      </c>
      <c r="C96" s="176">
        <v>0</v>
      </c>
      <c r="D96" s="176">
        <v>0</v>
      </c>
      <c r="E96" s="176">
        <v>0</v>
      </c>
      <c r="F96" s="176">
        <v>0</v>
      </c>
      <c r="G96" s="176">
        <v>0</v>
      </c>
      <c r="H96" s="176">
        <v>0</v>
      </c>
      <c r="I96" s="176">
        <v>0</v>
      </c>
      <c r="J96" s="176">
        <v>0</v>
      </c>
      <c r="K96" s="176">
        <v>0.2</v>
      </c>
      <c r="L96" s="176">
        <v>0.2</v>
      </c>
    </row>
    <row r="97" spans="2:12">
      <c r="B97" s="37">
        <f t="shared" si="2"/>
        <v>2022</v>
      </c>
      <c r="C97" s="176">
        <v>0</v>
      </c>
      <c r="D97" s="176">
        <v>0</v>
      </c>
      <c r="E97" s="176">
        <v>0</v>
      </c>
      <c r="F97" s="176">
        <v>0</v>
      </c>
      <c r="G97" s="176">
        <v>0</v>
      </c>
      <c r="H97" s="176">
        <v>0</v>
      </c>
      <c r="I97" s="176">
        <v>0</v>
      </c>
      <c r="J97" s="176">
        <v>0</v>
      </c>
      <c r="K97" s="176">
        <v>0.2</v>
      </c>
      <c r="L97" s="176">
        <v>0.2</v>
      </c>
    </row>
    <row r="98" spans="2:12">
      <c r="B98" s="37">
        <f t="shared" si="2"/>
        <v>2023</v>
      </c>
      <c r="C98" s="176">
        <v>0</v>
      </c>
      <c r="D98" s="176">
        <v>0</v>
      </c>
      <c r="E98" s="176">
        <v>0</v>
      </c>
      <c r="F98" s="176">
        <v>0</v>
      </c>
      <c r="G98" s="176">
        <v>0</v>
      </c>
      <c r="H98" s="176">
        <v>0</v>
      </c>
      <c r="I98" s="176">
        <v>0</v>
      </c>
      <c r="J98" s="176">
        <v>0</v>
      </c>
      <c r="K98" s="176">
        <v>0.2</v>
      </c>
      <c r="L98" s="176">
        <v>0.2</v>
      </c>
    </row>
    <row r="99" spans="2:12">
      <c r="B99" s="37">
        <f t="shared" si="2"/>
        <v>2024</v>
      </c>
      <c r="C99" s="176">
        <v>0</v>
      </c>
      <c r="D99" s="176">
        <v>0</v>
      </c>
      <c r="E99" s="176">
        <v>0</v>
      </c>
      <c r="F99" s="176">
        <v>0</v>
      </c>
      <c r="G99" s="176">
        <v>0</v>
      </c>
      <c r="H99" s="176">
        <v>0</v>
      </c>
      <c r="I99" s="176">
        <v>0</v>
      </c>
      <c r="J99" s="176">
        <v>0</v>
      </c>
      <c r="K99" s="176">
        <v>0.2</v>
      </c>
      <c r="L99" s="176">
        <v>0.2</v>
      </c>
    </row>
    <row r="100" spans="2:12">
      <c r="B100" s="37">
        <f t="shared" si="2"/>
        <v>2025</v>
      </c>
      <c r="C100" s="176">
        <v>0</v>
      </c>
      <c r="D100" s="176">
        <v>0</v>
      </c>
      <c r="E100" s="176">
        <v>0</v>
      </c>
      <c r="F100" s="176">
        <v>0</v>
      </c>
      <c r="G100" s="176">
        <v>0</v>
      </c>
      <c r="H100" s="176">
        <v>0</v>
      </c>
      <c r="I100" s="176">
        <v>0</v>
      </c>
      <c r="J100" s="176">
        <v>0</v>
      </c>
      <c r="K100" s="176">
        <v>0.2</v>
      </c>
      <c r="L100" s="176">
        <v>0.2</v>
      </c>
    </row>
    <row r="101" spans="2:12">
      <c r="B101" s="37">
        <f t="shared" si="2"/>
        <v>2026</v>
      </c>
      <c r="C101" s="176">
        <v>0</v>
      </c>
      <c r="D101" s="176">
        <v>0</v>
      </c>
      <c r="E101" s="176">
        <v>0</v>
      </c>
      <c r="F101" s="176">
        <v>0</v>
      </c>
      <c r="G101" s="176">
        <v>0</v>
      </c>
      <c r="H101" s="176">
        <v>0</v>
      </c>
      <c r="I101" s="176">
        <v>0</v>
      </c>
      <c r="J101" s="176">
        <v>0</v>
      </c>
      <c r="K101" s="176">
        <v>0.2</v>
      </c>
      <c r="L101" s="176">
        <v>0.2</v>
      </c>
    </row>
    <row r="102" spans="2:12">
      <c r="B102" s="37">
        <f t="shared" si="2"/>
        <v>2027</v>
      </c>
      <c r="C102" s="176">
        <v>0</v>
      </c>
      <c r="D102" s="176">
        <v>0</v>
      </c>
      <c r="E102" s="176">
        <v>0</v>
      </c>
      <c r="F102" s="176">
        <v>0</v>
      </c>
      <c r="G102" s="176">
        <v>0</v>
      </c>
      <c r="H102" s="176">
        <v>0</v>
      </c>
      <c r="I102" s="176">
        <v>0</v>
      </c>
      <c r="J102" s="176">
        <v>0</v>
      </c>
      <c r="K102" s="176">
        <v>0.2</v>
      </c>
      <c r="L102" s="176">
        <v>0.2</v>
      </c>
    </row>
    <row r="103" spans="2:12">
      <c r="B103" s="37">
        <f t="shared" si="2"/>
        <v>2028</v>
      </c>
      <c r="C103" s="176">
        <v>0</v>
      </c>
      <c r="D103" s="176">
        <v>0</v>
      </c>
      <c r="E103" s="176">
        <v>0</v>
      </c>
      <c r="F103" s="176">
        <v>0</v>
      </c>
      <c r="G103" s="176">
        <v>0</v>
      </c>
      <c r="H103" s="176">
        <v>0</v>
      </c>
      <c r="I103" s="176">
        <v>0</v>
      </c>
      <c r="J103" s="176">
        <v>0</v>
      </c>
      <c r="K103" s="176">
        <v>0.2</v>
      </c>
      <c r="L103" s="176">
        <v>0.2</v>
      </c>
    </row>
    <row r="104" spans="2:12">
      <c r="B104" s="37">
        <f t="shared" si="2"/>
        <v>2029</v>
      </c>
      <c r="C104" s="176">
        <v>0</v>
      </c>
      <c r="D104" s="176">
        <v>0</v>
      </c>
      <c r="E104" s="176">
        <v>0</v>
      </c>
      <c r="F104" s="176">
        <v>0</v>
      </c>
      <c r="G104" s="176">
        <v>0</v>
      </c>
      <c r="H104" s="176">
        <v>0</v>
      </c>
      <c r="I104" s="176">
        <v>0</v>
      </c>
      <c r="J104" s="176">
        <v>0</v>
      </c>
      <c r="K104" s="176">
        <v>0.2</v>
      </c>
      <c r="L104" s="176">
        <v>0.2</v>
      </c>
    </row>
    <row r="105" spans="2:12">
      <c r="B105" s="37">
        <f t="shared" si="2"/>
        <v>2030</v>
      </c>
      <c r="C105" s="176">
        <v>0</v>
      </c>
      <c r="D105" s="176">
        <v>0</v>
      </c>
      <c r="E105" s="176">
        <v>0</v>
      </c>
      <c r="F105" s="176">
        <v>0</v>
      </c>
      <c r="G105" s="176">
        <v>0</v>
      </c>
      <c r="H105" s="176">
        <v>0</v>
      </c>
      <c r="I105" s="176">
        <v>0</v>
      </c>
      <c r="J105" s="176">
        <v>0</v>
      </c>
      <c r="K105" s="176">
        <v>0.2</v>
      </c>
      <c r="L105" s="176">
        <v>0.2</v>
      </c>
    </row>
    <row r="106" spans="2:12">
      <c r="B106" s="37">
        <f t="shared" si="2"/>
        <v>2031</v>
      </c>
      <c r="C106" s="176">
        <v>0</v>
      </c>
      <c r="D106" s="176">
        <v>0</v>
      </c>
      <c r="E106" s="176">
        <v>0</v>
      </c>
      <c r="F106" s="176">
        <v>0</v>
      </c>
      <c r="G106" s="176">
        <v>0</v>
      </c>
      <c r="H106" s="176">
        <v>0</v>
      </c>
      <c r="I106" s="176">
        <v>0</v>
      </c>
      <c r="J106" s="176">
        <v>0</v>
      </c>
      <c r="K106" s="176">
        <v>0.2</v>
      </c>
      <c r="L106" s="176">
        <v>0.2</v>
      </c>
    </row>
    <row r="107" spans="2:12">
      <c r="B107" s="37">
        <f t="shared" si="2"/>
        <v>2032</v>
      </c>
      <c r="C107" s="176">
        <v>0</v>
      </c>
      <c r="D107" s="176">
        <v>0</v>
      </c>
      <c r="E107" s="176">
        <v>0</v>
      </c>
      <c r="F107" s="176">
        <v>0</v>
      </c>
      <c r="G107" s="176">
        <v>0</v>
      </c>
      <c r="H107" s="176">
        <v>0</v>
      </c>
      <c r="I107" s="176">
        <v>0</v>
      </c>
      <c r="J107" s="176">
        <v>0</v>
      </c>
      <c r="K107" s="176">
        <v>0.2</v>
      </c>
      <c r="L107" s="176">
        <v>0.2</v>
      </c>
    </row>
    <row r="108" spans="2:12">
      <c r="B108" s="37">
        <f t="shared" si="2"/>
        <v>2033</v>
      </c>
      <c r="C108" s="176">
        <v>0</v>
      </c>
      <c r="D108" s="176">
        <v>0</v>
      </c>
      <c r="E108" s="176">
        <v>0</v>
      </c>
      <c r="F108" s="176">
        <v>0</v>
      </c>
      <c r="G108" s="176">
        <v>0</v>
      </c>
      <c r="H108" s="176">
        <v>0</v>
      </c>
      <c r="I108" s="176">
        <v>0</v>
      </c>
      <c r="J108" s="176">
        <v>0</v>
      </c>
      <c r="K108" s="176">
        <v>0.2</v>
      </c>
      <c r="L108" s="176">
        <v>0.2</v>
      </c>
    </row>
    <row r="109" spans="2:12">
      <c r="B109" s="37">
        <f t="shared" si="2"/>
        <v>2034</v>
      </c>
      <c r="C109" s="176">
        <v>0</v>
      </c>
      <c r="D109" s="176">
        <v>0</v>
      </c>
      <c r="E109" s="176">
        <v>0</v>
      </c>
      <c r="F109" s="176">
        <v>0</v>
      </c>
      <c r="G109" s="176">
        <v>0</v>
      </c>
      <c r="H109" s="176">
        <v>0</v>
      </c>
      <c r="I109" s="176">
        <v>0</v>
      </c>
      <c r="J109" s="176">
        <v>0</v>
      </c>
      <c r="K109" s="176">
        <v>0.2</v>
      </c>
      <c r="L109" s="176">
        <v>0.2</v>
      </c>
    </row>
    <row r="110" spans="2:12">
      <c r="B110" s="37">
        <f t="shared" si="2"/>
        <v>2035</v>
      </c>
      <c r="C110" s="176">
        <v>0</v>
      </c>
      <c r="D110" s="176">
        <v>0</v>
      </c>
      <c r="E110" s="176">
        <v>0</v>
      </c>
      <c r="F110" s="176">
        <v>0</v>
      </c>
      <c r="G110" s="176">
        <v>0</v>
      </c>
      <c r="H110" s="176">
        <v>0</v>
      </c>
      <c r="I110" s="176">
        <v>0</v>
      </c>
      <c r="J110" s="176">
        <v>0</v>
      </c>
      <c r="K110" s="176">
        <v>0.2</v>
      </c>
      <c r="L110" s="176">
        <v>0.2</v>
      </c>
    </row>
    <row r="111" spans="2:12">
      <c r="B111" s="37">
        <f t="shared" si="2"/>
        <v>2036</v>
      </c>
      <c r="C111" s="176">
        <v>0</v>
      </c>
      <c r="D111" s="176">
        <v>0</v>
      </c>
      <c r="E111" s="176">
        <v>0</v>
      </c>
      <c r="F111" s="176">
        <v>0</v>
      </c>
      <c r="G111" s="176">
        <v>0</v>
      </c>
      <c r="H111" s="176">
        <v>0</v>
      </c>
      <c r="I111" s="176">
        <v>0</v>
      </c>
      <c r="J111" s="176">
        <v>0</v>
      </c>
      <c r="K111" s="176">
        <v>0.2</v>
      </c>
      <c r="L111" s="176">
        <v>0.2</v>
      </c>
    </row>
    <row r="112" spans="2:12">
      <c r="B112" s="37">
        <f t="shared" si="2"/>
        <v>2037</v>
      </c>
      <c r="C112" s="176">
        <v>0</v>
      </c>
      <c r="D112" s="176">
        <v>0</v>
      </c>
      <c r="E112" s="176">
        <v>0</v>
      </c>
      <c r="F112" s="176">
        <v>0</v>
      </c>
      <c r="G112" s="176">
        <v>0</v>
      </c>
      <c r="H112" s="176">
        <v>0</v>
      </c>
      <c r="I112" s="176">
        <v>0</v>
      </c>
      <c r="J112" s="176">
        <v>0</v>
      </c>
      <c r="K112" s="176">
        <v>0.2</v>
      </c>
      <c r="L112" s="176">
        <v>0.2</v>
      </c>
    </row>
    <row r="113" spans="2:12">
      <c r="B113" s="37">
        <f t="shared" si="2"/>
        <v>2038</v>
      </c>
      <c r="C113" s="176">
        <v>0</v>
      </c>
      <c r="D113" s="176">
        <v>0</v>
      </c>
      <c r="E113" s="176">
        <v>0</v>
      </c>
      <c r="F113" s="176">
        <v>0</v>
      </c>
      <c r="G113" s="176">
        <v>0</v>
      </c>
      <c r="H113" s="176">
        <v>0</v>
      </c>
      <c r="I113" s="176">
        <v>0</v>
      </c>
      <c r="J113" s="176">
        <v>0</v>
      </c>
      <c r="K113" s="176">
        <v>0.2</v>
      </c>
      <c r="L113" s="176">
        <v>0.2</v>
      </c>
    </row>
    <row r="114" spans="2:12">
      <c r="B114" s="37">
        <f t="shared" si="2"/>
        <v>2039</v>
      </c>
      <c r="C114" s="176">
        <v>0</v>
      </c>
      <c r="D114" s="176">
        <v>0</v>
      </c>
      <c r="E114" s="176">
        <v>0</v>
      </c>
      <c r="F114" s="176">
        <v>0</v>
      </c>
      <c r="G114" s="176">
        <v>0</v>
      </c>
      <c r="H114" s="176">
        <v>0</v>
      </c>
      <c r="I114" s="176">
        <v>0</v>
      </c>
      <c r="J114" s="176">
        <v>0</v>
      </c>
      <c r="K114" s="176">
        <v>0.2</v>
      </c>
      <c r="L114" s="176">
        <v>0.2</v>
      </c>
    </row>
    <row r="115" spans="2:12">
      <c r="B115" s="37">
        <f t="shared" si="2"/>
        <v>2040</v>
      </c>
      <c r="C115" s="176">
        <v>0</v>
      </c>
      <c r="D115" s="176">
        <v>0</v>
      </c>
      <c r="E115" s="176">
        <v>0</v>
      </c>
      <c r="F115" s="176">
        <v>0</v>
      </c>
      <c r="G115" s="176">
        <v>0</v>
      </c>
      <c r="H115" s="176">
        <v>0</v>
      </c>
      <c r="I115" s="176">
        <v>0</v>
      </c>
      <c r="J115" s="176">
        <v>0</v>
      </c>
      <c r="K115" s="176">
        <v>0.2</v>
      </c>
      <c r="L115" s="176">
        <v>0.2</v>
      </c>
    </row>
    <row r="116" spans="2:12">
      <c r="B116" s="37">
        <f t="shared" si="2"/>
        <v>2041</v>
      </c>
      <c r="C116" s="176">
        <v>0</v>
      </c>
      <c r="D116" s="176">
        <v>0</v>
      </c>
      <c r="E116" s="176">
        <v>0</v>
      </c>
      <c r="F116" s="176">
        <v>0</v>
      </c>
      <c r="G116" s="176">
        <v>0</v>
      </c>
      <c r="H116" s="176">
        <v>0</v>
      </c>
      <c r="I116" s="176">
        <v>0</v>
      </c>
      <c r="J116" s="176">
        <v>0</v>
      </c>
      <c r="K116" s="176">
        <v>0.2</v>
      </c>
      <c r="L116" s="176">
        <v>0.2</v>
      </c>
    </row>
    <row r="117" spans="2:12">
      <c r="B117" s="37">
        <f t="shared" si="2"/>
        <v>2042</v>
      </c>
      <c r="C117" s="176">
        <v>0</v>
      </c>
      <c r="D117" s="176">
        <v>0</v>
      </c>
      <c r="E117" s="176">
        <v>0</v>
      </c>
      <c r="F117" s="176">
        <v>0</v>
      </c>
      <c r="G117" s="176">
        <v>0</v>
      </c>
      <c r="H117" s="176">
        <v>0</v>
      </c>
      <c r="I117" s="176">
        <v>0</v>
      </c>
      <c r="J117" s="176">
        <v>0</v>
      </c>
      <c r="K117" s="176">
        <v>0.2</v>
      </c>
      <c r="L117" s="176">
        <v>0.2</v>
      </c>
    </row>
    <row r="118" spans="2:12">
      <c r="B118" s="37">
        <f t="shared" si="2"/>
        <v>2043</v>
      </c>
      <c r="C118" s="176">
        <v>0</v>
      </c>
      <c r="D118" s="176">
        <v>0</v>
      </c>
      <c r="E118" s="176">
        <v>0</v>
      </c>
      <c r="F118" s="176">
        <v>0</v>
      </c>
      <c r="G118" s="176">
        <v>0</v>
      </c>
      <c r="H118" s="176">
        <v>0</v>
      </c>
      <c r="I118" s="176">
        <v>0</v>
      </c>
      <c r="J118" s="176">
        <v>0</v>
      </c>
      <c r="K118" s="176">
        <v>0.2</v>
      </c>
      <c r="L118" s="176">
        <v>0.2</v>
      </c>
    </row>
    <row r="119" spans="2:12">
      <c r="B119" s="37">
        <f t="shared" si="2"/>
        <v>2044</v>
      </c>
      <c r="C119" s="176">
        <v>0</v>
      </c>
      <c r="D119" s="176">
        <v>0</v>
      </c>
      <c r="E119" s="176">
        <v>0</v>
      </c>
      <c r="F119" s="176">
        <v>0</v>
      </c>
      <c r="G119" s="176">
        <v>0</v>
      </c>
      <c r="H119" s="176">
        <v>0</v>
      </c>
      <c r="I119" s="176">
        <v>0</v>
      </c>
      <c r="J119" s="176">
        <v>0</v>
      </c>
      <c r="K119" s="176">
        <v>0.2</v>
      </c>
      <c r="L119" s="176">
        <v>0.2</v>
      </c>
    </row>
    <row r="120" spans="2:12">
      <c r="B120" s="37">
        <f t="shared" si="2"/>
        <v>2045</v>
      </c>
      <c r="C120" s="176">
        <v>0</v>
      </c>
      <c r="D120" s="176">
        <v>0</v>
      </c>
      <c r="E120" s="176">
        <v>0</v>
      </c>
      <c r="F120" s="176">
        <v>0</v>
      </c>
      <c r="G120" s="176">
        <v>0</v>
      </c>
      <c r="H120" s="176">
        <v>0</v>
      </c>
      <c r="I120" s="176">
        <v>0</v>
      </c>
      <c r="J120" s="176">
        <v>0</v>
      </c>
      <c r="K120" s="176">
        <v>0.2</v>
      </c>
      <c r="L120" s="176">
        <v>0.2</v>
      </c>
    </row>
    <row r="121" spans="2:12">
      <c r="B121" s="37">
        <f t="shared" si="2"/>
        <v>2046</v>
      </c>
      <c r="C121" s="176">
        <v>0</v>
      </c>
      <c r="D121" s="176">
        <v>0</v>
      </c>
      <c r="E121" s="176">
        <v>0</v>
      </c>
      <c r="F121" s="176">
        <v>0</v>
      </c>
      <c r="G121" s="176">
        <v>0</v>
      </c>
      <c r="H121" s="176">
        <v>0</v>
      </c>
      <c r="I121" s="176">
        <v>0</v>
      </c>
      <c r="J121" s="176">
        <v>0</v>
      </c>
      <c r="K121" s="176">
        <v>0.2</v>
      </c>
      <c r="L121" s="176">
        <v>0.2</v>
      </c>
    </row>
    <row r="122" spans="2:12">
      <c r="B122" s="37">
        <f t="shared" si="2"/>
        <v>2047</v>
      </c>
      <c r="C122" s="176">
        <v>0</v>
      </c>
      <c r="D122" s="176">
        <v>0</v>
      </c>
      <c r="E122" s="176">
        <v>0</v>
      </c>
      <c r="F122" s="176">
        <v>0</v>
      </c>
      <c r="G122" s="176">
        <v>0</v>
      </c>
      <c r="H122" s="176">
        <v>0</v>
      </c>
      <c r="I122" s="176">
        <v>0</v>
      </c>
      <c r="J122" s="176">
        <v>0</v>
      </c>
      <c r="K122" s="176">
        <v>0.2</v>
      </c>
      <c r="L122" s="176">
        <v>0.2</v>
      </c>
    </row>
    <row r="123" spans="2:12">
      <c r="B123" s="37">
        <f t="shared" si="2"/>
        <v>2048</v>
      </c>
      <c r="C123" s="176">
        <v>0</v>
      </c>
      <c r="D123" s="176">
        <v>0</v>
      </c>
      <c r="E123" s="176">
        <v>0</v>
      </c>
      <c r="F123" s="176">
        <v>0</v>
      </c>
      <c r="G123" s="176">
        <v>0</v>
      </c>
      <c r="H123" s="176">
        <v>0</v>
      </c>
      <c r="I123" s="176">
        <v>0</v>
      </c>
      <c r="J123" s="176">
        <v>0</v>
      </c>
      <c r="K123" s="176">
        <v>0.2</v>
      </c>
      <c r="L123" s="176">
        <v>0.2</v>
      </c>
    </row>
    <row r="124" spans="2:12">
      <c r="B124" s="37">
        <f t="shared" si="2"/>
        <v>2049</v>
      </c>
      <c r="C124" s="176">
        <v>0</v>
      </c>
      <c r="D124" s="176">
        <v>0</v>
      </c>
      <c r="E124" s="176">
        <v>0</v>
      </c>
      <c r="F124" s="176">
        <v>0</v>
      </c>
      <c r="G124" s="176">
        <v>0</v>
      </c>
      <c r="H124" s="176">
        <v>0</v>
      </c>
      <c r="I124" s="176">
        <v>0</v>
      </c>
      <c r="J124" s="176">
        <v>0</v>
      </c>
      <c r="K124" s="176">
        <v>0.2</v>
      </c>
      <c r="L124" s="176">
        <v>0.2</v>
      </c>
    </row>
    <row r="125" spans="2:12">
      <c r="B125" s="37">
        <f t="shared" si="2"/>
        <v>2050</v>
      </c>
      <c r="C125" s="176">
        <v>0</v>
      </c>
      <c r="D125" s="176">
        <v>0</v>
      </c>
      <c r="E125" s="176">
        <v>0</v>
      </c>
      <c r="F125" s="176">
        <v>0</v>
      </c>
      <c r="G125" s="176">
        <v>0</v>
      </c>
      <c r="H125" s="176">
        <v>0</v>
      </c>
      <c r="I125" s="176">
        <v>0</v>
      </c>
      <c r="J125" s="176">
        <v>0</v>
      </c>
      <c r="K125" s="176">
        <v>0.2</v>
      </c>
      <c r="L125" s="176">
        <v>0.2</v>
      </c>
    </row>
    <row r="126" spans="2:12">
      <c r="B126" s="37">
        <f t="shared" si="2"/>
        <v>2051</v>
      </c>
      <c r="C126" s="176">
        <v>0</v>
      </c>
      <c r="D126" s="176">
        <v>0</v>
      </c>
      <c r="E126" s="176">
        <v>0</v>
      </c>
      <c r="F126" s="176">
        <v>0</v>
      </c>
      <c r="G126" s="176">
        <v>0</v>
      </c>
      <c r="H126" s="176">
        <v>0</v>
      </c>
      <c r="I126" s="176">
        <v>0</v>
      </c>
      <c r="J126" s="176">
        <v>0</v>
      </c>
      <c r="K126" s="176">
        <v>0.2</v>
      </c>
      <c r="L126" s="176">
        <v>0.2</v>
      </c>
    </row>
    <row r="127" spans="2:12">
      <c r="B127" s="37">
        <f t="shared" si="2"/>
        <v>2052</v>
      </c>
      <c r="C127" s="176">
        <v>0</v>
      </c>
      <c r="D127" s="176">
        <v>0</v>
      </c>
      <c r="E127" s="176">
        <v>0</v>
      </c>
      <c r="F127" s="176">
        <v>0</v>
      </c>
      <c r="G127" s="176">
        <v>0</v>
      </c>
      <c r="H127" s="176">
        <v>0</v>
      </c>
      <c r="I127" s="176">
        <v>0</v>
      </c>
      <c r="J127" s="176">
        <v>0</v>
      </c>
      <c r="K127" s="176">
        <v>0.2</v>
      </c>
      <c r="L127" s="176">
        <v>0.2</v>
      </c>
    </row>
    <row r="128" spans="2:12">
      <c r="B128" s="37">
        <f t="shared" si="2"/>
        <v>2053</v>
      </c>
      <c r="C128" s="176">
        <v>0</v>
      </c>
      <c r="D128" s="176">
        <v>0</v>
      </c>
      <c r="E128" s="176">
        <v>0</v>
      </c>
      <c r="F128" s="176">
        <v>0</v>
      </c>
      <c r="G128" s="176">
        <v>0</v>
      </c>
      <c r="H128" s="176">
        <v>0</v>
      </c>
      <c r="I128" s="176">
        <v>0</v>
      </c>
      <c r="J128" s="176">
        <v>0</v>
      </c>
      <c r="K128" s="176">
        <v>0.2</v>
      </c>
      <c r="L128" s="176">
        <v>0.2</v>
      </c>
    </row>
    <row r="129" spans="2:12">
      <c r="B129" s="37">
        <f t="shared" si="2"/>
        <v>2054</v>
      </c>
      <c r="C129" s="176">
        <v>0</v>
      </c>
      <c r="D129" s="176">
        <v>0</v>
      </c>
      <c r="E129" s="176">
        <v>0</v>
      </c>
      <c r="F129" s="176">
        <v>0</v>
      </c>
      <c r="G129" s="176">
        <v>0</v>
      </c>
      <c r="H129" s="176">
        <v>0</v>
      </c>
      <c r="I129" s="176">
        <v>0</v>
      </c>
      <c r="J129" s="176">
        <v>0</v>
      </c>
      <c r="K129" s="176">
        <v>0.2</v>
      </c>
      <c r="L129" s="176">
        <v>0.2</v>
      </c>
    </row>
    <row r="130" spans="2:12">
      <c r="B130" s="37">
        <f t="shared" si="2"/>
        <v>2055</v>
      </c>
      <c r="C130" s="176">
        <v>0</v>
      </c>
      <c r="D130" s="176">
        <v>0</v>
      </c>
      <c r="E130" s="176">
        <v>0</v>
      </c>
      <c r="F130" s="176">
        <v>0</v>
      </c>
      <c r="G130" s="176">
        <v>0</v>
      </c>
      <c r="H130" s="176">
        <v>0</v>
      </c>
      <c r="I130" s="176">
        <v>0</v>
      </c>
      <c r="J130" s="176">
        <v>0</v>
      </c>
      <c r="K130" s="176">
        <v>0.2</v>
      </c>
      <c r="L130" s="176">
        <v>0.2</v>
      </c>
    </row>
    <row r="131" spans="2:12">
      <c r="B131" s="37">
        <f t="shared" si="2"/>
        <v>2056</v>
      </c>
      <c r="C131" s="176">
        <v>0</v>
      </c>
      <c r="D131" s="176">
        <v>0</v>
      </c>
      <c r="E131" s="176">
        <v>0</v>
      </c>
      <c r="F131" s="176">
        <v>0</v>
      </c>
      <c r="G131" s="176">
        <v>0</v>
      </c>
      <c r="H131" s="176">
        <v>0</v>
      </c>
      <c r="I131" s="176">
        <v>0</v>
      </c>
      <c r="J131" s="176">
        <v>0</v>
      </c>
      <c r="K131" s="176">
        <v>0.2</v>
      </c>
      <c r="L131" s="176">
        <v>0.2</v>
      </c>
    </row>
    <row r="132" spans="2:12">
      <c r="B132" s="37">
        <f t="shared" si="2"/>
        <v>2057</v>
      </c>
      <c r="C132" s="176">
        <v>0</v>
      </c>
      <c r="D132" s="176">
        <v>0</v>
      </c>
      <c r="E132" s="176">
        <v>0</v>
      </c>
      <c r="F132" s="176">
        <v>0</v>
      </c>
      <c r="G132" s="176">
        <v>0</v>
      </c>
      <c r="H132" s="176">
        <v>0</v>
      </c>
      <c r="I132" s="176">
        <v>0</v>
      </c>
      <c r="J132" s="176">
        <v>0</v>
      </c>
      <c r="K132" s="176">
        <v>0.2</v>
      </c>
      <c r="L132" s="176">
        <v>0.2</v>
      </c>
    </row>
    <row r="133" spans="2:12">
      <c r="B133" s="37">
        <f t="shared" si="2"/>
        <v>2058</v>
      </c>
      <c r="C133" s="176">
        <v>0</v>
      </c>
      <c r="D133" s="176">
        <v>0</v>
      </c>
      <c r="E133" s="176">
        <v>0</v>
      </c>
      <c r="F133" s="176">
        <v>0</v>
      </c>
      <c r="G133" s="176">
        <v>0</v>
      </c>
      <c r="H133" s="176">
        <v>0</v>
      </c>
      <c r="I133" s="176">
        <v>0</v>
      </c>
      <c r="J133" s="176">
        <v>0</v>
      </c>
      <c r="K133" s="176">
        <v>0.2</v>
      </c>
      <c r="L133" s="176">
        <v>0.2</v>
      </c>
    </row>
    <row r="134" spans="2:12">
      <c r="B134" s="37">
        <f t="shared" si="2"/>
        <v>2059</v>
      </c>
      <c r="C134" s="176">
        <v>0</v>
      </c>
      <c r="D134" s="176">
        <v>0</v>
      </c>
      <c r="E134" s="176">
        <v>0</v>
      </c>
      <c r="F134" s="176">
        <v>0</v>
      </c>
      <c r="G134" s="176">
        <v>0</v>
      </c>
      <c r="H134" s="176">
        <v>0</v>
      </c>
      <c r="I134" s="176">
        <v>0</v>
      </c>
      <c r="J134" s="176">
        <v>0</v>
      </c>
      <c r="K134" s="176">
        <v>0.2</v>
      </c>
      <c r="L134" s="176">
        <v>0.2</v>
      </c>
    </row>
    <row r="135" spans="2:12">
      <c r="B135" s="37">
        <f t="shared" si="2"/>
        <v>2060</v>
      </c>
      <c r="C135" s="176">
        <v>0</v>
      </c>
      <c r="D135" s="176">
        <v>0</v>
      </c>
      <c r="E135" s="176">
        <v>0</v>
      </c>
      <c r="F135" s="176">
        <v>0</v>
      </c>
      <c r="G135" s="176">
        <v>0</v>
      </c>
      <c r="H135" s="176">
        <v>0</v>
      </c>
      <c r="I135" s="176">
        <v>0</v>
      </c>
      <c r="J135" s="176">
        <v>0</v>
      </c>
      <c r="K135" s="176">
        <v>0.2</v>
      </c>
      <c r="L135" s="176">
        <v>0.2</v>
      </c>
    </row>
    <row r="136" spans="2:12">
      <c r="B136" s="37">
        <f t="shared" si="2"/>
        <v>2061</v>
      </c>
      <c r="C136" s="176">
        <v>0</v>
      </c>
      <c r="D136" s="176">
        <v>0</v>
      </c>
      <c r="E136" s="176">
        <v>0</v>
      </c>
      <c r="F136" s="176">
        <v>0</v>
      </c>
      <c r="G136" s="176">
        <v>0</v>
      </c>
      <c r="H136" s="176">
        <v>0</v>
      </c>
      <c r="I136" s="176">
        <v>0</v>
      </c>
      <c r="J136" s="176">
        <v>0</v>
      </c>
      <c r="K136" s="176">
        <v>0.2</v>
      </c>
      <c r="L136" s="176">
        <v>0.2</v>
      </c>
    </row>
    <row r="137" spans="2:12">
      <c r="B137" s="37">
        <f t="shared" si="2"/>
        <v>2062</v>
      </c>
      <c r="C137" s="176">
        <v>0</v>
      </c>
      <c r="D137" s="176">
        <v>0</v>
      </c>
      <c r="E137" s="176">
        <v>0</v>
      </c>
      <c r="F137" s="176">
        <v>0</v>
      </c>
      <c r="G137" s="176">
        <v>0</v>
      </c>
      <c r="H137" s="176">
        <v>0</v>
      </c>
      <c r="I137" s="176">
        <v>0</v>
      </c>
      <c r="J137" s="176">
        <v>0</v>
      </c>
      <c r="K137" s="176">
        <v>0.2</v>
      </c>
      <c r="L137" s="176">
        <v>0.2</v>
      </c>
    </row>
    <row r="138" spans="2:12">
      <c r="B138" s="37">
        <f t="shared" si="2"/>
        <v>2063</v>
      </c>
      <c r="C138" s="176">
        <v>0</v>
      </c>
      <c r="D138" s="176">
        <v>0</v>
      </c>
      <c r="E138" s="176">
        <v>0</v>
      </c>
      <c r="F138" s="176">
        <v>0</v>
      </c>
      <c r="G138" s="176">
        <v>0</v>
      </c>
      <c r="H138" s="176">
        <v>0</v>
      </c>
      <c r="I138" s="176">
        <v>0</v>
      </c>
      <c r="J138" s="176">
        <v>0</v>
      </c>
      <c r="K138" s="176">
        <v>0.2</v>
      </c>
      <c r="L138" s="176">
        <v>0.2</v>
      </c>
    </row>
    <row r="139" spans="2:12">
      <c r="B139" s="37">
        <f t="shared" si="2"/>
        <v>2064</v>
      </c>
      <c r="C139" s="176">
        <v>0</v>
      </c>
      <c r="D139" s="176">
        <v>0</v>
      </c>
      <c r="E139" s="176">
        <v>0</v>
      </c>
      <c r="F139" s="176">
        <v>0</v>
      </c>
      <c r="G139" s="176">
        <v>0</v>
      </c>
      <c r="H139" s="176">
        <v>0</v>
      </c>
      <c r="I139" s="176">
        <v>0</v>
      </c>
      <c r="J139" s="176">
        <v>0</v>
      </c>
      <c r="K139" s="176">
        <v>0.2</v>
      </c>
      <c r="L139" s="176">
        <v>0.2</v>
      </c>
    </row>
    <row r="140" spans="2:12">
      <c r="B140" s="37">
        <f t="shared" si="2"/>
        <v>2065</v>
      </c>
      <c r="C140" s="176">
        <v>0</v>
      </c>
      <c r="D140" s="176">
        <v>0</v>
      </c>
      <c r="E140" s="176">
        <v>0</v>
      </c>
      <c r="F140" s="176">
        <v>0</v>
      </c>
      <c r="G140" s="176">
        <v>0</v>
      </c>
      <c r="H140" s="176">
        <v>0</v>
      </c>
      <c r="I140" s="176">
        <v>0</v>
      </c>
      <c r="J140" s="176">
        <v>0</v>
      </c>
      <c r="K140" s="176">
        <v>0.2</v>
      </c>
      <c r="L140" s="176">
        <v>0.2</v>
      </c>
    </row>
    <row r="141" spans="2:12">
      <c r="B141" s="37">
        <f t="shared" si="2"/>
        <v>2066</v>
      </c>
      <c r="C141" s="176">
        <v>0</v>
      </c>
      <c r="D141" s="176">
        <v>0</v>
      </c>
      <c r="E141" s="176">
        <v>0</v>
      </c>
      <c r="F141" s="176">
        <v>0</v>
      </c>
      <c r="G141" s="176">
        <v>0</v>
      </c>
      <c r="H141" s="176">
        <v>0</v>
      </c>
      <c r="I141" s="176">
        <v>0</v>
      </c>
      <c r="J141" s="176">
        <v>0</v>
      </c>
      <c r="K141" s="176">
        <v>0.2</v>
      </c>
      <c r="L141" s="176">
        <v>0.2</v>
      </c>
    </row>
    <row r="142" spans="2:12">
      <c r="B142" s="37">
        <f t="shared" si="2"/>
        <v>2067</v>
      </c>
      <c r="C142" s="176">
        <v>0</v>
      </c>
      <c r="D142" s="176">
        <v>0</v>
      </c>
      <c r="E142" s="176">
        <v>0</v>
      </c>
      <c r="F142" s="176">
        <v>0</v>
      </c>
      <c r="G142" s="176">
        <v>0</v>
      </c>
      <c r="H142" s="176">
        <v>0</v>
      </c>
      <c r="I142" s="176">
        <v>0</v>
      </c>
      <c r="J142" s="176">
        <v>0</v>
      </c>
      <c r="K142" s="176">
        <v>0.2</v>
      </c>
      <c r="L142" s="176">
        <v>0.2</v>
      </c>
    </row>
    <row r="143" spans="2:12">
      <c r="B143" s="37">
        <f t="shared" si="2"/>
        <v>2068</v>
      </c>
      <c r="C143" s="176">
        <v>0</v>
      </c>
      <c r="D143" s="176">
        <v>0</v>
      </c>
      <c r="E143" s="176">
        <v>0</v>
      </c>
      <c r="F143" s="176">
        <v>0</v>
      </c>
      <c r="G143" s="176">
        <v>0</v>
      </c>
      <c r="H143" s="176">
        <v>0</v>
      </c>
      <c r="I143" s="176">
        <v>0</v>
      </c>
      <c r="J143" s="176">
        <v>0</v>
      </c>
      <c r="K143" s="176">
        <v>0.2</v>
      </c>
      <c r="L143" s="176">
        <v>0.2</v>
      </c>
    </row>
    <row r="144" spans="2:12">
      <c r="B144" s="37">
        <f t="shared" si="2"/>
        <v>2069</v>
      </c>
      <c r="C144" s="176">
        <v>0</v>
      </c>
      <c r="D144" s="176">
        <v>0</v>
      </c>
      <c r="E144" s="176">
        <v>0</v>
      </c>
      <c r="F144" s="176">
        <v>0</v>
      </c>
      <c r="G144" s="176">
        <v>0</v>
      </c>
      <c r="H144" s="176">
        <v>0</v>
      </c>
      <c r="I144" s="176">
        <v>0</v>
      </c>
      <c r="J144" s="176">
        <v>0</v>
      </c>
      <c r="K144" s="176">
        <v>0.2</v>
      </c>
      <c r="L144" s="176">
        <v>0.2</v>
      </c>
    </row>
    <row r="145" spans="2:12" ht="15" thickBot="1">
      <c r="B145" s="76">
        <f t="shared" ref="B145" si="3">B76</f>
        <v>2070</v>
      </c>
      <c r="C145" s="176">
        <v>0</v>
      </c>
      <c r="D145" s="176">
        <v>0</v>
      </c>
      <c r="E145" s="176">
        <v>0</v>
      </c>
      <c r="F145" s="176">
        <v>0</v>
      </c>
      <c r="G145" s="176">
        <v>0</v>
      </c>
      <c r="H145" s="176">
        <v>0</v>
      </c>
      <c r="I145" s="176">
        <v>0</v>
      </c>
      <c r="J145" s="176">
        <v>0</v>
      </c>
      <c r="K145" s="177">
        <v>0.2</v>
      </c>
      <c r="L145" s="177">
        <v>0.2</v>
      </c>
    </row>
    <row r="146" spans="2:12"/>
    <row r="147" spans="2:12" ht="15" thickBot="1">
      <c r="B147" s="178" t="s">
        <v>62</v>
      </c>
    </row>
    <row r="148" spans="2:12" ht="29" thickBot="1">
      <c r="B148" s="35" t="s">
        <v>7</v>
      </c>
      <c r="C148" s="175">
        <f t="shared" ref="C148:J148" si="4">C79</f>
        <v>1</v>
      </c>
      <c r="D148" s="175">
        <f t="shared" si="4"/>
        <v>2</v>
      </c>
      <c r="E148" s="175">
        <f t="shared" si="4"/>
        <v>3</v>
      </c>
      <c r="F148" s="175">
        <f t="shared" si="4"/>
        <v>4</v>
      </c>
      <c r="G148" s="175">
        <f t="shared" si="4"/>
        <v>5</v>
      </c>
      <c r="H148" s="175">
        <f t="shared" si="4"/>
        <v>6</v>
      </c>
      <c r="I148" s="175">
        <f t="shared" si="4"/>
        <v>7</v>
      </c>
      <c r="J148" s="175">
        <f t="shared" si="4"/>
        <v>8</v>
      </c>
      <c r="K148" s="175">
        <f t="shared" ref="K148" si="5">K79</f>
        <v>9</v>
      </c>
      <c r="L148" s="175">
        <v>10</v>
      </c>
    </row>
    <row r="149" spans="2:12">
      <c r="B149" s="38">
        <f>B80</f>
        <v>2005</v>
      </c>
      <c r="C149" s="141">
        <v>5.5E-2</v>
      </c>
      <c r="D149" s="141">
        <v>5.5E-2</v>
      </c>
      <c r="E149" s="141">
        <v>5.5E-2</v>
      </c>
      <c r="F149" s="141">
        <v>5.5E-2</v>
      </c>
      <c r="G149" s="141">
        <v>5.5E-2</v>
      </c>
      <c r="H149" s="141">
        <v>5.5E-2</v>
      </c>
      <c r="I149" s="141">
        <v>5.5E-2</v>
      </c>
      <c r="J149" s="141">
        <v>5.5E-2</v>
      </c>
      <c r="K149" s="141">
        <v>5.5E-2</v>
      </c>
      <c r="L149" s="141">
        <v>1.1254019292604502E-2</v>
      </c>
    </row>
    <row r="150" spans="2:12">
      <c r="B150" s="37">
        <f t="shared" ref="B150:B213" si="6">B81</f>
        <v>2006</v>
      </c>
      <c r="C150" s="141">
        <v>5.5E-2</v>
      </c>
      <c r="D150" s="141">
        <v>5.5E-2</v>
      </c>
      <c r="E150" s="141">
        <v>5.5E-2</v>
      </c>
      <c r="F150" s="141">
        <v>5.5E-2</v>
      </c>
      <c r="G150" s="141">
        <v>5.5E-2</v>
      </c>
      <c r="H150" s="141">
        <v>5.5E-2</v>
      </c>
      <c r="I150" s="141">
        <v>5.5E-2</v>
      </c>
      <c r="J150" s="141">
        <v>5.5E-2</v>
      </c>
      <c r="K150" s="141">
        <v>5.5E-2</v>
      </c>
      <c r="L150" s="141">
        <v>1.532567049808429E-2</v>
      </c>
    </row>
    <row r="151" spans="2:12">
      <c r="B151" s="37">
        <f t="shared" si="6"/>
        <v>2007</v>
      </c>
      <c r="C151" s="141">
        <v>5.5E-2</v>
      </c>
      <c r="D151" s="141">
        <v>5.5E-2</v>
      </c>
      <c r="E151" s="141">
        <v>5.5E-2</v>
      </c>
      <c r="F151" s="141">
        <v>5.5E-2</v>
      </c>
      <c r="G151" s="141">
        <v>5.5E-2</v>
      </c>
      <c r="H151" s="141">
        <v>5.5E-2</v>
      </c>
      <c r="I151" s="141">
        <v>5.5E-2</v>
      </c>
      <c r="J151" s="141">
        <v>5.5E-2</v>
      </c>
      <c r="K151" s="141">
        <v>5.5E-2</v>
      </c>
      <c r="L151" s="141">
        <v>2.3809523809523808E-2</v>
      </c>
    </row>
    <row r="152" spans="2:12">
      <c r="B152" s="37">
        <f t="shared" si="6"/>
        <v>2008</v>
      </c>
      <c r="C152" s="141">
        <v>5.5E-2</v>
      </c>
      <c r="D152" s="141">
        <v>5.5E-2</v>
      </c>
      <c r="E152" s="141">
        <v>5.5E-2</v>
      </c>
      <c r="F152" s="141">
        <v>5.5E-2</v>
      </c>
      <c r="G152" s="141">
        <v>5.5E-2</v>
      </c>
      <c r="H152" s="141">
        <v>5.5E-2</v>
      </c>
      <c r="I152" s="141">
        <v>5.5E-2</v>
      </c>
      <c r="J152" s="141">
        <v>5.5E-2</v>
      </c>
      <c r="K152" s="141">
        <v>5.5E-2</v>
      </c>
      <c r="L152" s="141">
        <v>3.1818181818181815E-2</v>
      </c>
    </row>
    <row r="153" spans="2:12">
      <c r="B153" s="37">
        <f t="shared" si="6"/>
        <v>2009</v>
      </c>
      <c r="C153" s="141">
        <v>5.5E-2</v>
      </c>
      <c r="D153" s="141">
        <v>5.5E-2</v>
      </c>
      <c r="E153" s="141">
        <v>5.5E-2</v>
      </c>
      <c r="F153" s="141">
        <v>5.5E-2</v>
      </c>
      <c r="G153" s="141">
        <v>5.5E-2</v>
      </c>
      <c r="H153" s="141">
        <v>5.5E-2</v>
      </c>
      <c r="I153" s="141">
        <v>5.5E-2</v>
      </c>
      <c r="J153" s="141">
        <v>5.5E-2</v>
      </c>
      <c r="K153" s="141">
        <v>5.5E-2</v>
      </c>
      <c r="L153" s="141">
        <v>0.05</v>
      </c>
    </row>
    <row r="154" spans="2:12">
      <c r="B154" s="37">
        <f t="shared" si="6"/>
        <v>2010</v>
      </c>
      <c r="C154" s="141">
        <v>5.5E-2</v>
      </c>
      <c r="D154" s="141">
        <v>5.5E-2</v>
      </c>
      <c r="E154" s="141">
        <v>5.5E-2</v>
      </c>
      <c r="F154" s="141">
        <v>5.5E-2</v>
      </c>
      <c r="G154" s="141">
        <v>5.5E-2</v>
      </c>
      <c r="H154" s="141">
        <v>5.5E-2</v>
      </c>
      <c r="I154" s="141">
        <v>5.5E-2</v>
      </c>
      <c r="J154" s="141">
        <v>5.5E-2</v>
      </c>
      <c r="K154" s="141">
        <v>5.5E-2</v>
      </c>
      <c r="L154" s="141">
        <v>0.05</v>
      </c>
    </row>
    <row r="155" spans="2:12">
      <c r="B155" s="37">
        <f t="shared" si="6"/>
        <v>2011</v>
      </c>
      <c r="C155" s="141">
        <v>5.5E-2</v>
      </c>
      <c r="D155" s="141">
        <v>5.5E-2</v>
      </c>
      <c r="E155" s="141">
        <v>5.5E-2</v>
      </c>
      <c r="F155" s="141">
        <v>5.5E-2</v>
      </c>
      <c r="G155" s="141">
        <v>5.5E-2</v>
      </c>
      <c r="H155" s="141">
        <v>5.5E-2</v>
      </c>
      <c r="I155" s="141">
        <v>5.5E-2</v>
      </c>
      <c r="J155" s="141">
        <v>5.5E-2</v>
      </c>
      <c r="K155" s="141">
        <v>5.5E-2</v>
      </c>
      <c r="L155" s="141">
        <v>0.05</v>
      </c>
    </row>
    <row r="156" spans="2:12">
      <c r="B156" s="37">
        <f t="shared" si="6"/>
        <v>2012</v>
      </c>
      <c r="C156" s="141">
        <v>5.5E-2</v>
      </c>
      <c r="D156" s="141">
        <v>5.5E-2</v>
      </c>
      <c r="E156" s="141">
        <v>5.5E-2</v>
      </c>
      <c r="F156" s="141">
        <v>5.5E-2</v>
      </c>
      <c r="G156" s="141">
        <v>5.5E-2</v>
      </c>
      <c r="H156" s="141">
        <v>5.5E-2</v>
      </c>
      <c r="I156" s="141">
        <v>5.5E-2</v>
      </c>
      <c r="J156" s="141">
        <v>5.5E-2</v>
      </c>
      <c r="K156" s="141">
        <v>5.5E-2</v>
      </c>
      <c r="L156" s="141">
        <v>0.05</v>
      </c>
    </row>
    <row r="157" spans="2:12">
      <c r="B157" s="37">
        <f t="shared" si="6"/>
        <v>2013</v>
      </c>
      <c r="C157" s="141">
        <v>5.5E-2</v>
      </c>
      <c r="D157" s="141">
        <v>5.5E-2</v>
      </c>
      <c r="E157" s="141">
        <v>5.5E-2</v>
      </c>
      <c r="F157" s="141">
        <v>5.5E-2</v>
      </c>
      <c r="G157" s="141">
        <v>5.5E-2</v>
      </c>
      <c r="H157" s="141">
        <v>5.5E-2</v>
      </c>
      <c r="I157" s="141">
        <v>5.5E-2</v>
      </c>
      <c r="J157" s="141">
        <v>5.5E-2</v>
      </c>
      <c r="K157" s="141">
        <v>5.5E-2</v>
      </c>
      <c r="L157" s="141">
        <v>0.05</v>
      </c>
    </row>
    <row r="158" spans="2:12">
      <c r="B158" s="37">
        <f t="shared" si="6"/>
        <v>2014</v>
      </c>
      <c r="C158" s="141">
        <v>5.5E-2</v>
      </c>
      <c r="D158" s="141">
        <v>5.5E-2</v>
      </c>
      <c r="E158" s="141">
        <v>5.5E-2</v>
      </c>
      <c r="F158" s="141">
        <v>5.5E-2</v>
      </c>
      <c r="G158" s="141">
        <v>5.5E-2</v>
      </c>
      <c r="H158" s="141">
        <v>5.5E-2</v>
      </c>
      <c r="I158" s="141">
        <v>5.5E-2</v>
      </c>
      <c r="J158" s="141">
        <v>5.5E-2</v>
      </c>
      <c r="K158" s="141">
        <v>5.5E-2</v>
      </c>
      <c r="L158" s="141">
        <v>0.05</v>
      </c>
    </row>
    <row r="159" spans="2:12">
      <c r="B159" s="37">
        <f t="shared" si="6"/>
        <v>2015</v>
      </c>
      <c r="C159" s="141">
        <v>5.5E-2</v>
      </c>
      <c r="D159" s="141">
        <v>5.5E-2</v>
      </c>
      <c r="E159" s="141">
        <v>5.5E-2</v>
      </c>
      <c r="F159" s="141">
        <v>5.5E-2</v>
      </c>
      <c r="G159" s="141">
        <v>5.5E-2</v>
      </c>
      <c r="H159" s="141">
        <v>5.5E-2</v>
      </c>
      <c r="I159" s="141">
        <v>5.5E-2</v>
      </c>
      <c r="J159" s="141">
        <v>5.5E-2</v>
      </c>
      <c r="K159" s="141">
        <v>5.5E-2</v>
      </c>
      <c r="L159" s="141">
        <v>0.05</v>
      </c>
    </row>
    <row r="160" spans="2:12">
      <c r="B160" s="37">
        <f t="shared" si="6"/>
        <v>2016</v>
      </c>
      <c r="C160" s="141">
        <v>5.5E-2</v>
      </c>
      <c r="D160" s="141">
        <v>5.5E-2</v>
      </c>
      <c r="E160" s="141">
        <v>5.5E-2</v>
      </c>
      <c r="F160" s="141">
        <v>5.5E-2</v>
      </c>
      <c r="G160" s="141">
        <v>5.5E-2</v>
      </c>
      <c r="H160" s="141">
        <v>5.5E-2</v>
      </c>
      <c r="I160" s="141">
        <v>5.5E-2</v>
      </c>
      <c r="J160" s="141">
        <v>5.5E-2</v>
      </c>
      <c r="K160" s="141">
        <v>5.5E-2</v>
      </c>
      <c r="L160" s="141">
        <v>0.05</v>
      </c>
    </row>
    <row r="161" spans="2:12">
      <c r="B161" s="37">
        <f t="shared" si="6"/>
        <v>2017</v>
      </c>
      <c r="C161" s="141">
        <v>5.5E-2</v>
      </c>
      <c r="D161" s="141">
        <v>5.5E-2</v>
      </c>
      <c r="E161" s="141">
        <v>5.5E-2</v>
      </c>
      <c r="F161" s="141">
        <v>5.5E-2</v>
      </c>
      <c r="G161" s="141">
        <v>5.5E-2</v>
      </c>
      <c r="H161" s="141">
        <v>5.5E-2</v>
      </c>
      <c r="I161" s="141">
        <v>5.5E-2</v>
      </c>
      <c r="J161" s="141">
        <v>5.5E-2</v>
      </c>
      <c r="K161" s="141">
        <v>5.5E-2</v>
      </c>
      <c r="L161" s="141">
        <v>0.05</v>
      </c>
    </row>
    <row r="162" spans="2:12">
      <c r="B162" s="37">
        <f t="shared" si="6"/>
        <v>2018</v>
      </c>
      <c r="C162" s="141">
        <v>5.5E-2</v>
      </c>
      <c r="D162" s="141">
        <v>5.5E-2</v>
      </c>
      <c r="E162" s="141">
        <v>5.5E-2</v>
      </c>
      <c r="F162" s="141">
        <v>5.5E-2</v>
      </c>
      <c r="G162" s="141">
        <v>5.5E-2</v>
      </c>
      <c r="H162" s="141">
        <v>5.5E-2</v>
      </c>
      <c r="I162" s="141">
        <v>5.5E-2</v>
      </c>
      <c r="J162" s="141">
        <v>5.5E-2</v>
      </c>
      <c r="K162" s="141">
        <v>5.5E-2</v>
      </c>
      <c r="L162" s="141">
        <v>0.05</v>
      </c>
    </row>
    <row r="163" spans="2:12">
      <c r="B163" s="37">
        <f t="shared" si="6"/>
        <v>2019</v>
      </c>
      <c r="C163" s="141">
        <v>5.5E-2</v>
      </c>
      <c r="D163" s="141">
        <v>5.5E-2</v>
      </c>
      <c r="E163" s="141">
        <v>5.5E-2</v>
      </c>
      <c r="F163" s="141">
        <v>5.5E-2</v>
      </c>
      <c r="G163" s="141">
        <v>5.5E-2</v>
      </c>
      <c r="H163" s="141">
        <v>5.5E-2</v>
      </c>
      <c r="I163" s="141">
        <v>5.5E-2</v>
      </c>
      <c r="J163" s="141">
        <v>5.5E-2</v>
      </c>
      <c r="K163" s="141">
        <v>5.5E-2</v>
      </c>
      <c r="L163" s="141">
        <v>0.05</v>
      </c>
    </row>
    <row r="164" spans="2:12">
      <c r="B164" s="37">
        <f t="shared" si="6"/>
        <v>2020</v>
      </c>
      <c r="C164" s="141">
        <v>5.5E-2</v>
      </c>
      <c r="D164" s="141">
        <v>5.5E-2</v>
      </c>
      <c r="E164" s="141">
        <v>5.5E-2</v>
      </c>
      <c r="F164" s="141">
        <v>5.5E-2</v>
      </c>
      <c r="G164" s="141">
        <v>5.5E-2</v>
      </c>
      <c r="H164" s="141">
        <v>5.5E-2</v>
      </c>
      <c r="I164" s="141">
        <v>5.5E-2</v>
      </c>
      <c r="J164" s="141">
        <v>5.5E-2</v>
      </c>
      <c r="K164" s="141">
        <v>5.5E-2</v>
      </c>
      <c r="L164" s="141">
        <v>0.05</v>
      </c>
    </row>
    <row r="165" spans="2:12">
      <c r="B165" s="37">
        <f t="shared" si="6"/>
        <v>2021</v>
      </c>
      <c r="C165" s="141">
        <v>5.5E-2</v>
      </c>
      <c r="D165" s="141">
        <v>5.5E-2</v>
      </c>
      <c r="E165" s="141">
        <v>5.5E-2</v>
      </c>
      <c r="F165" s="141">
        <v>5.5E-2</v>
      </c>
      <c r="G165" s="141">
        <v>5.5E-2</v>
      </c>
      <c r="H165" s="141">
        <v>5.5E-2</v>
      </c>
      <c r="I165" s="141">
        <v>5.5E-2</v>
      </c>
      <c r="J165" s="141">
        <v>5.5E-2</v>
      </c>
      <c r="K165" s="141">
        <v>5.5E-2</v>
      </c>
      <c r="L165" s="141">
        <v>0.05</v>
      </c>
    </row>
    <row r="166" spans="2:12">
      <c r="B166" s="37">
        <f t="shared" si="6"/>
        <v>2022</v>
      </c>
      <c r="C166" s="141">
        <v>5.5E-2</v>
      </c>
      <c r="D166" s="141">
        <v>5.5E-2</v>
      </c>
      <c r="E166" s="141">
        <v>5.5E-2</v>
      </c>
      <c r="F166" s="141">
        <v>5.5E-2</v>
      </c>
      <c r="G166" s="141">
        <v>5.5E-2</v>
      </c>
      <c r="H166" s="141">
        <v>5.5E-2</v>
      </c>
      <c r="I166" s="141">
        <v>5.5E-2</v>
      </c>
      <c r="J166" s="141">
        <v>5.5E-2</v>
      </c>
      <c r="K166" s="141">
        <v>5.5E-2</v>
      </c>
      <c r="L166" s="141">
        <v>0.05</v>
      </c>
    </row>
    <row r="167" spans="2:12">
      <c r="B167" s="37">
        <f t="shared" si="6"/>
        <v>2023</v>
      </c>
      <c r="C167" s="141">
        <v>5.5E-2</v>
      </c>
      <c r="D167" s="141">
        <v>5.5E-2</v>
      </c>
      <c r="E167" s="141">
        <v>5.5E-2</v>
      </c>
      <c r="F167" s="141">
        <v>5.5E-2</v>
      </c>
      <c r="G167" s="141">
        <v>5.5E-2</v>
      </c>
      <c r="H167" s="141">
        <v>5.5E-2</v>
      </c>
      <c r="I167" s="141">
        <v>5.5E-2</v>
      </c>
      <c r="J167" s="141">
        <v>5.5E-2</v>
      </c>
      <c r="K167" s="141">
        <v>5.5E-2</v>
      </c>
      <c r="L167" s="141">
        <v>0.05</v>
      </c>
    </row>
    <row r="168" spans="2:12">
      <c r="B168" s="37">
        <f t="shared" si="6"/>
        <v>2024</v>
      </c>
      <c r="C168" s="141">
        <v>5.5E-2</v>
      </c>
      <c r="D168" s="141">
        <v>5.5E-2</v>
      </c>
      <c r="E168" s="141">
        <v>5.5E-2</v>
      </c>
      <c r="F168" s="141">
        <v>5.5E-2</v>
      </c>
      <c r="G168" s="141">
        <v>5.5E-2</v>
      </c>
      <c r="H168" s="141">
        <v>5.5E-2</v>
      </c>
      <c r="I168" s="141">
        <v>5.5E-2</v>
      </c>
      <c r="J168" s="141">
        <v>5.5E-2</v>
      </c>
      <c r="K168" s="141">
        <v>5.5E-2</v>
      </c>
      <c r="L168" s="141">
        <v>0.05</v>
      </c>
    </row>
    <row r="169" spans="2:12">
      <c r="B169" s="37">
        <f t="shared" si="6"/>
        <v>2025</v>
      </c>
      <c r="C169" s="141">
        <v>5.5E-2</v>
      </c>
      <c r="D169" s="141">
        <v>5.5E-2</v>
      </c>
      <c r="E169" s="141">
        <v>5.5E-2</v>
      </c>
      <c r="F169" s="141">
        <v>5.5E-2</v>
      </c>
      <c r="G169" s="141">
        <v>5.5E-2</v>
      </c>
      <c r="H169" s="141">
        <v>5.5E-2</v>
      </c>
      <c r="I169" s="141">
        <v>5.5E-2</v>
      </c>
      <c r="J169" s="141">
        <v>5.5E-2</v>
      </c>
      <c r="K169" s="141">
        <v>5.5E-2</v>
      </c>
      <c r="L169" s="141">
        <v>0.05</v>
      </c>
    </row>
    <row r="170" spans="2:12">
      <c r="B170" s="37">
        <f t="shared" si="6"/>
        <v>2026</v>
      </c>
      <c r="C170" s="141">
        <v>5.5E-2</v>
      </c>
      <c r="D170" s="141">
        <v>5.5E-2</v>
      </c>
      <c r="E170" s="141">
        <v>5.5E-2</v>
      </c>
      <c r="F170" s="141">
        <v>5.5E-2</v>
      </c>
      <c r="G170" s="141">
        <v>5.5E-2</v>
      </c>
      <c r="H170" s="141">
        <v>5.5E-2</v>
      </c>
      <c r="I170" s="141">
        <v>5.5E-2</v>
      </c>
      <c r="J170" s="141">
        <v>5.5E-2</v>
      </c>
      <c r="K170" s="141">
        <v>5.5E-2</v>
      </c>
      <c r="L170" s="141">
        <v>0.05</v>
      </c>
    </row>
    <row r="171" spans="2:12">
      <c r="B171" s="37">
        <f t="shared" si="6"/>
        <v>2027</v>
      </c>
      <c r="C171" s="141">
        <v>5.5E-2</v>
      </c>
      <c r="D171" s="141">
        <v>5.5E-2</v>
      </c>
      <c r="E171" s="141">
        <v>5.5E-2</v>
      </c>
      <c r="F171" s="141">
        <v>5.5E-2</v>
      </c>
      <c r="G171" s="141">
        <v>5.5E-2</v>
      </c>
      <c r="H171" s="141">
        <v>5.5E-2</v>
      </c>
      <c r="I171" s="141">
        <v>5.5E-2</v>
      </c>
      <c r="J171" s="141">
        <v>5.5E-2</v>
      </c>
      <c r="K171" s="141">
        <v>5.5E-2</v>
      </c>
      <c r="L171" s="141">
        <v>0.05</v>
      </c>
    </row>
    <row r="172" spans="2:12">
      <c r="B172" s="37">
        <f t="shared" si="6"/>
        <v>2028</v>
      </c>
      <c r="C172" s="141">
        <v>5.5E-2</v>
      </c>
      <c r="D172" s="141">
        <v>5.5E-2</v>
      </c>
      <c r="E172" s="141">
        <v>5.5E-2</v>
      </c>
      <c r="F172" s="141">
        <v>5.5E-2</v>
      </c>
      <c r="G172" s="141">
        <v>5.5E-2</v>
      </c>
      <c r="H172" s="141">
        <v>5.5E-2</v>
      </c>
      <c r="I172" s="141">
        <v>5.5E-2</v>
      </c>
      <c r="J172" s="141">
        <v>5.5E-2</v>
      </c>
      <c r="K172" s="141">
        <v>5.5E-2</v>
      </c>
      <c r="L172" s="141">
        <v>0.05</v>
      </c>
    </row>
    <row r="173" spans="2:12">
      <c r="B173" s="37">
        <f t="shared" si="6"/>
        <v>2029</v>
      </c>
      <c r="C173" s="141">
        <v>5.5E-2</v>
      </c>
      <c r="D173" s="141">
        <v>5.5E-2</v>
      </c>
      <c r="E173" s="141">
        <v>5.5E-2</v>
      </c>
      <c r="F173" s="141">
        <v>5.5E-2</v>
      </c>
      <c r="G173" s="141">
        <v>5.5E-2</v>
      </c>
      <c r="H173" s="141">
        <v>5.5E-2</v>
      </c>
      <c r="I173" s="141">
        <v>5.5E-2</v>
      </c>
      <c r="J173" s="141">
        <v>5.5E-2</v>
      </c>
      <c r="K173" s="141">
        <v>5.5E-2</v>
      </c>
      <c r="L173" s="141">
        <v>0.05</v>
      </c>
    </row>
    <row r="174" spans="2:12">
      <c r="B174" s="37">
        <f t="shared" si="6"/>
        <v>2030</v>
      </c>
      <c r="C174" s="141">
        <v>5.5E-2</v>
      </c>
      <c r="D174" s="141">
        <v>5.5E-2</v>
      </c>
      <c r="E174" s="141">
        <v>5.5E-2</v>
      </c>
      <c r="F174" s="141">
        <v>5.5E-2</v>
      </c>
      <c r="G174" s="141">
        <v>5.5E-2</v>
      </c>
      <c r="H174" s="141">
        <v>5.5E-2</v>
      </c>
      <c r="I174" s="141">
        <v>5.5E-2</v>
      </c>
      <c r="J174" s="141">
        <v>5.5E-2</v>
      </c>
      <c r="K174" s="141">
        <v>5.5E-2</v>
      </c>
      <c r="L174" s="141">
        <v>0.05</v>
      </c>
    </row>
    <row r="175" spans="2:12">
      <c r="B175" s="37">
        <f t="shared" si="6"/>
        <v>2031</v>
      </c>
      <c r="C175" s="141">
        <v>5.5E-2</v>
      </c>
      <c r="D175" s="141">
        <v>5.5E-2</v>
      </c>
      <c r="E175" s="141">
        <v>5.5E-2</v>
      </c>
      <c r="F175" s="141">
        <v>5.5E-2</v>
      </c>
      <c r="G175" s="141">
        <v>5.5E-2</v>
      </c>
      <c r="H175" s="141">
        <v>5.5E-2</v>
      </c>
      <c r="I175" s="141">
        <v>5.5E-2</v>
      </c>
      <c r="J175" s="141">
        <v>5.5E-2</v>
      </c>
      <c r="K175" s="141">
        <v>5.5E-2</v>
      </c>
      <c r="L175" s="141">
        <v>0.05</v>
      </c>
    </row>
    <row r="176" spans="2:12">
      <c r="B176" s="37">
        <f t="shared" si="6"/>
        <v>2032</v>
      </c>
      <c r="C176" s="141">
        <v>5.5E-2</v>
      </c>
      <c r="D176" s="141">
        <v>5.5E-2</v>
      </c>
      <c r="E176" s="141">
        <v>5.5E-2</v>
      </c>
      <c r="F176" s="141">
        <v>5.5E-2</v>
      </c>
      <c r="G176" s="141">
        <v>5.5E-2</v>
      </c>
      <c r="H176" s="141">
        <v>5.5E-2</v>
      </c>
      <c r="I176" s="141">
        <v>5.5E-2</v>
      </c>
      <c r="J176" s="141">
        <v>5.5E-2</v>
      </c>
      <c r="K176" s="141">
        <v>5.5E-2</v>
      </c>
      <c r="L176" s="141">
        <v>0.05</v>
      </c>
    </row>
    <row r="177" spans="2:12">
      <c r="B177" s="37">
        <f t="shared" si="6"/>
        <v>2033</v>
      </c>
      <c r="C177" s="141">
        <v>5.5E-2</v>
      </c>
      <c r="D177" s="141">
        <v>5.5E-2</v>
      </c>
      <c r="E177" s="141">
        <v>5.5E-2</v>
      </c>
      <c r="F177" s="141">
        <v>5.5E-2</v>
      </c>
      <c r="G177" s="141">
        <v>5.5E-2</v>
      </c>
      <c r="H177" s="141">
        <v>5.5E-2</v>
      </c>
      <c r="I177" s="141">
        <v>5.5E-2</v>
      </c>
      <c r="J177" s="141">
        <v>5.5E-2</v>
      </c>
      <c r="K177" s="141">
        <v>5.5E-2</v>
      </c>
      <c r="L177" s="141">
        <v>0.05</v>
      </c>
    </row>
    <row r="178" spans="2:12">
      <c r="B178" s="37">
        <f t="shared" si="6"/>
        <v>2034</v>
      </c>
      <c r="C178" s="141">
        <v>5.5E-2</v>
      </c>
      <c r="D178" s="141">
        <v>5.5E-2</v>
      </c>
      <c r="E178" s="141">
        <v>5.5E-2</v>
      </c>
      <c r="F178" s="141">
        <v>5.5E-2</v>
      </c>
      <c r="G178" s="141">
        <v>5.5E-2</v>
      </c>
      <c r="H178" s="141">
        <v>5.5E-2</v>
      </c>
      <c r="I178" s="141">
        <v>5.5E-2</v>
      </c>
      <c r="J178" s="141">
        <v>5.5E-2</v>
      </c>
      <c r="K178" s="141">
        <v>5.5E-2</v>
      </c>
      <c r="L178" s="141">
        <v>0.05</v>
      </c>
    </row>
    <row r="179" spans="2:12">
      <c r="B179" s="37">
        <f t="shared" si="6"/>
        <v>2035</v>
      </c>
      <c r="C179" s="141">
        <v>5.5E-2</v>
      </c>
      <c r="D179" s="141">
        <v>5.5E-2</v>
      </c>
      <c r="E179" s="141">
        <v>5.5E-2</v>
      </c>
      <c r="F179" s="141">
        <v>5.5E-2</v>
      </c>
      <c r="G179" s="141">
        <v>5.5E-2</v>
      </c>
      <c r="H179" s="141">
        <v>5.5E-2</v>
      </c>
      <c r="I179" s="141">
        <v>5.5E-2</v>
      </c>
      <c r="J179" s="141">
        <v>5.5E-2</v>
      </c>
      <c r="K179" s="141">
        <v>5.5E-2</v>
      </c>
      <c r="L179" s="141">
        <v>0.05</v>
      </c>
    </row>
    <row r="180" spans="2:12">
      <c r="B180" s="37">
        <f t="shared" si="6"/>
        <v>2036</v>
      </c>
      <c r="C180" s="141">
        <v>5.5E-2</v>
      </c>
      <c r="D180" s="141">
        <v>5.5E-2</v>
      </c>
      <c r="E180" s="141">
        <v>5.5E-2</v>
      </c>
      <c r="F180" s="141">
        <v>5.5E-2</v>
      </c>
      <c r="G180" s="141">
        <v>5.5E-2</v>
      </c>
      <c r="H180" s="141">
        <v>5.5E-2</v>
      </c>
      <c r="I180" s="141">
        <v>5.5E-2</v>
      </c>
      <c r="J180" s="141">
        <v>5.5E-2</v>
      </c>
      <c r="K180" s="141">
        <v>5.5E-2</v>
      </c>
      <c r="L180" s="141">
        <v>0.05</v>
      </c>
    </row>
    <row r="181" spans="2:12">
      <c r="B181" s="37">
        <f t="shared" si="6"/>
        <v>2037</v>
      </c>
      <c r="C181" s="141">
        <v>5.5E-2</v>
      </c>
      <c r="D181" s="141">
        <v>5.5E-2</v>
      </c>
      <c r="E181" s="141">
        <v>5.5E-2</v>
      </c>
      <c r="F181" s="141">
        <v>5.5E-2</v>
      </c>
      <c r="G181" s="141">
        <v>5.5E-2</v>
      </c>
      <c r="H181" s="141">
        <v>5.5E-2</v>
      </c>
      <c r="I181" s="141">
        <v>5.5E-2</v>
      </c>
      <c r="J181" s="141">
        <v>5.5E-2</v>
      </c>
      <c r="K181" s="141">
        <v>5.5E-2</v>
      </c>
      <c r="L181" s="141">
        <v>0.05</v>
      </c>
    </row>
    <row r="182" spans="2:12">
      <c r="B182" s="37">
        <f t="shared" si="6"/>
        <v>2038</v>
      </c>
      <c r="C182" s="141">
        <v>5.5E-2</v>
      </c>
      <c r="D182" s="141">
        <v>5.5E-2</v>
      </c>
      <c r="E182" s="141">
        <v>5.5E-2</v>
      </c>
      <c r="F182" s="141">
        <v>5.5E-2</v>
      </c>
      <c r="G182" s="141">
        <v>5.5E-2</v>
      </c>
      <c r="H182" s="141">
        <v>5.5E-2</v>
      </c>
      <c r="I182" s="141">
        <v>5.5E-2</v>
      </c>
      <c r="J182" s="141">
        <v>5.5E-2</v>
      </c>
      <c r="K182" s="141">
        <v>5.5E-2</v>
      </c>
      <c r="L182" s="141">
        <v>0.05</v>
      </c>
    </row>
    <row r="183" spans="2:12">
      <c r="B183" s="37">
        <f t="shared" si="6"/>
        <v>2039</v>
      </c>
      <c r="C183" s="141">
        <v>5.5E-2</v>
      </c>
      <c r="D183" s="141">
        <v>5.5E-2</v>
      </c>
      <c r="E183" s="141">
        <v>5.5E-2</v>
      </c>
      <c r="F183" s="141">
        <v>5.5E-2</v>
      </c>
      <c r="G183" s="141">
        <v>5.5E-2</v>
      </c>
      <c r="H183" s="141">
        <v>5.5E-2</v>
      </c>
      <c r="I183" s="141">
        <v>5.5E-2</v>
      </c>
      <c r="J183" s="141">
        <v>5.5E-2</v>
      </c>
      <c r="K183" s="141">
        <v>5.5E-2</v>
      </c>
      <c r="L183" s="141">
        <v>0.05</v>
      </c>
    </row>
    <row r="184" spans="2:12">
      <c r="B184" s="37">
        <f t="shared" si="6"/>
        <v>2040</v>
      </c>
      <c r="C184" s="141">
        <v>5.5E-2</v>
      </c>
      <c r="D184" s="141">
        <v>5.5E-2</v>
      </c>
      <c r="E184" s="141">
        <v>5.5E-2</v>
      </c>
      <c r="F184" s="141">
        <v>5.5E-2</v>
      </c>
      <c r="G184" s="141">
        <v>5.5E-2</v>
      </c>
      <c r="H184" s="141">
        <v>5.5E-2</v>
      </c>
      <c r="I184" s="141">
        <v>5.5E-2</v>
      </c>
      <c r="J184" s="141">
        <v>5.5E-2</v>
      </c>
      <c r="K184" s="141">
        <v>5.5E-2</v>
      </c>
      <c r="L184" s="141">
        <v>0.05</v>
      </c>
    </row>
    <row r="185" spans="2:12">
      <c r="B185" s="37">
        <f t="shared" si="6"/>
        <v>2041</v>
      </c>
      <c r="C185" s="141">
        <v>5.5E-2</v>
      </c>
      <c r="D185" s="141">
        <v>5.5E-2</v>
      </c>
      <c r="E185" s="141">
        <v>5.5E-2</v>
      </c>
      <c r="F185" s="141">
        <v>5.5E-2</v>
      </c>
      <c r="G185" s="141">
        <v>5.5E-2</v>
      </c>
      <c r="H185" s="141">
        <v>5.5E-2</v>
      </c>
      <c r="I185" s="141">
        <v>5.5E-2</v>
      </c>
      <c r="J185" s="141">
        <v>5.5E-2</v>
      </c>
      <c r="K185" s="141">
        <v>5.5E-2</v>
      </c>
      <c r="L185" s="141">
        <v>0.05</v>
      </c>
    </row>
    <row r="186" spans="2:12">
      <c r="B186" s="37">
        <f t="shared" si="6"/>
        <v>2042</v>
      </c>
      <c r="C186" s="141">
        <v>5.5E-2</v>
      </c>
      <c r="D186" s="141">
        <v>5.5E-2</v>
      </c>
      <c r="E186" s="141">
        <v>5.5E-2</v>
      </c>
      <c r="F186" s="141">
        <v>5.5E-2</v>
      </c>
      <c r="G186" s="141">
        <v>5.5E-2</v>
      </c>
      <c r="H186" s="141">
        <v>5.5E-2</v>
      </c>
      <c r="I186" s="141">
        <v>5.5E-2</v>
      </c>
      <c r="J186" s="141">
        <v>5.5E-2</v>
      </c>
      <c r="K186" s="141">
        <v>5.5E-2</v>
      </c>
      <c r="L186" s="141">
        <v>0.05</v>
      </c>
    </row>
    <row r="187" spans="2:12">
      <c r="B187" s="37">
        <f t="shared" si="6"/>
        <v>2043</v>
      </c>
      <c r="C187" s="141">
        <v>5.5E-2</v>
      </c>
      <c r="D187" s="141">
        <v>5.5E-2</v>
      </c>
      <c r="E187" s="141">
        <v>5.5E-2</v>
      </c>
      <c r="F187" s="141">
        <v>5.5E-2</v>
      </c>
      <c r="G187" s="141">
        <v>5.5E-2</v>
      </c>
      <c r="H187" s="141">
        <v>5.5E-2</v>
      </c>
      <c r="I187" s="141">
        <v>5.5E-2</v>
      </c>
      <c r="J187" s="141">
        <v>5.5E-2</v>
      </c>
      <c r="K187" s="141">
        <v>5.5E-2</v>
      </c>
      <c r="L187" s="141">
        <v>0.05</v>
      </c>
    </row>
    <row r="188" spans="2:12">
      <c r="B188" s="37">
        <f t="shared" si="6"/>
        <v>2044</v>
      </c>
      <c r="C188" s="141">
        <v>5.5E-2</v>
      </c>
      <c r="D188" s="141">
        <v>5.5E-2</v>
      </c>
      <c r="E188" s="141">
        <v>5.5E-2</v>
      </c>
      <c r="F188" s="141">
        <v>5.5E-2</v>
      </c>
      <c r="G188" s="141">
        <v>5.5E-2</v>
      </c>
      <c r="H188" s="141">
        <v>5.5E-2</v>
      </c>
      <c r="I188" s="141">
        <v>5.5E-2</v>
      </c>
      <c r="J188" s="141">
        <v>5.5E-2</v>
      </c>
      <c r="K188" s="141">
        <v>5.5E-2</v>
      </c>
      <c r="L188" s="141">
        <v>0.05</v>
      </c>
    </row>
    <row r="189" spans="2:12">
      <c r="B189" s="37">
        <f t="shared" si="6"/>
        <v>2045</v>
      </c>
      <c r="C189" s="141">
        <v>5.5E-2</v>
      </c>
      <c r="D189" s="141">
        <v>5.5E-2</v>
      </c>
      <c r="E189" s="141">
        <v>5.5E-2</v>
      </c>
      <c r="F189" s="141">
        <v>5.5E-2</v>
      </c>
      <c r="G189" s="141">
        <v>5.5E-2</v>
      </c>
      <c r="H189" s="141">
        <v>5.5E-2</v>
      </c>
      <c r="I189" s="141">
        <v>5.5E-2</v>
      </c>
      <c r="J189" s="141">
        <v>5.5E-2</v>
      </c>
      <c r="K189" s="141">
        <v>5.5E-2</v>
      </c>
      <c r="L189" s="141">
        <v>0.05</v>
      </c>
    </row>
    <row r="190" spans="2:12">
      <c r="B190" s="37">
        <f t="shared" si="6"/>
        <v>2046</v>
      </c>
      <c r="C190" s="141">
        <v>5.5E-2</v>
      </c>
      <c r="D190" s="141">
        <v>5.5E-2</v>
      </c>
      <c r="E190" s="141">
        <v>5.5E-2</v>
      </c>
      <c r="F190" s="141">
        <v>5.5E-2</v>
      </c>
      <c r="G190" s="141">
        <v>5.5E-2</v>
      </c>
      <c r="H190" s="141">
        <v>5.5E-2</v>
      </c>
      <c r="I190" s="141">
        <v>5.5E-2</v>
      </c>
      <c r="J190" s="141">
        <v>5.5E-2</v>
      </c>
      <c r="K190" s="141">
        <v>5.5E-2</v>
      </c>
      <c r="L190" s="141">
        <v>0.05</v>
      </c>
    </row>
    <row r="191" spans="2:12">
      <c r="B191" s="37">
        <f t="shared" si="6"/>
        <v>2047</v>
      </c>
      <c r="C191" s="141">
        <v>5.5E-2</v>
      </c>
      <c r="D191" s="141">
        <v>5.5E-2</v>
      </c>
      <c r="E191" s="141">
        <v>5.5E-2</v>
      </c>
      <c r="F191" s="141">
        <v>5.5E-2</v>
      </c>
      <c r="G191" s="141">
        <v>5.5E-2</v>
      </c>
      <c r="H191" s="141">
        <v>5.5E-2</v>
      </c>
      <c r="I191" s="141">
        <v>5.5E-2</v>
      </c>
      <c r="J191" s="141">
        <v>5.5E-2</v>
      </c>
      <c r="K191" s="141">
        <v>5.5E-2</v>
      </c>
      <c r="L191" s="141">
        <v>0.05</v>
      </c>
    </row>
    <row r="192" spans="2:12">
      <c r="B192" s="37">
        <f t="shared" si="6"/>
        <v>2048</v>
      </c>
      <c r="C192" s="141">
        <v>5.5E-2</v>
      </c>
      <c r="D192" s="141">
        <v>5.5E-2</v>
      </c>
      <c r="E192" s="141">
        <v>5.5E-2</v>
      </c>
      <c r="F192" s="141">
        <v>5.5E-2</v>
      </c>
      <c r="G192" s="141">
        <v>5.5E-2</v>
      </c>
      <c r="H192" s="141">
        <v>5.5E-2</v>
      </c>
      <c r="I192" s="141">
        <v>5.5E-2</v>
      </c>
      <c r="J192" s="141">
        <v>5.5E-2</v>
      </c>
      <c r="K192" s="141">
        <v>5.5E-2</v>
      </c>
      <c r="L192" s="141">
        <v>0.05</v>
      </c>
    </row>
    <row r="193" spans="2:12">
      <c r="B193" s="37">
        <f t="shared" si="6"/>
        <v>2049</v>
      </c>
      <c r="C193" s="141">
        <v>5.5E-2</v>
      </c>
      <c r="D193" s="141">
        <v>5.5E-2</v>
      </c>
      <c r="E193" s="141">
        <v>5.5E-2</v>
      </c>
      <c r="F193" s="141">
        <v>5.5E-2</v>
      </c>
      <c r="G193" s="141">
        <v>5.5E-2</v>
      </c>
      <c r="H193" s="141">
        <v>5.5E-2</v>
      </c>
      <c r="I193" s="141">
        <v>5.5E-2</v>
      </c>
      <c r="J193" s="141">
        <v>5.5E-2</v>
      </c>
      <c r="K193" s="141">
        <v>5.5E-2</v>
      </c>
      <c r="L193" s="141">
        <v>0.05</v>
      </c>
    </row>
    <row r="194" spans="2:12">
      <c r="B194" s="37">
        <f t="shared" si="6"/>
        <v>2050</v>
      </c>
      <c r="C194" s="141">
        <v>5.5E-2</v>
      </c>
      <c r="D194" s="141">
        <v>5.5E-2</v>
      </c>
      <c r="E194" s="141">
        <v>5.5E-2</v>
      </c>
      <c r="F194" s="141">
        <v>5.5E-2</v>
      </c>
      <c r="G194" s="141">
        <v>5.5E-2</v>
      </c>
      <c r="H194" s="141">
        <v>5.5E-2</v>
      </c>
      <c r="I194" s="141">
        <v>5.5E-2</v>
      </c>
      <c r="J194" s="141">
        <v>5.5E-2</v>
      </c>
      <c r="K194" s="141">
        <v>5.5E-2</v>
      </c>
      <c r="L194" s="141">
        <v>0.05</v>
      </c>
    </row>
    <row r="195" spans="2:12">
      <c r="B195" s="37">
        <f t="shared" si="6"/>
        <v>2051</v>
      </c>
      <c r="C195" s="141">
        <v>5.5E-2</v>
      </c>
      <c r="D195" s="141">
        <v>5.5E-2</v>
      </c>
      <c r="E195" s="141">
        <v>5.5E-2</v>
      </c>
      <c r="F195" s="141">
        <v>5.5E-2</v>
      </c>
      <c r="G195" s="141">
        <v>5.5E-2</v>
      </c>
      <c r="H195" s="141">
        <v>5.5E-2</v>
      </c>
      <c r="I195" s="141">
        <v>5.5E-2</v>
      </c>
      <c r="J195" s="141">
        <v>5.5E-2</v>
      </c>
      <c r="K195" s="141">
        <v>5.5E-2</v>
      </c>
      <c r="L195" s="141">
        <v>0.05</v>
      </c>
    </row>
    <row r="196" spans="2:12">
      <c r="B196" s="37">
        <f t="shared" si="6"/>
        <v>2052</v>
      </c>
      <c r="C196" s="141">
        <v>5.5E-2</v>
      </c>
      <c r="D196" s="141">
        <v>5.5E-2</v>
      </c>
      <c r="E196" s="141">
        <v>5.5E-2</v>
      </c>
      <c r="F196" s="141">
        <v>5.5E-2</v>
      </c>
      <c r="G196" s="141">
        <v>5.5E-2</v>
      </c>
      <c r="H196" s="141">
        <v>5.5E-2</v>
      </c>
      <c r="I196" s="141">
        <v>5.5E-2</v>
      </c>
      <c r="J196" s="141">
        <v>5.5E-2</v>
      </c>
      <c r="K196" s="141">
        <v>5.5E-2</v>
      </c>
      <c r="L196" s="141">
        <v>0.05</v>
      </c>
    </row>
    <row r="197" spans="2:12">
      <c r="B197" s="37">
        <f t="shared" si="6"/>
        <v>2053</v>
      </c>
      <c r="C197" s="141">
        <v>5.5E-2</v>
      </c>
      <c r="D197" s="141">
        <v>5.5E-2</v>
      </c>
      <c r="E197" s="141">
        <v>5.5E-2</v>
      </c>
      <c r="F197" s="141">
        <v>5.5E-2</v>
      </c>
      <c r="G197" s="141">
        <v>5.5E-2</v>
      </c>
      <c r="H197" s="141">
        <v>5.5E-2</v>
      </c>
      <c r="I197" s="141">
        <v>5.5E-2</v>
      </c>
      <c r="J197" s="141">
        <v>5.5E-2</v>
      </c>
      <c r="K197" s="141">
        <v>5.5E-2</v>
      </c>
      <c r="L197" s="141">
        <v>0.05</v>
      </c>
    </row>
    <row r="198" spans="2:12">
      <c r="B198" s="37">
        <f t="shared" si="6"/>
        <v>2054</v>
      </c>
      <c r="C198" s="141">
        <v>5.5E-2</v>
      </c>
      <c r="D198" s="141">
        <v>5.5E-2</v>
      </c>
      <c r="E198" s="141">
        <v>5.5E-2</v>
      </c>
      <c r="F198" s="141">
        <v>5.5E-2</v>
      </c>
      <c r="G198" s="141">
        <v>5.5E-2</v>
      </c>
      <c r="H198" s="141">
        <v>5.5E-2</v>
      </c>
      <c r="I198" s="141">
        <v>5.5E-2</v>
      </c>
      <c r="J198" s="141">
        <v>5.5E-2</v>
      </c>
      <c r="K198" s="141">
        <v>5.5E-2</v>
      </c>
      <c r="L198" s="141">
        <v>0.05</v>
      </c>
    </row>
    <row r="199" spans="2:12">
      <c r="B199" s="37">
        <f t="shared" si="6"/>
        <v>2055</v>
      </c>
      <c r="C199" s="141">
        <v>5.5E-2</v>
      </c>
      <c r="D199" s="141">
        <v>5.5E-2</v>
      </c>
      <c r="E199" s="141">
        <v>5.5E-2</v>
      </c>
      <c r="F199" s="141">
        <v>5.5E-2</v>
      </c>
      <c r="G199" s="141">
        <v>5.5E-2</v>
      </c>
      <c r="H199" s="141">
        <v>5.5E-2</v>
      </c>
      <c r="I199" s="141">
        <v>5.5E-2</v>
      </c>
      <c r="J199" s="141">
        <v>5.5E-2</v>
      </c>
      <c r="K199" s="141">
        <v>5.5E-2</v>
      </c>
      <c r="L199" s="141">
        <v>0.05</v>
      </c>
    </row>
    <row r="200" spans="2:12">
      <c r="B200" s="37">
        <f t="shared" si="6"/>
        <v>2056</v>
      </c>
      <c r="C200" s="141">
        <v>5.5E-2</v>
      </c>
      <c r="D200" s="141">
        <v>5.5E-2</v>
      </c>
      <c r="E200" s="141">
        <v>5.5E-2</v>
      </c>
      <c r="F200" s="141">
        <v>5.5E-2</v>
      </c>
      <c r="G200" s="141">
        <v>5.5E-2</v>
      </c>
      <c r="H200" s="141">
        <v>5.5E-2</v>
      </c>
      <c r="I200" s="141">
        <v>5.5E-2</v>
      </c>
      <c r="J200" s="141">
        <v>5.5E-2</v>
      </c>
      <c r="K200" s="141">
        <v>5.5E-2</v>
      </c>
      <c r="L200" s="141">
        <v>0.05</v>
      </c>
    </row>
    <row r="201" spans="2:12">
      <c r="B201" s="37">
        <f t="shared" si="6"/>
        <v>2057</v>
      </c>
      <c r="C201" s="141">
        <v>5.5E-2</v>
      </c>
      <c r="D201" s="141">
        <v>5.5E-2</v>
      </c>
      <c r="E201" s="141">
        <v>5.5E-2</v>
      </c>
      <c r="F201" s="141">
        <v>5.5E-2</v>
      </c>
      <c r="G201" s="141">
        <v>5.5E-2</v>
      </c>
      <c r="H201" s="141">
        <v>5.5E-2</v>
      </c>
      <c r="I201" s="141">
        <v>5.5E-2</v>
      </c>
      <c r="J201" s="141">
        <v>5.5E-2</v>
      </c>
      <c r="K201" s="141">
        <v>5.5E-2</v>
      </c>
      <c r="L201" s="141">
        <v>0.05</v>
      </c>
    </row>
    <row r="202" spans="2:12">
      <c r="B202" s="37">
        <f t="shared" si="6"/>
        <v>2058</v>
      </c>
      <c r="C202" s="141">
        <v>5.5E-2</v>
      </c>
      <c r="D202" s="141">
        <v>5.5E-2</v>
      </c>
      <c r="E202" s="141">
        <v>5.5E-2</v>
      </c>
      <c r="F202" s="141">
        <v>5.5E-2</v>
      </c>
      <c r="G202" s="141">
        <v>5.5E-2</v>
      </c>
      <c r="H202" s="141">
        <v>5.5E-2</v>
      </c>
      <c r="I202" s="141">
        <v>5.5E-2</v>
      </c>
      <c r="J202" s="141">
        <v>5.5E-2</v>
      </c>
      <c r="K202" s="141">
        <v>5.5E-2</v>
      </c>
      <c r="L202" s="141">
        <v>0.05</v>
      </c>
    </row>
    <row r="203" spans="2:12">
      <c r="B203" s="37">
        <f t="shared" si="6"/>
        <v>2059</v>
      </c>
      <c r="C203" s="141">
        <v>5.5E-2</v>
      </c>
      <c r="D203" s="141">
        <v>5.5E-2</v>
      </c>
      <c r="E203" s="141">
        <v>5.5E-2</v>
      </c>
      <c r="F203" s="141">
        <v>5.5E-2</v>
      </c>
      <c r="G203" s="141">
        <v>5.5E-2</v>
      </c>
      <c r="H203" s="141">
        <v>5.5E-2</v>
      </c>
      <c r="I203" s="141">
        <v>5.5E-2</v>
      </c>
      <c r="J203" s="141">
        <v>5.5E-2</v>
      </c>
      <c r="K203" s="141">
        <v>5.5E-2</v>
      </c>
      <c r="L203" s="141">
        <v>0.05</v>
      </c>
    </row>
    <row r="204" spans="2:12">
      <c r="B204" s="37">
        <f t="shared" si="6"/>
        <v>2060</v>
      </c>
      <c r="C204" s="141">
        <v>5.5E-2</v>
      </c>
      <c r="D204" s="141">
        <v>5.5E-2</v>
      </c>
      <c r="E204" s="141">
        <v>5.5E-2</v>
      </c>
      <c r="F204" s="141">
        <v>5.5E-2</v>
      </c>
      <c r="G204" s="141">
        <v>5.5E-2</v>
      </c>
      <c r="H204" s="141">
        <v>5.5E-2</v>
      </c>
      <c r="I204" s="141">
        <v>5.5E-2</v>
      </c>
      <c r="J204" s="141">
        <v>5.5E-2</v>
      </c>
      <c r="K204" s="141">
        <v>5.5E-2</v>
      </c>
      <c r="L204" s="141">
        <v>0.05</v>
      </c>
    </row>
    <row r="205" spans="2:12">
      <c r="B205" s="37">
        <f t="shared" si="6"/>
        <v>2061</v>
      </c>
      <c r="C205" s="141">
        <v>5.5E-2</v>
      </c>
      <c r="D205" s="141">
        <v>5.5E-2</v>
      </c>
      <c r="E205" s="141">
        <v>5.5E-2</v>
      </c>
      <c r="F205" s="141">
        <v>5.5E-2</v>
      </c>
      <c r="G205" s="141">
        <v>5.5E-2</v>
      </c>
      <c r="H205" s="141">
        <v>5.5E-2</v>
      </c>
      <c r="I205" s="141">
        <v>5.5E-2</v>
      </c>
      <c r="J205" s="141">
        <v>5.5E-2</v>
      </c>
      <c r="K205" s="141">
        <v>5.5E-2</v>
      </c>
      <c r="L205" s="141">
        <v>0.05</v>
      </c>
    </row>
    <row r="206" spans="2:12">
      <c r="B206" s="37">
        <f t="shared" si="6"/>
        <v>2062</v>
      </c>
      <c r="C206" s="141">
        <v>5.5E-2</v>
      </c>
      <c r="D206" s="141">
        <v>5.5E-2</v>
      </c>
      <c r="E206" s="141">
        <v>5.5E-2</v>
      </c>
      <c r="F206" s="141">
        <v>5.5E-2</v>
      </c>
      <c r="G206" s="141">
        <v>5.5E-2</v>
      </c>
      <c r="H206" s="141">
        <v>5.5E-2</v>
      </c>
      <c r="I206" s="141">
        <v>5.5E-2</v>
      </c>
      <c r="J206" s="141">
        <v>5.5E-2</v>
      </c>
      <c r="K206" s="141">
        <v>5.5E-2</v>
      </c>
      <c r="L206" s="141">
        <v>0.05</v>
      </c>
    </row>
    <row r="207" spans="2:12">
      <c r="B207" s="37">
        <f t="shared" si="6"/>
        <v>2063</v>
      </c>
      <c r="C207" s="141">
        <v>5.5E-2</v>
      </c>
      <c r="D207" s="141">
        <v>5.5E-2</v>
      </c>
      <c r="E207" s="141">
        <v>5.5E-2</v>
      </c>
      <c r="F207" s="141">
        <v>5.5E-2</v>
      </c>
      <c r="G207" s="141">
        <v>5.5E-2</v>
      </c>
      <c r="H207" s="141">
        <v>5.5E-2</v>
      </c>
      <c r="I207" s="141">
        <v>5.5E-2</v>
      </c>
      <c r="J207" s="141">
        <v>5.5E-2</v>
      </c>
      <c r="K207" s="141">
        <v>5.5E-2</v>
      </c>
      <c r="L207" s="141">
        <v>0.05</v>
      </c>
    </row>
    <row r="208" spans="2:12">
      <c r="B208" s="37">
        <f t="shared" si="6"/>
        <v>2064</v>
      </c>
      <c r="C208" s="141">
        <v>5.5E-2</v>
      </c>
      <c r="D208" s="141">
        <v>5.5E-2</v>
      </c>
      <c r="E208" s="141">
        <v>5.5E-2</v>
      </c>
      <c r="F208" s="141">
        <v>5.5E-2</v>
      </c>
      <c r="G208" s="141">
        <v>5.5E-2</v>
      </c>
      <c r="H208" s="141">
        <v>5.5E-2</v>
      </c>
      <c r="I208" s="141">
        <v>5.5E-2</v>
      </c>
      <c r="J208" s="141">
        <v>5.5E-2</v>
      </c>
      <c r="K208" s="141">
        <v>5.5E-2</v>
      </c>
      <c r="L208" s="141">
        <v>0.05</v>
      </c>
    </row>
    <row r="209" spans="2:12">
      <c r="B209" s="37">
        <f t="shared" si="6"/>
        <v>2065</v>
      </c>
      <c r="C209" s="141">
        <v>5.5E-2</v>
      </c>
      <c r="D209" s="141">
        <v>5.5E-2</v>
      </c>
      <c r="E209" s="141">
        <v>5.5E-2</v>
      </c>
      <c r="F209" s="141">
        <v>5.5E-2</v>
      </c>
      <c r="G209" s="141">
        <v>5.5E-2</v>
      </c>
      <c r="H209" s="141">
        <v>5.5E-2</v>
      </c>
      <c r="I209" s="141">
        <v>5.5E-2</v>
      </c>
      <c r="J209" s="141">
        <v>5.5E-2</v>
      </c>
      <c r="K209" s="141">
        <v>5.5E-2</v>
      </c>
      <c r="L209" s="141">
        <v>0.05</v>
      </c>
    </row>
    <row r="210" spans="2:12">
      <c r="B210" s="37">
        <f t="shared" si="6"/>
        <v>2066</v>
      </c>
      <c r="C210" s="141">
        <v>5.5E-2</v>
      </c>
      <c r="D210" s="141">
        <v>5.5E-2</v>
      </c>
      <c r="E210" s="141">
        <v>5.5E-2</v>
      </c>
      <c r="F210" s="141">
        <v>5.5E-2</v>
      </c>
      <c r="G210" s="141">
        <v>5.5E-2</v>
      </c>
      <c r="H210" s="141">
        <v>5.5E-2</v>
      </c>
      <c r="I210" s="141">
        <v>5.5E-2</v>
      </c>
      <c r="J210" s="141">
        <v>5.5E-2</v>
      </c>
      <c r="K210" s="141">
        <v>5.5E-2</v>
      </c>
      <c r="L210" s="141">
        <v>0.05</v>
      </c>
    </row>
    <row r="211" spans="2:12">
      <c r="B211" s="37">
        <f t="shared" si="6"/>
        <v>2067</v>
      </c>
      <c r="C211" s="141">
        <v>5.5E-2</v>
      </c>
      <c r="D211" s="141">
        <v>5.5E-2</v>
      </c>
      <c r="E211" s="141">
        <v>5.5E-2</v>
      </c>
      <c r="F211" s="141">
        <v>5.5E-2</v>
      </c>
      <c r="G211" s="141">
        <v>5.5E-2</v>
      </c>
      <c r="H211" s="141">
        <v>5.5E-2</v>
      </c>
      <c r="I211" s="141">
        <v>5.5E-2</v>
      </c>
      <c r="J211" s="141">
        <v>5.5E-2</v>
      </c>
      <c r="K211" s="141">
        <v>5.5E-2</v>
      </c>
      <c r="L211" s="141">
        <v>0.05</v>
      </c>
    </row>
    <row r="212" spans="2:12">
      <c r="B212" s="37">
        <f t="shared" si="6"/>
        <v>2068</v>
      </c>
      <c r="C212" s="141">
        <v>5.5E-2</v>
      </c>
      <c r="D212" s="141">
        <v>5.5E-2</v>
      </c>
      <c r="E212" s="141">
        <v>5.5E-2</v>
      </c>
      <c r="F212" s="141">
        <v>5.5E-2</v>
      </c>
      <c r="G212" s="141">
        <v>5.5E-2</v>
      </c>
      <c r="H212" s="141">
        <v>5.5E-2</v>
      </c>
      <c r="I212" s="141">
        <v>5.5E-2</v>
      </c>
      <c r="J212" s="141">
        <v>5.5E-2</v>
      </c>
      <c r="K212" s="141">
        <v>5.5E-2</v>
      </c>
      <c r="L212" s="141">
        <v>0.05</v>
      </c>
    </row>
    <row r="213" spans="2:12">
      <c r="B213" s="37">
        <f t="shared" si="6"/>
        <v>2069</v>
      </c>
      <c r="C213" s="141">
        <v>5.5E-2</v>
      </c>
      <c r="D213" s="141">
        <v>5.5E-2</v>
      </c>
      <c r="E213" s="141">
        <v>5.5E-2</v>
      </c>
      <c r="F213" s="141">
        <v>5.5E-2</v>
      </c>
      <c r="G213" s="141">
        <v>5.5E-2</v>
      </c>
      <c r="H213" s="141">
        <v>5.5E-2</v>
      </c>
      <c r="I213" s="141">
        <v>5.5E-2</v>
      </c>
      <c r="J213" s="141">
        <v>5.5E-2</v>
      </c>
      <c r="K213" s="141">
        <v>5.5E-2</v>
      </c>
      <c r="L213" s="141">
        <v>0.05</v>
      </c>
    </row>
    <row r="214" spans="2:12" ht="15" thickBot="1">
      <c r="B214" s="76">
        <f t="shared" ref="B214" si="7">B145</f>
        <v>2070</v>
      </c>
      <c r="C214" s="142">
        <v>5.5E-2</v>
      </c>
      <c r="D214" s="142">
        <v>5.5E-2</v>
      </c>
      <c r="E214" s="142">
        <v>5.5E-2</v>
      </c>
      <c r="F214" s="142">
        <v>5.5E-2</v>
      </c>
      <c r="G214" s="142">
        <v>5.5E-2</v>
      </c>
      <c r="H214" s="142">
        <v>5.5E-2</v>
      </c>
      <c r="I214" s="142">
        <v>5.5E-2</v>
      </c>
      <c r="J214" s="142">
        <v>5.5E-2</v>
      </c>
      <c r="K214" s="142">
        <v>5.5E-2</v>
      </c>
      <c r="L214" s="142">
        <v>0.05</v>
      </c>
    </row>
    <row r="215" spans="2:12"/>
    <row r="216" spans="2:12" ht="15" thickBot="1">
      <c r="B216" s="178" t="s">
        <v>63</v>
      </c>
    </row>
    <row r="217" spans="2:12" ht="29" thickBot="1">
      <c r="B217" s="35" t="s">
        <v>7</v>
      </c>
      <c r="C217" s="175">
        <f>C148</f>
        <v>1</v>
      </c>
      <c r="D217" s="175">
        <f t="shared" ref="D217:J217" si="8">D148</f>
        <v>2</v>
      </c>
      <c r="E217" s="175">
        <f t="shared" si="8"/>
        <v>3</v>
      </c>
      <c r="F217" s="175">
        <f t="shared" si="8"/>
        <v>4</v>
      </c>
      <c r="G217" s="175">
        <f t="shared" si="8"/>
        <v>5</v>
      </c>
      <c r="H217" s="175">
        <f t="shared" si="8"/>
        <v>6</v>
      </c>
      <c r="I217" s="175">
        <f t="shared" si="8"/>
        <v>7</v>
      </c>
      <c r="J217" s="175">
        <f t="shared" si="8"/>
        <v>8</v>
      </c>
      <c r="K217" s="175">
        <f t="shared" ref="K217" si="9">K148</f>
        <v>9</v>
      </c>
      <c r="L217" s="175">
        <v>10</v>
      </c>
    </row>
    <row r="218" spans="2:12">
      <c r="B218" s="38">
        <f>B149</f>
        <v>2005</v>
      </c>
      <c r="C218" s="141">
        <v>1.9521717911176184E-2</v>
      </c>
      <c r="D218" s="141">
        <v>1.9521717911176184E-2</v>
      </c>
      <c r="E218" s="141">
        <v>1.9521717911176184E-2</v>
      </c>
      <c r="F218" s="141">
        <v>1.9521717911176184E-2</v>
      </c>
      <c r="G218" s="141">
        <v>1.9521717911176184E-2</v>
      </c>
      <c r="H218" s="141">
        <v>1.9521717911176184E-2</v>
      </c>
      <c r="I218" s="141">
        <v>1.9521717911176184E-2</v>
      </c>
      <c r="J218" s="141">
        <v>1.9521717911176184E-2</v>
      </c>
      <c r="K218" s="141">
        <v>1.9521717911176184E-2</v>
      </c>
      <c r="L218" s="141">
        <v>2.2753128555176336E-2</v>
      </c>
    </row>
    <row r="219" spans="2:12">
      <c r="B219" s="37">
        <f t="shared" ref="B219:B282" si="10">B150</f>
        <v>2006</v>
      </c>
      <c r="C219" s="141">
        <v>2.4271844660194174E-2</v>
      </c>
      <c r="D219" s="141">
        <v>2.4271844660194174E-2</v>
      </c>
      <c r="E219" s="141">
        <v>2.4271844660194174E-2</v>
      </c>
      <c r="F219" s="141">
        <v>2.4271844660194174E-2</v>
      </c>
      <c r="G219" s="141">
        <v>2.4271844660194174E-2</v>
      </c>
      <c r="H219" s="141">
        <v>2.4271844660194174E-2</v>
      </c>
      <c r="I219" s="141">
        <v>2.4271844660194174E-2</v>
      </c>
      <c r="J219" s="141">
        <v>2.4271844660194174E-2</v>
      </c>
      <c r="K219" s="141">
        <v>2.4271844660194174E-2</v>
      </c>
      <c r="L219" s="141">
        <v>2.8735632183908046E-2</v>
      </c>
    </row>
    <row r="220" spans="2:12">
      <c r="B220" s="37">
        <f t="shared" si="10"/>
        <v>2007</v>
      </c>
      <c r="C220" s="141">
        <v>1.6544117647058824E-2</v>
      </c>
      <c r="D220" s="141">
        <v>1.6544117647058824E-2</v>
      </c>
      <c r="E220" s="141">
        <v>1.6544117647058824E-2</v>
      </c>
      <c r="F220" s="141">
        <v>1.6544117647058824E-2</v>
      </c>
      <c r="G220" s="141">
        <v>1.6544117647058824E-2</v>
      </c>
      <c r="H220" s="141">
        <v>1.6544117647058824E-2</v>
      </c>
      <c r="I220" s="141">
        <v>1.6544117647058824E-2</v>
      </c>
      <c r="J220" s="141">
        <v>1.6544117647058824E-2</v>
      </c>
      <c r="K220" s="141">
        <v>1.6544117647058824E-2</v>
      </c>
      <c r="L220" s="141">
        <v>1.9920643568347652E-2</v>
      </c>
    </row>
    <row r="221" spans="2:12">
      <c r="B221" s="37">
        <f t="shared" si="10"/>
        <v>2008</v>
      </c>
      <c r="C221" s="141">
        <v>1.7660044150110375E-2</v>
      </c>
      <c r="D221" s="141">
        <v>1.7660044150110375E-2</v>
      </c>
      <c r="E221" s="141">
        <v>1.7660044150110375E-2</v>
      </c>
      <c r="F221" s="141">
        <v>1.7660044150110375E-2</v>
      </c>
      <c r="G221" s="141">
        <v>1.7660044150110375E-2</v>
      </c>
      <c r="H221" s="141">
        <v>1.7660044150110375E-2</v>
      </c>
      <c r="I221" s="141">
        <v>1.7660044150110375E-2</v>
      </c>
      <c r="J221" s="141">
        <v>1.7660044150110375E-2</v>
      </c>
      <c r="K221" s="141">
        <v>1.7660044150110375E-2</v>
      </c>
      <c r="L221" s="141">
        <v>2.1641338831832495E-2</v>
      </c>
    </row>
    <row r="222" spans="2:12">
      <c r="B222" s="37">
        <f t="shared" si="10"/>
        <v>2009</v>
      </c>
      <c r="C222" s="141">
        <v>1.797945205479452E-2</v>
      </c>
      <c r="D222" s="141">
        <v>1.797945205479452E-2</v>
      </c>
      <c r="E222" s="141">
        <v>1.797945205479452E-2</v>
      </c>
      <c r="F222" s="141">
        <v>1.797945205479452E-2</v>
      </c>
      <c r="G222" s="141">
        <v>1.797945205479452E-2</v>
      </c>
      <c r="H222" s="141">
        <v>1.797945205479452E-2</v>
      </c>
      <c r="I222" s="141">
        <v>1.797945205479452E-2</v>
      </c>
      <c r="J222" s="141">
        <v>1.797945205479452E-2</v>
      </c>
      <c r="K222" s="141">
        <v>1.797945205479452E-2</v>
      </c>
      <c r="L222" s="141">
        <v>2.3E-2</v>
      </c>
    </row>
    <row r="223" spans="2:12">
      <c r="B223" s="37">
        <f t="shared" si="10"/>
        <v>2010</v>
      </c>
      <c r="C223" s="141">
        <v>1.4830508474576272E-2</v>
      </c>
      <c r="D223" s="141">
        <v>1.4830508474576272E-2</v>
      </c>
      <c r="E223" s="141">
        <v>1.4830508474576272E-2</v>
      </c>
      <c r="F223" s="141">
        <v>1.4830508474576272E-2</v>
      </c>
      <c r="G223" s="141">
        <v>1.4830508474576272E-2</v>
      </c>
      <c r="H223" s="141">
        <v>1.4830508474576272E-2</v>
      </c>
      <c r="I223" s="141">
        <v>1.4830508474576272E-2</v>
      </c>
      <c r="J223" s="141">
        <v>1.4830508474576272E-2</v>
      </c>
      <c r="K223" s="141">
        <v>1.4830508474576272E-2</v>
      </c>
      <c r="L223" s="141">
        <v>2.3E-2</v>
      </c>
    </row>
    <row r="224" spans="2:12">
      <c r="B224" s="37">
        <f t="shared" si="10"/>
        <v>2011</v>
      </c>
      <c r="C224" s="141">
        <v>2.2491349480968859E-2</v>
      </c>
      <c r="D224" s="141">
        <v>2.2491349480968859E-2</v>
      </c>
      <c r="E224" s="141">
        <v>2.2491349480968859E-2</v>
      </c>
      <c r="F224" s="141">
        <v>2.2491349480968859E-2</v>
      </c>
      <c r="G224" s="141">
        <v>2.2491349480968859E-2</v>
      </c>
      <c r="H224" s="141">
        <v>2.2491349480968859E-2</v>
      </c>
      <c r="I224" s="141">
        <v>2.2491349480968859E-2</v>
      </c>
      <c r="J224" s="141">
        <v>2.2491349480968859E-2</v>
      </c>
      <c r="K224" s="141">
        <v>2.2491349480968859E-2</v>
      </c>
      <c r="L224" s="141">
        <v>2.3E-2</v>
      </c>
    </row>
    <row r="225" spans="2:12">
      <c r="B225" s="37">
        <f t="shared" si="10"/>
        <v>2012</v>
      </c>
      <c r="C225" s="141">
        <v>1.9223224794036878E-2</v>
      </c>
      <c r="D225" s="141">
        <v>1.9223224794036878E-2</v>
      </c>
      <c r="E225" s="141">
        <v>1.9223224794036878E-2</v>
      </c>
      <c r="F225" s="141">
        <v>1.9223224794036878E-2</v>
      </c>
      <c r="G225" s="141">
        <v>1.9223224794036878E-2</v>
      </c>
      <c r="H225" s="141">
        <v>1.9223224794036878E-2</v>
      </c>
      <c r="I225" s="141">
        <v>1.9223224794036878E-2</v>
      </c>
      <c r="J225" s="141">
        <v>1.9223224794036878E-2</v>
      </c>
      <c r="K225" s="141">
        <v>1.9223224794036878E-2</v>
      </c>
      <c r="L225" s="141">
        <v>2.3E-2</v>
      </c>
    </row>
    <row r="226" spans="2:12">
      <c r="B226" s="37">
        <f t="shared" si="10"/>
        <v>2013</v>
      </c>
      <c r="C226" s="141">
        <v>1.6406250000000001E-2</v>
      </c>
      <c r="D226" s="141">
        <v>1.6406250000000001E-2</v>
      </c>
      <c r="E226" s="141">
        <v>1.6406250000000001E-2</v>
      </c>
      <c r="F226" s="141">
        <v>1.6406250000000001E-2</v>
      </c>
      <c r="G226" s="141">
        <v>1.6406250000000001E-2</v>
      </c>
      <c r="H226" s="141">
        <v>1.6406250000000001E-2</v>
      </c>
      <c r="I226" s="141">
        <v>1.6406250000000001E-2</v>
      </c>
      <c r="J226" s="141">
        <v>1.6406250000000001E-2</v>
      </c>
      <c r="K226" s="141">
        <v>1.6406250000000001E-2</v>
      </c>
      <c r="L226" s="141">
        <v>2.3E-2</v>
      </c>
    </row>
    <row r="227" spans="2:12">
      <c r="B227" s="37">
        <f t="shared" si="10"/>
        <v>2014</v>
      </c>
      <c r="C227" s="141">
        <v>1.627630011909488E-2</v>
      </c>
      <c r="D227" s="141">
        <v>1.627630011909488E-2</v>
      </c>
      <c r="E227" s="141">
        <v>1.627630011909488E-2</v>
      </c>
      <c r="F227" s="141">
        <v>1.627630011909488E-2</v>
      </c>
      <c r="G227" s="141">
        <v>1.627630011909488E-2</v>
      </c>
      <c r="H227" s="141">
        <v>1.627630011909488E-2</v>
      </c>
      <c r="I227" s="141">
        <v>1.627630011909488E-2</v>
      </c>
      <c r="J227" s="141">
        <v>1.627630011909488E-2</v>
      </c>
      <c r="K227" s="141">
        <v>1.627630011909488E-2</v>
      </c>
      <c r="L227" s="141">
        <v>2.3E-2</v>
      </c>
    </row>
    <row r="228" spans="2:12">
      <c r="B228" s="37">
        <f t="shared" si="10"/>
        <v>2015</v>
      </c>
      <c r="C228" s="141">
        <v>1.7309205350118019E-2</v>
      </c>
      <c r="D228" s="141">
        <v>1.7309205350118019E-2</v>
      </c>
      <c r="E228" s="141">
        <v>1.7309205350118019E-2</v>
      </c>
      <c r="F228" s="141">
        <v>1.7309205350118019E-2</v>
      </c>
      <c r="G228" s="141">
        <v>1.7309205350118019E-2</v>
      </c>
      <c r="H228" s="141">
        <v>1.7309205350118019E-2</v>
      </c>
      <c r="I228" s="141">
        <v>1.7309205350118019E-2</v>
      </c>
      <c r="J228" s="141">
        <v>1.7309205350118019E-2</v>
      </c>
      <c r="K228" s="141">
        <v>1.7309205350118019E-2</v>
      </c>
      <c r="L228" s="141">
        <v>2.3E-2</v>
      </c>
    </row>
    <row r="229" spans="2:12">
      <c r="B229" s="37">
        <f t="shared" si="10"/>
        <v>2016</v>
      </c>
      <c r="C229" s="141">
        <v>1.7500000000000002E-2</v>
      </c>
      <c r="D229" s="141">
        <v>1.7500000000000002E-2</v>
      </c>
      <c r="E229" s="141">
        <v>1.7500000000000002E-2</v>
      </c>
      <c r="F229" s="141">
        <v>1.7500000000000002E-2</v>
      </c>
      <c r="G229" s="141">
        <v>1.7500000000000002E-2</v>
      </c>
      <c r="H229" s="141">
        <v>1.7500000000000002E-2</v>
      </c>
      <c r="I229" s="141">
        <v>1.7500000000000002E-2</v>
      </c>
      <c r="J229" s="141">
        <v>1.7500000000000002E-2</v>
      </c>
      <c r="K229" s="141">
        <v>1.7500000000000002E-2</v>
      </c>
      <c r="L229" s="141">
        <v>2.3E-2</v>
      </c>
    </row>
    <row r="230" spans="2:12">
      <c r="B230" s="37">
        <f t="shared" si="10"/>
        <v>2017</v>
      </c>
      <c r="C230" s="141">
        <v>1.7500000000000002E-2</v>
      </c>
      <c r="D230" s="141">
        <v>1.7500000000000002E-2</v>
      </c>
      <c r="E230" s="141">
        <v>1.7500000000000002E-2</v>
      </c>
      <c r="F230" s="141">
        <v>1.7500000000000002E-2</v>
      </c>
      <c r="G230" s="141">
        <v>1.7500000000000002E-2</v>
      </c>
      <c r="H230" s="141">
        <v>1.7500000000000002E-2</v>
      </c>
      <c r="I230" s="141">
        <v>1.7500000000000002E-2</v>
      </c>
      <c r="J230" s="141">
        <v>1.7500000000000002E-2</v>
      </c>
      <c r="K230" s="141">
        <v>1.7500000000000002E-2</v>
      </c>
      <c r="L230" s="141">
        <v>2.3E-2</v>
      </c>
    </row>
    <row r="231" spans="2:12">
      <c r="B231" s="37">
        <f t="shared" si="10"/>
        <v>2018</v>
      </c>
      <c r="C231" s="141">
        <f t="shared" ref="C231:C283" si="11">C230</f>
        <v>1.7500000000000002E-2</v>
      </c>
      <c r="D231" s="141">
        <f t="shared" ref="D231:J265" si="12">D230</f>
        <v>1.7500000000000002E-2</v>
      </c>
      <c r="E231" s="141">
        <f t="shared" si="12"/>
        <v>1.7500000000000002E-2</v>
      </c>
      <c r="F231" s="141">
        <f t="shared" si="12"/>
        <v>1.7500000000000002E-2</v>
      </c>
      <c r="G231" s="141">
        <f t="shared" si="12"/>
        <v>1.7500000000000002E-2</v>
      </c>
      <c r="H231" s="141">
        <f t="shared" si="12"/>
        <v>1.7500000000000002E-2</v>
      </c>
      <c r="I231" s="141">
        <f t="shared" si="12"/>
        <v>1.7500000000000002E-2</v>
      </c>
      <c r="J231" s="141">
        <f t="shared" si="12"/>
        <v>1.7500000000000002E-2</v>
      </c>
      <c r="K231" s="141">
        <f t="shared" ref="K231" si="13">K230</f>
        <v>1.7500000000000002E-2</v>
      </c>
      <c r="L231" s="141">
        <v>2.3E-2</v>
      </c>
    </row>
    <row r="232" spans="2:12">
      <c r="B232" s="37">
        <f t="shared" si="10"/>
        <v>2019</v>
      </c>
      <c r="C232" s="141">
        <f t="shared" si="11"/>
        <v>1.7500000000000002E-2</v>
      </c>
      <c r="D232" s="141">
        <f t="shared" si="12"/>
        <v>1.7500000000000002E-2</v>
      </c>
      <c r="E232" s="141">
        <f t="shared" si="12"/>
        <v>1.7500000000000002E-2</v>
      </c>
      <c r="F232" s="141">
        <f t="shared" si="12"/>
        <v>1.7500000000000002E-2</v>
      </c>
      <c r="G232" s="141">
        <f t="shared" si="12"/>
        <v>1.7500000000000002E-2</v>
      </c>
      <c r="H232" s="141">
        <f t="shared" si="12"/>
        <v>1.7500000000000002E-2</v>
      </c>
      <c r="I232" s="141">
        <f t="shared" si="12"/>
        <v>1.7500000000000002E-2</v>
      </c>
      <c r="J232" s="141">
        <f t="shared" si="12"/>
        <v>1.7500000000000002E-2</v>
      </c>
      <c r="K232" s="141">
        <f t="shared" ref="K232" si="14">K231</f>
        <v>1.7500000000000002E-2</v>
      </c>
      <c r="L232" s="141">
        <v>2.3E-2</v>
      </c>
    </row>
    <row r="233" spans="2:12">
      <c r="B233" s="37">
        <f t="shared" si="10"/>
        <v>2020</v>
      </c>
      <c r="C233" s="141">
        <f t="shared" si="11"/>
        <v>1.7500000000000002E-2</v>
      </c>
      <c r="D233" s="141">
        <f t="shared" si="12"/>
        <v>1.7500000000000002E-2</v>
      </c>
      <c r="E233" s="141">
        <f t="shared" si="12"/>
        <v>1.7500000000000002E-2</v>
      </c>
      <c r="F233" s="141">
        <f t="shared" si="12"/>
        <v>1.7500000000000002E-2</v>
      </c>
      <c r="G233" s="141">
        <f t="shared" si="12"/>
        <v>1.7500000000000002E-2</v>
      </c>
      <c r="H233" s="141">
        <f t="shared" si="12"/>
        <v>1.7500000000000002E-2</v>
      </c>
      <c r="I233" s="141">
        <f t="shared" si="12"/>
        <v>1.7500000000000002E-2</v>
      </c>
      <c r="J233" s="141">
        <f t="shared" si="12"/>
        <v>1.7500000000000002E-2</v>
      </c>
      <c r="K233" s="141">
        <f t="shared" ref="K233" si="15">K232</f>
        <v>1.7500000000000002E-2</v>
      </c>
      <c r="L233" s="141">
        <v>2.3E-2</v>
      </c>
    </row>
    <row r="234" spans="2:12">
      <c r="B234" s="37">
        <f t="shared" si="10"/>
        <v>2021</v>
      </c>
      <c r="C234" s="141">
        <f t="shared" si="11"/>
        <v>1.7500000000000002E-2</v>
      </c>
      <c r="D234" s="141">
        <f t="shared" si="12"/>
        <v>1.7500000000000002E-2</v>
      </c>
      <c r="E234" s="141">
        <f t="shared" si="12"/>
        <v>1.7500000000000002E-2</v>
      </c>
      <c r="F234" s="141">
        <f t="shared" si="12"/>
        <v>1.7500000000000002E-2</v>
      </c>
      <c r="G234" s="141">
        <f t="shared" si="12"/>
        <v>1.7500000000000002E-2</v>
      </c>
      <c r="H234" s="141">
        <f t="shared" si="12"/>
        <v>1.7500000000000002E-2</v>
      </c>
      <c r="I234" s="141">
        <f t="shared" si="12"/>
        <v>1.7500000000000002E-2</v>
      </c>
      <c r="J234" s="141">
        <f t="shared" si="12"/>
        <v>1.7500000000000002E-2</v>
      </c>
      <c r="K234" s="141">
        <f t="shared" ref="K234" si="16">K233</f>
        <v>1.7500000000000002E-2</v>
      </c>
      <c r="L234" s="141">
        <v>2.3E-2</v>
      </c>
    </row>
    <row r="235" spans="2:12">
      <c r="B235" s="37">
        <f t="shared" si="10"/>
        <v>2022</v>
      </c>
      <c r="C235" s="141">
        <f t="shared" si="11"/>
        <v>1.7500000000000002E-2</v>
      </c>
      <c r="D235" s="141">
        <f t="shared" si="12"/>
        <v>1.7500000000000002E-2</v>
      </c>
      <c r="E235" s="141">
        <f t="shared" si="12"/>
        <v>1.7500000000000002E-2</v>
      </c>
      <c r="F235" s="141">
        <f t="shared" si="12"/>
        <v>1.7500000000000002E-2</v>
      </c>
      <c r="G235" s="141">
        <f t="shared" si="12"/>
        <v>1.7500000000000002E-2</v>
      </c>
      <c r="H235" s="141">
        <f t="shared" si="12"/>
        <v>1.7500000000000002E-2</v>
      </c>
      <c r="I235" s="141">
        <f t="shared" si="12"/>
        <v>1.7500000000000002E-2</v>
      </c>
      <c r="J235" s="141">
        <f t="shared" si="12"/>
        <v>1.7500000000000002E-2</v>
      </c>
      <c r="K235" s="141">
        <f t="shared" ref="K235" si="17">K234</f>
        <v>1.7500000000000002E-2</v>
      </c>
      <c r="L235" s="141">
        <v>2.3E-2</v>
      </c>
    </row>
    <row r="236" spans="2:12">
      <c r="B236" s="37">
        <f t="shared" si="10"/>
        <v>2023</v>
      </c>
      <c r="C236" s="141">
        <f t="shared" si="11"/>
        <v>1.7500000000000002E-2</v>
      </c>
      <c r="D236" s="141">
        <f t="shared" si="12"/>
        <v>1.7500000000000002E-2</v>
      </c>
      <c r="E236" s="141">
        <f t="shared" si="12"/>
        <v>1.7500000000000002E-2</v>
      </c>
      <c r="F236" s="141">
        <f t="shared" si="12"/>
        <v>1.7500000000000002E-2</v>
      </c>
      <c r="G236" s="141">
        <f t="shared" si="12"/>
        <v>1.7500000000000002E-2</v>
      </c>
      <c r="H236" s="141">
        <f t="shared" si="12"/>
        <v>1.7500000000000002E-2</v>
      </c>
      <c r="I236" s="141">
        <f t="shared" si="12"/>
        <v>1.7500000000000002E-2</v>
      </c>
      <c r="J236" s="141">
        <f t="shared" si="12"/>
        <v>1.7500000000000002E-2</v>
      </c>
      <c r="K236" s="141">
        <f t="shared" ref="K236" si="18">K235</f>
        <v>1.7500000000000002E-2</v>
      </c>
      <c r="L236" s="141">
        <v>2.3E-2</v>
      </c>
    </row>
    <row r="237" spans="2:12">
      <c r="B237" s="37">
        <f t="shared" si="10"/>
        <v>2024</v>
      </c>
      <c r="C237" s="141">
        <f t="shared" si="11"/>
        <v>1.7500000000000002E-2</v>
      </c>
      <c r="D237" s="141">
        <f t="shared" si="12"/>
        <v>1.7500000000000002E-2</v>
      </c>
      <c r="E237" s="141">
        <f t="shared" si="12"/>
        <v>1.7500000000000002E-2</v>
      </c>
      <c r="F237" s="141">
        <f t="shared" si="12"/>
        <v>1.7500000000000002E-2</v>
      </c>
      <c r="G237" s="141">
        <f t="shared" si="12"/>
        <v>1.7500000000000002E-2</v>
      </c>
      <c r="H237" s="141">
        <f t="shared" si="12"/>
        <v>1.7500000000000002E-2</v>
      </c>
      <c r="I237" s="141">
        <f t="shared" si="12"/>
        <v>1.7500000000000002E-2</v>
      </c>
      <c r="J237" s="141">
        <f t="shared" si="12"/>
        <v>1.7500000000000002E-2</v>
      </c>
      <c r="K237" s="141">
        <f t="shared" ref="K237" si="19">K236</f>
        <v>1.7500000000000002E-2</v>
      </c>
      <c r="L237" s="141">
        <v>2.3E-2</v>
      </c>
    </row>
    <row r="238" spans="2:12">
      <c r="B238" s="37">
        <f t="shared" si="10"/>
        <v>2025</v>
      </c>
      <c r="C238" s="141">
        <f t="shared" si="11"/>
        <v>1.7500000000000002E-2</v>
      </c>
      <c r="D238" s="141">
        <f t="shared" si="12"/>
        <v>1.7500000000000002E-2</v>
      </c>
      <c r="E238" s="141">
        <f t="shared" si="12"/>
        <v>1.7500000000000002E-2</v>
      </c>
      <c r="F238" s="141">
        <f t="shared" si="12"/>
        <v>1.7500000000000002E-2</v>
      </c>
      <c r="G238" s="141">
        <f t="shared" si="12"/>
        <v>1.7500000000000002E-2</v>
      </c>
      <c r="H238" s="141">
        <f t="shared" si="12"/>
        <v>1.7500000000000002E-2</v>
      </c>
      <c r="I238" s="141">
        <f t="shared" si="12"/>
        <v>1.7500000000000002E-2</v>
      </c>
      <c r="J238" s="141">
        <f t="shared" si="12"/>
        <v>1.7500000000000002E-2</v>
      </c>
      <c r="K238" s="141">
        <f t="shared" ref="K238" si="20">K237</f>
        <v>1.7500000000000002E-2</v>
      </c>
      <c r="L238" s="141">
        <v>2.3E-2</v>
      </c>
    </row>
    <row r="239" spans="2:12">
      <c r="B239" s="37">
        <f t="shared" si="10"/>
        <v>2026</v>
      </c>
      <c r="C239" s="141">
        <f t="shared" si="11"/>
        <v>1.7500000000000002E-2</v>
      </c>
      <c r="D239" s="141">
        <f t="shared" si="12"/>
        <v>1.7500000000000002E-2</v>
      </c>
      <c r="E239" s="141">
        <f t="shared" si="12"/>
        <v>1.7500000000000002E-2</v>
      </c>
      <c r="F239" s="141">
        <f t="shared" si="12"/>
        <v>1.7500000000000002E-2</v>
      </c>
      <c r="G239" s="141">
        <f t="shared" si="12"/>
        <v>1.7500000000000002E-2</v>
      </c>
      <c r="H239" s="141">
        <f t="shared" si="12"/>
        <v>1.7500000000000002E-2</v>
      </c>
      <c r="I239" s="141">
        <f t="shared" si="12"/>
        <v>1.7500000000000002E-2</v>
      </c>
      <c r="J239" s="141">
        <f t="shared" si="12"/>
        <v>1.7500000000000002E-2</v>
      </c>
      <c r="K239" s="141">
        <f t="shared" ref="K239" si="21">K238</f>
        <v>1.7500000000000002E-2</v>
      </c>
      <c r="L239" s="141">
        <v>2.3E-2</v>
      </c>
    </row>
    <row r="240" spans="2:12">
      <c r="B240" s="37">
        <f t="shared" si="10"/>
        <v>2027</v>
      </c>
      <c r="C240" s="141">
        <f t="shared" si="11"/>
        <v>1.7500000000000002E-2</v>
      </c>
      <c r="D240" s="141">
        <f t="shared" si="12"/>
        <v>1.7500000000000002E-2</v>
      </c>
      <c r="E240" s="141">
        <f t="shared" si="12"/>
        <v>1.7500000000000002E-2</v>
      </c>
      <c r="F240" s="141">
        <f t="shared" si="12"/>
        <v>1.7500000000000002E-2</v>
      </c>
      <c r="G240" s="141">
        <f t="shared" si="12"/>
        <v>1.7500000000000002E-2</v>
      </c>
      <c r="H240" s="141">
        <f t="shared" si="12"/>
        <v>1.7500000000000002E-2</v>
      </c>
      <c r="I240" s="141">
        <f t="shared" si="12"/>
        <v>1.7500000000000002E-2</v>
      </c>
      <c r="J240" s="141">
        <f t="shared" si="12"/>
        <v>1.7500000000000002E-2</v>
      </c>
      <c r="K240" s="141">
        <f t="shared" ref="K240" si="22">K239</f>
        <v>1.7500000000000002E-2</v>
      </c>
      <c r="L240" s="141">
        <v>2.3E-2</v>
      </c>
    </row>
    <row r="241" spans="2:12">
      <c r="B241" s="37">
        <f t="shared" si="10"/>
        <v>2028</v>
      </c>
      <c r="C241" s="141">
        <f t="shared" si="11"/>
        <v>1.7500000000000002E-2</v>
      </c>
      <c r="D241" s="141">
        <f t="shared" si="12"/>
        <v>1.7500000000000002E-2</v>
      </c>
      <c r="E241" s="141">
        <f t="shared" si="12"/>
        <v>1.7500000000000002E-2</v>
      </c>
      <c r="F241" s="141">
        <f t="shared" si="12"/>
        <v>1.7500000000000002E-2</v>
      </c>
      <c r="G241" s="141">
        <f t="shared" si="12"/>
        <v>1.7500000000000002E-2</v>
      </c>
      <c r="H241" s="141">
        <f t="shared" si="12"/>
        <v>1.7500000000000002E-2</v>
      </c>
      <c r="I241" s="141">
        <f t="shared" si="12"/>
        <v>1.7500000000000002E-2</v>
      </c>
      <c r="J241" s="141">
        <f t="shared" si="12"/>
        <v>1.7500000000000002E-2</v>
      </c>
      <c r="K241" s="141">
        <f t="shared" ref="K241" si="23">K240</f>
        <v>1.7500000000000002E-2</v>
      </c>
      <c r="L241" s="141">
        <v>2.3E-2</v>
      </c>
    </row>
    <row r="242" spans="2:12">
      <c r="B242" s="37">
        <f t="shared" si="10"/>
        <v>2029</v>
      </c>
      <c r="C242" s="141">
        <f t="shared" si="11"/>
        <v>1.7500000000000002E-2</v>
      </c>
      <c r="D242" s="141">
        <f t="shared" si="12"/>
        <v>1.7500000000000002E-2</v>
      </c>
      <c r="E242" s="141">
        <f t="shared" si="12"/>
        <v>1.7500000000000002E-2</v>
      </c>
      <c r="F242" s="141">
        <f t="shared" si="12"/>
        <v>1.7500000000000002E-2</v>
      </c>
      <c r="G242" s="141">
        <f t="shared" si="12"/>
        <v>1.7500000000000002E-2</v>
      </c>
      <c r="H242" s="141">
        <f t="shared" si="12"/>
        <v>1.7500000000000002E-2</v>
      </c>
      <c r="I242" s="141">
        <f t="shared" si="12"/>
        <v>1.7500000000000002E-2</v>
      </c>
      <c r="J242" s="141">
        <f t="shared" si="12"/>
        <v>1.7500000000000002E-2</v>
      </c>
      <c r="K242" s="141">
        <f t="shared" ref="K242" si="24">K241</f>
        <v>1.7500000000000002E-2</v>
      </c>
      <c r="L242" s="141">
        <v>2.3E-2</v>
      </c>
    </row>
    <row r="243" spans="2:12">
      <c r="B243" s="37">
        <f t="shared" si="10"/>
        <v>2030</v>
      </c>
      <c r="C243" s="141">
        <f t="shared" ref="C243:J263" si="25">C242</f>
        <v>1.7500000000000002E-2</v>
      </c>
      <c r="D243" s="141">
        <f t="shared" si="25"/>
        <v>1.7500000000000002E-2</v>
      </c>
      <c r="E243" s="141">
        <f t="shared" si="25"/>
        <v>1.7500000000000002E-2</v>
      </c>
      <c r="F243" s="141">
        <f t="shared" si="25"/>
        <v>1.7500000000000002E-2</v>
      </c>
      <c r="G243" s="141">
        <f t="shared" si="25"/>
        <v>1.7500000000000002E-2</v>
      </c>
      <c r="H243" s="141">
        <f t="shared" si="25"/>
        <v>1.7500000000000002E-2</v>
      </c>
      <c r="I243" s="141">
        <f t="shared" si="25"/>
        <v>1.7500000000000002E-2</v>
      </c>
      <c r="J243" s="141">
        <f t="shared" si="25"/>
        <v>1.7500000000000002E-2</v>
      </c>
      <c r="K243" s="141">
        <f t="shared" ref="K243" si="26">K242</f>
        <v>1.7500000000000002E-2</v>
      </c>
      <c r="L243" s="141">
        <v>2.3E-2</v>
      </c>
    </row>
    <row r="244" spans="2:12">
      <c r="B244" s="37">
        <f t="shared" si="10"/>
        <v>2031</v>
      </c>
      <c r="C244" s="141">
        <f t="shared" si="25"/>
        <v>1.7500000000000002E-2</v>
      </c>
      <c r="D244" s="141">
        <f t="shared" si="25"/>
        <v>1.7500000000000002E-2</v>
      </c>
      <c r="E244" s="141">
        <f t="shared" si="25"/>
        <v>1.7500000000000002E-2</v>
      </c>
      <c r="F244" s="141">
        <f t="shared" si="25"/>
        <v>1.7500000000000002E-2</v>
      </c>
      <c r="G244" s="141">
        <f t="shared" si="25"/>
        <v>1.7500000000000002E-2</v>
      </c>
      <c r="H244" s="141">
        <f t="shared" si="25"/>
        <v>1.7500000000000002E-2</v>
      </c>
      <c r="I244" s="141">
        <f t="shared" si="25"/>
        <v>1.7500000000000002E-2</v>
      </c>
      <c r="J244" s="141">
        <f t="shared" si="25"/>
        <v>1.7500000000000002E-2</v>
      </c>
      <c r="K244" s="141">
        <f t="shared" ref="K244" si="27">K243</f>
        <v>1.7500000000000002E-2</v>
      </c>
      <c r="L244" s="141">
        <v>2.3E-2</v>
      </c>
    </row>
    <row r="245" spans="2:12">
      <c r="B245" s="37">
        <f t="shared" si="10"/>
        <v>2032</v>
      </c>
      <c r="C245" s="141">
        <f t="shared" si="25"/>
        <v>1.7500000000000002E-2</v>
      </c>
      <c r="D245" s="141">
        <f t="shared" si="25"/>
        <v>1.7500000000000002E-2</v>
      </c>
      <c r="E245" s="141">
        <f t="shared" si="25"/>
        <v>1.7500000000000002E-2</v>
      </c>
      <c r="F245" s="141">
        <f t="shared" si="25"/>
        <v>1.7500000000000002E-2</v>
      </c>
      <c r="G245" s="141">
        <f t="shared" si="25"/>
        <v>1.7500000000000002E-2</v>
      </c>
      <c r="H245" s="141">
        <f t="shared" si="25"/>
        <v>1.7500000000000002E-2</v>
      </c>
      <c r="I245" s="141">
        <f t="shared" si="25"/>
        <v>1.7500000000000002E-2</v>
      </c>
      <c r="J245" s="141">
        <f t="shared" si="25"/>
        <v>1.7500000000000002E-2</v>
      </c>
      <c r="K245" s="141">
        <f t="shared" ref="K245" si="28">K244</f>
        <v>1.7500000000000002E-2</v>
      </c>
      <c r="L245" s="141">
        <v>2.3E-2</v>
      </c>
    </row>
    <row r="246" spans="2:12">
      <c r="B246" s="37">
        <f t="shared" si="10"/>
        <v>2033</v>
      </c>
      <c r="C246" s="141">
        <f t="shared" si="25"/>
        <v>1.7500000000000002E-2</v>
      </c>
      <c r="D246" s="141">
        <f t="shared" si="25"/>
        <v>1.7500000000000002E-2</v>
      </c>
      <c r="E246" s="141">
        <f t="shared" si="25"/>
        <v>1.7500000000000002E-2</v>
      </c>
      <c r="F246" s="141">
        <f t="shared" si="25"/>
        <v>1.7500000000000002E-2</v>
      </c>
      <c r="G246" s="141">
        <f t="shared" si="25"/>
        <v>1.7500000000000002E-2</v>
      </c>
      <c r="H246" s="141">
        <f t="shared" si="25"/>
        <v>1.7500000000000002E-2</v>
      </c>
      <c r="I246" s="141">
        <f t="shared" si="25"/>
        <v>1.7500000000000002E-2</v>
      </c>
      <c r="J246" s="141">
        <f t="shared" si="25"/>
        <v>1.7500000000000002E-2</v>
      </c>
      <c r="K246" s="141">
        <f t="shared" ref="K246" si="29">K245</f>
        <v>1.7500000000000002E-2</v>
      </c>
      <c r="L246" s="141">
        <v>2.3E-2</v>
      </c>
    </row>
    <row r="247" spans="2:12">
      <c r="B247" s="37">
        <f t="shared" si="10"/>
        <v>2034</v>
      </c>
      <c r="C247" s="141">
        <f t="shared" si="25"/>
        <v>1.7500000000000002E-2</v>
      </c>
      <c r="D247" s="141">
        <f t="shared" si="25"/>
        <v>1.7500000000000002E-2</v>
      </c>
      <c r="E247" s="141">
        <f t="shared" si="25"/>
        <v>1.7500000000000002E-2</v>
      </c>
      <c r="F247" s="141">
        <f t="shared" si="25"/>
        <v>1.7500000000000002E-2</v>
      </c>
      <c r="G247" s="141">
        <f t="shared" si="25"/>
        <v>1.7500000000000002E-2</v>
      </c>
      <c r="H247" s="141">
        <f t="shared" si="25"/>
        <v>1.7500000000000002E-2</v>
      </c>
      <c r="I247" s="141">
        <f t="shared" si="25"/>
        <v>1.7500000000000002E-2</v>
      </c>
      <c r="J247" s="141">
        <f t="shared" si="25"/>
        <v>1.7500000000000002E-2</v>
      </c>
      <c r="K247" s="141">
        <f t="shared" ref="K247" si="30">K246</f>
        <v>1.7500000000000002E-2</v>
      </c>
      <c r="L247" s="141">
        <v>2.3E-2</v>
      </c>
    </row>
    <row r="248" spans="2:12">
      <c r="B248" s="37">
        <f t="shared" si="10"/>
        <v>2035</v>
      </c>
      <c r="C248" s="141">
        <f t="shared" si="25"/>
        <v>1.7500000000000002E-2</v>
      </c>
      <c r="D248" s="141">
        <f t="shared" si="25"/>
        <v>1.7500000000000002E-2</v>
      </c>
      <c r="E248" s="141">
        <f t="shared" si="25"/>
        <v>1.7500000000000002E-2</v>
      </c>
      <c r="F248" s="141">
        <f t="shared" si="25"/>
        <v>1.7500000000000002E-2</v>
      </c>
      <c r="G248" s="141">
        <f t="shared" si="25"/>
        <v>1.7500000000000002E-2</v>
      </c>
      <c r="H248" s="141">
        <f t="shared" si="25"/>
        <v>1.7500000000000002E-2</v>
      </c>
      <c r="I248" s="141">
        <f t="shared" si="25"/>
        <v>1.7500000000000002E-2</v>
      </c>
      <c r="J248" s="141">
        <f t="shared" si="25"/>
        <v>1.7500000000000002E-2</v>
      </c>
      <c r="K248" s="141">
        <f t="shared" ref="K248" si="31">K247</f>
        <v>1.7500000000000002E-2</v>
      </c>
      <c r="L248" s="141">
        <v>2.3E-2</v>
      </c>
    </row>
    <row r="249" spans="2:12">
      <c r="B249" s="37">
        <f t="shared" si="10"/>
        <v>2036</v>
      </c>
      <c r="C249" s="141">
        <f t="shared" si="25"/>
        <v>1.7500000000000002E-2</v>
      </c>
      <c r="D249" s="141">
        <f t="shared" si="25"/>
        <v>1.7500000000000002E-2</v>
      </c>
      <c r="E249" s="141">
        <f t="shared" si="25"/>
        <v>1.7500000000000002E-2</v>
      </c>
      <c r="F249" s="141">
        <f t="shared" si="25"/>
        <v>1.7500000000000002E-2</v>
      </c>
      <c r="G249" s="141">
        <f t="shared" si="25"/>
        <v>1.7500000000000002E-2</v>
      </c>
      <c r="H249" s="141">
        <f t="shared" si="25"/>
        <v>1.7500000000000002E-2</v>
      </c>
      <c r="I249" s="141">
        <f t="shared" si="25"/>
        <v>1.7500000000000002E-2</v>
      </c>
      <c r="J249" s="141">
        <f t="shared" si="25"/>
        <v>1.7500000000000002E-2</v>
      </c>
      <c r="K249" s="141">
        <f t="shared" ref="K249" si="32">K248</f>
        <v>1.7500000000000002E-2</v>
      </c>
      <c r="L249" s="141">
        <v>2.3E-2</v>
      </c>
    </row>
    <row r="250" spans="2:12">
      <c r="B250" s="37">
        <f t="shared" si="10"/>
        <v>2037</v>
      </c>
      <c r="C250" s="141">
        <f t="shared" si="25"/>
        <v>1.7500000000000002E-2</v>
      </c>
      <c r="D250" s="141">
        <f t="shared" si="25"/>
        <v>1.7500000000000002E-2</v>
      </c>
      <c r="E250" s="141">
        <f t="shared" si="25"/>
        <v>1.7500000000000002E-2</v>
      </c>
      <c r="F250" s="141">
        <f t="shared" si="25"/>
        <v>1.7500000000000002E-2</v>
      </c>
      <c r="G250" s="141">
        <f t="shared" si="25"/>
        <v>1.7500000000000002E-2</v>
      </c>
      <c r="H250" s="141">
        <f t="shared" si="25"/>
        <v>1.7500000000000002E-2</v>
      </c>
      <c r="I250" s="141">
        <f t="shared" si="25"/>
        <v>1.7500000000000002E-2</v>
      </c>
      <c r="J250" s="141">
        <f t="shared" si="25"/>
        <v>1.7500000000000002E-2</v>
      </c>
      <c r="K250" s="141">
        <f t="shared" ref="K250" si="33">K249</f>
        <v>1.7500000000000002E-2</v>
      </c>
      <c r="L250" s="141">
        <v>2.3E-2</v>
      </c>
    </row>
    <row r="251" spans="2:12">
      <c r="B251" s="37">
        <f t="shared" si="10"/>
        <v>2038</v>
      </c>
      <c r="C251" s="141">
        <f t="shared" si="25"/>
        <v>1.7500000000000002E-2</v>
      </c>
      <c r="D251" s="141">
        <f t="shared" si="25"/>
        <v>1.7500000000000002E-2</v>
      </c>
      <c r="E251" s="141">
        <f t="shared" si="25"/>
        <v>1.7500000000000002E-2</v>
      </c>
      <c r="F251" s="141">
        <f t="shared" si="25"/>
        <v>1.7500000000000002E-2</v>
      </c>
      <c r="G251" s="141">
        <f t="shared" si="25"/>
        <v>1.7500000000000002E-2</v>
      </c>
      <c r="H251" s="141">
        <f t="shared" si="25"/>
        <v>1.7500000000000002E-2</v>
      </c>
      <c r="I251" s="141">
        <f t="shared" si="25"/>
        <v>1.7500000000000002E-2</v>
      </c>
      <c r="J251" s="141">
        <f t="shared" si="25"/>
        <v>1.7500000000000002E-2</v>
      </c>
      <c r="K251" s="141">
        <f t="shared" ref="K251" si="34">K250</f>
        <v>1.7500000000000002E-2</v>
      </c>
      <c r="L251" s="141">
        <v>2.3E-2</v>
      </c>
    </row>
    <row r="252" spans="2:12">
      <c r="B252" s="37">
        <f t="shared" si="10"/>
        <v>2039</v>
      </c>
      <c r="C252" s="141">
        <f t="shared" si="25"/>
        <v>1.7500000000000002E-2</v>
      </c>
      <c r="D252" s="141">
        <f t="shared" si="25"/>
        <v>1.7500000000000002E-2</v>
      </c>
      <c r="E252" s="141">
        <f t="shared" si="25"/>
        <v>1.7500000000000002E-2</v>
      </c>
      <c r="F252" s="141">
        <f t="shared" si="25"/>
        <v>1.7500000000000002E-2</v>
      </c>
      <c r="G252" s="141">
        <f t="shared" si="25"/>
        <v>1.7500000000000002E-2</v>
      </c>
      <c r="H252" s="141">
        <f t="shared" si="25"/>
        <v>1.7500000000000002E-2</v>
      </c>
      <c r="I252" s="141">
        <f t="shared" si="25"/>
        <v>1.7500000000000002E-2</v>
      </c>
      <c r="J252" s="141">
        <f t="shared" si="25"/>
        <v>1.7500000000000002E-2</v>
      </c>
      <c r="K252" s="141">
        <f t="shared" ref="K252" si="35">K251</f>
        <v>1.7500000000000002E-2</v>
      </c>
      <c r="L252" s="141">
        <v>2.3E-2</v>
      </c>
    </row>
    <row r="253" spans="2:12">
      <c r="B253" s="37">
        <f t="shared" si="10"/>
        <v>2040</v>
      </c>
      <c r="C253" s="141">
        <f t="shared" si="25"/>
        <v>1.7500000000000002E-2</v>
      </c>
      <c r="D253" s="141">
        <f t="shared" si="25"/>
        <v>1.7500000000000002E-2</v>
      </c>
      <c r="E253" s="141">
        <f t="shared" si="25"/>
        <v>1.7500000000000002E-2</v>
      </c>
      <c r="F253" s="141">
        <f t="shared" si="25"/>
        <v>1.7500000000000002E-2</v>
      </c>
      <c r="G253" s="141">
        <f t="shared" si="25"/>
        <v>1.7500000000000002E-2</v>
      </c>
      <c r="H253" s="141">
        <f t="shared" si="25"/>
        <v>1.7500000000000002E-2</v>
      </c>
      <c r="I253" s="141">
        <f t="shared" si="25"/>
        <v>1.7500000000000002E-2</v>
      </c>
      <c r="J253" s="141">
        <f t="shared" si="25"/>
        <v>1.7500000000000002E-2</v>
      </c>
      <c r="K253" s="141">
        <f t="shared" ref="K253" si="36">K252</f>
        <v>1.7500000000000002E-2</v>
      </c>
      <c r="L253" s="141">
        <v>2.3E-2</v>
      </c>
    </row>
    <row r="254" spans="2:12">
      <c r="B254" s="37">
        <f t="shared" si="10"/>
        <v>2041</v>
      </c>
      <c r="C254" s="141">
        <f t="shared" si="25"/>
        <v>1.7500000000000002E-2</v>
      </c>
      <c r="D254" s="141">
        <f t="shared" si="25"/>
        <v>1.7500000000000002E-2</v>
      </c>
      <c r="E254" s="141">
        <f t="shared" si="25"/>
        <v>1.7500000000000002E-2</v>
      </c>
      <c r="F254" s="141">
        <f t="shared" si="25"/>
        <v>1.7500000000000002E-2</v>
      </c>
      <c r="G254" s="141">
        <f t="shared" si="25"/>
        <v>1.7500000000000002E-2</v>
      </c>
      <c r="H254" s="141">
        <f t="shared" si="25"/>
        <v>1.7500000000000002E-2</v>
      </c>
      <c r="I254" s="141">
        <f t="shared" si="25"/>
        <v>1.7500000000000002E-2</v>
      </c>
      <c r="J254" s="141">
        <f t="shared" si="25"/>
        <v>1.7500000000000002E-2</v>
      </c>
      <c r="K254" s="141">
        <f t="shared" ref="K254" si="37">K253</f>
        <v>1.7500000000000002E-2</v>
      </c>
      <c r="L254" s="141">
        <v>2.3E-2</v>
      </c>
    </row>
    <row r="255" spans="2:12">
      <c r="B255" s="37">
        <f t="shared" si="10"/>
        <v>2042</v>
      </c>
      <c r="C255" s="141">
        <f t="shared" si="25"/>
        <v>1.7500000000000002E-2</v>
      </c>
      <c r="D255" s="141">
        <f t="shared" si="25"/>
        <v>1.7500000000000002E-2</v>
      </c>
      <c r="E255" s="141">
        <f t="shared" si="25"/>
        <v>1.7500000000000002E-2</v>
      </c>
      <c r="F255" s="141">
        <f t="shared" si="25"/>
        <v>1.7500000000000002E-2</v>
      </c>
      <c r="G255" s="141">
        <f t="shared" si="25"/>
        <v>1.7500000000000002E-2</v>
      </c>
      <c r="H255" s="141">
        <f t="shared" si="25"/>
        <v>1.7500000000000002E-2</v>
      </c>
      <c r="I255" s="141">
        <f t="shared" si="25"/>
        <v>1.7500000000000002E-2</v>
      </c>
      <c r="J255" s="141">
        <f t="shared" si="25"/>
        <v>1.7500000000000002E-2</v>
      </c>
      <c r="K255" s="141">
        <f t="shared" ref="K255" si="38">K254</f>
        <v>1.7500000000000002E-2</v>
      </c>
      <c r="L255" s="141">
        <v>2.3E-2</v>
      </c>
    </row>
    <row r="256" spans="2:12">
      <c r="B256" s="37">
        <f t="shared" si="10"/>
        <v>2043</v>
      </c>
      <c r="C256" s="141">
        <f t="shared" si="25"/>
        <v>1.7500000000000002E-2</v>
      </c>
      <c r="D256" s="141">
        <f t="shared" si="25"/>
        <v>1.7500000000000002E-2</v>
      </c>
      <c r="E256" s="141">
        <f t="shared" si="25"/>
        <v>1.7500000000000002E-2</v>
      </c>
      <c r="F256" s="141">
        <f t="shared" si="25"/>
        <v>1.7500000000000002E-2</v>
      </c>
      <c r="G256" s="141">
        <f t="shared" si="25"/>
        <v>1.7500000000000002E-2</v>
      </c>
      <c r="H256" s="141">
        <f t="shared" si="25"/>
        <v>1.7500000000000002E-2</v>
      </c>
      <c r="I256" s="141">
        <f t="shared" si="25"/>
        <v>1.7500000000000002E-2</v>
      </c>
      <c r="J256" s="141">
        <f t="shared" si="25"/>
        <v>1.7500000000000002E-2</v>
      </c>
      <c r="K256" s="141">
        <f t="shared" ref="K256" si="39">K255</f>
        <v>1.7500000000000002E-2</v>
      </c>
      <c r="L256" s="141">
        <v>2.3E-2</v>
      </c>
    </row>
    <row r="257" spans="2:12">
      <c r="B257" s="37">
        <f t="shared" si="10"/>
        <v>2044</v>
      </c>
      <c r="C257" s="141">
        <f t="shared" si="25"/>
        <v>1.7500000000000002E-2</v>
      </c>
      <c r="D257" s="141">
        <f t="shared" si="25"/>
        <v>1.7500000000000002E-2</v>
      </c>
      <c r="E257" s="141">
        <f t="shared" si="25"/>
        <v>1.7500000000000002E-2</v>
      </c>
      <c r="F257" s="141">
        <f t="shared" si="25"/>
        <v>1.7500000000000002E-2</v>
      </c>
      <c r="G257" s="141">
        <f t="shared" si="25"/>
        <v>1.7500000000000002E-2</v>
      </c>
      <c r="H257" s="141">
        <f t="shared" si="25"/>
        <v>1.7500000000000002E-2</v>
      </c>
      <c r="I257" s="141">
        <f t="shared" si="25"/>
        <v>1.7500000000000002E-2</v>
      </c>
      <c r="J257" s="141">
        <f t="shared" si="25"/>
        <v>1.7500000000000002E-2</v>
      </c>
      <c r="K257" s="141">
        <f t="shared" ref="K257" si="40">K256</f>
        <v>1.7500000000000002E-2</v>
      </c>
      <c r="L257" s="141">
        <v>2.3E-2</v>
      </c>
    </row>
    <row r="258" spans="2:12">
      <c r="B258" s="37">
        <f t="shared" si="10"/>
        <v>2045</v>
      </c>
      <c r="C258" s="141">
        <f t="shared" si="25"/>
        <v>1.7500000000000002E-2</v>
      </c>
      <c r="D258" s="141">
        <f t="shared" si="25"/>
        <v>1.7500000000000002E-2</v>
      </c>
      <c r="E258" s="141">
        <f t="shared" si="25"/>
        <v>1.7500000000000002E-2</v>
      </c>
      <c r="F258" s="141">
        <f t="shared" si="25"/>
        <v>1.7500000000000002E-2</v>
      </c>
      <c r="G258" s="141">
        <f t="shared" si="25"/>
        <v>1.7500000000000002E-2</v>
      </c>
      <c r="H258" s="141">
        <f t="shared" si="25"/>
        <v>1.7500000000000002E-2</v>
      </c>
      <c r="I258" s="141">
        <f t="shared" si="25"/>
        <v>1.7500000000000002E-2</v>
      </c>
      <c r="J258" s="141">
        <f t="shared" si="25"/>
        <v>1.7500000000000002E-2</v>
      </c>
      <c r="K258" s="141">
        <f t="shared" ref="K258" si="41">K257</f>
        <v>1.7500000000000002E-2</v>
      </c>
      <c r="L258" s="141">
        <v>2.3E-2</v>
      </c>
    </row>
    <row r="259" spans="2:12">
      <c r="B259" s="37">
        <f t="shared" si="10"/>
        <v>2046</v>
      </c>
      <c r="C259" s="141">
        <f t="shared" si="25"/>
        <v>1.7500000000000002E-2</v>
      </c>
      <c r="D259" s="141">
        <f t="shared" si="25"/>
        <v>1.7500000000000002E-2</v>
      </c>
      <c r="E259" s="141">
        <f t="shared" si="25"/>
        <v>1.7500000000000002E-2</v>
      </c>
      <c r="F259" s="141">
        <f t="shared" si="25"/>
        <v>1.7500000000000002E-2</v>
      </c>
      <c r="G259" s="141">
        <f t="shared" si="25"/>
        <v>1.7500000000000002E-2</v>
      </c>
      <c r="H259" s="141">
        <f t="shared" si="25"/>
        <v>1.7500000000000002E-2</v>
      </c>
      <c r="I259" s="141">
        <f t="shared" si="25"/>
        <v>1.7500000000000002E-2</v>
      </c>
      <c r="J259" s="141">
        <f t="shared" si="25"/>
        <v>1.7500000000000002E-2</v>
      </c>
      <c r="K259" s="141">
        <f t="shared" ref="K259" si="42">K258</f>
        <v>1.7500000000000002E-2</v>
      </c>
      <c r="L259" s="141">
        <v>2.3E-2</v>
      </c>
    </row>
    <row r="260" spans="2:12">
      <c r="B260" s="37">
        <f t="shared" si="10"/>
        <v>2047</v>
      </c>
      <c r="C260" s="141">
        <f t="shared" si="25"/>
        <v>1.7500000000000002E-2</v>
      </c>
      <c r="D260" s="141">
        <f t="shared" si="25"/>
        <v>1.7500000000000002E-2</v>
      </c>
      <c r="E260" s="141">
        <f t="shared" si="25"/>
        <v>1.7500000000000002E-2</v>
      </c>
      <c r="F260" s="141">
        <f t="shared" si="25"/>
        <v>1.7500000000000002E-2</v>
      </c>
      <c r="G260" s="141">
        <f t="shared" si="25"/>
        <v>1.7500000000000002E-2</v>
      </c>
      <c r="H260" s="141">
        <f t="shared" si="25"/>
        <v>1.7500000000000002E-2</v>
      </c>
      <c r="I260" s="141">
        <f t="shared" si="25"/>
        <v>1.7500000000000002E-2</v>
      </c>
      <c r="J260" s="141">
        <f t="shared" si="25"/>
        <v>1.7500000000000002E-2</v>
      </c>
      <c r="K260" s="141">
        <f t="shared" ref="K260" si="43">K259</f>
        <v>1.7500000000000002E-2</v>
      </c>
      <c r="L260" s="141">
        <v>2.3E-2</v>
      </c>
    </row>
    <row r="261" spans="2:12">
      <c r="B261" s="37">
        <f t="shared" si="10"/>
        <v>2048</v>
      </c>
      <c r="C261" s="141">
        <f t="shared" si="25"/>
        <v>1.7500000000000002E-2</v>
      </c>
      <c r="D261" s="141">
        <f t="shared" si="25"/>
        <v>1.7500000000000002E-2</v>
      </c>
      <c r="E261" s="141">
        <f t="shared" si="25"/>
        <v>1.7500000000000002E-2</v>
      </c>
      <c r="F261" s="141">
        <f t="shared" si="25"/>
        <v>1.7500000000000002E-2</v>
      </c>
      <c r="G261" s="141">
        <f t="shared" si="25"/>
        <v>1.7500000000000002E-2</v>
      </c>
      <c r="H261" s="141">
        <f t="shared" si="25"/>
        <v>1.7500000000000002E-2</v>
      </c>
      <c r="I261" s="141">
        <f t="shared" si="25"/>
        <v>1.7500000000000002E-2</v>
      </c>
      <c r="J261" s="141">
        <f t="shared" si="25"/>
        <v>1.7500000000000002E-2</v>
      </c>
      <c r="K261" s="141">
        <f t="shared" ref="K261" si="44">K260</f>
        <v>1.7500000000000002E-2</v>
      </c>
      <c r="L261" s="141">
        <v>2.3E-2</v>
      </c>
    </row>
    <row r="262" spans="2:12">
      <c r="B262" s="37">
        <f t="shared" si="10"/>
        <v>2049</v>
      </c>
      <c r="C262" s="141">
        <f t="shared" si="25"/>
        <v>1.7500000000000002E-2</v>
      </c>
      <c r="D262" s="141">
        <f t="shared" si="25"/>
        <v>1.7500000000000002E-2</v>
      </c>
      <c r="E262" s="141">
        <f t="shared" si="25"/>
        <v>1.7500000000000002E-2</v>
      </c>
      <c r="F262" s="141">
        <f t="shared" si="25"/>
        <v>1.7500000000000002E-2</v>
      </c>
      <c r="G262" s="141">
        <f t="shared" si="25"/>
        <v>1.7500000000000002E-2</v>
      </c>
      <c r="H262" s="141">
        <f t="shared" si="25"/>
        <v>1.7500000000000002E-2</v>
      </c>
      <c r="I262" s="141">
        <f t="shared" si="25"/>
        <v>1.7500000000000002E-2</v>
      </c>
      <c r="J262" s="141">
        <f t="shared" si="25"/>
        <v>1.7500000000000002E-2</v>
      </c>
      <c r="K262" s="141">
        <f t="shared" ref="K262" si="45">K261</f>
        <v>1.7500000000000002E-2</v>
      </c>
      <c r="L262" s="141">
        <v>2.3E-2</v>
      </c>
    </row>
    <row r="263" spans="2:12">
      <c r="B263" s="37">
        <f t="shared" si="10"/>
        <v>2050</v>
      </c>
      <c r="C263" s="141">
        <f t="shared" si="25"/>
        <v>1.7500000000000002E-2</v>
      </c>
      <c r="D263" s="141">
        <f t="shared" si="25"/>
        <v>1.7500000000000002E-2</v>
      </c>
      <c r="E263" s="141">
        <f t="shared" si="25"/>
        <v>1.7500000000000002E-2</v>
      </c>
      <c r="F263" s="141">
        <f t="shared" si="25"/>
        <v>1.7500000000000002E-2</v>
      </c>
      <c r="G263" s="141">
        <f t="shared" si="25"/>
        <v>1.7500000000000002E-2</v>
      </c>
      <c r="H263" s="141">
        <f t="shared" si="25"/>
        <v>1.7500000000000002E-2</v>
      </c>
      <c r="I263" s="141">
        <f t="shared" si="25"/>
        <v>1.7500000000000002E-2</v>
      </c>
      <c r="J263" s="141">
        <f t="shared" si="25"/>
        <v>1.7500000000000002E-2</v>
      </c>
      <c r="K263" s="141">
        <f t="shared" ref="K263" si="46">K262</f>
        <v>1.7500000000000002E-2</v>
      </c>
      <c r="L263" s="141">
        <v>2.3E-2</v>
      </c>
    </row>
    <row r="264" spans="2:12">
      <c r="B264" s="37">
        <f t="shared" si="10"/>
        <v>2051</v>
      </c>
      <c r="C264" s="141">
        <f t="shared" si="11"/>
        <v>1.7500000000000002E-2</v>
      </c>
      <c r="D264" s="141">
        <f t="shared" si="12"/>
        <v>1.7500000000000002E-2</v>
      </c>
      <c r="E264" s="141">
        <f t="shared" si="12"/>
        <v>1.7500000000000002E-2</v>
      </c>
      <c r="F264" s="141">
        <f t="shared" si="12"/>
        <v>1.7500000000000002E-2</v>
      </c>
      <c r="G264" s="141">
        <f t="shared" si="12"/>
        <v>1.7500000000000002E-2</v>
      </c>
      <c r="H264" s="141">
        <f t="shared" si="12"/>
        <v>1.7500000000000002E-2</v>
      </c>
      <c r="I264" s="141">
        <f t="shared" si="12"/>
        <v>1.7500000000000002E-2</v>
      </c>
      <c r="J264" s="141">
        <f t="shared" si="12"/>
        <v>1.7500000000000002E-2</v>
      </c>
      <c r="K264" s="141">
        <f t="shared" ref="K264" si="47">K263</f>
        <v>1.7500000000000002E-2</v>
      </c>
      <c r="L264" s="141">
        <v>2.3E-2</v>
      </c>
    </row>
    <row r="265" spans="2:12">
      <c r="B265" s="37">
        <f t="shared" si="10"/>
        <v>2052</v>
      </c>
      <c r="C265" s="141">
        <f t="shared" si="11"/>
        <v>1.7500000000000002E-2</v>
      </c>
      <c r="D265" s="141">
        <f t="shared" si="12"/>
        <v>1.7500000000000002E-2</v>
      </c>
      <c r="E265" s="141">
        <f t="shared" si="12"/>
        <v>1.7500000000000002E-2</v>
      </c>
      <c r="F265" s="141">
        <f t="shared" si="12"/>
        <v>1.7500000000000002E-2</v>
      </c>
      <c r="G265" s="141">
        <f t="shared" si="12"/>
        <v>1.7500000000000002E-2</v>
      </c>
      <c r="H265" s="141">
        <f t="shared" si="12"/>
        <v>1.7500000000000002E-2</v>
      </c>
      <c r="I265" s="141">
        <f t="shared" si="12"/>
        <v>1.7500000000000002E-2</v>
      </c>
      <c r="J265" s="141">
        <f t="shared" si="12"/>
        <v>1.7500000000000002E-2</v>
      </c>
      <c r="K265" s="141">
        <f t="shared" ref="K265" si="48">K264</f>
        <v>1.7500000000000002E-2</v>
      </c>
      <c r="L265" s="141">
        <v>2.3E-2</v>
      </c>
    </row>
    <row r="266" spans="2:12">
      <c r="B266" s="37">
        <f t="shared" si="10"/>
        <v>2053</v>
      </c>
      <c r="C266" s="141">
        <f t="shared" si="11"/>
        <v>1.7500000000000002E-2</v>
      </c>
      <c r="D266" s="141">
        <f t="shared" ref="D266:J281" si="49">D265</f>
        <v>1.7500000000000002E-2</v>
      </c>
      <c r="E266" s="141">
        <f t="shared" si="49"/>
        <v>1.7500000000000002E-2</v>
      </c>
      <c r="F266" s="141">
        <f t="shared" si="49"/>
        <v>1.7500000000000002E-2</v>
      </c>
      <c r="G266" s="141">
        <f t="shared" si="49"/>
        <v>1.7500000000000002E-2</v>
      </c>
      <c r="H266" s="141">
        <f t="shared" si="49"/>
        <v>1.7500000000000002E-2</v>
      </c>
      <c r="I266" s="141">
        <f t="shared" si="49"/>
        <v>1.7500000000000002E-2</v>
      </c>
      <c r="J266" s="141">
        <f t="shared" si="49"/>
        <v>1.7500000000000002E-2</v>
      </c>
      <c r="K266" s="141">
        <f t="shared" ref="K266" si="50">K265</f>
        <v>1.7500000000000002E-2</v>
      </c>
      <c r="L266" s="141">
        <v>2.3E-2</v>
      </c>
    </row>
    <row r="267" spans="2:12">
      <c r="B267" s="37">
        <f t="shared" si="10"/>
        <v>2054</v>
      </c>
      <c r="C267" s="141">
        <f t="shared" si="11"/>
        <v>1.7500000000000002E-2</v>
      </c>
      <c r="D267" s="141">
        <f t="shared" si="49"/>
        <v>1.7500000000000002E-2</v>
      </c>
      <c r="E267" s="141">
        <f t="shared" si="49"/>
        <v>1.7500000000000002E-2</v>
      </c>
      <c r="F267" s="141">
        <f t="shared" si="49"/>
        <v>1.7500000000000002E-2</v>
      </c>
      <c r="G267" s="141">
        <f t="shared" si="49"/>
        <v>1.7500000000000002E-2</v>
      </c>
      <c r="H267" s="141">
        <f t="shared" si="49"/>
        <v>1.7500000000000002E-2</v>
      </c>
      <c r="I267" s="141">
        <f t="shared" si="49"/>
        <v>1.7500000000000002E-2</v>
      </c>
      <c r="J267" s="141">
        <f t="shared" si="49"/>
        <v>1.7500000000000002E-2</v>
      </c>
      <c r="K267" s="141">
        <f t="shared" ref="K267" si="51">K266</f>
        <v>1.7500000000000002E-2</v>
      </c>
      <c r="L267" s="141">
        <v>2.3E-2</v>
      </c>
    </row>
    <row r="268" spans="2:12">
      <c r="B268" s="37">
        <f t="shared" si="10"/>
        <v>2055</v>
      </c>
      <c r="C268" s="141">
        <f t="shared" si="11"/>
        <v>1.7500000000000002E-2</v>
      </c>
      <c r="D268" s="141">
        <f t="shared" si="49"/>
        <v>1.7500000000000002E-2</v>
      </c>
      <c r="E268" s="141">
        <f t="shared" si="49"/>
        <v>1.7500000000000002E-2</v>
      </c>
      <c r="F268" s="141">
        <f t="shared" si="49"/>
        <v>1.7500000000000002E-2</v>
      </c>
      <c r="G268" s="141">
        <f t="shared" si="49"/>
        <v>1.7500000000000002E-2</v>
      </c>
      <c r="H268" s="141">
        <f t="shared" si="49"/>
        <v>1.7500000000000002E-2</v>
      </c>
      <c r="I268" s="141">
        <f t="shared" si="49"/>
        <v>1.7500000000000002E-2</v>
      </c>
      <c r="J268" s="141">
        <f t="shared" si="49"/>
        <v>1.7500000000000002E-2</v>
      </c>
      <c r="K268" s="141">
        <f t="shared" ref="K268" si="52">K267</f>
        <v>1.7500000000000002E-2</v>
      </c>
      <c r="L268" s="141">
        <v>2.3E-2</v>
      </c>
    </row>
    <row r="269" spans="2:12">
      <c r="B269" s="37">
        <f t="shared" si="10"/>
        <v>2056</v>
      </c>
      <c r="C269" s="141">
        <f t="shared" si="11"/>
        <v>1.7500000000000002E-2</v>
      </c>
      <c r="D269" s="141">
        <f t="shared" si="49"/>
        <v>1.7500000000000002E-2</v>
      </c>
      <c r="E269" s="141">
        <f t="shared" si="49"/>
        <v>1.7500000000000002E-2</v>
      </c>
      <c r="F269" s="141">
        <f t="shared" si="49"/>
        <v>1.7500000000000002E-2</v>
      </c>
      <c r="G269" s="141">
        <f t="shared" si="49"/>
        <v>1.7500000000000002E-2</v>
      </c>
      <c r="H269" s="141">
        <f t="shared" si="49"/>
        <v>1.7500000000000002E-2</v>
      </c>
      <c r="I269" s="141">
        <f t="shared" si="49"/>
        <v>1.7500000000000002E-2</v>
      </c>
      <c r="J269" s="141">
        <f t="shared" si="49"/>
        <v>1.7500000000000002E-2</v>
      </c>
      <c r="K269" s="141">
        <f t="shared" ref="K269" si="53">K268</f>
        <v>1.7500000000000002E-2</v>
      </c>
      <c r="L269" s="141">
        <v>2.3E-2</v>
      </c>
    </row>
    <row r="270" spans="2:12">
      <c r="B270" s="37">
        <f t="shared" si="10"/>
        <v>2057</v>
      </c>
      <c r="C270" s="141">
        <f t="shared" si="11"/>
        <v>1.7500000000000002E-2</v>
      </c>
      <c r="D270" s="141">
        <f t="shared" si="49"/>
        <v>1.7500000000000002E-2</v>
      </c>
      <c r="E270" s="141">
        <f t="shared" si="49"/>
        <v>1.7500000000000002E-2</v>
      </c>
      <c r="F270" s="141">
        <f t="shared" si="49"/>
        <v>1.7500000000000002E-2</v>
      </c>
      <c r="G270" s="141">
        <f t="shared" si="49"/>
        <v>1.7500000000000002E-2</v>
      </c>
      <c r="H270" s="141">
        <f t="shared" si="49"/>
        <v>1.7500000000000002E-2</v>
      </c>
      <c r="I270" s="141">
        <f t="shared" si="49"/>
        <v>1.7500000000000002E-2</v>
      </c>
      <c r="J270" s="141">
        <f t="shared" si="49"/>
        <v>1.7500000000000002E-2</v>
      </c>
      <c r="K270" s="141">
        <f t="shared" ref="K270" si="54">K269</f>
        <v>1.7500000000000002E-2</v>
      </c>
      <c r="L270" s="141">
        <v>2.3E-2</v>
      </c>
    </row>
    <row r="271" spans="2:12">
      <c r="B271" s="37">
        <f t="shared" si="10"/>
        <v>2058</v>
      </c>
      <c r="C271" s="141">
        <f t="shared" si="11"/>
        <v>1.7500000000000002E-2</v>
      </c>
      <c r="D271" s="141">
        <f t="shared" si="49"/>
        <v>1.7500000000000002E-2</v>
      </c>
      <c r="E271" s="141">
        <f t="shared" si="49"/>
        <v>1.7500000000000002E-2</v>
      </c>
      <c r="F271" s="141">
        <f t="shared" si="49"/>
        <v>1.7500000000000002E-2</v>
      </c>
      <c r="G271" s="141">
        <f t="shared" si="49"/>
        <v>1.7500000000000002E-2</v>
      </c>
      <c r="H271" s="141">
        <f t="shared" si="49"/>
        <v>1.7500000000000002E-2</v>
      </c>
      <c r="I271" s="141">
        <f t="shared" si="49"/>
        <v>1.7500000000000002E-2</v>
      </c>
      <c r="J271" s="141">
        <f t="shared" si="49"/>
        <v>1.7500000000000002E-2</v>
      </c>
      <c r="K271" s="141">
        <f t="shared" ref="K271" si="55">K270</f>
        <v>1.7500000000000002E-2</v>
      </c>
      <c r="L271" s="141">
        <v>2.3E-2</v>
      </c>
    </row>
    <row r="272" spans="2:12">
      <c r="B272" s="37">
        <f t="shared" si="10"/>
        <v>2059</v>
      </c>
      <c r="C272" s="141">
        <f t="shared" si="11"/>
        <v>1.7500000000000002E-2</v>
      </c>
      <c r="D272" s="141">
        <f t="shared" si="49"/>
        <v>1.7500000000000002E-2</v>
      </c>
      <c r="E272" s="141">
        <f t="shared" si="49"/>
        <v>1.7500000000000002E-2</v>
      </c>
      <c r="F272" s="141">
        <f t="shared" si="49"/>
        <v>1.7500000000000002E-2</v>
      </c>
      <c r="G272" s="141">
        <f t="shared" si="49"/>
        <v>1.7500000000000002E-2</v>
      </c>
      <c r="H272" s="141">
        <f t="shared" si="49"/>
        <v>1.7500000000000002E-2</v>
      </c>
      <c r="I272" s="141">
        <f t="shared" si="49"/>
        <v>1.7500000000000002E-2</v>
      </c>
      <c r="J272" s="141">
        <f t="shared" si="49"/>
        <v>1.7500000000000002E-2</v>
      </c>
      <c r="K272" s="141">
        <f t="shared" ref="K272" si="56">K271</f>
        <v>1.7500000000000002E-2</v>
      </c>
      <c r="L272" s="141">
        <v>2.3E-2</v>
      </c>
    </row>
    <row r="273" spans="2:12">
      <c r="B273" s="37">
        <f t="shared" si="10"/>
        <v>2060</v>
      </c>
      <c r="C273" s="141">
        <f t="shared" si="11"/>
        <v>1.7500000000000002E-2</v>
      </c>
      <c r="D273" s="141">
        <f t="shared" si="49"/>
        <v>1.7500000000000002E-2</v>
      </c>
      <c r="E273" s="141">
        <f t="shared" si="49"/>
        <v>1.7500000000000002E-2</v>
      </c>
      <c r="F273" s="141">
        <f t="shared" si="49"/>
        <v>1.7500000000000002E-2</v>
      </c>
      <c r="G273" s="141">
        <f t="shared" si="49"/>
        <v>1.7500000000000002E-2</v>
      </c>
      <c r="H273" s="141">
        <f t="shared" si="49"/>
        <v>1.7500000000000002E-2</v>
      </c>
      <c r="I273" s="141">
        <f t="shared" si="49"/>
        <v>1.7500000000000002E-2</v>
      </c>
      <c r="J273" s="141">
        <f t="shared" si="49"/>
        <v>1.7500000000000002E-2</v>
      </c>
      <c r="K273" s="141">
        <f t="shared" ref="K273" si="57">K272</f>
        <v>1.7500000000000002E-2</v>
      </c>
      <c r="L273" s="141">
        <v>2.3E-2</v>
      </c>
    </row>
    <row r="274" spans="2:12">
      <c r="B274" s="37">
        <f t="shared" si="10"/>
        <v>2061</v>
      </c>
      <c r="C274" s="141">
        <f t="shared" si="11"/>
        <v>1.7500000000000002E-2</v>
      </c>
      <c r="D274" s="141">
        <f t="shared" si="49"/>
        <v>1.7500000000000002E-2</v>
      </c>
      <c r="E274" s="141">
        <f t="shared" si="49"/>
        <v>1.7500000000000002E-2</v>
      </c>
      <c r="F274" s="141">
        <f t="shared" si="49"/>
        <v>1.7500000000000002E-2</v>
      </c>
      <c r="G274" s="141">
        <f t="shared" si="49"/>
        <v>1.7500000000000002E-2</v>
      </c>
      <c r="H274" s="141">
        <f t="shared" si="49"/>
        <v>1.7500000000000002E-2</v>
      </c>
      <c r="I274" s="141">
        <f t="shared" si="49"/>
        <v>1.7500000000000002E-2</v>
      </c>
      <c r="J274" s="141">
        <f t="shared" si="49"/>
        <v>1.7500000000000002E-2</v>
      </c>
      <c r="K274" s="141">
        <f t="shared" ref="K274" si="58">K273</f>
        <v>1.7500000000000002E-2</v>
      </c>
      <c r="L274" s="141">
        <v>2.3E-2</v>
      </c>
    </row>
    <row r="275" spans="2:12">
      <c r="B275" s="37">
        <f t="shared" si="10"/>
        <v>2062</v>
      </c>
      <c r="C275" s="141">
        <f t="shared" si="11"/>
        <v>1.7500000000000002E-2</v>
      </c>
      <c r="D275" s="141">
        <f t="shared" si="49"/>
        <v>1.7500000000000002E-2</v>
      </c>
      <c r="E275" s="141">
        <f t="shared" si="49"/>
        <v>1.7500000000000002E-2</v>
      </c>
      <c r="F275" s="141">
        <f t="shared" si="49"/>
        <v>1.7500000000000002E-2</v>
      </c>
      <c r="G275" s="141">
        <f t="shared" si="49"/>
        <v>1.7500000000000002E-2</v>
      </c>
      <c r="H275" s="141">
        <f t="shared" si="49"/>
        <v>1.7500000000000002E-2</v>
      </c>
      <c r="I275" s="141">
        <f t="shared" si="49"/>
        <v>1.7500000000000002E-2</v>
      </c>
      <c r="J275" s="141">
        <f t="shared" si="49"/>
        <v>1.7500000000000002E-2</v>
      </c>
      <c r="K275" s="141">
        <f t="shared" ref="K275" si="59">K274</f>
        <v>1.7500000000000002E-2</v>
      </c>
      <c r="L275" s="141">
        <v>2.3E-2</v>
      </c>
    </row>
    <row r="276" spans="2:12">
      <c r="B276" s="37">
        <f t="shared" si="10"/>
        <v>2063</v>
      </c>
      <c r="C276" s="141">
        <f t="shared" si="11"/>
        <v>1.7500000000000002E-2</v>
      </c>
      <c r="D276" s="141">
        <f t="shared" si="49"/>
        <v>1.7500000000000002E-2</v>
      </c>
      <c r="E276" s="141">
        <f t="shared" si="49"/>
        <v>1.7500000000000002E-2</v>
      </c>
      <c r="F276" s="141">
        <f t="shared" si="49"/>
        <v>1.7500000000000002E-2</v>
      </c>
      <c r="G276" s="141">
        <f t="shared" si="49"/>
        <v>1.7500000000000002E-2</v>
      </c>
      <c r="H276" s="141">
        <f t="shared" si="49"/>
        <v>1.7500000000000002E-2</v>
      </c>
      <c r="I276" s="141">
        <f t="shared" si="49"/>
        <v>1.7500000000000002E-2</v>
      </c>
      <c r="J276" s="141">
        <f t="shared" si="49"/>
        <v>1.7500000000000002E-2</v>
      </c>
      <c r="K276" s="141">
        <f t="shared" ref="K276" si="60">K275</f>
        <v>1.7500000000000002E-2</v>
      </c>
      <c r="L276" s="141">
        <v>2.3E-2</v>
      </c>
    </row>
    <row r="277" spans="2:12">
      <c r="B277" s="37">
        <f t="shared" si="10"/>
        <v>2064</v>
      </c>
      <c r="C277" s="141">
        <f t="shared" si="11"/>
        <v>1.7500000000000002E-2</v>
      </c>
      <c r="D277" s="141">
        <f t="shared" si="49"/>
        <v>1.7500000000000002E-2</v>
      </c>
      <c r="E277" s="141">
        <f t="shared" si="49"/>
        <v>1.7500000000000002E-2</v>
      </c>
      <c r="F277" s="141">
        <f t="shared" si="49"/>
        <v>1.7500000000000002E-2</v>
      </c>
      <c r="G277" s="141">
        <f t="shared" si="49"/>
        <v>1.7500000000000002E-2</v>
      </c>
      <c r="H277" s="141">
        <f t="shared" si="49"/>
        <v>1.7500000000000002E-2</v>
      </c>
      <c r="I277" s="141">
        <f t="shared" si="49"/>
        <v>1.7500000000000002E-2</v>
      </c>
      <c r="J277" s="141">
        <f t="shared" si="49"/>
        <v>1.7500000000000002E-2</v>
      </c>
      <c r="K277" s="141">
        <f t="shared" ref="K277" si="61">K276</f>
        <v>1.7500000000000002E-2</v>
      </c>
      <c r="L277" s="141">
        <v>2.3E-2</v>
      </c>
    </row>
    <row r="278" spans="2:12">
      <c r="B278" s="37">
        <f t="shared" si="10"/>
        <v>2065</v>
      </c>
      <c r="C278" s="141">
        <f t="shared" si="11"/>
        <v>1.7500000000000002E-2</v>
      </c>
      <c r="D278" s="141">
        <f t="shared" si="49"/>
        <v>1.7500000000000002E-2</v>
      </c>
      <c r="E278" s="141">
        <f t="shared" si="49"/>
        <v>1.7500000000000002E-2</v>
      </c>
      <c r="F278" s="141">
        <f t="shared" si="49"/>
        <v>1.7500000000000002E-2</v>
      </c>
      <c r="G278" s="141">
        <f t="shared" si="49"/>
        <v>1.7500000000000002E-2</v>
      </c>
      <c r="H278" s="141">
        <f t="shared" si="49"/>
        <v>1.7500000000000002E-2</v>
      </c>
      <c r="I278" s="141">
        <f t="shared" si="49"/>
        <v>1.7500000000000002E-2</v>
      </c>
      <c r="J278" s="141">
        <f t="shared" si="49"/>
        <v>1.7500000000000002E-2</v>
      </c>
      <c r="K278" s="141">
        <f t="shared" ref="K278" si="62">K277</f>
        <v>1.7500000000000002E-2</v>
      </c>
      <c r="L278" s="141">
        <v>2.3E-2</v>
      </c>
    </row>
    <row r="279" spans="2:12">
      <c r="B279" s="37">
        <f t="shared" si="10"/>
        <v>2066</v>
      </c>
      <c r="C279" s="141">
        <f t="shared" si="11"/>
        <v>1.7500000000000002E-2</v>
      </c>
      <c r="D279" s="141">
        <f t="shared" si="49"/>
        <v>1.7500000000000002E-2</v>
      </c>
      <c r="E279" s="141">
        <f t="shared" si="49"/>
        <v>1.7500000000000002E-2</v>
      </c>
      <c r="F279" s="141">
        <f t="shared" si="49"/>
        <v>1.7500000000000002E-2</v>
      </c>
      <c r="G279" s="141">
        <f t="shared" si="49"/>
        <v>1.7500000000000002E-2</v>
      </c>
      <c r="H279" s="141">
        <f t="shared" si="49"/>
        <v>1.7500000000000002E-2</v>
      </c>
      <c r="I279" s="141">
        <f t="shared" si="49"/>
        <v>1.7500000000000002E-2</v>
      </c>
      <c r="J279" s="141">
        <f t="shared" si="49"/>
        <v>1.7500000000000002E-2</v>
      </c>
      <c r="K279" s="141">
        <f t="shared" ref="K279" si="63">K278</f>
        <v>1.7500000000000002E-2</v>
      </c>
      <c r="L279" s="141">
        <v>2.3E-2</v>
      </c>
    </row>
    <row r="280" spans="2:12">
      <c r="B280" s="37">
        <f t="shared" si="10"/>
        <v>2067</v>
      </c>
      <c r="C280" s="141">
        <f t="shared" si="11"/>
        <v>1.7500000000000002E-2</v>
      </c>
      <c r="D280" s="141">
        <f t="shared" si="49"/>
        <v>1.7500000000000002E-2</v>
      </c>
      <c r="E280" s="141">
        <f t="shared" si="49"/>
        <v>1.7500000000000002E-2</v>
      </c>
      <c r="F280" s="141">
        <f t="shared" si="49"/>
        <v>1.7500000000000002E-2</v>
      </c>
      <c r="G280" s="141">
        <f t="shared" si="49"/>
        <v>1.7500000000000002E-2</v>
      </c>
      <c r="H280" s="141">
        <f t="shared" si="49"/>
        <v>1.7500000000000002E-2</v>
      </c>
      <c r="I280" s="141">
        <f t="shared" si="49"/>
        <v>1.7500000000000002E-2</v>
      </c>
      <c r="J280" s="141">
        <f t="shared" si="49"/>
        <v>1.7500000000000002E-2</v>
      </c>
      <c r="K280" s="141">
        <f t="shared" ref="K280" si="64">K279</f>
        <v>1.7500000000000002E-2</v>
      </c>
      <c r="L280" s="141">
        <v>2.3E-2</v>
      </c>
    </row>
    <row r="281" spans="2:12">
      <c r="B281" s="37">
        <f t="shared" si="10"/>
        <v>2068</v>
      </c>
      <c r="C281" s="141">
        <f t="shared" si="11"/>
        <v>1.7500000000000002E-2</v>
      </c>
      <c r="D281" s="141">
        <f t="shared" si="49"/>
        <v>1.7500000000000002E-2</v>
      </c>
      <c r="E281" s="141">
        <f t="shared" si="49"/>
        <v>1.7500000000000002E-2</v>
      </c>
      <c r="F281" s="141">
        <f t="shared" si="49"/>
        <v>1.7500000000000002E-2</v>
      </c>
      <c r="G281" s="141">
        <f t="shared" si="49"/>
        <v>1.7500000000000002E-2</v>
      </c>
      <c r="H281" s="141">
        <f t="shared" si="49"/>
        <v>1.7500000000000002E-2</v>
      </c>
      <c r="I281" s="141">
        <f t="shared" si="49"/>
        <v>1.7500000000000002E-2</v>
      </c>
      <c r="J281" s="141">
        <f t="shared" si="49"/>
        <v>1.7500000000000002E-2</v>
      </c>
      <c r="K281" s="141">
        <f t="shared" ref="K281" si="65">K280</f>
        <v>1.7500000000000002E-2</v>
      </c>
      <c r="L281" s="141">
        <v>2.3E-2</v>
      </c>
    </row>
    <row r="282" spans="2:12">
      <c r="B282" s="37">
        <f t="shared" si="10"/>
        <v>2069</v>
      </c>
      <c r="C282" s="141">
        <f t="shared" si="11"/>
        <v>1.7500000000000002E-2</v>
      </c>
      <c r="D282" s="141">
        <f t="shared" ref="D282:J283" si="66">D281</f>
        <v>1.7500000000000002E-2</v>
      </c>
      <c r="E282" s="141">
        <f t="shared" si="66"/>
        <v>1.7500000000000002E-2</v>
      </c>
      <c r="F282" s="141">
        <f t="shared" si="66"/>
        <v>1.7500000000000002E-2</v>
      </c>
      <c r="G282" s="141">
        <f t="shared" si="66"/>
        <v>1.7500000000000002E-2</v>
      </c>
      <c r="H282" s="141">
        <f t="shared" si="66"/>
        <v>1.7500000000000002E-2</v>
      </c>
      <c r="I282" s="141">
        <f t="shared" si="66"/>
        <v>1.7500000000000002E-2</v>
      </c>
      <c r="J282" s="141">
        <f t="shared" si="66"/>
        <v>1.7500000000000002E-2</v>
      </c>
      <c r="K282" s="141">
        <f t="shared" ref="K282" si="67">K281</f>
        <v>1.7500000000000002E-2</v>
      </c>
      <c r="L282" s="141">
        <v>2.3E-2</v>
      </c>
    </row>
    <row r="283" spans="2:12" ht="15" thickBot="1">
      <c r="B283" s="76">
        <f t="shared" ref="B283" si="68">B214</f>
        <v>2070</v>
      </c>
      <c r="C283" s="142">
        <f t="shared" si="11"/>
        <v>1.7500000000000002E-2</v>
      </c>
      <c r="D283" s="142">
        <f t="shared" si="66"/>
        <v>1.7500000000000002E-2</v>
      </c>
      <c r="E283" s="142">
        <f t="shared" si="66"/>
        <v>1.7500000000000002E-2</v>
      </c>
      <c r="F283" s="142">
        <f t="shared" si="66"/>
        <v>1.7500000000000002E-2</v>
      </c>
      <c r="G283" s="142">
        <f t="shared" si="66"/>
        <v>1.7500000000000002E-2</v>
      </c>
      <c r="H283" s="142">
        <f t="shared" si="66"/>
        <v>1.7500000000000002E-2</v>
      </c>
      <c r="I283" s="142">
        <f t="shared" si="66"/>
        <v>1.7500000000000002E-2</v>
      </c>
      <c r="J283" s="142">
        <f t="shared" si="66"/>
        <v>1.7500000000000002E-2</v>
      </c>
      <c r="K283" s="142">
        <f t="shared" ref="K283" si="69">K282</f>
        <v>1.7500000000000002E-2</v>
      </c>
      <c r="L283" s="142">
        <v>2.3E-2</v>
      </c>
    </row>
    <row r="284" spans="2:12"/>
    <row r="285" spans="2:12"/>
  </sheetData>
  <mergeCells count="3">
    <mergeCell ref="E4:F4"/>
    <mergeCell ref="E5:F5"/>
    <mergeCell ref="E6:F6"/>
  </mergeCells>
  <dataValidations count="1">
    <dataValidation type="list" allowBlank="1" showInputMessage="1" showErrorMessage="1" sqref="E5:F6" xr:uid="{00000000-0002-0000-0400-000000000000}">
      <formula1>$B$11:$B$76</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1">
    <tabColor theme="0" tint="-0.34998626667073579"/>
    <pageSetUpPr autoPageBreaks="0"/>
  </sheetPr>
  <dimension ref="A1:WWN144"/>
  <sheetViews>
    <sheetView showGridLines="0" zoomScale="80" zoomScaleNormal="80" workbookViewId="0">
      <pane xSplit="2" ySplit="5" topLeftCell="C6" activePane="bottomRight" state="frozen"/>
      <selection pane="topRight" activeCell="C1" sqref="C1"/>
      <selection pane="bottomLeft" activeCell="A6" sqref="A6"/>
      <selection pane="bottomRight"/>
    </sheetView>
  </sheetViews>
  <sheetFormatPr baseColWidth="10" defaultColWidth="0" defaultRowHeight="13" zeroHeight="1"/>
  <cols>
    <col min="1" max="1" width="5.1640625" style="7" customWidth="1"/>
    <col min="2" max="2" width="10.1640625" style="7" customWidth="1"/>
    <col min="3" max="3" width="39.1640625" style="21" customWidth="1"/>
    <col min="4" max="4" width="27.1640625" style="21" customWidth="1"/>
    <col min="5" max="5" width="29.6640625" style="21" bestFit="1" customWidth="1"/>
    <col min="6" max="6" width="6.5" style="21" customWidth="1"/>
    <col min="7" max="7" width="11.1640625" style="21" customWidth="1"/>
    <col min="8" max="8" width="13.1640625" style="21" customWidth="1"/>
    <col min="9" max="9" width="10.6640625" style="21" customWidth="1"/>
    <col min="10" max="10" width="12.83203125" style="21" customWidth="1"/>
    <col min="11" max="11" width="8.6640625" style="21" customWidth="1"/>
    <col min="12" max="13" width="13.1640625" style="21" customWidth="1"/>
    <col min="14" max="14" width="11.1640625" style="21" customWidth="1"/>
    <col min="15" max="15" width="11.83203125" style="21" customWidth="1"/>
    <col min="16" max="16" width="9.6640625" style="7" customWidth="1"/>
    <col min="17" max="18" width="13.6640625" style="7" customWidth="1"/>
    <col min="19" max="19" width="12.6640625" style="7" customWidth="1"/>
    <col min="20" max="20" width="8.5" style="7" bestFit="1" customWidth="1"/>
    <col min="21" max="21" width="10.1640625" style="7" customWidth="1"/>
    <col min="22" max="22" width="13.6640625" style="7" customWidth="1"/>
    <col min="23" max="23" width="12.6640625" style="7" customWidth="1"/>
    <col min="24" max="24" width="13.6640625" style="7" customWidth="1"/>
    <col min="25" max="25" width="5.5" style="7" customWidth="1"/>
    <col min="26" max="27" width="9.83203125" style="7" hidden="1"/>
    <col min="28" max="273" width="9" style="7" hidden="1"/>
    <col min="274" max="275" width="21" style="7" hidden="1"/>
    <col min="276" max="276" width="68.6640625" style="7" hidden="1"/>
    <col min="277" max="277" width="12.33203125" style="7" hidden="1"/>
    <col min="278" max="278" width="22.83203125" style="7" hidden="1"/>
    <col min="279" max="279" width="17.5" style="7" hidden="1"/>
    <col min="280" max="280" width="19.33203125" style="7" hidden="1"/>
    <col min="281" max="281" width="9" style="7" hidden="1"/>
    <col min="282" max="283" width="9.83203125" style="7" hidden="1"/>
    <col min="284" max="529" width="9" style="7" hidden="1"/>
    <col min="530" max="531" width="21" style="7" hidden="1"/>
    <col min="532" max="532" width="68.6640625" style="7" hidden="1"/>
    <col min="533" max="533" width="12.33203125" style="7" hidden="1"/>
    <col min="534" max="534" width="22.83203125" style="7" hidden="1"/>
    <col min="535" max="535" width="17.5" style="7" hidden="1"/>
    <col min="536" max="536" width="19.33203125" style="7" hidden="1"/>
    <col min="537" max="537" width="9" style="7" hidden="1"/>
    <col min="538" max="539" width="9.83203125" style="7" hidden="1"/>
    <col min="540" max="785" width="9" style="7" hidden="1"/>
    <col min="786" max="787" width="21" style="7" hidden="1"/>
    <col min="788" max="788" width="68.6640625" style="7" hidden="1"/>
    <col min="789" max="789" width="12.33203125" style="7" hidden="1"/>
    <col min="790" max="790" width="22.83203125" style="7" hidden="1"/>
    <col min="791" max="791" width="17.5" style="7" hidden="1"/>
    <col min="792" max="792" width="19.33203125" style="7" hidden="1"/>
    <col min="793" max="793" width="9" style="7" hidden="1"/>
    <col min="794" max="795" width="9.83203125" style="7" hidden="1"/>
    <col min="796" max="1041" width="9" style="7" hidden="1"/>
    <col min="1042" max="1043" width="21" style="7" hidden="1"/>
    <col min="1044" max="1044" width="68.6640625" style="7" hidden="1"/>
    <col min="1045" max="1045" width="12.33203125" style="7" hidden="1"/>
    <col min="1046" max="1046" width="22.83203125" style="7" hidden="1"/>
    <col min="1047" max="1047" width="17.5" style="7" hidden="1"/>
    <col min="1048" max="1048" width="19.33203125" style="7" hidden="1"/>
    <col min="1049" max="1049" width="9" style="7" hidden="1"/>
    <col min="1050" max="1051" width="9.83203125" style="7" hidden="1"/>
    <col min="1052" max="1297" width="9" style="7" hidden="1"/>
    <col min="1298" max="1299" width="21" style="7" hidden="1"/>
    <col min="1300" max="1300" width="68.6640625" style="7" hidden="1"/>
    <col min="1301" max="1301" width="12.33203125" style="7" hidden="1"/>
    <col min="1302" max="1302" width="22.83203125" style="7" hidden="1"/>
    <col min="1303" max="1303" width="17.5" style="7" hidden="1"/>
    <col min="1304" max="1304" width="19.33203125" style="7" hidden="1"/>
    <col min="1305" max="1305" width="9" style="7" hidden="1"/>
    <col min="1306" max="1307" width="9.83203125" style="7" hidden="1"/>
    <col min="1308" max="1553" width="9" style="7" hidden="1"/>
    <col min="1554" max="1555" width="21" style="7" hidden="1"/>
    <col min="1556" max="1556" width="68.6640625" style="7" hidden="1"/>
    <col min="1557" max="1557" width="12.33203125" style="7" hidden="1"/>
    <col min="1558" max="1558" width="22.83203125" style="7" hidden="1"/>
    <col min="1559" max="1559" width="17.5" style="7" hidden="1"/>
    <col min="1560" max="1560" width="19.33203125" style="7" hidden="1"/>
    <col min="1561" max="1561" width="9" style="7" hidden="1"/>
    <col min="1562" max="1563" width="9.83203125" style="7" hidden="1"/>
    <col min="1564" max="1809" width="9" style="7" hidden="1"/>
    <col min="1810" max="1811" width="21" style="7" hidden="1"/>
    <col min="1812" max="1812" width="68.6640625" style="7" hidden="1"/>
    <col min="1813" max="1813" width="12.33203125" style="7" hidden="1"/>
    <col min="1814" max="1814" width="22.83203125" style="7" hidden="1"/>
    <col min="1815" max="1815" width="17.5" style="7" hidden="1"/>
    <col min="1816" max="1816" width="19.33203125" style="7" hidden="1"/>
    <col min="1817" max="1817" width="9" style="7" hidden="1"/>
    <col min="1818" max="1819" width="9.83203125" style="7" hidden="1"/>
    <col min="1820" max="2065" width="9" style="7" hidden="1"/>
    <col min="2066" max="2067" width="21" style="7" hidden="1"/>
    <col min="2068" max="2068" width="68.6640625" style="7" hidden="1"/>
    <col min="2069" max="2069" width="12.33203125" style="7" hidden="1"/>
    <col min="2070" max="2070" width="22.83203125" style="7" hidden="1"/>
    <col min="2071" max="2071" width="17.5" style="7" hidden="1"/>
    <col min="2072" max="2072" width="19.33203125" style="7" hidden="1"/>
    <col min="2073" max="2073" width="9" style="7" hidden="1"/>
    <col min="2074" max="2075" width="9.83203125" style="7" hidden="1"/>
    <col min="2076" max="2321" width="9" style="7" hidden="1"/>
    <col min="2322" max="2323" width="21" style="7" hidden="1"/>
    <col min="2324" max="2324" width="68.6640625" style="7" hidden="1"/>
    <col min="2325" max="2325" width="12.33203125" style="7" hidden="1"/>
    <col min="2326" max="2326" width="22.83203125" style="7" hidden="1"/>
    <col min="2327" max="2327" width="17.5" style="7" hidden="1"/>
    <col min="2328" max="2328" width="19.33203125" style="7" hidden="1"/>
    <col min="2329" max="2329" width="9" style="7" hidden="1"/>
    <col min="2330" max="2331" width="9.83203125" style="7" hidden="1"/>
    <col min="2332" max="2577" width="9" style="7" hidden="1"/>
    <col min="2578" max="2579" width="21" style="7" hidden="1"/>
    <col min="2580" max="2580" width="68.6640625" style="7" hidden="1"/>
    <col min="2581" max="2581" width="12.33203125" style="7" hidden="1"/>
    <col min="2582" max="2582" width="22.83203125" style="7" hidden="1"/>
    <col min="2583" max="2583" width="17.5" style="7" hidden="1"/>
    <col min="2584" max="2584" width="19.33203125" style="7" hidden="1"/>
    <col min="2585" max="2585" width="9" style="7" hidden="1"/>
    <col min="2586" max="2587" width="9.83203125" style="7" hidden="1"/>
    <col min="2588" max="2833" width="9" style="7" hidden="1"/>
    <col min="2834" max="2835" width="21" style="7" hidden="1"/>
    <col min="2836" max="2836" width="68.6640625" style="7" hidden="1"/>
    <col min="2837" max="2837" width="12.33203125" style="7" hidden="1"/>
    <col min="2838" max="2838" width="22.83203125" style="7" hidden="1"/>
    <col min="2839" max="2839" width="17.5" style="7" hidden="1"/>
    <col min="2840" max="2840" width="19.33203125" style="7" hidden="1"/>
    <col min="2841" max="2841" width="9" style="7" hidden="1"/>
    <col min="2842" max="2843" width="9.83203125" style="7" hidden="1"/>
    <col min="2844" max="3089" width="9" style="7" hidden="1"/>
    <col min="3090" max="3091" width="21" style="7" hidden="1"/>
    <col min="3092" max="3092" width="68.6640625" style="7" hidden="1"/>
    <col min="3093" max="3093" width="12.33203125" style="7" hidden="1"/>
    <col min="3094" max="3094" width="22.83203125" style="7" hidden="1"/>
    <col min="3095" max="3095" width="17.5" style="7" hidden="1"/>
    <col min="3096" max="3096" width="19.33203125" style="7" hidden="1"/>
    <col min="3097" max="3097" width="9" style="7" hidden="1"/>
    <col min="3098" max="3099" width="9.83203125" style="7" hidden="1"/>
    <col min="3100" max="3345" width="9" style="7" hidden="1"/>
    <col min="3346" max="3347" width="21" style="7" hidden="1"/>
    <col min="3348" max="3348" width="68.6640625" style="7" hidden="1"/>
    <col min="3349" max="3349" width="12.33203125" style="7" hidden="1"/>
    <col min="3350" max="3350" width="22.83203125" style="7" hidden="1"/>
    <col min="3351" max="3351" width="17.5" style="7" hidden="1"/>
    <col min="3352" max="3352" width="19.33203125" style="7" hidden="1"/>
    <col min="3353" max="3353" width="9" style="7" hidden="1"/>
    <col min="3354" max="3355" width="9.83203125" style="7" hidden="1"/>
    <col min="3356" max="3601" width="9" style="7" hidden="1"/>
    <col min="3602" max="3603" width="21" style="7" hidden="1"/>
    <col min="3604" max="3604" width="68.6640625" style="7" hidden="1"/>
    <col min="3605" max="3605" width="12.33203125" style="7" hidden="1"/>
    <col min="3606" max="3606" width="22.83203125" style="7" hidden="1"/>
    <col min="3607" max="3607" width="17.5" style="7" hidden="1"/>
    <col min="3608" max="3608" width="19.33203125" style="7" hidden="1"/>
    <col min="3609" max="3609" width="9" style="7" hidden="1"/>
    <col min="3610" max="3611" width="9.83203125" style="7" hidden="1"/>
    <col min="3612" max="3857" width="9" style="7" hidden="1"/>
    <col min="3858" max="3859" width="21" style="7" hidden="1"/>
    <col min="3860" max="3860" width="68.6640625" style="7" hidden="1"/>
    <col min="3861" max="3861" width="12.33203125" style="7" hidden="1"/>
    <col min="3862" max="3862" width="22.83203125" style="7" hidden="1"/>
    <col min="3863" max="3863" width="17.5" style="7" hidden="1"/>
    <col min="3864" max="3864" width="19.33203125" style="7" hidden="1"/>
    <col min="3865" max="3865" width="9" style="7" hidden="1"/>
    <col min="3866" max="3867" width="9.83203125" style="7" hidden="1"/>
    <col min="3868" max="4113" width="9" style="7" hidden="1"/>
    <col min="4114" max="4115" width="21" style="7" hidden="1"/>
    <col min="4116" max="4116" width="68.6640625" style="7" hidden="1"/>
    <col min="4117" max="4117" width="12.33203125" style="7" hidden="1"/>
    <col min="4118" max="4118" width="22.83203125" style="7" hidden="1"/>
    <col min="4119" max="4119" width="17.5" style="7" hidden="1"/>
    <col min="4120" max="4120" width="19.33203125" style="7" hidden="1"/>
    <col min="4121" max="4121" width="9" style="7" hidden="1"/>
    <col min="4122" max="4123" width="9.83203125" style="7" hidden="1"/>
    <col min="4124" max="4369" width="9" style="7" hidden="1"/>
    <col min="4370" max="4371" width="21" style="7" hidden="1"/>
    <col min="4372" max="4372" width="68.6640625" style="7" hidden="1"/>
    <col min="4373" max="4373" width="12.33203125" style="7" hidden="1"/>
    <col min="4374" max="4374" width="22.83203125" style="7" hidden="1"/>
    <col min="4375" max="4375" width="17.5" style="7" hidden="1"/>
    <col min="4376" max="4376" width="19.33203125" style="7" hidden="1"/>
    <col min="4377" max="4377" width="9" style="7" hidden="1"/>
    <col min="4378" max="4379" width="9.83203125" style="7" hidden="1"/>
    <col min="4380" max="4625" width="9" style="7" hidden="1"/>
    <col min="4626" max="4627" width="21" style="7" hidden="1"/>
    <col min="4628" max="4628" width="68.6640625" style="7" hidden="1"/>
    <col min="4629" max="4629" width="12.33203125" style="7" hidden="1"/>
    <col min="4630" max="4630" width="22.83203125" style="7" hidden="1"/>
    <col min="4631" max="4631" width="17.5" style="7" hidden="1"/>
    <col min="4632" max="4632" width="19.33203125" style="7" hidden="1"/>
    <col min="4633" max="4633" width="9" style="7" hidden="1"/>
    <col min="4634" max="4635" width="9.83203125" style="7" hidden="1"/>
    <col min="4636" max="4881" width="9" style="7" hidden="1"/>
    <col min="4882" max="4883" width="21" style="7" hidden="1"/>
    <col min="4884" max="4884" width="68.6640625" style="7" hidden="1"/>
    <col min="4885" max="4885" width="12.33203125" style="7" hidden="1"/>
    <col min="4886" max="4886" width="22.83203125" style="7" hidden="1"/>
    <col min="4887" max="4887" width="17.5" style="7" hidden="1"/>
    <col min="4888" max="4888" width="19.33203125" style="7" hidden="1"/>
    <col min="4889" max="4889" width="9" style="7" hidden="1"/>
    <col min="4890" max="4891" width="9.83203125" style="7" hidden="1"/>
    <col min="4892" max="5137" width="9" style="7" hidden="1"/>
    <col min="5138" max="5139" width="21" style="7" hidden="1"/>
    <col min="5140" max="5140" width="68.6640625" style="7" hidden="1"/>
    <col min="5141" max="5141" width="12.33203125" style="7" hidden="1"/>
    <col min="5142" max="5142" width="22.83203125" style="7" hidden="1"/>
    <col min="5143" max="5143" width="17.5" style="7" hidden="1"/>
    <col min="5144" max="5144" width="19.33203125" style="7" hidden="1"/>
    <col min="5145" max="5145" width="9" style="7" hidden="1"/>
    <col min="5146" max="5147" width="9.83203125" style="7" hidden="1"/>
    <col min="5148" max="5393" width="9" style="7" hidden="1"/>
    <col min="5394" max="5395" width="21" style="7" hidden="1"/>
    <col min="5396" max="5396" width="68.6640625" style="7" hidden="1"/>
    <col min="5397" max="5397" width="12.33203125" style="7" hidden="1"/>
    <col min="5398" max="5398" width="22.83203125" style="7" hidden="1"/>
    <col min="5399" max="5399" width="17.5" style="7" hidden="1"/>
    <col min="5400" max="5400" width="19.33203125" style="7" hidden="1"/>
    <col min="5401" max="5401" width="9" style="7" hidden="1"/>
    <col min="5402" max="5403" width="9.83203125" style="7" hidden="1"/>
    <col min="5404" max="5649" width="9" style="7" hidden="1"/>
    <col min="5650" max="5651" width="21" style="7" hidden="1"/>
    <col min="5652" max="5652" width="68.6640625" style="7" hidden="1"/>
    <col min="5653" max="5653" width="12.33203125" style="7" hidden="1"/>
    <col min="5654" max="5654" width="22.83203125" style="7" hidden="1"/>
    <col min="5655" max="5655" width="17.5" style="7" hidden="1"/>
    <col min="5656" max="5656" width="19.33203125" style="7" hidden="1"/>
    <col min="5657" max="5657" width="9" style="7" hidden="1"/>
    <col min="5658" max="5659" width="9.83203125" style="7" hidden="1"/>
    <col min="5660" max="5905" width="9" style="7" hidden="1"/>
    <col min="5906" max="5907" width="21" style="7" hidden="1"/>
    <col min="5908" max="5908" width="68.6640625" style="7" hidden="1"/>
    <col min="5909" max="5909" width="12.33203125" style="7" hidden="1"/>
    <col min="5910" max="5910" width="22.83203125" style="7" hidden="1"/>
    <col min="5911" max="5911" width="17.5" style="7" hidden="1"/>
    <col min="5912" max="5912" width="19.33203125" style="7" hidden="1"/>
    <col min="5913" max="5913" width="9" style="7" hidden="1"/>
    <col min="5914" max="5915" width="9.83203125" style="7" hidden="1"/>
    <col min="5916" max="6161" width="9" style="7" hidden="1"/>
    <col min="6162" max="6163" width="21" style="7" hidden="1"/>
    <col min="6164" max="6164" width="68.6640625" style="7" hidden="1"/>
    <col min="6165" max="6165" width="12.33203125" style="7" hidden="1"/>
    <col min="6166" max="6166" width="22.83203125" style="7" hidden="1"/>
    <col min="6167" max="6167" width="17.5" style="7" hidden="1"/>
    <col min="6168" max="6168" width="19.33203125" style="7" hidden="1"/>
    <col min="6169" max="6169" width="9" style="7" hidden="1"/>
    <col min="6170" max="6171" width="9.83203125" style="7" hidden="1"/>
    <col min="6172" max="6417" width="9" style="7" hidden="1"/>
    <col min="6418" max="6419" width="21" style="7" hidden="1"/>
    <col min="6420" max="6420" width="68.6640625" style="7" hidden="1"/>
    <col min="6421" max="6421" width="12.33203125" style="7" hidden="1"/>
    <col min="6422" max="6422" width="22.83203125" style="7" hidden="1"/>
    <col min="6423" max="6423" width="17.5" style="7" hidden="1"/>
    <col min="6424" max="6424" width="19.33203125" style="7" hidden="1"/>
    <col min="6425" max="6425" width="9" style="7" hidden="1"/>
    <col min="6426" max="6427" width="9.83203125" style="7" hidden="1"/>
    <col min="6428" max="6673" width="9" style="7" hidden="1"/>
    <col min="6674" max="6675" width="21" style="7" hidden="1"/>
    <col min="6676" max="6676" width="68.6640625" style="7" hidden="1"/>
    <col min="6677" max="6677" width="12.33203125" style="7" hidden="1"/>
    <col min="6678" max="6678" width="22.83203125" style="7" hidden="1"/>
    <col min="6679" max="6679" width="17.5" style="7" hidden="1"/>
    <col min="6680" max="6680" width="19.33203125" style="7" hidden="1"/>
    <col min="6681" max="6681" width="9" style="7" hidden="1"/>
    <col min="6682" max="6683" width="9.83203125" style="7" hidden="1"/>
    <col min="6684" max="6929" width="9" style="7" hidden="1"/>
    <col min="6930" max="6931" width="21" style="7" hidden="1"/>
    <col min="6932" max="6932" width="68.6640625" style="7" hidden="1"/>
    <col min="6933" max="6933" width="12.33203125" style="7" hidden="1"/>
    <col min="6934" max="6934" width="22.83203125" style="7" hidden="1"/>
    <col min="6935" max="6935" width="17.5" style="7" hidden="1"/>
    <col min="6936" max="6936" width="19.33203125" style="7" hidden="1"/>
    <col min="6937" max="6937" width="9" style="7" hidden="1"/>
    <col min="6938" max="6939" width="9.83203125" style="7" hidden="1"/>
    <col min="6940" max="7185" width="9" style="7" hidden="1"/>
    <col min="7186" max="7187" width="21" style="7" hidden="1"/>
    <col min="7188" max="7188" width="68.6640625" style="7" hidden="1"/>
    <col min="7189" max="7189" width="12.33203125" style="7" hidden="1"/>
    <col min="7190" max="7190" width="22.83203125" style="7" hidden="1"/>
    <col min="7191" max="7191" width="17.5" style="7" hidden="1"/>
    <col min="7192" max="7192" width="19.33203125" style="7" hidden="1"/>
    <col min="7193" max="7193" width="9" style="7" hidden="1"/>
    <col min="7194" max="7195" width="9.83203125" style="7" hidden="1"/>
    <col min="7196" max="7441" width="9" style="7" hidden="1"/>
    <col min="7442" max="7443" width="21" style="7" hidden="1"/>
    <col min="7444" max="7444" width="68.6640625" style="7" hidden="1"/>
    <col min="7445" max="7445" width="12.33203125" style="7" hidden="1"/>
    <col min="7446" max="7446" width="22.83203125" style="7" hidden="1"/>
    <col min="7447" max="7447" width="17.5" style="7" hidden="1"/>
    <col min="7448" max="7448" width="19.33203125" style="7" hidden="1"/>
    <col min="7449" max="7449" width="9" style="7" hidden="1"/>
    <col min="7450" max="7451" width="9.83203125" style="7" hidden="1"/>
    <col min="7452" max="7697" width="9" style="7" hidden="1"/>
    <col min="7698" max="7699" width="21" style="7" hidden="1"/>
    <col min="7700" max="7700" width="68.6640625" style="7" hidden="1"/>
    <col min="7701" max="7701" width="12.33203125" style="7" hidden="1"/>
    <col min="7702" max="7702" width="22.83203125" style="7" hidden="1"/>
    <col min="7703" max="7703" width="17.5" style="7" hidden="1"/>
    <col min="7704" max="7704" width="19.33203125" style="7" hidden="1"/>
    <col min="7705" max="7705" width="9" style="7" hidden="1"/>
    <col min="7706" max="7707" width="9.83203125" style="7" hidden="1"/>
    <col min="7708" max="7953" width="9" style="7" hidden="1"/>
    <col min="7954" max="7955" width="21" style="7" hidden="1"/>
    <col min="7956" max="7956" width="68.6640625" style="7" hidden="1"/>
    <col min="7957" max="7957" width="12.33203125" style="7" hidden="1"/>
    <col min="7958" max="7958" width="22.83203125" style="7" hidden="1"/>
    <col min="7959" max="7959" width="17.5" style="7" hidden="1"/>
    <col min="7960" max="7960" width="19.33203125" style="7" hidden="1"/>
    <col min="7961" max="7961" width="9" style="7" hidden="1"/>
    <col min="7962" max="7963" width="9.83203125" style="7" hidden="1"/>
    <col min="7964" max="8209" width="9" style="7" hidden="1"/>
    <col min="8210" max="8211" width="21" style="7" hidden="1"/>
    <col min="8212" max="8212" width="68.6640625" style="7" hidden="1"/>
    <col min="8213" max="8213" width="12.33203125" style="7" hidden="1"/>
    <col min="8214" max="8214" width="22.83203125" style="7" hidden="1"/>
    <col min="8215" max="8215" width="17.5" style="7" hidden="1"/>
    <col min="8216" max="8216" width="19.33203125" style="7" hidden="1"/>
    <col min="8217" max="8217" width="9" style="7" hidden="1"/>
    <col min="8218" max="8219" width="9.83203125" style="7" hidden="1"/>
    <col min="8220" max="8465" width="9" style="7" hidden="1"/>
    <col min="8466" max="8467" width="21" style="7" hidden="1"/>
    <col min="8468" max="8468" width="68.6640625" style="7" hidden="1"/>
    <col min="8469" max="8469" width="12.33203125" style="7" hidden="1"/>
    <col min="8470" max="8470" width="22.83203125" style="7" hidden="1"/>
    <col min="8471" max="8471" width="17.5" style="7" hidden="1"/>
    <col min="8472" max="8472" width="19.33203125" style="7" hidden="1"/>
    <col min="8473" max="8473" width="9" style="7" hidden="1"/>
    <col min="8474" max="8475" width="9.83203125" style="7" hidden="1"/>
    <col min="8476" max="8721" width="9" style="7" hidden="1"/>
    <col min="8722" max="8723" width="21" style="7" hidden="1"/>
    <col min="8724" max="8724" width="68.6640625" style="7" hidden="1"/>
    <col min="8725" max="8725" width="12.33203125" style="7" hidden="1"/>
    <col min="8726" max="8726" width="22.83203125" style="7" hidden="1"/>
    <col min="8727" max="8727" width="17.5" style="7" hidden="1"/>
    <col min="8728" max="8728" width="19.33203125" style="7" hidden="1"/>
    <col min="8729" max="8729" width="9" style="7" hidden="1"/>
    <col min="8730" max="8731" width="9.83203125" style="7" hidden="1"/>
    <col min="8732" max="8977" width="9" style="7" hidden="1"/>
    <col min="8978" max="8979" width="21" style="7" hidden="1"/>
    <col min="8980" max="8980" width="68.6640625" style="7" hidden="1"/>
    <col min="8981" max="8981" width="12.33203125" style="7" hidden="1"/>
    <col min="8982" max="8982" width="22.83203125" style="7" hidden="1"/>
    <col min="8983" max="8983" width="17.5" style="7" hidden="1"/>
    <col min="8984" max="8984" width="19.33203125" style="7" hidden="1"/>
    <col min="8985" max="8985" width="9" style="7" hidden="1"/>
    <col min="8986" max="8987" width="9.83203125" style="7" hidden="1"/>
    <col min="8988" max="9233" width="9" style="7" hidden="1"/>
    <col min="9234" max="9235" width="21" style="7" hidden="1"/>
    <col min="9236" max="9236" width="68.6640625" style="7" hidden="1"/>
    <col min="9237" max="9237" width="12.33203125" style="7" hidden="1"/>
    <col min="9238" max="9238" width="22.83203125" style="7" hidden="1"/>
    <col min="9239" max="9239" width="17.5" style="7" hidden="1"/>
    <col min="9240" max="9240" width="19.33203125" style="7" hidden="1"/>
    <col min="9241" max="9241" width="9" style="7" hidden="1"/>
    <col min="9242" max="9243" width="9.83203125" style="7" hidden="1"/>
    <col min="9244" max="9489" width="9" style="7" hidden="1"/>
    <col min="9490" max="9491" width="21" style="7" hidden="1"/>
    <col min="9492" max="9492" width="68.6640625" style="7" hidden="1"/>
    <col min="9493" max="9493" width="12.33203125" style="7" hidden="1"/>
    <col min="9494" max="9494" width="22.83203125" style="7" hidden="1"/>
    <col min="9495" max="9495" width="17.5" style="7" hidden="1"/>
    <col min="9496" max="9496" width="19.33203125" style="7" hidden="1"/>
    <col min="9497" max="9497" width="9" style="7" hidden="1"/>
    <col min="9498" max="9499" width="9.83203125" style="7" hidden="1"/>
    <col min="9500" max="9745" width="9" style="7" hidden="1"/>
    <col min="9746" max="9747" width="21" style="7" hidden="1"/>
    <col min="9748" max="9748" width="68.6640625" style="7" hidden="1"/>
    <col min="9749" max="9749" width="12.33203125" style="7" hidden="1"/>
    <col min="9750" max="9750" width="22.83203125" style="7" hidden="1"/>
    <col min="9751" max="9751" width="17.5" style="7" hidden="1"/>
    <col min="9752" max="9752" width="19.33203125" style="7" hidden="1"/>
    <col min="9753" max="9753" width="9" style="7" hidden="1"/>
    <col min="9754" max="9755" width="9.83203125" style="7" hidden="1"/>
    <col min="9756" max="10001" width="9" style="7" hidden="1"/>
    <col min="10002" max="10003" width="21" style="7" hidden="1"/>
    <col min="10004" max="10004" width="68.6640625" style="7" hidden="1"/>
    <col min="10005" max="10005" width="12.33203125" style="7" hidden="1"/>
    <col min="10006" max="10006" width="22.83203125" style="7" hidden="1"/>
    <col min="10007" max="10007" width="17.5" style="7" hidden="1"/>
    <col min="10008" max="10008" width="19.33203125" style="7" hidden="1"/>
    <col min="10009" max="10009" width="9" style="7" hidden="1"/>
    <col min="10010" max="10011" width="9.83203125" style="7" hidden="1"/>
    <col min="10012" max="10257" width="9" style="7" hidden="1"/>
    <col min="10258" max="10259" width="21" style="7" hidden="1"/>
    <col min="10260" max="10260" width="68.6640625" style="7" hidden="1"/>
    <col min="10261" max="10261" width="12.33203125" style="7" hidden="1"/>
    <col min="10262" max="10262" width="22.83203125" style="7" hidden="1"/>
    <col min="10263" max="10263" width="17.5" style="7" hidden="1"/>
    <col min="10264" max="10264" width="19.33203125" style="7" hidden="1"/>
    <col min="10265" max="10265" width="9" style="7" hidden="1"/>
    <col min="10266" max="10267" width="9.83203125" style="7" hidden="1"/>
    <col min="10268" max="10513" width="9" style="7" hidden="1"/>
    <col min="10514" max="10515" width="21" style="7" hidden="1"/>
    <col min="10516" max="10516" width="68.6640625" style="7" hidden="1"/>
    <col min="10517" max="10517" width="12.33203125" style="7" hidden="1"/>
    <col min="10518" max="10518" width="22.83203125" style="7" hidden="1"/>
    <col min="10519" max="10519" width="17.5" style="7" hidden="1"/>
    <col min="10520" max="10520" width="19.33203125" style="7" hidden="1"/>
    <col min="10521" max="10521" width="9" style="7" hidden="1"/>
    <col min="10522" max="10523" width="9.83203125" style="7" hidden="1"/>
    <col min="10524" max="10769" width="9" style="7" hidden="1"/>
    <col min="10770" max="10771" width="21" style="7" hidden="1"/>
    <col min="10772" max="10772" width="68.6640625" style="7" hidden="1"/>
    <col min="10773" max="10773" width="12.33203125" style="7" hidden="1"/>
    <col min="10774" max="10774" width="22.83203125" style="7" hidden="1"/>
    <col min="10775" max="10775" width="17.5" style="7" hidden="1"/>
    <col min="10776" max="10776" width="19.33203125" style="7" hidden="1"/>
    <col min="10777" max="10777" width="9" style="7" hidden="1"/>
    <col min="10778" max="10779" width="9.83203125" style="7" hidden="1"/>
    <col min="10780" max="11025" width="9" style="7" hidden="1"/>
    <col min="11026" max="11027" width="21" style="7" hidden="1"/>
    <col min="11028" max="11028" width="68.6640625" style="7" hidden="1"/>
    <col min="11029" max="11029" width="12.33203125" style="7" hidden="1"/>
    <col min="11030" max="11030" width="22.83203125" style="7" hidden="1"/>
    <col min="11031" max="11031" width="17.5" style="7" hidden="1"/>
    <col min="11032" max="11032" width="19.33203125" style="7" hidden="1"/>
    <col min="11033" max="11033" width="9" style="7" hidden="1"/>
    <col min="11034" max="11035" width="9.83203125" style="7" hidden="1"/>
    <col min="11036" max="11281" width="9" style="7" hidden="1"/>
    <col min="11282" max="11283" width="21" style="7" hidden="1"/>
    <col min="11284" max="11284" width="68.6640625" style="7" hidden="1"/>
    <col min="11285" max="11285" width="12.33203125" style="7" hidden="1"/>
    <col min="11286" max="11286" width="22.83203125" style="7" hidden="1"/>
    <col min="11287" max="11287" width="17.5" style="7" hidden="1"/>
    <col min="11288" max="11288" width="19.33203125" style="7" hidden="1"/>
    <col min="11289" max="11289" width="9" style="7" hidden="1"/>
    <col min="11290" max="11291" width="9.83203125" style="7" hidden="1"/>
    <col min="11292" max="11537" width="9" style="7" hidden="1"/>
    <col min="11538" max="11539" width="21" style="7" hidden="1"/>
    <col min="11540" max="11540" width="68.6640625" style="7" hidden="1"/>
    <col min="11541" max="11541" width="12.33203125" style="7" hidden="1"/>
    <col min="11542" max="11542" width="22.83203125" style="7" hidden="1"/>
    <col min="11543" max="11543" width="17.5" style="7" hidden="1"/>
    <col min="11544" max="11544" width="19.33203125" style="7" hidden="1"/>
    <col min="11545" max="11545" width="9" style="7" hidden="1"/>
    <col min="11546" max="11547" width="9.83203125" style="7" hidden="1"/>
    <col min="11548" max="11793" width="9" style="7" hidden="1"/>
    <col min="11794" max="11795" width="21" style="7" hidden="1"/>
    <col min="11796" max="11796" width="68.6640625" style="7" hidden="1"/>
    <col min="11797" max="11797" width="12.33203125" style="7" hidden="1"/>
    <col min="11798" max="11798" width="22.83203125" style="7" hidden="1"/>
    <col min="11799" max="11799" width="17.5" style="7" hidden="1"/>
    <col min="11800" max="11800" width="19.33203125" style="7" hidden="1"/>
    <col min="11801" max="11801" width="9" style="7" hidden="1"/>
    <col min="11802" max="11803" width="9.83203125" style="7" hidden="1"/>
    <col min="11804" max="12049" width="9" style="7" hidden="1"/>
    <col min="12050" max="12051" width="21" style="7" hidden="1"/>
    <col min="12052" max="12052" width="68.6640625" style="7" hidden="1"/>
    <col min="12053" max="12053" width="12.33203125" style="7" hidden="1"/>
    <col min="12054" max="12054" width="22.83203125" style="7" hidden="1"/>
    <col min="12055" max="12055" width="17.5" style="7" hidden="1"/>
    <col min="12056" max="12056" width="19.33203125" style="7" hidden="1"/>
    <col min="12057" max="12057" width="9" style="7" hidden="1"/>
    <col min="12058" max="12059" width="9.83203125" style="7" hidden="1"/>
    <col min="12060" max="12305" width="9" style="7" hidden="1"/>
    <col min="12306" max="12307" width="21" style="7" hidden="1"/>
    <col min="12308" max="12308" width="68.6640625" style="7" hidden="1"/>
    <col min="12309" max="12309" width="12.33203125" style="7" hidden="1"/>
    <col min="12310" max="12310" width="22.83203125" style="7" hidden="1"/>
    <col min="12311" max="12311" width="17.5" style="7" hidden="1"/>
    <col min="12312" max="12312" width="19.33203125" style="7" hidden="1"/>
    <col min="12313" max="12313" width="9" style="7" hidden="1"/>
    <col min="12314" max="12315" width="9.83203125" style="7" hidden="1"/>
    <col min="12316" max="12561" width="9" style="7" hidden="1"/>
    <col min="12562" max="12563" width="21" style="7" hidden="1"/>
    <col min="12564" max="12564" width="68.6640625" style="7" hidden="1"/>
    <col min="12565" max="12565" width="12.33203125" style="7" hidden="1"/>
    <col min="12566" max="12566" width="22.83203125" style="7" hidden="1"/>
    <col min="12567" max="12567" width="17.5" style="7" hidden="1"/>
    <col min="12568" max="12568" width="19.33203125" style="7" hidden="1"/>
    <col min="12569" max="12569" width="9" style="7" hidden="1"/>
    <col min="12570" max="12571" width="9.83203125" style="7" hidden="1"/>
    <col min="12572" max="12817" width="9" style="7" hidden="1"/>
    <col min="12818" max="12819" width="21" style="7" hidden="1"/>
    <col min="12820" max="12820" width="68.6640625" style="7" hidden="1"/>
    <col min="12821" max="12821" width="12.33203125" style="7" hidden="1"/>
    <col min="12822" max="12822" width="22.83203125" style="7" hidden="1"/>
    <col min="12823" max="12823" width="17.5" style="7" hidden="1"/>
    <col min="12824" max="12824" width="19.33203125" style="7" hidden="1"/>
    <col min="12825" max="12825" width="9" style="7" hidden="1"/>
    <col min="12826" max="12827" width="9.83203125" style="7" hidden="1"/>
    <col min="12828" max="13073" width="9" style="7" hidden="1"/>
    <col min="13074" max="13075" width="21" style="7" hidden="1"/>
    <col min="13076" max="13076" width="68.6640625" style="7" hidden="1"/>
    <col min="13077" max="13077" width="12.33203125" style="7" hidden="1"/>
    <col min="13078" max="13078" width="22.83203125" style="7" hidden="1"/>
    <col min="13079" max="13079" width="17.5" style="7" hidden="1"/>
    <col min="13080" max="13080" width="19.33203125" style="7" hidden="1"/>
    <col min="13081" max="13081" width="9" style="7" hidden="1"/>
    <col min="13082" max="13083" width="9.83203125" style="7" hidden="1"/>
    <col min="13084" max="13329" width="9" style="7" hidden="1"/>
    <col min="13330" max="13331" width="21" style="7" hidden="1"/>
    <col min="13332" max="13332" width="68.6640625" style="7" hidden="1"/>
    <col min="13333" max="13333" width="12.33203125" style="7" hidden="1"/>
    <col min="13334" max="13334" width="22.83203125" style="7" hidden="1"/>
    <col min="13335" max="13335" width="17.5" style="7" hidden="1"/>
    <col min="13336" max="13336" width="19.33203125" style="7" hidden="1"/>
    <col min="13337" max="13337" width="9" style="7" hidden="1"/>
    <col min="13338" max="13339" width="9.83203125" style="7" hidden="1"/>
    <col min="13340" max="13585" width="9" style="7" hidden="1"/>
    <col min="13586" max="13587" width="21" style="7" hidden="1"/>
    <col min="13588" max="13588" width="68.6640625" style="7" hidden="1"/>
    <col min="13589" max="13589" width="12.33203125" style="7" hidden="1"/>
    <col min="13590" max="13590" width="22.83203125" style="7" hidden="1"/>
    <col min="13591" max="13591" width="17.5" style="7" hidden="1"/>
    <col min="13592" max="13592" width="19.33203125" style="7" hidden="1"/>
    <col min="13593" max="13593" width="9" style="7" hidden="1"/>
    <col min="13594" max="13595" width="9.83203125" style="7" hidden="1"/>
    <col min="13596" max="13841" width="9" style="7" hidden="1"/>
    <col min="13842" max="13843" width="21" style="7" hidden="1"/>
    <col min="13844" max="13844" width="68.6640625" style="7" hidden="1"/>
    <col min="13845" max="13845" width="12.33203125" style="7" hidden="1"/>
    <col min="13846" max="13846" width="22.83203125" style="7" hidden="1"/>
    <col min="13847" max="13847" width="17.5" style="7" hidden="1"/>
    <col min="13848" max="13848" width="19.33203125" style="7" hidden="1"/>
    <col min="13849" max="13849" width="9" style="7" hidden="1"/>
    <col min="13850" max="13851" width="9.83203125" style="7" hidden="1"/>
    <col min="13852" max="14097" width="9" style="7" hidden="1"/>
    <col min="14098" max="14099" width="21" style="7" hidden="1"/>
    <col min="14100" max="14100" width="68.6640625" style="7" hidden="1"/>
    <col min="14101" max="14101" width="12.33203125" style="7" hidden="1"/>
    <col min="14102" max="14102" width="22.83203125" style="7" hidden="1"/>
    <col min="14103" max="14103" width="17.5" style="7" hidden="1"/>
    <col min="14104" max="14104" width="19.33203125" style="7" hidden="1"/>
    <col min="14105" max="14105" width="9" style="7" hidden="1"/>
    <col min="14106" max="14107" width="9.83203125" style="7" hidden="1"/>
    <col min="14108" max="14353" width="9" style="7" hidden="1"/>
    <col min="14354" max="14355" width="21" style="7" hidden="1"/>
    <col min="14356" max="14356" width="68.6640625" style="7" hidden="1"/>
    <col min="14357" max="14357" width="12.33203125" style="7" hidden="1"/>
    <col min="14358" max="14358" width="22.83203125" style="7" hidden="1"/>
    <col min="14359" max="14359" width="17.5" style="7" hidden="1"/>
    <col min="14360" max="14360" width="19.33203125" style="7" hidden="1"/>
    <col min="14361" max="14361" width="9" style="7" hidden="1"/>
    <col min="14362" max="14363" width="9.83203125" style="7" hidden="1"/>
    <col min="14364" max="14609" width="9" style="7" hidden="1"/>
    <col min="14610" max="14611" width="21" style="7" hidden="1"/>
    <col min="14612" max="14612" width="68.6640625" style="7" hidden="1"/>
    <col min="14613" max="14613" width="12.33203125" style="7" hidden="1"/>
    <col min="14614" max="14614" width="22.83203125" style="7" hidden="1"/>
    <col min="14615" max="14615" width="17.5" style="7" hidden="1"/>
    <col min="14616" max="14616" width="19.33203125" style="7" hidden="1"/>
    <col min="14617" max="14617" width="9" style="7" hidden="1"/>
    <col min="14618" max="14619" width="9.83203125" style="7" hidden="1"/>
    <col min="14620" max="14865" width="9" style="7" hidden="1"/>
    <col min="14866" max="14867" width="21" style="7" hidden="1"/>
    <col min="14868" max="14868" width="68.6640625" style="7" hidden="1"/>
    <col min="14869" max="14869" width="12.33203125" style="7" hidden="1"/>
    <col min="14870" max="14870" width="22.83203125" style="7" hidden="1"/>
    <col min="14871" max="14871" width="17.5" style="7" hidden="1"/>
    <col min="14872" max="14872" width="19.33203125" style="7" hidden="1"/>
    <col min="14873" max="14873" width="9" style="7" hidden="1"/>
    <col min="14874" max="14875" width="9.83203125" style="7" hidden="1"/>
    <col min="14876" max="15121" width="9" style="7" hidden="1"/>
    <col min="15122" max="15123" width="21" style="7" hidden="1"/>
    <col min="15124" max="15124" width="68.6640625" style="7" hidden="1"/>
    <col min="15125" max="15125" width="12.33203125" style="7" hidden="1"/>
    <col min="15126" max="15126" width="22.83203125" style="7" hidden="1"/>
    <col min="15127" max="15127" width="17.5" style="7" hidden="1"/>
    <col min="15128" max="15128" width="19.33203125" style="7" hidden="1"/>
    <col min="15129" max="15129" width="9" style="7" hidden="1"/>
    <col min="15130" max="15131" width="9.83203125" style="7" hidden="1"/>
    <col min="15132" max="15377" width="9" style="7" hidden="1"/>
    <col min="15378" max="15379" width="21" style="7" hidden="1"/>
    <col min="15380" max="15380" width="68.6640625" style="7" hidden="1"/>
    <col min="15381" max="15381" width="12.33203125" style="7" hidden="1"/>
    <col min="15382" max="15382" width="22.83203125" style="7" hidden="1"/>
    <col min="15383" max="15383" width="17.5" style="7" hidden="1"/>
    <col min="15384" max="15384" width="19.33203125" style="7" hidden="1"/>
    <col min="15385" max="15385" width="9" style="7" hidden="1"/>
    <col min="15386" max="15387" width="9.83203125" style="7" hidden="1"/>
    <col min="15388" max="15633" width="9" style="7" hidden="1"/>
    <col min="15634" max="15635" width="21" style="7" hidden="1"/>
    <col min="15636" max="15636" width="68.6640625" style="7" hidden="1"/>
    <col min="15637" max="15637" width="12.33203125" style="7" hidden="1"/>
    <col min="15638" max="15638" width="22.83203125" style="7" hidden="1"/>
    <col min="15639" max="15639" width="17.5" style="7" hidden="1"/>
    <col min="15640" max="15640" width="19.33203125" style="7" hidden="1"/>
    <col min="15641" max="15641" width="9" style="7" hidden="1"/>
    <col min="15642" max="15643" width="9.83203125" style="7" hidden="1"/>
    <col min="15644" max="15889" width="9" style="7" hidden="1"/>
    <col min="15890" max="15891" width="21" style="7" hidden="1"/>
    <col min="15892" max="15892" width="68.6640625" style="7" hidden="1"/>
    <col min="15893" max="15893" width="12.33203125" style="7" hidden="1"/>
    <col min="15894" max="15894" width="22.83203125" style="7" hidden="1"/>
    <col min="15895" max="15895" width="17.5" style="7" hidden="1"/>
    <col min="15896" max="15896" width="19.33203125" style="7" hidden="1"/>
    <col min="15897" max="15897" width="9" style="7" hidden="1"/>
    <col min="15898" max="15899" width="9.83203125" style="7" hidden="1"/>
    <col min="15900" max="16145" width="9" style="7" hidden="1"/>
    <col min="16146" max="16147" width="21" style="7" hidden="1"/>
    <col min="16148" max="16148" width="68.6640625" style="7" hidden="1"/>
    <col min="16149" max="16149" width="12.33203125" style="7" hidden="1"/>
    <col min="16150" max="16150" width="22.83203125" style="7" hidden="1"/>
    <col min="16151" max="16151" width="17.5" style="7" hidden="1"/>
    <col min="16152" max="16152" width="19.33203125" style="7" hidden="1"/>
    <col min="16153" max="16153" width="9" style="7" hidden="1"/>
    <col min="16154" max="16160" width="9.83203125" style="7" hidden="1"/>
    <col min="16161" max="16384" width="9" style="7" hidden="1"/>
  </cols>
  <sheetData>
    <row r="1" spans="1:29" s="2" customFormat="1" ht="20">
      <c r="A1" s="1" t="s">
        <v>121</v>
      </c>
      <c r="C1" s="20"/>
      <c r="D1" s="20"/>
      <c r="E1" s="20"/>
      <c r="F1" s="20"/>
      <c r="G1" s="20"/>
      <c r="H1" s="20"/>
      <c r="I1" s="20"/>
      <c r="J1" s="20"/>
      <c r="K1" s="20"/>
      <c r="L1" s="20"/>
      <c r="M1" s="20"/>
      <c r="N1" s="20"/>
      <c r="O1" s="20"/>
    </row>
    <row r="2" spans="1:29" s="331" customFormat="1" ht="18">
      <c r="A2" s="330" t="s">
        <v>29</v>
      </c>
      <c r="C2" s="332"/>
      <c r="D2" s="332"/>
      <c r="E2" s="332"/>
      <c r="F2" s="332"/>
      <c r="G2" s="220" t="str">
        <f>SUBSTITUTE(ADDRESS(1,MATCH(G5,'1'!11:11,0),4),"1","")</f>
        <v>C</v>
      </c>
      <c r="H2" s="220" t="str">
        <f>SUBSTITUTE(ADDRESS(1,MATCH(H5,'1'!11:11,0),4),"1","")</f>
        <v>N</v>
      </c>
      <c r="I2" s="220" t="str">
        <f>SUBSTITUTE(ADDRESS(1,MATCH(I5,'1'!11:11,0),4),"1","")</f>
        <v>O</v>
      </c>
      <c r="J2" s="220" t="str">
        <f>SUBSTITUTE(ADDRESS(1,MATCH(J5,'1'!11:11,0),4),"1","")</f>
        <v>E</v>
      </c>
      <c r="K2" s="220" t="str">
        <f>SUBSTITUTE(ADDRESS(1,MATCH(K5,'1'!11:11,0),4),"1","")</f>
        <v>R</v>
      </c>
      <c r="L2" s="220" t="str">
        <f>SUBSTITUTE(ADDRESS(1,MATCH(L5,'1'!11:11,0),4),"1","")</f>
        <v>Q</v>
      </c>
      <c r="M2" s="220" t="str">
        <f>SUBSTITUTE(ADDRESS(1,MATCH(M5,'1'!11:11,0),4),"1","")</f>
        <v>S</v>
      </c>
      <c r="N2" s="220" t="str">
        <f>SUBSTITUTE(ADDRESS(1,MATCH(N5,'1'!11:11,0),4),"1","")</f>
        <v>J</v>
      </c>
      <c r="O2" s="411"/>
      <c r="P2" s="220" t="str">
        <f>SUBSTITUTE(ADDRESS(1,MATCH(P5,'1'!11:11,0),4),"1","")</f>
        <v>C</v>
      </c>
      <c r="Q2" s="220" t="str">
        <f>SUBSTITUTE(ADDRESS(1,MATCH(Q5,'1'!11:11,0),4),"1","")</f>
        <v>N</v>
      </c>
      <c r="R2" s="220" t="str">
        <f>SUBSTITUTE(ADDRESS(1,MATCH(R5,'1'!11:11,0),4),"1","")</f>
        <v>O</v>
      </c>
      <c r="S2" s="220" t="str">
        <f>SUBSTITUTE(ADDRESS(1,MATCH(S5,'1'!11:11,0),4),"1","")</f>
        <v>E</v>
      </c>
      <c r="T2" s="220" t="str">
        <f>SUBSTITUTE(ADDRESS(1,MATCH(T5,'1'!11:11,0),4),"1","")</f>
        <v>R</v>
      </c>
      <c r="U2" s="220" t="str">
        <f>SUBSTITUTE(ADDRESS(1,MATCH(U5,'1'!11:11,0),4),"1","")</f>
        <v>Q</v>
      </c>
      <c r="V2" s="220" t="str">
        <f>SUBSTITUTE(ADDRESS(1,MATCH(V5,'1'!11:11,0),4),"1","")</f>
        <v>S</v>
      </c>
      <c r="W2" s="220" t="str">
        <f>SUBSTITUTE(ADDRESS(1,MATCH(W5,'1'!11:11,0),4),"1","")</f>
        <v>J</v>
      </c>
      <c r="X2" s="220"/>
    </row>
    <row r="3" spans="1:29" s="152" customFormat="1" thickBot="1">
      <c r="C3" s="153"/>
      <c r="D3" s="153"/>
      <c r="E3" s="153"/>
      <c r="F3" s="153"/>
      <c r="G3" s="153"/>
      <c r="H3" s="153"/>
      <c r="I3" s="153"/>
      <c r="J3" s="153"/>
      <c r="K3" s="153"/>
      <c r="L3" s="153"/>
      <c r="M3" s="153"/>
      <c r="N3" s="153"/>
      <c r="O3" s="153"/>
    </row>
    <row r="4" spans="1:29" s="152" customFormat="1" ht="12">
      <c r="A4" s="154"/>
      <c r="B4" s="155"/>
      <c r="C4" s="156"/>
      <c r="D4" s="156"/>
      <c r="E4" s="157"/>
      <c r="F4" s="295"/>
      <c r="G4" s="158" t="str">
        <f>"Scenario results for "&amp;Startyear&amp;" to "&amp;2050</f>
        <v>Scenario results for 2020 to 2050</v>
      </c>
      <c r="H4" s="159"/>
      <c r="I4" s="159"/>
      <c r="J4" s="159"/>
      <c r="K4" s="159"/>
      <c r="L4" s="159"/>
      <c r="M4" s="159"/>
      <c r="N4" s="159"/>
      <c r="O4" s="159"/>
      <c r="P4" s="158" t="str">
        <f>"Scenario results for "&amp;Startyear&amp;" to "&amp;Endyear</f>
        <v>Scenario results for 2020 to 2060</v>
      </c>
      <c r="Q4" s="159"/>
      <c r="R4" s="159"/>
      <c r="S4" s="159"/>
      <c r="T4" s="159"/>
      <c r="U4" s="159"/>
      <c r="V4" s="160"/>
      <c r="W4" s="160"/>
      <c r="X4" s="160"/>
    </row>
    <row r="5" spans="1:29" s="146" customFormat="1" ht="57.75" customHeight="1" thickBot="1">
      <c r="B5" s="147" t="s">
        <v>1</v>
      </c>
      <c r="C5" s="148" t="s">
        <v>10</v>
      </c>
      <c r="D5" s="148" t="s">
        <v>2</v>
      </c>
      <c r="E5" s="149" t="s">
        <v>185</v>
      </c>
      <c r="F5" s="296" t="s">
        <v>95</v>
      </c>
      <c r="G5" s="147" t="str">
        <f>'1'!C11</f>
        <v>Male GB Deaths</v>
      </c>
      <c r="H5" s="150" t="str">
        <f>'1'!N11</f>
        <v>Male and Female GB &amp; NI Insurance Claims</v>
      </c>
      <c r="I5" s="150" t="str">
        <f>'1'!O11</f>
        <v>Male and Female GB &amp; NI Claimants</v>
      </c>
      <c r="J5" s="150" t="str">
        <f>'1'!E11</f>
        <v>GB Male: % Insurance Claimants to Deaths Ratio</v>
      </c>
      <c r="K5" s="150" t="str">
        <f>'1'!R11</f>
        <v>Inflation</v>
      </c>
      <c r="L5" s="150" t="str">
        <f>'1'!Q11</f>
        <v>Average cost per claimant</v>
      </c>
      <c r="M5" s="150" t="str">
        <f>'1'!S11</f>
        <v>Undiscounted Total GB &amp; NI Insurance Cost</v>
      </c>
      <c r="N5" s="150" t="s">
        <v>82</v>
      </c>
      <c r="O5" s="150" t="s">
        <v>83</v>
      </c>
      <c r="P5" s="147" t="str">
        <f t="shared" ref="P5:X5" si="0">G5</f>
        <v>Male GB Deaths</v>
      </c>
      <c r="Q5" s="150" t="str">
        <f t="shared" si="0"/>
        <v>Male and Female GB &amp; NI Insurance Claims</v>
      </c>
      <c r="R5" s="150" t="str">
        <f t="shared" si="0"/>
        <v>Male and Female GB &amp; NI Claimants</v>
      </c>
      <c r="S5" s="150" t="str">
        <f t="shared" si="0"/>
        <v>GB Male: % Insurance Claimants to Deaths Ratio</v>
      </c>
      <c r="T5" s="150" t="str">
        <f t="shared" si="0"/>
        <v>Inflation</v>
      </c>
      <c r="U5" s="150" t="str">
        <f t="shared" si="0"/>
        <v>Average cost per claimant</v>
      </c>
      <c r="V5" s="150" t="str">
        <f t="shared" si="0"/>
        <v>Undiscounted Total GB &amp; NI Insurance Cost</v>
      </c>
      <c r="W5" s="150" t="str">
        <f t="shared" si="0"/>
        <v>Insurance claims per claimant</v>
      </c>
      <c r="X5" s="151" t="str">
        <f t="shared" si="0"/>
        <v>Undiscounted mean term</v>
      </c>
    </row>
    <row r="6" spans="1:29" s="152" customFormat="1" ht="14.25" customHeight="1">
      <c r="A6" s="387" t="str">
        <f>C6&amp;D6&amp;E6</f>
        <v>Deaths - AWP2 (2020)PTC - 2020 CentralACPC - 2020 Central</v>
      </c>
      <c r="B6" s="161">
        <v>1</v>
      </c>
      <c r="C6" s="204" t="s">
        <v>180</v>
      </c>
      <c r="D6" s="205" t="s">
        <v>177</v>
      </c>
      <c r="E6" s="206" t="s">
        <v>176</v>
      </c>
      <c r="F6" s="297" t="s">
        <v>11</v>
      </c>
      <c r="G6" s="298">
        <f t="shared" ref="G6:L15" ca="1" si="1">INDIRECT($B6&amp;"!"&amp;G$2&amp;TotalRow)</f>
        <v>27470.494617138109</v>
      </c>
      <c r="H6" s="298">
        <f ca="1">INDIRECT($B6&amp;"!"&amp;H$2&amp;TotalRow)</f>
        <v>29145.641106074574</v>
      </c>
      <c r="I6" s="298">
        <f t="shared" ca="1" si="1"/>
        <v>14572.820553037287</v>
      </c>
      <c r="J6" s="329">
        <f t="shared" ca="1" si="1"/>
        <v>0.50502031733302477</v>
      </c>
      <c r="K6" s="299">
        <f t="shared" ca="1" si="1"/>
        <v>2.4057617224279237E-2</v>
      </c>
      <c r="L6" s="203">
        <f ca="1">INDIRECT($B6&amp;"!"&amp;L$2&amp;TotalRow)</f>
        <v>288317.82769451215</v>
      </c>
      <c r="M6" s="203">
        <f t="shared" ref="M6:M15" ca="1" si="2">INDIRECT($B6&amp;"!"&amp;M$2&amp;TotalRow)/10^6</f>
        <v>4201.6039652336494</v>
      </c>
      <c r="N6" s="328">
        <f t="shared" ref="N6:N15" ca="1" si="3">INDIRECT($B6&amp;"!"&amp;N$2&amp;TotalRow)</f>
        <v>2</v>
      </c>
      <c r="O6" s="219">
        <f t="shared" ref="O6:O14" ca="1" si="4">INDIRECT($B6&amp;"!"&amp;M$2&amp;TotalRow+1)</f>
        <v>10.506530328632229</v>
      </c>
      <c r="P6" s="163">
        <f t="shared" ref="P6:U15" ca="1" si="5">INDIRECT($B6&amp;"!"&amp;P$2&amp;TotalRow+2)</f>
        <v>28144.845316113737</v>
      </c>
      <c r="Q6" s="164">
        <f t="shared" ca="1" si="5"/>
        <v>29784.629543441111</v>
      </c>
      <c r="R6" s="164">
        <f t="shared" ca="1" si="5"/>
        <v>14892.314771720556</v>
      </c>
      <c r="S6" s="165">
        <f t="shared" ca="1" si="5"/>
        <v>0.49292002684766767</v>
      </c>
      <c r="T6" s="165">
        <f t="shared" ca="1" si="5"/>
        <v>2.5389329936721383E-2</v>
      </c>
      <c r="U6" s="203">
        <f t="shared" ca="1" si="5"/>
        <v>293847.82919132273</v>
      </c>
      <c r="V6" s="199">
        <f t="shared" ref="V6:V15" ca="1" si="6">INDIRECT($B6&amp;"!"&amp;V$2&amp;TotalRow+2)/10^6</f>
        <v>4376.0743673039542</v>
      </c>
      <c r="W6" s="218">
        <f t="shared" ref="W6:W15" ca="1" si="7">INDIRECT($B6&amp;"!"&amp;W$2&amp;TotalRow+2)</f>
        <v>2</v>
      </c>
      <c r="X6" s="424">
        <f t="shared" ref="X6:X15" ca="1" si="8">INDIRECT($B6&amp;"!"&amp;V$2&amp;TotalRow+3)</f>
        <v>11.483581899905174</v>
      </c>
      <c r="Z6" s="166"/>
      <c r="AA6" s="166"/>
    </row>
    <row r="7" spans="1:29" s="152" customFormat="1" ht="14.25" customHeight="1">
      <c r="A7" s="387" t="str">
        <f t="shared" ref="A7:A15" si="9">C7&amp;D7&amp;E7</f>
        <v>Deaths - AWP2 (2020)PTC - 2020 CentralACPC - 2020 Central</v>
      </c>
      <c r="B7" s="161">
        <f t="shared" ref="B7:B15" si="10">B6+1</f>
        <v>2</v>
      </c>
      <c r="C7" s="205" t="s">
        <v>180</v>
      </c>
      <c r="D7" s="205" t="s">
        <v>177</v>
      </c>
      <c r="E7" s="206" t="s">
        <v>176</v>
      </c>
      <c r="F7" s="297">
        <v>89</v>
      </c>
      <c r="G7" s="298">
        <f t="shared" ca="1" si="1"/>
        <v>25323.481464699613</v>
      </c>
      <c r="H7" s="298">
        <f t="shared" ca="1" si="1"/>
        <v>27639.942134758312</v>
      </c>
      <c r="I7" s="298">
        <f t="shared" ca="1" si="1"/>
        <v>13819.971067379156</v>
      </c>
      <c r="J7" s="329">
        <f t="shared" ca="1" si="1"/>
        <v>0.51901837186366662</v>
      </c>
      <c r="K7" s="299">
        <f t="shared" ca="1" si="1"/>
        <v>2.4512677717128506E-2</v>
      </c>
      <c r="L7" s="203">
        <f t="shared" ca="1" si="1"/>
        <v>292091.93043181294</v>
      </c>
      <c r="M7" s="203">
        <f t="shared" ca="1" si="2"/>
        <v>4036.7020275825803</v>
      </c>
      <c r="N7" s="328">
        <f t="shared" ca="1" si="3"/>
        <v>2</v>
      </c>
      <c r="O7" s="219">
        <f t="shared" ca="1" si="4"/>
        <v>10.401315934437736</v>
      </c>
      <c r="P7" s="163">
        <f t="shared" ca="1" si="5"/>
        <v>25909.873376852338</v>
      </c>
      <c r="Q7" s="164">
        <f t="shared" ca="1" si="5"/>
        <v>28217.791249647315</v>
      </c>
      <c r="R7" s="164">
        <f t="shared" ca="1" si="5"/>
        <v>14108.895624823657</v>
      </c>
      <c r="S7" s="165">
        <f t="shared" ca="1" si="5"/>
        <v>0.50727195492473121</v>
      </c>
      <c r="T7" s="165">
        <f t="shared" ca="1" si="5"/>
        <v>2.574251109320902E-2</v>
      </c>
      <c r="U7" s="203">
        <f t="shared" ca="1" si="5"/>
        <v>297569.95632268564</v>
      </c>
      <c r="V7" s="199">
        <f t="shared" ca="1" si="6"/>
        <v>4198.3834548401064</v>
      </c>
      <c r="W7" s="218">
        <f t="shared" ca="1" si="7"/>
        <v>2</v>
      </c>
      <c r="X7" s="424">
        <f t="shared" ca="1" si="8"/>
        <v>11.34910056623985</v>
      </c>
      <c r="Y7" s="167"/>
      <c r="Z7" s="166"/>
      <c r="AA7" s="166"/>
      <c r="AC7" s="168"/>
    </row>
    <row r="8" spans="1:29" s="152" customFormat="1" ht="14.25" customHeight="1">
      <c r="A8" s="387" t="str">
        <f t="shared" si="9"/>
        <v>Deaths - AWP2 (2020)AWP 2009 - PtC 3ACPC - 2020 Central</v>
      </c>
      <c r="B8" s="161">
        <f t="shared" si="10"/>
        <v>3</v>
      </c>
      <c r="C8" s="205" t="s">
        <v>180</v>
      </c>
      <c r="D8" s="205" t="s">
        <v>163</v>
      </c>
      <c r="E8" s="206" t="s">
        <v>176</v>
      </c>
      <c r="F8" s="297">
        <v>89</v>
      </c>
      <c r="G8" s="298">
        <f t="shared" ca="1" si="1"/>
        <v>25323.481464699613</v>
      </c>
      <c r="H8" s="298">
        <f t="shared" ca="1" si="1"/>
        <v>40886.976930208773</v>
      </c>
      <c r="I8" s="298">
        <f t="shared" ca="1" si="1"/>
        <v>20443.488465104387</v>
      </c>
      <c r="J8" s="329">
        <f t="shared" ca="1" si="1"/>
        <v>0.77003196183353007</v>
      </c>
      <c r="K8" s="299">
        <f t="shared" ca="1" si="1"/>
        <v>2.448045101805052E-2</v>
      </c>
      <c r="L8" s="203">
        <f t="shared" ca="1" si="1"/>
        <v>285098.95010801812</v>
      </c>
      <c r="M8" s="203">
        <f t="shared" ca="1" si="2"/>
        <v>5828.4170979466398</v>
      </c>
      <c r="N8" s="328">
        <f t="shared" ca="1" si="3"/>
        <v>2</v>
      </c>
      <c r="O8" s="219">
        <f t="shared" ca="1" si="4"/>
        <v>10.843987714253371</v>
      </c>
      <c r="P8" s="163">
        <f t="shared" ca="1" si="5"/>
        <v>25909.873376852338</v>
      </c>
      <c r="Q8" s="164">
        <f t="shared" ca="1" si="5"/>
        <v>41864.801580246414</v>
      </c>
      <c r="R8" s="164">
        <f t="shared" ca="1" si="5"/>
        <v>20932.400790123207</v>
      </c>
      <c r="S8" s="165">
        <f t="shared" ca="1" si="5"/>
        <v>0.75260460864076306</v>
      </c>
      <c r="T8" s="165">
        <f t="shared" ca="1" si="5"/>
        <v>2.5667068285585515E-2</v>
      </c>
      <c r="U8" s="203">
        <f t="shared" ca="1" si="5"/>
        <v>291080.62018755666</v>
      </c>
      <c r="V8" s="199">
        <f t="shared" ca="1" si="6"/>
        <v>6093.0162040035639</v>
      </c>
      <c r="W8" s="218">
        <f t="shared" ca="1" si="7"/>
        <v>2</v>
      </c>
      <c r="X8" s="424">
        <f t="shared" ca="1" si="8"/>
        <v>11.893933973313418</v>
      </c>
      <c r="Z8" s="166"/>
      <c r="AA8" s="166"/>
      <c r="AC8" s="168"/>
    </row>
    <row r="9" spans="1:29" s="152" customFormat="1" ht="14.25" customHeight="1">
      <c r="A9" s="387" t="str">
        <f t="shared" si="9"/>
        <v>Deaths - AWP2 (2020)AWP 2009 - PtC 3AWP2009- RPI = 2.5%</v>
      </c>
      <c r="B9" s="161">
        <f t="shared" si="10"/>
        <v>4</v>
      </c>
      <c r="C9" s="205" t="s">
        <v>180</v>
      </c>
      <c r="D9" s="205" t="s">
        <v>163</v>
      </c>
      <c r="E9" s="206" t="s">
        <v>162</v>
      </c>
      <c r="F9" s="297">
        <v>89</v>
      </c>
      <c r="G9" s="298">
        <f t="shared" ca="1" si="1"/>
        <v>25323.481464699613</v>
      </c>
      <c r="H9" s="298">
        <f t="shared" ca="1" si="1"/>
        <v>40886.976930208773</v>
      </c>
      <c r="I9" s="298">
        <f t="shared" ca="1" si="1"/>
        <v>20443.488465104387</v>
      </c>
      <c r="J9" s="329">
        <f t="shared" ca="1" si="1"/>
        <v>0.77003196183353007</v>
      </c>
      <c r="K9" s="299">
        <f t="shared" ca="1" si="1"/>
        <v>3.6356846782598318E-2</v>
      </c>
      <c r="L9" s="203">
        <f t="shared" ca="1" si="1"/>
        <v>377886.81844987313</v>
      </c>
      <c r="M9" s="203">
        <f t="shared" ca="1" si="2"/>
        <v>7725.3248140949772</v>
      </c>
      <c r="N9" s="328">
        <f t="shared" ca="1" si="3"/>
        <v>2</v>
      </c>
      <c r="O9" s="219">
        <f t="shared" ca="1" si="4"/>
        <v>11.548451243932288</v>
      </c>
      <c r="P9" s="163">
        <f t="shared" ca="1" si="5"/>
        <v>25909.873376852338</v>
      </c>
      <c r="Q9" s="164">
        <f t="shared" ca="1" si="5"/>
        <v>41864.801580246414</v>
      </c>
      <c r="R9" s="164">
        <f t="shared" ca="1" si="5"/>
        <v>20932.400790123207</v>
      </c>
      <c r="S9" s="165">
        <f t="shared" ca="1" si="5"/>
        <v>0.75260460864076306</v>
      </c>
      <c r="T9" s="165" t="str">
        <f t="shared" ca="1" si="5"/>
        <v>N/A</v>
      </c>
      <c r="U9" s="203" t="str">
        <f t="shared" ca="1" si="5"/>
        <v>N/A</v>
      </c>
      <c r="V9" s="199" t="e">
        <f t="shared" ca="1" si="6"/>
        <v>#VALUE!</v>
      </c>
      <c r="W9" s="218">
        <f t="shared" ca="1" si="7"/>
        <v>2</v>
      </c>
      <c r="X9" s="424" t="str">
        <f t="shared" ca="1" si="8"/>
        <v>N/A</v>
      </c>
      <c r="Z9" s="166"/>
      <c r="AA9" s="166"/>
      <c r="AC9" s="168"/>
    </row>
    <row r="10" spans="1:29" s="152" customFormat="1" ht="14.25" customHeight="1">
      <c r="A10" s="387" t="str">
        <f t="shared" si="9"/>
        <v>Deaths - AWP2 (2020)PTC - 2020 CentralAWP2009- RPI = 2.5%</v>
      </c>
      <c r="B10" s="161">
        <f t="shared" si="10"/>
        <v>5</v>
      </c>
      <c r="C10" s="205" t="s">
        <v>180</v>
      </c>
      <c r="D10" s="205" t="s">
        <v>177</v>
      </c>
      <c r="E10" s="206" t="s">
        <v>162</v>
      </c>
      <c r="F10" s="297">
        <v>89</v>
      </c>
      <c r="G10" s="298">
        <f t="shared" ca="1" si="1"/>
        <v>25323.481464699613</v>
      </c>
      <c r="H10" s="298">
        <f t="shared" ca="1" si="1"/>
        <v>27639.942134758312</v>
      </c>
      <c r="I10" s="298">
        <f t="shared" ca="1" si="1"/>
        <v>13819.971067379156</v>
      </c>
      <c r="J10" s="329">
        <f t="shared" ca="1" si="1"/>
        <v>0.51901837186366662</v>
      </c>
      <c r="K10" s="299">
        <f t="shared" ca="1" si="1"/>
        <v>3.6275992977877536E-2</v>
      </c>
      <c r="L10" s="203">
        <f t="shared" ca="1" si="1"/>
        <v>382041.58545345406</v>
      </c>
      <c r="M10" s="203">
        <f t="shared" ca="1" si="2"/>
        <v>5279.8036575023962</v>
      </c>
      <c r="N10" s="328">
        <f t="shared" ca="1" si="3"/>
        <v>2</v>
      </c>
      <c r="O10" s="219">
        <f t="shared" ca="1" si="4"/>
        <v>11.08376035415157</v>
      </c>
      <c r="P10" s="163">
        <f t="shared" ca="1" si="5"/>
        <v>25909.873376852338</v>
      </c>
      <c r="Q10" s="164">
        <f t="shared" ca="1" si="5"/>
        <v>28217.791249647315</v>
      </c>
      <c r="R10" s="164">
        <f t="shared" ca="1" si="5"/>
        <v>14108.895624823657</v>
      </c>
      <c r="S10" s="165">
        <f t="shared" ca="1" si="5"/>
        <v>0.50727195492473121</v>
      </c>
      <c r="T10" s="165" t="str">
        <f t="shared" ca="1" si="5"/>
        <v>N/A</v>
      </c>
      <c r="U10" s="203" t="str">
        <f t="shared" ca="1" si="5"/>
        <v>N/A</v>
      </c>
      <c r="V10" s="199" t="e">
        <f t="shared" ca="1" si="6"/>
        <v>#VALUE!</v>
      </c>
      <c r="W10" s="218">
        <f t="shared" ca="1" si="7"/>
        <v>2</v>
      </c>
      <c r="X10" s="424" t="str">
        <f t="shared" ca="1" si="8"/>
        <v>N/A</v>
      </c>
      <c r="Z10" s="166"/>
      <c r="AA10" s="166"/>
      <c r="AC10" s="168"/>
    </row>
    <row r="11" spans="1:29" s="152" customFormat="1" ht="14.25" customHeight="1">
      <c r="A11" s="387" t="str">
        <f t="shared" si="9"/>
        <v>AWP 2009 exc. BackgroundAWP 2009 - PtC 3ACPC - 2020 Central</v>
      </c>
      <c r="B11" s="161">
        <f t="shared" si="10"/>
        <v>6</v>
      </c>
      <c r="C11" s="205" t="s">
        <v>182</v>
      </c>
      <c r="D11" s="205" t="s">
        <v>163</v>
      </c>
      <c r="E11" s="206" t="s">
        <v>176</v>
      </c>
      <c r="F11" s="297">
        <v>89</v>
      </c>
      <c r="G11" s="298">
        <f t="shared" ca="1" si="1"/>
        <v>27188.660532516413</v>
      </c>
      <c r="H11" s="298">
        <f t="shared" ca="1" si="1"/>
        <v>43830.357601845601</v>
      </c>
      <c r="I11" s="298">
        <f t="shared" ca="1" si="1"/>
        <v>21915.1788009228</v>
      </c>
      <c r="J11" s="329">
        <f t="shared" ca="1" si="1"/>
        <v>0.75087963969556093</v>
      </c>
      <c r="K11" s="299">
        <f t="shared" ca="1" si="1"/>
        <v>2.9800873000363826E-2</v>
      </c>
      <c r="L11" s="203">
        <f t="shared" ca="1" si="1"/>
        <v>294166.21749177226</v>
      </c>
      <c r="M11" s="203">
        <f t="shared" ca="1" si="2"/>
        <v>6446.7052535233333</v>
      </c>
      <c r="N11" s="328">
        <f t="shared" ca="1" si="3"/>
        <v>2</v>
      </c>
      <c r="O11" s="219">
        <f t="shared" ca="1" si="4"/>
        <v>12.274598078332337</v>
      </c>
      <c r="P11" s="163" t="str">
        <f t="shared" ca="1" si="5"/>
        <v>N/A</v>
      </c>
      <c r="Q11" s="164" t="str">
        <f t="shared" ca="1" si="5"/>
        <v>N/A</v>
      </c>
      <c r="R11" s="164" t="str">
        <f t="shared" ca="1" si="5"/>
        <v>N/A</v>
      </c>
      <c r="S11" s="165" t="str">
        <f t="shared" ca="1" si="5"/>
        <v>N/A</v>
      </c>
      <c r="T11" s="165" t="str">
        <f t="shared" ca="1" si="5"/>
        <v>N/A</v>
      </c>
      <c r="U11" s="203" t="str">
        <f t="shared" ca="1" si="5"/>
        <v>N/A</v>
      </c>
      <c r="V11" s="199" t="e">
        <f t="shared" ca="1" si="6"/>
        <v>#VALUE!</v>
      </c>
      <c r="W11" s="218" t="str">
        <f t="shared" ca="1" si="7"/>
        <v>N/A</v>
      </c>
      <c r="X11" s="424" t="str">
        <f t="shared" ca="1" si="8"/>
        <v>N/A</v>
      </c>
      <c r="Z11" s="166"/>
      <c r="AA11" s="166"/>
      <c r="AC11" s="168"/>
    </row>
    <row r="12" spans="1:29" s="152" customFormat="1" ht="14.25" customHeight="1">
      <c r="A12" s="387" t="str">
        <f t="shared" si="9"/>
        <v>AWP 2009 exc. BackgroundPTC - 2020 CentralACPC - 2020 Central</v>
      </c>
      <c r="B12" s="161">
        <f t="shared" si="10"/>
        <v>7</v>
      </c>
      <c r="C12" s="205" t="s">
        <v>182</v>
      </c>
      <c r="D12" s="205" t="s">
        <v>177</v>
      </c>
      <c r="E12" s="206" t="s">
        <v>176</v>
      </c>
      <c r="F12" s="297">
        <v>89</v>
      </c>
      <c r="G12" s="298">
        <f t="shared" ca="1" si="1"/>
        <v>27188.660532516413</v>
      </c>
      <c r="H12" s="298">
        <f t="shared" ca="1" si="1"/>
        <v>29289.903999186317</v>
      </c>
      <c r="I12" s="298">
        <f t="shared" ca="1" si="1"/>
        <v>14644.951999593159</v>
      </c>
      <c r="J12" s="329">
        <f t="shared" ca="1" si="1"/>
        <v>0.50177990244598192</v>
      </c>
      <c r="K12" s="299">
        <f t="shared" ca="1" si="1"/>
        <v>3.0912792207028916E-2</v>
      </c>
      <c r="L12" s="203">
        <f t="shared" ca="1" si="1"/>
        <v>305787.3491659647</v>
      </c>
      <c r="M12" s="203">
        <f t="shared" ca="1" si="2"/>
        <v>4478.241050618386</v>
      </c>
      <c r="N12" s="328">
        <f t="shared" ca="1" si="3"/>
        <v>2</v>
      </c>
      <c r="O12" s="219">
        <f t="shared" ca="1" si="4"/>
        <v>12.141651531486561</v>
      </c>
      <c r="P12" s="163" t="str">
        <f t="shared" ca="1" si="5"/>
        <v>N/A</v>
      </c>
      <c r="Q12" s="164" t="str">
        <f t="shared" ca="1" si="5"/>
        <v>N/A</v>
      </c>
      <c r="R12" s="164" t="str">
        <f t="shared" ca="1" si="5"/>
        <v>N/A</v>
      </c>
      <c r="S12" s="165" t="str">
        <f t="shared" ca="1" si="5"/>
        <v>N/A</v>
      </c>
      <c r="T12" s="165" t="str">
        <f t="shared" ca="1" si="5"/>
        <v>N/A</v>
      </c>
      <c r="U12" s="203" t="str">
        <f t="shared" ca="1" si="5"/>
        <v>N/A</v>
      </c>
      <c r="V12" s="199" t="e">
        <f t="shared" ca="1" si="6"/>
        <v>#VALUE!</v>
      </c>
      <c r="W12" s="218" t="str">
        <f t="shared" ca="1" si="7"/>
        <v>N/A</v>
      </c>
      <c r="X12" s="424" t="str">
        <f t="shared" ca="1" si="8"/>
        <v>N/A</v>
      </c>
      <c r="Z12" s="166"/>
      <c r="AA12" s="166"/>
      <c r="AC12" s="168"/>
    </row>
    <row r="13" spans="1:29" s="152" customFormat="1" ht="14.25" customHeight="1">
      <c r="A13" s="387" t="str">
        <f t="shared" si="9"/>
        <v>AWP 2009 exc. BackgroundPTC - 2020 CentralAWP2009- RPI = 2.5%</v>
      </c>
      <c r="B13" s="161">
        <f t="shared" si="10"/>
        <v>8</v>
      </c>
      <c r="C13" s="205" t="s">
        <v>182</v>
      </c>
      <c r="D13" s="205" t="s">
        <v>177</v>
      </c>
      <c r="E13" s="206" t="s">
        <v>162</v>
      </c>
      <c r="F13" s="297">
        <v>89</v>
      </c>
      <c r="G13" s="298">
        <f t="shared" ca="1" si="1"/>
        <v>27188.660532516413</v>
      </c>
      <c r="H13" s="298">
        <f t="shared" ca="1" si="1"/>
        <v>29289.903999186317</v>
      </c>
      <c r="I13" s="298">
        <f t="shared" ca="1" si="1"/>
        <v>14644.951999593159</v>
      </c>
      <c r="J13" s="329">
        <f t="shared" ca="1" si="1"/>
        <v>0.50177990244598192</v>
      </c>
      <c r="K13" s="299">
        <f t="shared" ca="1" si="1"/>
        <v>4.0883728244935913E-2</v>
      </c>
      <c r="L13" s="203">
        <f t="shared" ca="1" si="1"/>
        <v>404504.14053439588</v>
      </c>
      <c r="M13" s="203">
        <f t="shared" ca="1" si="2"/>
        <v>5923.9437217629129</v>
      </c>
      <c r="N13" s="328">
        <f t="shared" ca="1" si="3"/>
        <v>2</v>
      </c>
      <c r="O13" s="219">
        <f t="shared" ca="1" si="4"/>
        <v>12.848823281647123</v>
      </c>
      <c r="P13" s="163" t="str">
        <f t="shared" ca="1" si="5"/>
        <v>N/A</v>
      </c>
      <c r="Q13" s="164" t="str">
        <f t="shared" ca="1" si="5"/>
        <v>N/A</v>
      </c>
      <c r="R13" s="164" t="str">
        <f t="shared" ca="1" si="5"/>
        <v>N/A</v>
      </c>
      <c r="S13" s="165" t="str">
        <f t="shared" ca="1" si="5"/>
        <v>N/A</v>
      </c>
      <c r="T13" s="165" t="str">
        <f t="shared" ca="1" si="5"/>
        <v>N/A</v>
      </c>
      <c r="U13" s="203" t="str">
        <f t="shared" ca="1" si="5"/>
        <v>N/A</v>
      </c>
      <c r="V13" s="199" t="e">
        <f t="shared" ca="1" si="6"/>
        <v>#VALUE!</v>
      </c>
      <c r="W13" s="218" t="str">
        <f t="shared" ca="1" si="7"/>
        <v>N/A</v>
      </c>
      <c r="X13" s="424" t="str">
        <f t="shared" ca="1" si="8"/>
        <v>N/A</v>
      </c>
      <c r="Z13" s="166"/>
      <c r="AA13" s="166"/>
      <c r="AC13" s="168"/>
    </row>
    <row r="14" spans="1:29" s="152" customFormat="1" ht="14.25" customHeight="1">
      <c r="A14" s="387" t="str">
        <f t="shared" si="9"/>
        <v>AWP 2009 (Adj HSE/HSL)AWP 2009 - PtC 3AWP2009- RPI = 2.5%</v>
      </c>
      <c r="B14" s="161">
        <f t="shared" si="10"/>
        <v>9</v>
      </c>
      <c r="C14" s="205" t="s">
        <v>161</v>
      </c>
      <c r="D14" s="205" t="s">
        <v>163</v>
      </c>
      <c r="E14" s="206" t="s">
        <v>162</v>
      </c>
      <c r="F14" s="297">
        <v>89</v>
      </c>
      <c r="G14" s="298">
        <f t="shared" ca="1" si="1"/>
        <v>28181.220539236409</v>
      </c>
      <c r="H14" s="298">
        <f t="shared" ca="1" si="1"/>
        <v>36378.642216165303</v>
      </c>
      <c r="I14" s="298">
        <f t="shared" ca="1" si="1"/>
        <v>18189.321108082651</v>
      </c>
      <c r="J14" s="329">
        <f t="shared" ca="1" si="1"/>
        <v>0.75158798147379247</v>
      </c>
      <c r="K14" s="299">
        <f t="shared" ca="1" si="1"/>
        <v>4.1291790112303328E-2</v>
      </c>
      <c r="L14" s="203">
        <f t="shared" ca="1" si="1"/>
        <v>404351.16757018917</v>
      </c>
      <c r="M14" s="203">
        <f t="shared" ca="1" si="2"/>
        <v>7354.8732273623073</v>
      </c>
      <c r="N14" s="328">
        <f t="shared" ca="1" si="3"/>
        <v>2</v>
      </c>
      <c r="O14" s="219">
        <f t="shared" ca="1" si="4"/>
        <v>13.362346248463972</v>
      </c>
      <c r="P14" s="163" t="str">
        <f t="shared" ca="1" si="5"/>
        <v>N/A</v>
      </c>
      <c r="Q14" s="164" t="str">
        <f t="shared" ca="1" si="5"/>
        <v>N/A</v>
      </c>
      <c r="R14" s="164" t="str">
        <f t="shared" ca="1" si="5"/>
        <v>N/A</v>
      </c>
      <c r="S14" s="165" t="str">
        <f t="shared" ca="1" si="5"/>
        <v>N/A</v>
      </c>
      <c r="T14" s="165" t="str">
        <f t="shared" ca="1" si="5"/>
        <v>N/A</v>
      </c>
      <c r="U14" s="203" t="str">
        <f t="shared" ca="1" si="5"/>
        <v>N/A</v>
      </c>
      <c r="V14" s="199" t="e">
        <f t="shared" ca="1" si="6"/>
        <v>#VALUE!</v>
      </c>
      <c r="W14" s="218" t="str">
        <f t="shared" ca="1" si="7"/>
        <v>N/A</v>
      </c>
      <c r="X14" s="424" t="str">
        <f t="shared" ca="1" si="8"/>
        <v>N/A</v>
      </c>
      <c r="Z14" s="166"/>
      <c r="AA14" s="166"/>
      <c r="AC14" s="168"/>
    </row>
    <row r="15" spans="1:29" s="152" customFormat="1" ht="14.25" customHeight="1">
      <c r="A15" s="387" t="str">
        <f t="shared" si="9"/>
        <v>AWP 2009 (Adj HSE/HSL)AWP 2009 - PtC 3AWP2009- RPI = 2.5%</v>
      </c>
      <c r="B15" s="161">
        <f t="shared" si="10"/>
        <v>10</v>
      </c>
      <c r="C15" s="205" t="s">
        <v>161</v>
      </c>
      <c r="D15" s="205" t="s">
        <v>163</v>
      </c>
      <c r="E15" s="206" t="s">
        <v>162</v>
      </c>
      <c r="F15" s="297">
        <v>89</v>
      </c>
      <c r="G15" s="298">
        <f t="shared" ca="1" si="1"/>
        <v>28181.220539236409</v>
      </c>
      <c r="H15" s="298">
        <f t="shared" ca="1" si="1"/>
        <v>36401.940949491916</v>
      </c>
      <c r="I15" s="298">
        <f t="shared" ca="1" si="1"/>
        <v>18200.970474745958</v>
      </c>
      <c r="J15" s="329">
        <f t="shared" ca="1" si="1"/>
        <v>0.75158798147379247</v>
      </c>
      <c r="K15" s="299">
        <f t="shared" ca="1" si="1"/>
        <v>4.1291790112303328E-2</v>
      </c>
      <c r="L15" s="203">
        <f t="shared" ca="1" si="1"/>
        <v>404351.16757018917</v>
      </c>
      <c r="M15" s="203">
        <f t="shared" ca="1" si="2"/>
        <v>7359.5836623740679</v>
      </c>
      <c r="N15" s="328">
        <f t="shared" ca="1" si="3"/>
        <v>2</v>
      </c>
      <c r="O15" s="219">
        <f t="shared" ref="O15" ca="1" si="11">INDIRECT($B15&amp;"!"&amp;M$2&amp;TotalRow+1)</f>
        <v>13.362346248463966</v>
      </c>
      <c r="P15" s="163" t="str">
        <f t="shared" ca="1" si="5"/>
        <v>N/A</v>
      </c>
      <c r="Q15" s="164" t="str">
        <f t="shared" ca="1" si="5"/>
        <v>N/A</v>
      </c>
      <c r="R15" s="164" t="str">
        <f t="shared" ca="1" si="5"/>
        <v>N/A</v>
      </c>
      <c r="S15" s="165" t="str">
        <f t="shared" ca="1" si="5"/>
        <v>N/A</v>
      </c>
      <c r="T15" s="165" t="str">
        <f t="shared" ca="1" si="5"/>
        <v>N/A</v>
      </c>
      <c r="U15" s="203" t="str">
        <f t="shared" ca="1" si="5"/>
        <v>N/A</v>
      </c>
      <c r="V15" s="199" t="e">
        <f t="shared" ca="1" si="6"/>
        <v>#VALUE!</v>
      </c>
      <c r="W15" s="218" t="str">
        <f t="shared" ca="1" si="7"/>
        <v>N/A</v>
      </c>
      <c r="X15" s="424" t="str">
        <f t="shared" ca="1" si="8"/>
        <v>N/A</v>
      </c>
      <c r="Z15" s="166"/>
      <c r="AA15" s="166"/>
      <c r="AC15" s="168"/>
    </row>
    <row r="16" spans="1:29" s="168" customFormat="1" ht="14.25" customHeight="1">
      <c r="B16" s="200"/>
      <c r="C16" s="162"/>
      <c r="D16" s="162"/>
      <c r="E16" s="162"/>
      <c r="F16" s="162"/>
      <c r="G16" s="162"/>
      <c r="H16" s="162"/>
      <c r="I16" s="162"/>
      <c r="J16" s="162"/>
      <c r="K16" s="162"/>
      <c r="L16" s="203"/>
      <c r="M16" s="203"/>
      <c r="N16" s="162"/>
      <c r="O16" s="162"/>
      <c r="P16" s="164"/>
      <c r="Q16" s="164"/>
      <c r="R16" s="164"/>
      <c r="S16" s="164"/>
      <c r="T16" s="165"/>
      <c r="U16" s="165"/>
      <c r="V16" s="165"/>
      <c r="W16" s="165"/>
      <c r="X16" s="165"/>
      <c r="Z16" s="201"/>
      <c r="AA16" s="201"/>
    </row>
    <row r="17" spans="2:27" s="168" customFormat="1" ht="14.25" customHeight="1">
      <c r="B17" s="200"/>
      <c r="C17" s="162"/>
      <c r="D17" s="162"/>
      <c r="E17" s="162"/>
      <c r="F17" s="162"/>
      <c r="G17" s="162"/>
      <c r="H17" s="162"/>
      <c r="I17" s="162"/>
      <c r="J17" s="162"/>
      <c r="K17" s="162"/>
      <c r="L17" s="162"/>
      <c r="M17" s="162"/>
      <c r="N17" s="162"/>
      <c r="O17" s="162"/>
      <c r="P17" s="169"/>
      <c r="Q17" s="169"/>
      <c r="R17" s="169"/>
      <c r="S17" s="169"/>
      <c r="T17" s="169"/>
      <c r="U17" s="169"/>
      <c r="V17" s="169"/>
      <c r="W17" s="169"/>
      <c r="X17" s="169"/>
      <c r="Z17" s="201"/>
      <c r="AA17" s="201"/>
    </row>
    <row r="18" spans="2:27" s="168" customFormat="1" ht="14.25" customHeight="1">
      <c r="B18" s="200"/>
      <c r="C18" s="162"/>
      <c r="D18" s="162"/>
      <c r="E18" s="162"/>
      <c r="F18" s="162"/>
      <c r="G18" s="162"/>
      <c r="H18" s="162"/>
      <c r="I18" s="162"/>
      <c r="J18" s="162"/>
      <c r="K18" s="162"/>
      <c r="L18" s="162"/>
      <c r="M18" s="162"/>
      <c r="N18" s="162"/>
      <c r="O18" s="162"/>
      <c r="P18" s="232"/>
      <c r="Q18" s="232"/>
      <c r="R18" s="232"/>
      <c r="S18" s="232"/>
      <c r="T18" s="232"/>
      <c r="U18" s="232"/>
      <c r="V18" s="232"/>
      <c r="W18" s="162"/>
      <c r="X18" s="169"/>
      <c r="Z18" s="201"/>
      <c r="AA18" s="201"/>
    </row>
    <row r="19" spans="2:27" s="168" customFormat="1" ht="14.25" customHeight="1">
      <c r="B19" s="200"/>
      <c r="C19" s="162"/>
      <c r="D19" s="162"/>
      <c r="E19" s="162"/>
      <c r="F19" s="162"/>
      <c r="G19" s="162"/>
      <c r="H19" s="162"/>
      <c r="I19" s="162"/>
      <c r="J19" s="162"/>
      <c r="K19" s="162"/>
      <c r="L19" s="162"/>
      <c r="M19" s="162"/>
      <c r="N19" s="162"/>
      <c r="O19" s="162"/>
      <c r="P19" s="232"/>
      <c r="Q19" s="232"/>
      <c r="R19" s="232"/>
      <c r="S19" s="232"/>
      <c r="T19" s="232"/>
      <c r="U19" s="232"/>
      <c r="V19" s="232"/>
      <c r="W19" s="162"/>
      <c r="X19" s="169"/>
      <c r="Z19" s="201"/>
      <c r="AA19" s="201"/>
    </row>
    <row r="20" spans="2:27" s="168" customFormat="1" ht="14.25" customHeight="1">
      <c r="B20" s="200"/>
      <c r="C20" s="162"/>
      <c r="D20" s="162"/>
      <c r="E20" s="162"/>
      <c r="F20" s="162"/>
      <c r="G20" s="162"/>
      <c r="H20" s="162"/>
      <c r="I20" s="162"/>
      <c r="J20" s="162"/>
      <c r="K20" s="162"/>
      <c r="L20" s="162"/>
      <c r="M20" s="162"/>
      <c r="N20" s="162"/>
      <c r="O20" s="162"/>
      <c r="P20" s="162"/>
      <c r="Q20" s="162"/>
      <c r="R20" s="162"/>
      <c r="S20" s="162"/>
      <c r="T20" s="162"/>
      <c r="U20" s="162"/>
      <c r="V20" s="162"/>
      <c r="W20" s="162"/>
      <c r="X20" s="169"/>
      <c r="Z20" s="201"/>
      <c r="AA20" s="201"/>
    </row>
    <row r="21" spans="2:27" s="168" customFormat="1" ht="14.25" customHeight="1">
      <c r="B21" s="200"/>
      <c r="C21" s="162"/>
      <c r="D21" s="162"/>
      <c r="E21" s="162"/>
      <c r="F21" s="162"/>
      <c r="G21" s="162"/>
      <c r="H21" s="162"/>
      <c r="I21" s="162"/>
      <c r="J21" s="162"/>
      <c r="K21" s="162"/>
      <c r="L21" s="162"/>
      <c r="M21" s="162"/>
      <c r="N21" s="162"/>
      <c r="O21" s="162"/>
      <c r="P21" s="169"/>
      <c r="Q21" s="169"/>
      <c r="R21" s="169"/>
      <c r="S21" s="169"/>
      <c r="T21" s="169"/>
      <c r="U21" s="169"/>
      <c r="V21" s="223"/>
      <c r="W21" s="169"/>
      <c r="X21" s="169"/>
      <c r="Z21" s="201"/>
      <c r="AA21" s="201"/>
    </row>
    <row r="22" spans="2:27" s="168" customFormat="1" ht="14.25" customHeight="1">
      <c r="B22" s="200"/>
      <c r="C22" s="162"/>
      <c r="D22" s="162"/>
      <c r="E22" s="162"/>
      <c r="F22" s="162"/>
      <c r="G22" s="162"/>
      <c r="H22" s="162"/>
      <c r="I22" s="162"/>
      <c r="J22" s="162"/>
      <c r="K22" s="162"/>
      <c r="L22" s="162"/>
      <c r="M22" s="162"/>
      <c r="N22" s="162"/>
      <c r="O22" s="162"/>
      <c r="P22" s="169"/>
      <c r="Q22" s="169"/>
      <c r="R22" s="169"/>
      <c r="S22" s="169"/>
      <c r="T22" s="169"/>
      <c r="U22" s="169"/>
      <c r="V22" s="169"/>
      <c r="W22" s="169"/>
      <c r="X22" s="169"/>
      <c r="Z22" s="201"/>
      <c r="AA22" s="201"/>
    </row>
    <row r="23" spans="2:27" s="168" customFormat="1" ht="14.25" customHeight="1">
      <c r="B23" s="200"/>
      <c r="C23" s="162"/>
      <c r="D23" s="162"/>
      <c r="E23" s="162"/>
      <c r="F23" s="162"/>
      <c r="G23" s="162"/>
      <c r="H23" s="162"/>
      <c r="I23" s="162"/>
      <c r="J23" s="162"/>
      <c r="K23" s="162"/>
      <c r="L23" s="162"/>
      <c r="M23" s="162"/>
      <c r="N23" s="162"/>
      <c r="O23" s="162"/>
      <c r="P23" s="169"/>
      <c r="Q23" s="169"/>
      <c r="R23" s="169"/>
      <c r="S23" s="169"/>
      <c r="T23" s="169"/>
      <c r="U23" s="169"/>
      <c r="V23" s="169"/>
      <c r="W23" s="169"/>
      <c r="X23" s="169"/>
      <c r="Z23" s="201"/>
      <c r="AA23" s="201"/>
    </row>
    <row r="24" spans="2:27" s="168" customFormat="1" ht="14.25" customHeight="1">
      <c r="B24" s="200"/>
      <c r="C24" s="162"/>
      <c r="D24" s="162"/>
      <c r="E24" s="162"/>
      <c r="F24" s="162"/>
      <c r="G24" s="162"/>
      <c r="H24" s="162"/>
      <c r="I24" s="162"/>
      <c r="J24" s="162"/>
      <c r="K24" s="162"/>
      <c r="L24" s="162"/>
      <c r="M24" s="162"/>
      <c r="N24" s="162"/>
      <c r="O24" s="162"/>
      <c r="P24" s="169"/>
      <c r="Q24" s="169"/>
      <c r="R24" s="169"/>
      <c r="S24" s="169"/>
      <c r="T24" s="169"/>
      <c r="U24" s="169"/>
      <c r="V24" s="169"/>
      <c r="W24" s="169"/>
      <c r="X24" s="169"/>
      <c r="Z24" s="201"/>
      <c r="AA24" s="201"/>
    </row>
    <row r="25" spans="2:27" s="168" customFormat="1" ht="14.25" customHeight="1">
      <c r="B25" s="200"/>
      <c r="C25" s="162"/>
      <c r="D25" s="162"/>
      <c r="E25" s="162"/>
      <c r="F25" s="162"/>
      <c r="G25" s="162"/>
      <c r="H25" s="162"/>
      <c r="I25" s="162"/>
      <c r="J25" s="162"/>
      <c r="K25" s="162"/>
      <c r="L25" s="162"/>
      <c r="M25" s="162"/>
      <c r="N25" s="162"/>
      <c r="O25" s="162"/>
      <c r="P25" s="169"/>
      <c r="Q25" s="169"/>
      <c r="R25" s="169"/>
      <c r="S25" s="169"/>
      <c r="T25" s="169"/>
      <c r="U25" s="169"/>
      <c r="V25" s="169"/>
      <c r="W25" s="169"/>
      <c r="X25" s="169"/>
      <c r="Z25" s="201"/>
      <c r="AA25" s="201"/>
    </row>
    <row r="26" spans="2:27" s="168" customFormat="1" ht="14.25" customHeight="1">
      <c r="B26" s="200"/>
      <c r="C26" s="162"/>
      <c r="D26" s="162"/>
      <c r="E26" s="162"/>
      <c r="F26" s="162"/>
      <c r="G26" s="162"/>
      <c r="H26" s="162"/>
      <c r="I26" s="162"/>
      <c r="J26" s="162"/>
      <c r="K26" s="162"/>
      <c r="L26" s="162"/>
      <c r="M26" s="162"/>
      <c r="N26" s="162"/>
      <c r="O26" s="162"/>
      <c r="P26" s="169"/>
      <c r="Q26" s="169"/>
      <c r="R26" s="169"/>
      <c r="S26" s="169"/>
      <c r="T26" s="169"/>
      <c r="U26" s="169"/>
      <c r="V26" s="169"/>
      <c r="W26" s="169"/>
      <c r="X26" s="169"/>
      <c r="Z26" s="201"/>
      <c r="AA26" s="201"/>
    </row>
    <row r="27" spans="2:27" s="168" customFormat="1" ht="14.25" customHeight="1">
      <c r="B27" s="200"/>
      <c r="C27" s="162"/>
      <c r="D27" s="162"/>
      <c r="E27" s="162"/>
      <c r="F27" s="162"/>
      <c r="G27" s="162"/>
      <c r="H27" s="162"/>
      <c r="I27" s="162"/>
      <c r="J27" s="162"/>
      <c r="K27" s="162"/>
      <c r="L27" s="162"/>
      <c r="M27" s="162"/>
      <c r="N27" s="162"/>
      <c r="O27" s="162"/>
      <c r="P27" s="169"/>
      <c r="Q27" s="169"/>
      <c r="R27" s="199"/>
      <c r="S27" s="199"/>
      <c r="T27" s="199"/>
      <c r="U27" s="169"/>
      <c r="V27" s="169"/>
      <c r="W27" s="169"/>
      <c r="X27" s="169"/>
      <c r="Z27" s="201"/>
      <c r="AA27" s="201"/>
    </row>
    <row r="28" spans="2:27" s="168" customFormat="1" ht="14.25" customHeight="1">
      <c r="B28" s="200"/>
      <c r="C28" s="162"/>
      <c r="D28" s="162"/>
      <c r="E28" s="162"/>
      <c r="F28" s="162"/>
      <c r="G28" s="162"/>
      <c r="H28" s="162"/>
      <c r="I28" s="162"/>
      <c r="J28" s="162"/>
      <c r="K28" s="162"/>
      <c r="L28" s="162"/>
      <c r="M28" s="162"/>
      <c r="N28" s="162"/>
      <c r="O28" s="162"/>
      <c r="P28" s="169"/>
      <c r="Q28" s="169"/>
      <c r="R28" s="199"/>
      <c r="S28" s="199"/>
      <c r="T28" s="223"/>
      <c r="U28" s="169"/>
      <c r="V28" s="169"/>
      <c r="W28" s="169"/>
      <c r="X28" s="169"/>
      <c r="Z28" s="201"/>
      <c r="AA28" s="201"/>
    </row>
    <row r="29" spans="2:27" s="168" customFormat="1" ht="14.25" customHeight="1">
      <c r="B29" s="200"/>
      <c r="C29" s="162"/>
      <c r="D29" s="162"/>
      <c r="E29" s="162"/>
      <c r="F29" s="162"/>
      <c r="G29" s="162"/>
      <c r="H29" s="162"/>
      <c r="I29" s="162"/>
      <c r="J29" s="162"/>
      <c r="K29" s="162"/>
      <c r="L29" s="162"/>
      <c r="M29" s="162"/>
      <c r="N29" s="162"/>
      <c r="O29" s="162"/>
      <c r="P29" s="169"/>
      <c r="Q29" s="169"/>
      <c r="R29" s="199"/>
      <c r="S29" s="199"/>
      <c r="T29" s="223"/>
      <c r="U29" s="169"/>
      <c r="V29" s="169"/>
      <c r="W29" s="169"/>
      <c r="X29" s="169"/>
      <c r="Z29" s="201"/>
      <c r="AA29" s="201"/>
    </row>
    <row r="30" spans="2:27" s="168" customFormat="1" ht="14.25" customHeight="1">
      <c r="B30" s="200"/>
      <c r="C30" s="162"/>
      <c r="D30" s="162"/>
      <c r="E30" s="162"/>
      <c r="F30" s="162"/>
      <c r="G30" s="162"/>
      <c r="H30" s="162"/>
      <c r="I30" s="162"/>
      <c r="J30" s="162"/>
      <c r="K30" s="162"/>
      <c r="L30" s="162"/>
      <c r="M30" s="162"/>
      <c r="N30" s="162"/>
      <c r="O30" s="162"/>
      <c r="P30" s="169"/>
      <c r="Q30" s="169"/>
      <c r="R30" s="199"/>
      <c r="S30" s="199"/>
      <c r="T30" s="223"/>
      <c r="U30" s="169"/>
      <c r="V30" s="169"/>
      <c r="W30" s="169"/>
      <c r="X30" s="169"/>
      <c r="Z30" s="201"/>
      <c r="AA30" s="201"/>
    </row>
    <row r="31" spans="2:27" s="168" customFormat="1" ht="14.25" customHeight="1">
      <c r="B31" s="200"/>
      <c r="C31" s="162"/>
      <c r="D31" s="162"/>
      <c r="E31" s="162"/>
      <c r="F31" s="162"/>
      <c r="G31" s="162"/>
      <c r="H31" s="162"/>
      <c r="I31" s="162"/>
      <c r="J31" s="162"/>
      <c r="K31" s="162"/>
      <c r="L31" s="162"/>
      <c r="M31" s="162"/>
      <c r="N31" s="162"/>
      <c r="O31" s="162"/>
      <c r="P31" s="169"/>
      <c r="Q31" s="169"/>
      <c r="R31" s="199"/>
      <c r="S31" s="199"/>
      <c r="T31" s="223"/>
      <c r="U31" s="169"/>
      <c r="V31" s="169"/>
      <c r="W31" s="169"/>
      <c r="X31" s="169"/>
      <c r="Z31" s="201"/>
      <c r="AA31" s="201"/>
    </row>
    <row r="32" spans="2:27" s="168" customFormat="1" ht="14.25" customHeight="1">
      <c r="B32" s="200"/>
      <c r="C32" s="162"/>
      <c r="D32" s="162"/>
      <c r="E32" s="162"/>
      <c r="F32" s="162"/>
      <c r="G32" s="162"/>
      <c r="H32" s="162"/>
      <c r="I32" s="162"/>
      <c r="J32" s="162"/>
      <c r="K32" s="162"/>
      <c r="L32" s="162"/>
      <c r="M32" s="162"/>
      <c r="N32" s="162"/>
      <c r="O32" s="162"/>
      <c r="P32" s="169"/>
      <c r="Q32" s="169"/>
      <c r="R32" s="169"/>
      <c r="S32" s="169"/>
      <c r="T32" s="169"/>
      <c r="U32" s="169"/>
      <c r="V32" s="169"/>
      <c r="W32" s="169"/>
      <c r="X32" s="169"/>
      <c r="Z32" s="201"/>
      <c r="AA32" s="201"/>
    </row>
    <row r="33" spans="2:27" s="168" customFormat="1" ht="14.25" customHeight="1">
      <c r="B33" s="200"/>
      <c r="C33" s="162"/>
      <c r="D33" s="162"/>
      <c r="E33" s="162"/>
      <c r="F33" s="162"/>
      <c r="G33" s="162"/>
      <c r="H33" s="162"/>
      <c r="I33" s="162"/>
      <c r="J33" s="162"/>
      <c r="K33" s="162"/>
      <c r="L33" s="162"/>
      <c r="M33" s="162"/>
      <c r="N33" s="162"/>
      <c r="O33" s="162"/>
      <c r="P33" s="169"/>
      <c r="Q33" s="169"/>
      <c r="R33" s="169"/>
      <c r="S33" s="169"/>
      <c r="T33" s="169"/>
      <c r="U33" s="169"/>
      <c r="V33" s="169"/>
      <c r="W33" s="169"/>
      <c r="X33" s="169"/>
      <c r="Z33" s="201"/>
      <c r="AA33" s="201"/>
    </row>
    <row r="34" spans="2:27" s="168" customFormat="1" ht="14.25" customHeight="1">
      <c r="B34" s="200"/>
      <c r="C34" s="162"/>
      <c r="D34" s="162"/>
      <c r="E34" s="162"/>
      <c r="F34" s="162"/>
      <c r="G34" s="162"/>
      <c r="H34" s="162"/>
      <c r="I34" s="162"/>
      <c r="J34" s="162"/>
      <c r="K34" s="162"/>
      <c r="L34" s="162"/>
      <c r="M34" s="162"/>
      <c r="N34" s="162"/>
      <c r="O34" s="162"/>
      <c r="P34" s="169"/>
      <c r="Q34" s="169"/>
      <c r="R34" s="169"/>
      <c r="S34" s="169"/>
      <c r="T34" s="169"/>
      <c r="U34" s="169"/>
      <c r="V34" s="169"/>
      <c r="W34" s="169"/>
      <c r="X34" s="169"/>
      <c r="Z34" s="201"/>
      <c r="AA34" s="201"/>
    </row>
    <row r="35" spans="2:27" s="168" customFormat="1" ht="14.25" customHeight="1">
      <c r="B35" s="200"/>
      <c r="C35" s="162"/>
      <c r="D35" s="162"/>
      <c r="E35" s="162"/>
      <c r="F35" s="162"/>
      <c r="G35" s="162"/>
      <c r="H35" s="162"/>
      <c r="I35" s="162"/>
      <c r="J35" s="162"/>
      <c r="K35" s="162"/>
      <c r="L35" s="162"/>
      <c r="M35" s="162"/>
      <c r="N35" s="162"/>
      <c r="O35" s="162"/>
      <c r="P35" s="169"/>
      <c r="Q35" s="169"/>
      <c r="R35" s="169"/>
      <c r="S35" s="169"/>
      <c r="T35" s="169"/>
      <c r="U35" s="169"/>
      <c r="V35" s="169"/>
      <c r="W35" s="169"/>
      <c r="X35" s="169"/>
      <c r="Z35" s="201"/>
      <c r="AA35" s="201"/>
    </row>
    <row r="36" spans="2:27" s="168" customFormat="1" ht="14.25" customHeight="1">
      <c r="B36" s="200"/>
      <c r="C36" s="162"/>
      <c r="D36" s="162"/>
      <c r="E36" s="162"/>
      <c r="F36" s="162"/>
      <c r="G36" s="162"/>
      <c r="H36" s="162"/>
      <c r="I36" s="162"/>
      <c r="J36" s="162"/>
      <c r="K36" s="162"/>
      <c r="L36" s="162"/>
      <c r="M36" s="162"/>
      <c r="N36" s="162"/>
      <c r="O36" s="162"/>
      <c r="P36" s="169"/>
      <c r="Q36" s="169"/>
      <c r="R36" s="169"/>
      <c r="S36" s="169"/>
      <c r="T36" s="169"/>
      <c r="U36" s="169"/>
      <c r="V36" s="169"/>
      <c r="W36" s="169"/>
      <c r="X36" s="169"/>
      <c r="Z36" s="201"/>
      <c r="AA36" s="201"/>
    </row>
    <row r="37" spans="2:27" s="168" customFormat="1" ht="14.25" customHeight="1">
      <c r="B37" s="200"/>
      <c r="C37" s="162"/>
      <c r="D37" s="162"/>
      <c r="E37" s="162"/>
      <c r="F37" s="162"/>
      <c r="G37" s="162"/>
      <c r="H37" s="162"/>
      <c r="I37" s="162"/>
      <c r="J37" s="162"/>
      <c r="K37" s="162"/>
      <c r="L37" s="162"/>
      <c r="M37" s="162"/>
      <c r="N37" s="162"/>
      <c r="O37" s="162"/>
      <c r="P37" s="169"/>
      <c r="Q37" s="169"/>
      <c r="R37" s="169"/>
      <c r="S37" s="169"/>
      <c r="T37" s="169"/>
      <c r="U37" s="169"/>
      <c r="V37" s="169"/>
      <c r="W37" s="169"/>
      <c r="X37" s="169"/>
      <c r="Z37" s="201"/>
      <c r="AA37" s="201"/>
    </row>
    <row r="38" spans="2:27" s="168" customFormat="1" ht="14.25" customHeight="1">
      <c r="B38" s="200"/>
      <c r="C38" s="162"/>
      <c r="D38" s="162"/>
      <c r="E38" s="162"/>
      <c r="F38" s="162"/>
      <c r="G38" s="162"/>
      <c r="H38" s="162"/>
      <c r="I38" s="162"/>
      <c r="J38" s="162"/>
      <c r="K38" s="162"/>
      <c r="L38" s="162"/>
      <c r="M38" s="162"/>
      <c r="N38" s="162"/>
      <c r="O38" s="162"/>
      <c r="P38" s="169"/>
      <c r="Q38" s="169"/>
      <c r="R38" s="169"/>
      <c r="S38" s="169"/>
      <c r="T38" s="169"/>
      <c r="U38" s="169"/>
      <c r="V38" s="169"/>
      <c r="W38" s="169"/>
      <c r="X38" s="169"/>
      <c r="Z38" s="201"/>
      <c r="AA38" s="201"/>
    </row>
    <row r="39" spans="2:27" s="168" customFormat="1" ht="14.25" customHeight="1">
      <c r="B39" s="200"/>
      <c r="C39" s="162"/>
      <c r="D39" s="162"/>
      <c r="E39" s="162"/>
      <c r="F39" s="162"/>
      <c r="G39" s="162"/>
      <c r="H39" s="162"/>
      <c r="I39" s="162"/>
      <c r="J39" s="162"/>
      <c r="K39" s="162"/>
      <c r="L39" s="162"/>
      <c r="M39" s="162"/>
      <c r="N39" s="162"/>
      <c r="O39" s="162"/>
      <c r="P39" s="169"/>
      <c r="Q39" s="169"/>
      <c r="R39" s="169"/>
      <c r="S39" s="169"/>
      <c r="T39" s="169"/>
      <c r="U39" s="169"/>
      <c r="V39" s="169"/>
      <c r="W39" s="169"/>
      <c r="X39" s="169"/>
      <c r="Z39" s="201"/>
      <c r="AA39" s="201"/>
    </row>
    <row r="40" spans="2:27" s="168" customFormat="1" ht="14.25" customHeight="1">
      <c r="B40" s="200"/>
      <c r="C40" s="162"/>
      <c r="D40" s="162"/>
      <c r="E40" s="162"/>
      <c r="F40" s="162"/>
      <c r="G40" s="162"/>
      <c r="H40" s="162"/>
      <c r="I40" s="162"/>
      <c r="J40" s="162"/>
      <c r="K40" s="162"/>
      <c r="L40" s="162"/>
      <c r="M40" s="162"/>
      <c r="N40" s="162"/>
      <c r="O40" s="162"/>
      <c r="P40" s="169"/>
      <c r="Q40" s="169"/>
      <c r="R40" s="169"/>
      <c r="S40" s="169"/>
      <c r="T40" s="169"/>
      <c r="U40" s="169"/>
      <c r="V40" s="169"/>
      <c r="W40" s="169"/>
      <c r="X40" s="169"/>
      <c r="Z40" s="201"/>
      <c r="AA40" s="201"/>
    </row>
    <row r="41" spans="2:27" s="168" customFormat="1" ht="14.25" customHeight="1">
      <c r="B41" s="200"/>
      <c r="C41" s="162"/>
      <c r="D41" s="162"/>
      <c r="E41" s="162"/>
      <c r="F41" s="162"/>
      <c r="G41" s="162"/>
      <c r="H41" s="162"/>
      <c r="I41" s="162"/>
      <c r="J41" s="162"/>
      <c r="K41" s="162"/>
      <c r="L41" s="162"/>
      <c r="M41" s="162"/>
      <c r="N41" s="162"/>
      <c r="O41" s="162"/>
      <c r="P41" s="169"/>
      <c r="Q41" s="169"/>
      <c r="R41" s="169"/>
      <c r="S41" s="169"/>
      <c r="T41" s="169"/>
      <c r="U41" s="169"/>
      <c r="V41" s="169"/>
      <c r="W41" s="169"/>
      <c r="X41" s="169"/>
      <c r="Z41" s="201"/>
      <c r="AA41" s="201"/>
    </row>
    <row r="42" spans="2:27" s="168" customFormat="1" ht="14.25" customHeight="1">
      <c r="B42" s="200"/>
      <c r="C42" s="162"/>
      <c r="D42" s="162"/>
      <c r="E42" s="162"/>
      <c r="F42" s="162"/>
      <c r="G42" s="162"/>
      <c r="H42" s="162"/>
      <c r="I42" s="162"/>
      <c r="J42" s="162"/>
      <c r="K42" s="162"/>
      <c r="L42" s="162"/>
      <c r="M42" s="162"/>
      <c r="N42" s="162"/>
      <c r="O42" s="162"/>
      <c r="P42" s="169"/>
      <c r="Q42" s="169"/>
      <c r="R42" s="169"/>
      <c r="S42" s="169"/>
      <c r="T42" s="169"/>
      <c r="U42" s="169"/>
      <c r="V42" s="169"/>
      <c r="W42" s="169"/>
      <c r="X42" s="169"/>
      <c r="Z42" s="201"/>
      <c r="AA42" s="201"/>
    </row>
    <row r="43" spans="2:27" s="168" customFormat="1" ht="14.25" customHeight="1">
      <c r="B43" s="200"/>
      <c r="C43" s="162"/>
      <c r="D43" s="162"/>
      <c r="E43" s="162"/>
      <c r="F43" s="162"/>
      <c r="G43" s="162"/>
      <c r="H43" s="162"/>
      <c r="I43" s="162"/>
      <c r="J43" s="162"/>
      <c r="K43" s="162"/>
      <c r="L43" s="162"/>
      <c r="M43" s="162"/>
      <c r="N43" s="162"/>
      <c r="O43" s="162"/>
      <c r="P43" s="169"/>
      <c r="Q43" s="169"/>
      <c r="R43" s="169"/>
      <c r="S43" s="169"/>
      <c r="T43" s="169"/>
      <c r="U43" s="169"/>
      <c r="V43" s="169"/>
      <c r="W43" s="169"/>
      <c r="X43" s="169"/>
      <c r="Z43" s="201"/>
      <c r="AA43" s="201"/>
    </row>
    <row r="44" spans="2:27" s="168" customFormat="1" ht="14.25" customHeight="1">
      <c r="B44" s="200"/>
      <c r="C44" s="162"/>
      <c r="D44" s="162"/>
      <c r="E44" s="162"/>
      <c r="F44" s="162"/>
      <c r="G44" s="162"/>
      <c r="H44" s="162"/>
      <c r="I44" s="162"/>
      <c r="J44" s="162"/>
      <c r="K44" s="162"/>
      <c r="L44" s="162"/>
      <c r="M44" s="162"/>
      <c r="N44" s="162"/>
      <c r="O44" s="162"/>
      <c r="P44" s="169"/>
      <c r="Q44" s="169"/>
      <c r="R44" s="169"/>
      <c r="S44" s="169"/>
      <c r="T44" s="169"/>
      <c r="U44" s="169"/>
      <c r="V44" s="169"/>
      <c r="W44" s="169"/>
      <c r="X44" s="169"/>
      <c r="Z44" s="201"/>
      <c r="AA44" s="201"/>
    </row>
    <row r="45" spans="2:27" s="168" customFormat="1" ht="14.25" customHeight="1">
      <c r="B45" s="200"/>
      <c r="C45" s="162"/>
      <c r="D45" s="162"/>
      <c r="E45" s="162"/>
      <c r="F45" s="162"/>
      <c r="G45" s="162"/>
      <c r="H45" s="162"/>
      <c r="I45" s="162"/>
      <c r="J45" s="162"/>
      <c r="K45" s="162"/>
      <c r="L45" s="162"/>
      <c r="M45" s="162"/>
      <c r="N45" s="162"/>
      <c r="O45" s="162"/>
      <c r="P45" s="169"/>
      <c r="Q45" s="169"/>
      <c r="R45" s="169"/>
      <c r="S45" s="169"/>
      <c r="T45" s="169"/>
      <c r="U45" s="169"/>
      <c r="V45" s="169"/>
      <c r="W45" s="169"/>
      <c r="X45" s="169"/>
      <c r="Z45" s="201"/>
      <c r="AA45" s="201"/>
    </row>
    <row r="46" spans="2:27" s="168" customFormat="1" ht="14.25" customHeight="1">
      <c r="B46" s="200"/>
      <c r="C46" s="162"/>
      <c r="D46" s="162"/>
      <c r="E46" s="162"/>
      <c r="F46" s="162"/>
      <c r="G46" s="162"/>
      <c r="H46" s="162"/>
      <c r="I46" s="162"/>
      <c r="J46" s="162"/>
      <c r="K46" s="162"/>
      <c r="L46" s="162"/>
      <c r="M46" s="162"/>
      <c r="N46" s="162"/>
      <c r="O46" s="162"/>
      <c r="P46" s="169"/>
      <c r="Q46" s="169"/>
      <c r="R46" s="169"/>
      <c r="S46" s="169"/>
      <c r="T46" s="169"/>
      <c r="U46" s="169"/>
      <c r="V46" s="169"/>
      <c r="W46" s="169"/>
      <c r="X46" s="169"/>
      <c r="Z46" s="201"/>
      <c r="AA46" s="201"/>
    </row>
    <row r="47" spans="2:27" s="168" customFormat="1" ht="14.25" customHeight="1">
      <c r="B47" s="200"/>
      <c r="C47" s="162"/>
      <c r="D47" s="162"/>
      <c r="E47" s="162"/>
      <c r="F47" s="162"/>
      <c r="G47" s="162"/>
      <c r="H47" s="162"/>
      <c r="I47" s="162"/>
      <c r="J47" s="162"/>
      <c r="K47" s="162"/>
      <c r="L47" s="162"/>
      <c r="M47" s="162"/>
      <c r="N47" s="162"/>
      <c r="O47" s="162"/>
      <c r="P47" s="169"/>
      <c r="Q47" s="169"/>
      <c r="R47" s="169"/>
      <c r="S47" s="169"/>
      <c r="T47" s="169"/>
      <c r="U47" s="169"/>
      <c r="V47" s="169"/>
      <c r="W47" s="169"/>
      <c r="X47" s="169"/>
      <c r="Z47" s="201"/>
      <c r="AA47" s="201"/>
    </row>
    <row r="48" spans="2:27" s="168" customFormat="1" ht="14.25" customHeight="1">
      <c r="B48" s="200"/>
      <c r="C48" s="162"/>
      <c r="D48" s="162"/>
      <c r="E48" s="162"/>
      <c r="F48" s="162"/>
      <c r="G48" s="162"/>
      <c r="H48" s="162"/>
      <c r="I48" s="162"/>
      <c r="J48" s="162"/>
      <c r="K48" s="162"/>
      <c r="L48" s="162"/>
      <c r="M48" s="162"/>
      <c r="N48" s="162"/>
      <c r="O48" s="162"/>
      <c r="P48" s="169"/>
      <c r="Q48" s="169"/>
      <c r="R48" s="169"/>
      <c r="S48" s="169"/>
      <c r="T48" s="169"/>
      <c r="U48" s="169"/>
      <c r="V48" s="169"/>
      <c r="W48" s="169"/>
      <c r="X48" s="169"/>
      <c r="Z48" s="201"/>
      <c r="AA48" s="201"/>
    </row>
    <row r="49" spans="2:27" s="168" customFormat="1" ht="14.25" customHeight="1">
      <c r="B49" s="200"/>
      <c r="C49" s="162"/>
      <c r="D49" s="162"/>
      <c r="E49" s="162"/>
      <c r="F49" s="162"/>
      <c r="G49" s="162"/>
      <c r="H49" s="162"/>
      <c r="I49" s="162"/>
      <c r="J49" s="162"/>
      <c r="K49" s="162"/>
      <c r="L49" s="162"/>
      <c r="M49" s="162"/>
      <c r="N49" s="162"/>
      <c r="O49" s="162"/>
      <c r="P49" s="169"/>
      <c r="Q49" s="169"/>
      <c r="R49" s="169"/>
      <c r="S49" s="169"/>
      <c r="T49" s="169"/>
      <c r="U49" s="169"/>
      <c r="V49" s="169"/>
      <c r="W49" s="169"/>
      <c r="X49" s="169"/>
      <c r="Z49" s="201"/>
      <c r="AA49" s="201"/>
    </row>
    <row r="50" spans="2:27" s="168" customFormat="1" ht="14.25" customHeight="1">
      <c r="B50" s="200"/>
      <c r="C50" s="162"/>
      <c r="D50" s="162"/>
      <c r="E50" s="162"/>
      <c r="F50" s="162"/>
      <c r="G50" s="162"/>
      <c r="H50" s="162"/>
      <c r="I50" s="162"/>
      <c r="J50" s="162"/>
      <c r="K50" s="162"/>
      <c r="L50" s="162"/>
      <c r="M50" s="162"/>
      <c r="N50" s="162"/>
      <c r="O50" s="162"/>
      <c r="P50" s="169"/>
      <c r="Q50" s="169"/>
      <c r="R50" s="169"/>
      <c r="S50" s="169"/>
      <c r="T50" s="169"/>
      <c r="U50" s="169"/>
      <c r="V50" s="169"/>
      <c r="W50" s="169"/>
      <c r="X50" s="169"/>
      <c r="Z50" s="201"/>
      <c r="AA50" s="201"/>
    </row>
    <row r="51" spans="2:27" s="168" customFormat="1" ht="14.25" customHeight="1">
      <c r="B51" s="200"/>
      <c r="C51" s="162"/>
      <c r="D51" s="162"/>
      <c r="E51" s="162"/>
      <c r="F51" s="162"/>
      <c r="G51" s="162"/>
      <c r="H51" s="162"/>
      <c r="I51" s="162"/>
      <c r="J51" s="162"/>
      <c r="K51" s="162"/>
      <c r="L51" s="162"/>
      <c r="M51" s="162"/>
      <c r="N51" s="162"/>
      <c r="O51" s="162"/>
      <c r="P51" s="169"/>
      <c r="Q51" s="169"/>
      <c r="R51" s="169"/>
      <c r="S51" s="169"/>
      <c r="T51" s="169"/>
      <c r="U51" s="169"/>
      <c r="V51" s="169"/>
      <c r="W51" s="169"/>
      <c r="X51" s="169"/>
      <c r="Z51" s="201"/>
      <c r="AA51" s="201"/>
    </row>
    <row r="52" spans="2:27" s="168" customFormat="1" ht="14.25" customHeight="1">
      <c r="B52" s="200"/>
      <c r="C52" s="162"/>
      <c r="D52" s="162"/>
      <c r="E52" s="162"/>
      <c r="F52" s="162"/>
      <c r="G52" s="162"/>
      <c r="H52" s="162"/>
      <c r="I52" s="162"/>
      <c r="J52" s="162"/>
      <c r="K52" s="162"/>
      <c r="L52" s="162"/>
      <c r="M52" s="162"/>
      <c r="N52" s="162"/>
      <c r="O52" s="162"/>
      <c r="P52" s="169"/>
      <c r="Q52" s="169"/>
      <c r="R52" s="169"/>
      <c r="S52" s="169"/>
      <c r="T52" s="169"/>
      <c r="U52" s="169"/>
      <c r="V52" s="169"/>
      <c r="W52" s="169"/>
      <c r="X52" s="169"/>
      <c r="Z52" s="201"/>
      <c r="AA52" s="201"/>
    </row>
    <row r="53" spans="2:27" s="168" customFormat="1" ht="14.25" customHeight="1">
      <c r="B53" s="200"/>
      <c r="C53" s="162"/>
      <c r="D53" s="162"/>
      <c r="E53" s="162"/>
      <c r="F53" s="162"/>
      <c r="G53" s="162"/>
      <c r="H53" s="162"/>
      <c r="I53" s="162"/>
      <c r="J53" s="162"/>
      <c r="K53" s="162"/>
      <c r="L53" s="162"/>
      <c r="M53" s="162"/>
      <c r="N53" s="162"/>
      <c r="O53" s="162"/>
      <c r="P53" s="169"/>
      <c r="Q53" s="169"/>
      <c r="R53" s="169"/>
      <c r="S53" s="169"/>
      <c r="T53" s="169"/>
      <c r="U53" s="169"/>
      <c r="V53" s="169"/>
      <c r="W53" s="169"/>
      <c r="X53" s="169"/>
      <c r="Z53" s="201"/>
      <c r="AA53" s="201"/>
    </row>
    <row r="54" spans="2:27" s="168" customFormat="1" ht="14.25" customHeight="1">
      <c r="B54" s="200"/>
      <c r="C54" s="162"/>
      <c r="D54" s="162"/>
      <c r="E54" s="162"/>
      <c r="F54" s="162"/>
      <c r="G54" s="162"/>
      <c r="H54" s="162"/>
      <c r="I54" s="162"/>
      <c r="J54" s="162"/>
      <c r="K54" s="162"/>
      <c r="L54" s="162"/>
      <c r="M54" s="162"/>
      <c r="N54" s="162"/>
      <c r="O54" s="162"/>
      <c r="P54" s="169"/>
      <c r="Q54" s="169"/>
      <c r="R54" s="169"/>
      <c r="S54" s="169"/>
      <c r="T54" s="169"/>
      <c r="U54" s="169"/>
      <c r="V54" s="169"/>
      <c r="W54" s="169"/>
      <c r="X54" s="169"/>
      <c r="Z54" s="201"/>
      <c r="AA54" s="201"/>
    </row>
    <row r="55" spans="2:27" s="168" customFormat="1" ht="14.25" customHeight="1">
      <c r="B55" s="200"/>
      <c r="C55" s="162"/>
      <c r="D55" s="162"/>
      <c r="E55" s="162"/>
      <c r="F55" s="162"/>
      <c r="G55" s="162"/>
      <c r="H55" s="162"/>
      <c r="I55" s="162"/>
      <c r="J55" s="162"/>
      <c r="K55" s="162"/>
      <c r="L55" s="162"/>
      <c r="M55" s="162"/>
      <c r="N55" s="162"/>
      <c r="O55" s="162"/>
      <c r="P55" s="169"/>
      <c r="Q55" s="169"/>
      <c r="R55" s="169"/>
      <c r="S55" s="169"/>
      <c r="T55" s="169"/>
      <c r="U55" s="169"/>
      <c r="V55" s="169"/>
      <c r="W55" s="169"/>
      <c r="X55" s="169"/>
      <c r="Z55" s="201"/>
      <c r="AA55" s="201"/>
    </row>
    <row r="56" spans="2:27" s="168" customFormat="1" ht="14.25" customHeight="1">
      <c r="B56" s="200"/>
      <c r="C56" s="162"/>
      <c r="D56" s="162"/>
      <c r="E56" s="162"/>
      <c r="F56" s="162"/>
      <c r="G56" s="162"/>
      <c r="H56" s="162"/>
      <c r="I56" s="162"/>
      <c r="J56" s="162"/>
      <c r="K56" s="162"/>
      <c r="L56" s="162"/>
      <c r="M56" s="162"/>
      <c r="N56" s="162"/>
      <c r="O56" s="162"/>
      <c r="P56" s="169"/>
      <c r="Q56" s="169"/>
      <c r="R56" s="169"/>
      <c r="S56" s="169"/>
      <c r="T56" s="169"/>
      <c r="U56" s="169"/>
      <c r="V56" s="169"/>
      <c r="W56" s="169"/>
      <c r="X56" s="169"/>
      <c r="Z56" s="201"/>
      <c r="AA56" s="201"/>
    </row>
    <row r="57" spans="2:27" s="168" customFormat="1" ht="14.25" customHeight="1">
      <c r="B57" s="200"/>
      <c r="C57" s="162"/>
      <c r="D57" s="162"/>
      <c r="E57" s="162"/>
      <c r="F57" s="162"/>
      <c r="G57" s="162"/>
      <c r="H57" s="162"/>
      <c r="I57" s="162"/>
      <c r="J57" s="162"/>
      <c r="K57" s="162"/>
      <c r="L57" s="162"/>
      <c r="M57" s="162"/>
      <c r="N57" s="162"/>
      <c r="O57" s="162"/>
      <c r="P57" s="169"/>
      <c r="Q57" s="169"/>
      <c r="R57" s="169"/>
      <c r="S57" s="169"/>
      <c r="T57" s="169"/>
      <c r="U57" s="169"/>
      <c r="V57" s="169"/>
      <c r="W57" s="169"/>
      <c r="X57" s="169"/>
      <c r="Z57" s="201"/>
      <c r="AA57" s="201"/>
    </row>
    <row r="58" spans="2:27" s="168" customFormat="1" ht="14.25" customHeight="1">
      <c r="B58" s="200"/>
      <c r="C58" s="162"/>
      <c r="D58" s="162"/>
      <c r="E58" s="162"/>
      <c r="F58" s="162"/>
      <c r="G58" s="162"/>
      <c r="H58" s="162"/>
      <c r="I58" s="162"/>
      <c r="J58" s="162"/>
      <c r="K58" s="162"/>
      <c r="L58" s="162"/>
      <c r="M58" s="162"/>
      <c r="N58" s="162"/>
      <c r="O58" s="162"/>
      <c r="P58" s="169"/>
      <c r="Q58" s="169"/>
      <c r="R58" s="169"/>
      <c r="S58" s="169"/>
      <c r="T58" s="169"/>
      <c r="U58" s="169"/>
      <c r="V58" s="169"/>
      <c r="W58" s="169"/>
      <c r="X58" s="169"/>
      <c r="Z58" s="201"/>
      <c r="AA58" s="201"/>
    </row>
    <row r="59" spans="2:27" s="168" customFormat="1" ht="14.25" customHeight="1">
      <c r="B59" s="200"/>
      <c r="C59" s="162"/>
      <c r="D59" s="162"/>
      <c r="E59" s="162"/>
      <c r="F59" s="162"/>
      <c r="G59" s="162"/>
      <c r="H59" s="162"/>
      <c r="I59" s="162"/>
      <c r="J59" s="162"/>
      <c r="K59" s="162"/>
      <c r="L59" s="162"/>
      <c r="M59" s="162"/>
      <c r="N59" s="162"/>
      <c r="O59" s="162"/>
      <c r="P59" s="169"/>
      <c r="Q59" s="169"/>
      <c r="R59" s="169"/>
      <c r="S59" s="169"/>
      <c r="T59" s="169"/>
      <c r="U59" s="169"/>
      <c r="V59" s="169"/>
      <c r="W59" s="169"/>
      <c r="X59" s="169"/>
      <c r="Z59" s="201"/>
      <c r="AA59" s="201"/>
    </row>
    <row r="60" spans="2:27" s="168" customFormat="1" ht="14.25" customHeight="1">
      <c r="B60" s="200"/>
      <c r="C60" s="162"/>
      <c r="D60" s="162"/>
      <c r="E60" s="162"/>
      <c r="F60" s="162"/>
      <c r="G60" s="162"/>
      <c r="H60" s="162"/>
      <c r="I60" s="162"/>
      <c r="J60" s="162"/>
      <c r="K60" s="162"/>
      <c r="L60" s="162"/>
      <c r="M60" s="162"/>
      <c r="N60" s="162"/>
      <c r="O60" s="162"/>
      <c r="P60" s="169"/>
      <c r="Q60" s="169"/>
      <c r="R60" s="169"/>
      <c r="S60" s="169"/>
      <c r="T60" s="169"/>
      <c r="U60" s="169"/>
      <c r="V60" s="169"/>
      <c r="W60" s="169"/>
      <c r="X60" s="169"/>
      <c r="Z60" s="201"/>
      <c r="AA60" s="201"/>
    </row>
    <row r="61" spans="2:27" s="168" customFormat="1" ht="14.25" customHeight="1">
      <c r="B61" s="200"/>
      <c r="C61" s="162"/>
      <c r="D61" s="162"/>
      <c r="E61" s="162"/>
      <c r="F61" s="162"/>
      <c r="G61" s="162"/>
      <c r="H61" s="162"/>
      <c r="I61" s="162"/>
      <c r="J61" s="162"/>
      <c r="K61" s="162"/>
      <c r="L61" s="162"/>
      <c r="M61" s="162"/>
      <c r="N61" s="162"/>
      <c r="O61" s="162"/>
      <c r="P61" s="169"/>
      <c r="Q61" s="169"/>
      <c r="R61" s="169"/>
      <c r="S61" s="169"/>
      <c r="T61" s="169"/>
      <c r="U61" s="169"/>
      <c r="V61" s="169"/>
      <c r="W61" s="169"/>
      <c r="X61" s="169"/>
      <c r="Z61" s="201"/>
      <c r="AA61" s="201"/>
    </row>
    <row r="62" spans="2:27" s="168" customFormat="1" ht="12" customHeight="1">
      <c r="B62" s="200"/>
      <c r="C62" s="162"/>
      <c r="D62" s="162"/>
      <c r="E62" s="162"/>
      <c r="F62" s="162"/>
      <c r="G62" s="162"/>
      <c r="H62" s="162"/>
      <c r="I62" s="162"/>
      <c r="J62" s="162"/>
      <c r="K62" s="162"/>
      <c r="L62" s="162"/>
      <c r="M62" s="162"/>
      <c r="N62" s="162"/>
      <c r="O62" s="162"/>
      <c r="P62" s="169"/>
      <c r="Q62" s="169"/>
      <c r="R62" s="169"/>
      <c r="S62" s="169"/>
      <c r="T62" s="169"/>
      <c r="U62" s="169"/>
      <c r="V62" s="169"/>
      <c r="W62" s="169"/>
      <c r="X62" s="169"/>
    </row>
    <row r="63" spans="2:27" s="168" customFormat="1" ht="12">
      <c r="B63" s="200"/>
      <c r="C63" s="162"/>
      <c r="D63" s="162"/>
      <c r="E63" s="162"/>
      <c r="F63" s="162"/>
      <c r="G63" s="162"/>
      <c r="H63" s="162"/>
      <c r="I63" s="162"/>
      <c r="J63" s="162"/>
      <c r="K63" s="162"/>
      <c r="L63" s="162"/>
      <c r="M63" s="162"/>
      <c r="N63" s="162"/>
      <c r="O63" s="162"/>
      <c r="P63" s="169"/>
      <c r="Q63" s="169"/>
      <c r="R63" s="169"/>
      <c r="S63" s="169"/>
      <c r="T63" s="169"/>
      <c r="U63" s="169"/>
      <c r="V63" s="169"/>
      <c r="W63" s="169"/>
      <c r="X63" s="169"/>
    </row>
    <row r="64" spans="2:27" s="168" customFormat="1" ht="12">
      <c r="B64" s="200"/>
      <c r="C64" s="162"/>
      <c r="D64" s="162"/>
      <c r="E64" s="162"/>
      <c r="F64" s="162"/>
      <c r="G64" s="162"/>
      <c r="H64" s="162"/>
      <c r="I64" s="162"/>
      <c r="J64" s="162"/>
      <c r="K64" s="162"/>
      <c r="L64" s="162"/>
      <c r="M64" s="162"/>
      <c r="N64" s="162"/>
      <c r="O64" s="162"/>
      <c r="P64" s="169"/>
      <c r="Q64" s="169"/>
      <c r="R64" s="169"/>
      <c r="S64" s="169"/>
      <c r="T64" s="169"/>
      <c r="U64" s="169"/>
      <c r="V64" s="169"/>
      <c r="W64" s="169"/>
      <c r="X64" s="169"/>
    </row>
    <row r="65" spans="2:24" s="168" customFormat="1" ht="12">
      <c r="B65" s="200"/>
      <c r="C65" s="162"/>
      <c r="D65" s="162"/>
      <c r="E65" s="162"/>
      <c r="F65" s="162"/>
      <c r="G65" s="162"/>
      <c r="H65" s="162"/>
      <c r="I65" s="162"/>
      <c r="J65" s="162"/>
      <c r="K65" s="162"/>
      <c r="L65" s="162"/>
      <c r="M65" s="162"/>
      <c r="N65" s="162"/>
      <c r="O65" s="162"/>
      <c r="P65" s="169"/>
      <c r="Q65" s="169"/>
      <c r="R65" s="169"/>
      <c r="S65" s="169"/>
      <c r="T65" s="169"/>
      <c r="U65" s="169"/>
      <c r="V65" s="169"/>
      <c r="W65" s="169"/>
      <c r="X65" s="169"/>
    </row>
    <row r="66" spans="2:24" s="168" customFormat="1" ht="12">
      <c r="B66" s="200"/>
      <c r="C66" s="162"/>
      <c r="D66" s="162"/>
      <c r="E66" s="162"/>
      <c r="F66" s="162"/>
      <c r="G66" s="162"/>
      <c r="H66" s="162"/>
      <c r="I66" s="162"/>
      <c r="J66" s="162"/>
      <c r="K66" s="162"/>
      <c r="L66" s="162"/>
      <c r="M66" s="162"/>
      <c r="N66" s="162"/>
      <c r="O66" s="162"/>
      <c r="P66" s="169"/>
      <c r="Q66" s="169"/>
      <c r="R66" s="169"/>
      <c r="S66" s="169"/>
      <c r="T66" s="169"/>
      <c r="U66" s="169"/>
      <c r="V66" s="169"/>
      <c r="W66" s="169"/>
      <c r="X66" s="169"/>
    </row>
    <row r="67" spans="2:24" s="168" customFormat="1" ht="12">
      <c r="B67" s="200"/>
      <c r="C67" s="162"/>
      <c r="D67" s="162"/>
      <c r="E67" s="162"/>
      <c r="F67" s="162"/>
      <c r="G67" s="162"/>
      <c r="H67" s="162"/>
      <c r="I67" s="162"/>
      <c r="J67" s="162"/>
      <c r="K67" s="162"/>
      <c r="L67" s="162"/>
      <c r="M67" s="162"/>
      <c r="N67" s="162"/>
      <c r="O67" s="162"/>
      <c r="P67" s="169"/>
      <c r="Q67" s="169"/>
      <c r="R67" s="169"/>
      <c r="S67" s="169"/>
      <c r="T67" s="169"/>
      <c r="U67" s="169"/>
      <c r="V67" s="169"/>
      <c r="W67" s="169"/>
      <c r="X67" s="169"/>
    </row>
    <row r="68" spans="2:24" s="168" customFormat="1" ht="12">
      <c r="B68" s="200"/>
      <c r="C68" s="162"/>
      <c r="D68" s="162"/>
      <c r="E68" s="162"/>
      <c r="F68" s="162"/>
      <c r="G68" s="162"/>
      <c r="H68" s="162"/>
      <c r="I68" s="162"/>
      <c r="J68" s="162"/>
      <c r="K68" s="162"/>
      <c r="L68" s="162"/>
      <c r="M68" s="162"/>
      <c r="N68" s="162"/>
      <c r="O68" s="162"/>
      <c r="P68" s="169"/>
      <c r="Q68" s="169"/>
      <c r="R68" s="169"/>
      <c r="S68" s="169"/>
      <c r="T68" s="169"/>
      <c r="U68" s="169"/>
      <c r="V68" s="169"/>
      <c r="W68" s="169"/>
      <c r="X68" s="169"/>
    </row>
    <row r="69" spans="2:24" s="168" customFormat="1" ht="12">
      <c r="B69" s="200"/>
      <c r="C69" s="162"/>
      <c r="D69" s="162"/>
      <c r="E69" s="162"/>
      <c r="F69" s="162"/>
      <c r="G69" s="162"/>
      <c r="H69" s="162"/>
      <c r="I69" s="162"/>
      <c r="J69" s="162"/>
      <c r="K69" s="162"/>
      <c r="L69" s="162"/>
      <c r="M69" s="162"/>
      <c r="N69" s="162"/>
      <c r="O69" s="162"/>
      <c r="P69" s="169"/>
      <c r="Q69" s="169"/>
      <c r="R69" s="169"/>
      <c r="S69" s="169"/>
      <c r="T69" s="169"/>
      <c r="U69" s="169"/>
      <c r="V69" s="169"/>
      <c r="W69" s="169"/>
      <c r="X69" s="169"/>
    </row>
    <row r="70" spans="2:24" s="168" customFormat="1" ht="12">
      <c r="B70" s="200"/>
      <c r="C70" s="162"/>
      <c r="D70" s="162"/>
      <c r="E70" s="162"/>
      <c r="F70" s="162"/>
      <c r="G70" s="162"/>
      <c r="H70" s="162"/>
      <c r="I70" s="162"/>
      <c r="J70" s="162"/>
      <c r="K70" s="162"/>
      <c r="L70" s="162"/>
      <c r="M70" s="162"/>
      <c r="N70" s="162"/>
      <c r="O70" s="162"/>
      <c r="P70" s="169"/>
      <c r="Q70" s="169"/>
      <c r="R70" s="169"/>
      <c r="S70" s="169"/>
      <c r="T70" s="169"/>
      <c r="U70" s="169"/>
      <c r="V70" s="169"/>
      <c r="W70" s="169"/>
      <c r="X70" s="169"/>
    </row>
    <row r="71" spans="2:24" s="168" customFormat="1" ht="12">
      <c r="B71" s="200"/>
      <c r="C71" s="162"/>
      <c r="D71" s="162"/>
      <c r="E71" s="162"/>
      <c r="F71" s="162"/>
      <c r="G71" s="162"/>
      <c r="H71" s="162"/>
      <c r="I71" s="162"/>
      <c r="J71" s="162"/>
      <c r="K71" s="162"/>
      <c r="L71" s="162"/>
      <c r="M71" s="162"/>
      <c r="N71" s="162"/>
      <c r="O71" s="162"/>
      <c r="P71" s="169"/>
      <c r="Q71" s="169"/>
      <c r="R71" s="169"/>
      <c r="S71" s="169"/>
      <c r="T71" s="169"/>
      <c r="U71" s="169"/>
      <c r="V71" s="169"/>
      <c r="W71" s="169"/>
      <c r="X71" s="169"/>
    </row>
    <row r="72" spans="2:24">
      <c r="B72" s="202"/>
      <c r="P72" s="9"/>
      <c r="Q72" s="9"/>
      <c r="R72" s="9"/>
      <c r="S72" s="9"/>
      <c r="T72" s="9"/>
      <c r="U72" s="9"/>
      <c r="V72" s="9"/>
      <c r="W72" s="9"/>
      <c r="X72" s="9"/>
    </row>
    <row r="73" spans="2:24">
      <c r="B73" s="202"/>
      <c r="P73" s="9"/>
      <c r="Q73" s="9"/>
      <c r="R73" s="9"/>
      <c r="S73" s="9"/>
      <c r="T73" s="9"/>
      <c r="U73" s="9"/>
      <c r="V73" s="9"/>
      <c r="W73" s="9"/>
      <c r="X73" s="9"/>
    </row>
    <row r="74" spans="2:24">
      <c r="B74" s="202"/>
      <c r="P74" s="9"/>
      <c r="Q74" s="9"/>
      <c r="R74" s="9"/>
      <c r="S74" s="9"/>
      <c r="T74" s="9"/>
      <c r="U74" s="9"/>
      <c r="V74" s="9"/>
      <c r="W74" s="9"/>
      <c r="X74" s="9"/>
    </row>
    <row r="75" spans="2:24">
      <c r="B75" s="202"/>
      <c r="P75" s="9"/>
      <c r="Q75" s="9"/>
      <c r="R75" s="9"/>
      <c r="S75" s="9"/>
      <c r="T75" s="9"/>
      <c r="U75" s="9"/>
      <c r="V75" s="9"/>
      <c r="W75" s="9"/>
      <c r="X75" s="9"/>
    </row>
    <row r="76" spans="2:24">
      <c r="B76" s="202"/>
      <c r="P76" s="9"/>
      <c r="Q76" s="9"/>
      <c r="R76" s="9"/>
      <c r="S76" s="9"/>
      <c r="T76" s="9"/>
      <c r="U76" s="9"/>
      <c r="V76" s="9"/>
      <c r="W76" s="9"/>
      <c r="X76" s="9"/>
    </row>
    <row r="77" spans="2:24"/>
    <row r="78" spans="2:24"/>
    <row r="79" spans="2:24"/>
    <row r="80" spans="2:24"/>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sheetData>
  <autoFilter ref="B5:F15" xr:uid="{00000000-0009-0000-0000-000005000000}"/>
  <pageMargins left="0.75" right="0.75" top="1" bottom="1" header="0.5" footer="0.5"/>
  <pageSetup paperSize="9" scale="38" orientation="portrait" r:id="rId1"/>
  <headerFooter alignWithMargins="0"/>
  <ignoredErrors>
    <ignoredError sqref="J2" evalError="1"/>
  </ignoredError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0000000}">
          <x14:formula1>
            <xm:f>ResultsByYr!$BS$6:$BS$7</xm:f>
          </x14:formula1>
          <xm:sqref>F6:F15</xm:sqref>
        </x14:dataValidation>
        <x14:dataValidation type="list" allowBlank="1" showInputMessage="1" showErrorMessage="1" xr:uid="{00000000-0002-0000-0500-000001000000}">
          <x14:formula1>
            <xm:f>Information!$B$66:$B$69</xm:f>
          </x14:formula1>
          <xm:sqref>D6:D15</xm:sqref>
        </x14:dataValidation>
        <x14:dataValidation type="list" allowBlank="1" showInputMessage="1" showErrorMessage="1" xr:uid="{00000000-0002-0000-0500-000002000000}">
          <x14:formula1>
            <xm:f>Information!$B$57:$B$59</xm:f>
          </x14:formula1>
          <xm:sqref>C6:C15</xm:sqref>
        </x14:dataValidation>
        <x14:dataValidation type="list" allowBlank="1" showInputMessage="1" showErrorMessage="1" xr:uid="{00000000-0002-0000-0500-000003000000}">
          <x14:formula1>
            <xm:f>Information!$B$62:$B$64</xm:f>
          </x14:formula1>
          <xm:sqref>E6:E15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4">
    <tabColor theme="0" tint="-0.34998626667073579"/>
  </sheetPr>
  <dimension ref="A1:K71"/>
  <sheetViews>
    <sheetView showGridLines="0" showRowColHeaders="0" zoomScale="90" zoomScaleNormal="90" workbookViewId="0">
      <pane ySplit="13" topLeftCell="A14" activePane="bottomLeft" state="frozen"/>
      <selection pane="bottomLeft"/>
    </sheetView>
  </sheetViews>
  <sheetFormatPr baseColWidth="10" defaultColWidth="9" defaultRowHeight="13"/>
  <cols>
    <col min="1" max="1" width="33.6640625" style="28" customWidth="1"/>
    <col min="2" max="4" width="19.33203125" style="28" customWidth="1"/>
    <col min="5" max="5" width="19.5" style="28" customWidth="1"/>
    <col min="6" max="10" width="19.33203125" style="28" customWidth="1"/>
    <col min="11" max="16384" width="9" style="28"/>
  </cols>
  <sheetData>
    <row r="1" spans="1:11">
      <c r="A1" s="388"/>
      <c r="B1" s="388"/>
      <c r="C1" s="388"/>
      <c r="D1" s="388"/>
      <c r="E1" s="388"/>
      <c r="F1" s="388"/>
      <c r="G1" s="388"/>
      <c r="H1" s="388"/>
      <c r="I1" s="388"/>
      <c r="J1" s="390"/>
      <c r="K1" s="388"/>
    </row>
    <row r="2" spans="1:11" s="214" customFormat="1" ht="28">
      <c r="A2" s="402"/>
      <c r="B2" s="403" t="s">
        <v>127</v>
      </c>
      <c r="C2" s="403" t="s">
        <v>181</v>
      </c>
      <c r="D2" s="403" t="s">
        <v>164</v>
      </c>
      <c r="E2" s="403" t="s">
        <v>183</v>
      </c>
      <c r="F2" s="403" t="s">
        <v>112</v>
      </c>
      <c r="G2" s="402" t="s">
        <v>184</v>
      </c>
      <c r="H2" s="402" t="s">
        <v>153</v>
      </c>
      <c r="I2" s="403" t="s">
        <v>152</v>
      </c>
      <c r="J2" s="404" t="s">
        <v>154</v>
      </c>
      <c r="K2" s="389"/>
    </row>
    <row r="3" spans="1:11">
      <c r="A3" s="388"/>
      <c r="B3" s="427"/>
      <c r="C3" s="427"/>
      <c r="D3" s="427"/>
      <c r="E3" s="390" t="str">
        <f>E5&amp;E4&amp;E6</f>
        <v>AWP 2009 exc. BackgroundPTC - 2020 CentralAWP2009- RPI = 2.5%</v>
      </c>
      <c r="F3" s="390" t="str">
        <f>F5&amp;F4&amp;F6</f>
        <v>Deaths - AWP2 (2020)PTC - 2020 CentralAWP2009- RPI = 2.5%</v>
      </c>
      <c r="G3" s="390" t="str">
        <f>G5&amp;G4&amp;G6</f>
        <v>Deaths - AWP2 (2020)PTC - 2020 CentralACPC - 2020 Central</v>
      </c>
      <c r="H3" s="390" t="str">
        <f>H5&amp;H4&amp;H6</f>
        <v>Deaths - AWP2 (2020)PTC - 2020 CentralACPC - 2020 Central</v>
      </c>
      <c r="I3" s="390" t="str">
        <f>I5&amp;I4&amp;I6</f>
        <v>Deaths - AWP2 (2020)PTC - 2020 CentralACPC - 2020 Central</v>
      </c>
      <c r="J3" s="390"/>
      <c r="K3" s="388"/>
    </row>
    <row r="4" spans="1:11">
      <c r="A4" s="391" t="s">
        <v>125</v>
      </c>
      <c r="B4" s="395" t="s">
        <v>163</v>
      </c>
      <c r="C4" s="395" t="str">
        <f>B4</f>
        <v>AWP 2009 - PtC 3</v>
      </c>
      <c r="D4" s="395" t="str">
        <f>C4</f>
        <v>AWP 2009 - PtC 3</v>
      </c>
      <c r="E4" s="415" t="s">
        <v>177</v>
      </c>
      <c r="F4" s="393" t="str">
        <f>E4</f>
        <v>PTC - 2020 Central</v>
      </c>
      <c r="G4" s="393" t="str">
        <f>F4</f>
        <v>PTC - 2020 Central</v>
      </c>
      <c r="H4" s="393" t="str">
        <f>G4</f>
        <v>PTC - 2020 Central</v>
      </c>
      <c r="I4" s="393" t="str">
        <f>H4</f>
        <v>PTC - 2020 Central</v>
      </c>
      <c r="J4" s="388"/>
      <c r="K4" s="388"/>
    </row>
    <row r="5" spans="1:11">
      <c r="A5" s="391" t="s">
        <v>10</v>
      </c>
      <c r="B5" s="395" t="s">
        <v>161</v>
      </c>
      <c r="C5" s="395" t="str">
        <f>B5</f>
        <v>AWP 2009 (Adj HSE/HSL)</v>
      </c>
      <c r="D5" s="395" t="str">
        <f>C5</f>
        <v>AWP 2009 (Adj HSE/HSL)</v>
      </c>
      <c r="E5" s="393" t="s">
        <v>182</v>
      </c>
      <c r="F5" s="415" t="s">
        <v>180</v>
      </c>
      <c r="G5" s="393" t="str">
        <f>F5</f>
        <v>Deaths - AWP2 (2020)</v>
      </c>
      <c r="H5" s="393" t="str">
        <f>G5</f>
        <v>Deaths - AWP2 (2020)</v>
      </c>
      <c r="I5" s="393" t="str">
        <f>H5</f>
        <v>Deaths - AWP2 (2020)</v>
      </c>
      <c r="J5" s="388"/>
      <c r="K5" s="388"/>
    </row>
    <row r="6" spans="1:11">
      <c r="A6" s="391" t="s">
        <v>126</v>
      </c>
      <c r="B6" s="393" t="s">
        <v>162</v>
      </c>
      <c r="C6" s="395" t="str">
        <f t="shared" ref="C6:D6" si="0">B6</f>
        <v>AWP2009- RPI = 2.5%</v>
      </c>
      <c r="D6" s="395" t="str">
        <f t="shared" si="0"/>
        <v>AWP2009- RPI = 2.5%</v>
      </c>
      <c r="E6" s="393" t="str">
        <f>D6</f>
        <v>AWP2009- RPI = 2.5%</v>
      </c>
      <c r="F6" s="393" t="str">
        <f>E6</f>
        <v>AWP2009- RPI = 2.5%</v>
      </c>
      <c r="G6" s="415" t="s">
        <v>176</v>
      </c>
      <c r="H6" s="393" t="str">
        <f t="shared" ref="H6:I6" si="1">G6</f>
        <v>ACPC - 2020 Central</v>
      </c>
      <c r="I6" s="393" t="str">
        <f t="shared" si="1"/>
        <v>ACPC - 2020 Central</v>
      </c>
      <c r="J6" s="390"/>
      <c r="K6" s="388"/>
    </row>
    <row r="7" spans="1:11">
      <c r="A7" s="391" t="s">
        <v>73</v>
      </c>
      <c r="B7" s="393"/>
      <c r="C7" s="393"/>
      <c r="D7" s="393"/>
      <c r="E7" s="393"/>
      <c r="F7" s="393"/>
      <c r="G7" s="393"/>
      <c r="H7" s="393"/>
      <c r="I7" s="393"/>
      <c r="J7" s="390"/>
      <c r="K7" s="388"/>
    </row>
    <row r="8" spans="1:11">
      <c r="A8" s="401" t="s">
        <v>147</v>
      </c>
      <c r="B8" s="412">
        <f>C8</f>
        <v>0.2</v>
      </c>
      <c r="C8" s="413">
        <f>HLOOKUP(C$13,'Other Inputs'!$B$79:$L$145,17,FALSE)</f>
        <v>0.2</v>
      </c>
      <c r="D8" s="413">
        <f>HLOOKUP(D$13,'Other Inputs'!$B$79:$L$145,17,FALSE)</f>
        <v>0.2</v>
      </c>
      <c r="E8" s="413">
        <f>HLOOKUP(E$13,'Other Inputs'!$B$79:$L$145,17,FALSE)</f>
        <v>0</v>
      </c>
      <c r="F8" s="413">
        <f>HLOOKUP(F$13,'Other Inputs'!$B$79:$L$145,17,FALSE)</f>
        <v>0</v>
      </c>
      <c r="G8" s="413">
        <f>HLOOKUP(G$13,'Other Inputs'!$B$79:$L$145,17,FALSE)</f>
        <v>0</v>
      </c>
      <c r="H8" s="413">
        <f>HLOOKUP(H$13,'Other Inputs'!$B$79:$L$145,17,FALSE)</f>
        <v>0</v>
      </c>
      <c r="I8" s="413">
        <f>HLOOKUP(I$13,'Other Inputs'!$B$79:$L$145,17,FALSE)</f>
        <v>0</v>
      </c>
      <c r="J8" s="390"/>
      <c r="K8" s="388"/>
    </row>
    <row r="9" spans="1:11">
      <c r="A9" s="401" t="s">
        <v>148</v>
      </c>
      <c r="B9" s="394">
        <f t="shared" ref="B9:B10" si="2">C9</f>
        <v>0.05</v>
      </c>
      <c r="C9" s="414">
        <f>HLOOKUP(C$13,'Other Inputs'!$B$148:$L$214,17,FALSE)</f>
        <v>0.05</v>
      </c>
      <c r="D9" s="414">
        <f>HLOOKUP(D$13,'Other Inputs'!$B$148:$L$214,17,FALSE)</f>
        <v>5.5E-2</v>
      </c>
      <c r="E9" s="414">
        <f>HLOOKUP(E$13,'Other Inputs'!$B$148:$L$214,17,FALSE)</f>
        <v>5.5E-2</v>
      </c>
      <c r="F9" s="414">
        <f>HLOOKUP(F$13,'Other Inputs'!$B$148:$L$214,17,FALSE)</f>
        <v>5.5E-2</v>
      </c>
      <c r="G9" s="414">
        <f>HLOOKUP(G$13,'Other Inputs'!$B$148:$L$214,17,FALSE)</f>
        <v>5.5E-2</v>
      </c>
      <c r="H9" s="414">
        <f>HLOOKUP(H$13,'Other Inputs'!$B$148:$L$214,17,FALSE)</f>
        <v>5.5E-2</v>
      </c>
      <c r="I9" s="414">
        <f>HLOOKUP(I$13,'Other Inputs'!$B$148:$L$214,17,FALSE)</f>
        <v>5.5E-2</v>
      </c>
      <c r="J9" s="390"/>
      <c r="K9" s="388"/>
    </row>
    <row r="10" spans="1:11">
      <c r="A10" s="401" t="s">
        <v>149</v>
      </c>
      <c r="B10" s="394">
        <f t="shared" si="2"/>
        <v>2.3E-2</v>
      </c>
      <c r="C10" s="414">
        <f>HLOOKUP(C$13,'Other Inputs'!$B$217:$L$283,17,FALSE)</f>
        <v>2.3E-2</v>
      </c>
      <c r="D10" s="414">
        <f>HLOOKUP(D$13,'Other Inputs'!$B$217:$L$283,17,FALSE)</f>
        <v>1.7500000000000002E-2</v>
      </c>
      <c r="E10" s="414">
        <f>HLOOKUP(E$13,'Other Inputs'!$B$217:$L$283,17,FALSE)</f>
        <v>1.7500000000000002E-2</v>
      </c>
      <c r="F10" s="414">
        <f>HLOOKUP(F$13,'Other Inputs'!$B$217:$L$283,17,FALSE)</f>
        <v>1.7500000000000002E-2</v>
      </c>
      <c r="G10" s="414">
        <f>HLOOKUP(G$13,'Other Inputs'!$B$217:$L$283,17,FALSE)</f>
        <v>1.7500000000000002E-2</v>
      </c>
      <c r="H10" s="414">
        <f>HLOOKUP(H$13,'Other Inputs'!$B$217:$L$283,17,FALSE)</f>
        <v>1.7500000000000002E-2</v>
      </c>
      <c r="I10" s="414">
        <f>HLOOKUP(I$13,'Other Inputs'!$B$217:$L$283,17,FALSE)</f>
        <v>1.7500000000000002E-2</v>
      </c>
      <c r="J10" s="390"/>
      <c r="K10" s="388"/>
    </row>
    <row r="11" spans="1:11">
      <c r="A11" s="391" t="s">
        <v>95</v>
      </c>
      <c r="B11" s="393">
        <f>C11</f>
        <v>89</v>
      </c>
      <c r="C11" s="393">
        <v>89</v>
      </c>
      <c r="D11" s="393">
        <v>89</v>
      </c>
      <c r="E11" s="393">
        <v>89</v>
      </c>
      <c r="F11" s="393">
        <v>89</v>
      </c>
      <c r="G11" s="393">
        <v>89</v>
      </c>
      <c r="H11" s="393" t="s">
        <v>11</v>
      </c>
      <c r="I11" s="393" t="s">
        <v>11</v>
      </c>
      <c r="J11" s="390"/>
      <c r="K11" s="388"/>
    </row>
    <row r="12" spans="1:11">
      <c r="A12" s="391"/>
      <c r="B12" s="392"/>
      <c r="C12" s="392"/>
      <c r="D12" s="392"/>
      <c r="E12" s="392"/>
      <c r="F12" s="392"/>
      <c r="G12" s="392"/>
      <c r="H12" s="392"/>
      <c r="I12" s="392"/>
      <c r="J12" s="390"/>
      <c r="K12" s="388"/>
    </row>
    <row r="13" spans="1:11">
      <c r="A13" s="391" t="s">
        <v>128</v>
      </c>
      <c r="B13" s="393" t="s">
        <v>150</v>
      </c>
      <c r="C13" s="393">
        <v>10</v>
      </c>
      <c r="D13" s="393">
        <v>9</v>
      </c>
      <c r="E13" s="393">
        <f>VLOOKUP(E$3,Results!$A$7:$B$15,2,FALSE)</f>
        <v>8</v>
      </c>
      <c r="F13" s="393">
        <f>VLOOKUP(F$3,Results!$A$7:$B$15,2,FALSE)</f>
        <v>5</v>
      </c>
      <c r="G13" s="393">
        <f>VLOOKUP(G$3,Results!$A$7:$B$15,2,FALSE)</f>
        <v>2</v>
      </c>
      <c r="H13" s="393">
        <f>VLOOKUP(H$3,Results!$A$6:$B$15,2,FALSE)</f>
        <v>1</v>
      </c>
      <c r="I13" s="393">
        <f>VLOOKUP(I$3,Results!$A$6:$B$15,2,FALSE)</f>
        <v>1</v>
      </c>
      <c r="J13" s="390"/>
      <c r="K13" s="388"/>
    </row>
    <row r="14" spans="1:11">
      <c r="A14" s="391"/>
      <c r="B14" s="388"/>
      <c r="C14" s="388"/>
      <c r="D14" s="388"/>
      <c r="E14" s="388"/>
      <c r="F14" s="388"/>
      <c r="G14" s="388"/>
      <c r="H14" s="388"/>
      <c r="I14" s="388"/>
      <c r="J14" s="390"/>
      <c r="K14" s="388"/>
    </row>
    <row r="15" spans="1:11" ht="14">
      <c r="A15" s="400" t="s">
        <v>156</v>
      </c>
      <c r="B15" s="398"/>
      <c r="C15" s="398"/>
      <c r="D15" s="398"/>
      <c r="E15" s="398"/>
      <c r="F15" s="398"/>
      <c r="G15" s="398"/>
      <c r="H15" s="398"/>
      <c r="I15" s="398"/>
      <c r="J15" s="399"/>
      <c r="K15" s="388"/>
    </row>
    <row r="16" spans="1:11">
      <c r="A16" s="391"/>
      <c r="B16" s="388"/>
      <c r="C16" s="388"/>
      <c r="D16" s="388"/>
      <c r="E16" s="388"/>
      <c r="F16" s="388"/>
      <c r="G16" s="388"/>
      <c r="H16" s="388"/>
      <c r="I16" s="388"/>
      <c r="J16" s="390"/>
      <c r="K16" s="388"/>
    </row>
    <row r="17" spans="1:11">
      <c r="A17" s="397" t="s">
        <v>157</v>
      </c>
      <c r="B17" s="405">
        <f>SUM('2009 Scenario 23'!B29:B59)</f>
        <v>28181.220539236409</v>
      </c>
      <c r="C17" s="405">
        <f>SUM('Deaths - 2009 exc. background'!C27:BT57)</f>
        <v>27188.660532516387</v>
      </c>
      <c r="D17" s="405">
        <f>C17</f>
        <v>27188.660532516387</v>
      </c>
      <c r="E17" s="405">
        <f ca="1">VLOOKUP(E$13,Results!$B$5:$X$15,6,FALSE)</f>
        <v>27188.660532516413</v>
      </c>
      <c r="F17" s="405">
        <f ca="1">VLOOKUP(F$13,Results!$B$5:$X$15,6,FALSE)</f>
        <v>25323.481464699613</v>
      </c>
      <c r="G17" s="405">
        <f ca="1">VLOOKUP(G$13,Results!$B$5:$X$15,6,FALSE)</f>
        <v>25323.481464699613</v>
      </c>
      <c r="H17" s="405">
        <f ca="1">VLOOKUP(H$13,Results!$B$5:$X$15,6,FALSE)</f>
        <v>27470.494617138109</v>
      </c>
      <c r="I17" s="405">
        <f ca="1">VLOOKUP(I$13,Results!$B$5:$X$15,15,FALSE)</f>
        <v>28144.845316113737</v>
      </c>
      <c r="J17" s="406">
        <f ca="1">I17/B17-1</f>
        <v>-1.2907610964552063E-3</v>
      </c>
      <c r="K17" s="388"/>
    </row>
    <row r="18" spans="1:11">
      <c r="A18" s="397" t="s">
        <v>129</v>
      </c>
      <c r="B18" s="405">
        <f>B17</f>
        <v>28181.220539236409</v>
      </c>
      <c r="C18" s="405">
        <f>C17-B17</f>
        <v>-992.56000672002119</v>
      </c>
      <c r="D18" s="405">
        <f>D17-C17</f>
        <v>0</v>
      </c>
      <c r="E18" s="405">
        <f ca="1">E17-D17</f>
        <v>0</v>
      </c>
      <c r="F18" s="405">
        <f t="shared" ref="F18" ca="1" si="3">F17-E17</f>
        <v>-1865.1790678167999</v>
      </c>
      <c r="G18" s="405">
        <f t="shared" ref="G18:I18" ca="1" si="4">G17-F17</f>
        <v>0</v>
      </c>
      <c r="H18" s="405">
        <f t="shared" ca="1" si="4"/>
        <v>2147.013152438496</v>
      </c>
      <c r="I18" s="405">
        <f t="shared" ca="1" si="4"/>
        <v>674.35069897562789</v>
      </c>
      <c r="J18" s="396">
        <f ca="1">I17</f>
        <v>28144.845316113737</v>
      </c>
      <c r="K18" s="388"/>
    </row>
    <row r="19" spans="1:11">
      <c r="A19" s="391"/>
      <c r="B19" s="388"/>
      <c r="C19" s="388"/>
      <c r="D19" s="388"/>
      <c r="E19" s="388"/>
      <c r="F19" s="388"/>
      <c r="G19" s="388"/>
      <c r="H19" s="388"/>
      <c r="I19" s="388"/>
      <c r="J19" s="390"/>
      <c r="K19" s="388"/>
    </row>
    <row r="20" spans="1:11">
      <c r="A20" s="391"/>
      <c r="B20" s="388"/>
      <c r="C20" s="388"/>
      <c r="D20" s="388"/>
      <c r="E20" s="388"/>
      <c r="F20" s="388"/>
      <c r="G20" s="388"/>
      <c r="H20" s="388"/>
      <c r="I20" s="388"/>
      <c r="J20" s="390"/>
      <c r="K20" s="388"/>
    </row>
    <row r="21" spans="1:11">
      <c r="A21" s="391"/>
      <c r="B21" s="388"/>
      <c r="C21" s="388"/>
      <c r="D21" s="388"/>
      <c r="E21" s="388"/>
      <c r="F21" s="388"/>
      <c r="G21" s="388"/>
      <c r="H21" s="388"/>
      <c r="I21" s="388"/>
      <c r="J21" s="390"/>
      <c r="K21" s="388"/>
    </row>
    <row r="22" spans="1:11">
      <c r="A22" s="391"/>
      <c r="B22" s="388"/>
      <c r="C22" s="388"/>
      <c r="D22" s="388"/>
      <c r="E22" s="388"/>
      <c r="F22" s="388"/>
      <c r="G22" s="388"/>
      <c r="H22" s="388"/>
      <c r="I22" s="388"/>
      <c r="J22" s="390"/>
      <c r="K22" s="388"/>
    </row>
    <row r="23" spans="1:11">
      <c r="A23" s="391"/>
      <c r="B23" s="388"/>
      <c r="C23" s="388"/>
      <c r="D23" s="388"/>
      <c r="E23" s="388"/>
      <c r="F23" s="388"/>
      <c r="G23" s="388"/>
      <c r="H23" s="388"/>
      <c r="I23" s="388"/>
      <c r="J23" s="390"/>
      <c r="K23" s="388"/>
    </row>
    <row r="24" spans="1:11">
      <c r="A24" s="391"/>
      <c r="B24" s="388"/>
      <c r="C24" s="388"/>
      <c r="D24" s="388"/>
      <c r="E24" s="388"/>
      <c r="F24" s="388"/>
      <c r="G24" s="388"/>
      <c r="H24" s="388"/>
      <c r="I24" s="388"/>
      <c r="J24" s="390"/>
      <c r="K24" s="388"/>
    </row>
    <row r="25" spans="1:11">
      <c r="A25" s="391"/>
      <c r="B25" s="388"/>
      <c r="C25" s="388"/>
      <c r="D25" s="388"/>
      <c r="E25" s="388"/>
      <c r="F25" s="388"/>
      <c r="G25" s="388"/>
      <c r="H25" s="388"/>
      <c r="I25" s="388"/>
      <c r="J25" s="390"/>
      <c r="K25" s="388"/>
    </row>
    <row r="26" spans="1:11">
      <c r="A26" s="391"/>
      <c r="B26" s="388"/>
      <c r="C26" s="388"/>
      <c r="D26" s="388"/>
      <c r="E26" s="388"/>
      <c r="F26" s="388"/>
      <c r="G26" s="388"/>
      <c r="H26" s="388"/>
      <c r="I26" s="388"/>
      <c r="J26" s="388"/>
      <c r="K26" s="388"/>
    </row>
    <row r="27" spans="1:11">
      <c r="A27" s="391"/>
      <c r="B27" s="388"/>
      <c r="C27" s="388"/>
      <c r="D27" s="388"/>
      <c r="E27" s="388"/>
      <c r="F27" s="388"/>
      <c r="G27" s="388"/>
      <c r="H27" s="388"/>
      <c r="I27" s="388"/>
      <c r="J27" s="388"/>
      <c r="K27" s="388"/>
    </row>
    <row r="28" spans="1:11">
      <c r="A28" s="391"/>
      <c r="B28" s="388"/>
      <c r="C28" s="388"/>
      <c r="D28" s="388"/>
      <c r="E28" s="388"/>
      <c r="F28" s="388"/>
      <c r="G28" s="388"/>
      <c r="H28" s="388"/>
      <c r="I28" s="388"/>
      <c r="J28" s="388"/>
      <c r="K28" s="388"/>
    </row>
    <row r="29" spans="1:11">
      <c r="A29" s="391"/>
      <c r="B29" s="388"/>
      <c r="C29" s="388"/>
      <c r="D29" s="388"/>
      <c r="E29" s="388"/>
      <c r="F29" s="388"/>
      <c r="G29" s="388"/>
      <c r="H29" s="388"/>
      <c r="I29" s="388"/>
      <c r="J29" s="388"/>
      <c r="K29" s="388"/>
    </row>
    <row r="30" spans="1:11">
      <c r="A30" s="391"/>
      <c r="B30" s="388"/>
      <c r="C30" s="388"/>
      <c r="D30" s="388"/>
      <c r="E30" s="388"/>
      <c r="F30" s="388"/>
      <c r="G30" s="388"/>
      <c r="H30" s="388"/>
      <c r="I30" s="388"/>
      <c r="J30" s="388"/>
      <c r="K30" s="388"/>
    </row>
    <row r="31" spans="1:11">
      <c r="A31" s="391"/>
      <c r="B31" s="388"/>
      <c r="C31" s="388"/>
      <c r="D31" s="388"/>
      <c r="E31" s="388"/>
      <c r="F31" s="388"/>
      <c r="G31" s="388"/>
      <c r="H31" s="388"/>
      <c r="I31" s="388"/>
      <c r="J31" s="388"/>
      <c r="K31" s="388"/>
    </row>
    <row r="32" spans="1:11">
      <c r="A32" s="391"/>
      <c r="B32" s="388"/>
      <c r="C32" s="388"/>
      <c r="D32" s="388"/>
      <c r="E32" s="388"/>
      <c r="F32" s="388"/>
      <c r="G32" s="388"/>
      <c r="H32" s="388"/>
      <c r="I32" s="388"/>
      <c r="J32" s="388"/>
      <c r="K32" s="388"/>
    </row>
    <row r="33" spans="1:11">
      <c r="A33" s="391"/>
      <c r="B33" s="388"/>
      <c r="C33" s="388"/>
      <c r="D33" s="388"/>
      <c r="E33" s="388"/>
      <c r="F33" s="388"/>
      <c r="G33" s="388"/>
      <c r="H33" s="388"/>
      <c r="I33" s="388"/>
      <c r="J33" s="388"/>
      <c r="K33" s="388"/>
    </row>
    <row r="34" spans="1:11" ht="14">
      <c r="A34" s="400" t="s">
        <v>158</v>
      </c>
      <c r="B34" s="398"/>
      <c r="C34" s="398"/>
      <c r="D34" s="398"/>
      <c r="E34" s="398"/>
      <c r="F34" s="398"/>
      <c r="G34" s="398"/>
      <c r="H34" s="398"/>
      <c r="I34" s="398"/>
      <c r="J34" s="399"/>
      <c r="K34" s="388"/>
    </row>
    <row r="35" spans="1:11">
      <c r="A35" s="391"/>
      <c r="B35" s="388"/>
      <c r="C35" s="388"/>
      <c r="D35" s="388"/>
      <c r="E35" s="388"/>
      <c r="F35" s="388"/>
      <c r="G35" s="388"/>
      <c r="H35" s="388"/>
      <c r="I35" s="388"/>
      <c r="J35" s="388"/>
      <c r="K35" s="388"/>
    </row>
    <row r="36" spans="1:11">
      <c r="A36" s="397" t="s">
        <v>155</v>
      </c>
      <c r="B36" s="405">
        <f>SUM('2009 Scenario 23'!H29:H59)/2</f>
        <v>18200.970474745958</v>
      </c>
      <c r="C36" s="405">
        <f ca="1">VLOOKUP(C$13,Results!$B$5:$X$15,8,FALSE)</f>
        <v>18200.970474745958</v>
      </c>
      <c r="D36" s="405">
        <f ca="1">VLOOKUP(D$13,Results!$B$5:$X$15,8,FALSE)</f>
        <v>18189.321108082651</v>
      </c>
      <c r="E36" s="405">
        <f ca="1">VLOOKUP(E$13,Results!$B$5:$X$15,8,FALSE)</f>
        <v>14644.951999593159</v>
      </c>
      <c r="F36" s="405">
        <f ca="1">VLOOKUP(F$13,Results!$B$5:$X$15,8,FALSE)</f>
        <v>13819.971067379156</v>
      </c>
      <c r="G36" s="405">
        <f ca="1">VLOOKUP(G$13,Results!$B$5:$X$15,8,FALSE)</f>
        <v>13819.971067379156</v>
      </c>
      <c r="H36" s="405">
        <f ca="1">VLOOKUP(H$13,Results!$B$5:$X$15,8,FALSE)</f>
        <v>14572.820553037287</v>
      </c>
      <c r="I36" s="405">
        <f ca="1">VLOOKUP(I$13,Results!$B$5:$X$15,17,FALSE)</f>
        <v>14892.314771720556</v>
      </c>
      <c r="J36" s="406">
        <f ca="1">I36/B36-1</f>
        <v>-0.18178457613654164</v>
      </c>
      <c r="K36" s="388"/>
    </row>
    <row r="37" spans="1:11">
      <c r="A37" s="397" t="s">
        <v>129</v>
      </c>
      <c r="B37" s="405">
        <f>B36</f>
        <v>18200.970474745958</v>
      </c>
      <c r="C37" s="405">
        <f ca="1">C36-B36</f>
        <v>0</v>
      </c>
      <c r="D37" s="405">
        <f ca="1">D36-C36</f>
        <v>-11.649366663306864</v>
      </c>
      <c r="E37" s="405">
        <f ca="1">E36-D36</f>
        <v>-3544.3691084894926</v>
      </c>
      <c r="F37" s="405">
        <f t="shared" ref="F37:I37" ca="1" si="5">F36-E36</f>
        <v>-824.98093221400268</v>
      </c>
      <c r="G37" s="405">
        <f t="shared" ca="1" si="5"/>
        <v>0</v>
      </c>
      <c r="H37" s="405">
        <f t="shared" ca="1" si="5"/>
        <v>752.84948565813102</v>
      </c>
      <c r="I37" s="405">
        <f t="shared" ca="1" si="5"/>
        <v>319.49421868326863</v>
      </c>
      <c r="J37" s="407">
        <f ca="1">I36</f>
        <v>14892.314771720556</v>
      </c>
      <c r="K37" s="388"/>
    </row>
    <row r="38" spans="1:11">
      <c r="A38" s="391"/>
      <c r="B38" s="388"/>
      <c r="C38" s="388"/>
      <c r="D38" s="388"/>
      <c r="E38" s="388"/>
      <c r="F38" s="388"/>
      <c r="G38" s="388"/>
      <c r="H38" s="388"/>
      <c r="I38" s="388"/>
      <c r="J38" s="388"/>
      <c r="K38" s="388"/>
    </row>
    <row r="39" spans="1:11">
      <c r="A39" s="391"/>
      <c r="B39" s="388"/>
      <c r="C39" s="388"/>
      <c r="D39" s="388"/>
      <c r="E39" s="388"/>
      <c r="F39" s="388"/>
      <c r="G39" s="388"/>
      <c r="H39" s="388"/>
      <c r="I39" s="388"/>
      <c r="J39" s="388"/>
      <c r="K39" s="388"/>
    </row>
    <row r="40" spans="1:11">
      <c r="A40" s="391"/>
      <c r="B40" s="388"/>
      <c r="C40" s="388"/>
      <c r="D40" s="388"/>
      <c r="E40" s="388"/>
      <c r="F40" s="388"/>
      <c r="G40" s="388"/>
      <c r="H40" s="388"/>
      <c r="I40" s="388"/>
      <c r="J40" s="388"/>
      <c r="K40" s="388"/>
    </row>
    <row r="41" spans="1:11">
      <c r="A41" s="391"/>
      <c r="B41" s="388"/>
      <c r="C41" s="388"/>
      <c r="D41" s="388"/>
      <c r="E41" s="388"/>
      <c r="F41" s="388"/>
      <c r="G41" s="388"/>
      <c r="H41" s="388"/>
      <c r="I41" s="388"/>
      <c r="J41" s="388"/>
      <c r="K41" s="388"/>
    </row>
    <row r="42" spans="1:11">
      <c r="A42" s="391"/>
      <c r="B42" s="388"/>
      <c r="C42" s="388"/>
      <c r="D42" s="388"/>
      <c r="E42" s="388"/>
      <c r="F42" s="388"/>
      <c r="G42" s="388"/>
      <c r="H42" s="388"/>
      <c r="I42" s="388"/>
      <c r="J42" s="388"/>
      <c r="K42" s="388"/>
    </row>
    <row r="43" spans="1:11">
      <c r="A43" s="391"/>
      <c r="B43" s="388"/>
      <c r="C43" s="388"/>
      <c r="D43" s="388"/>
      <c r="E43" s="388"/>
      <c r="F43" s="388"/>
      <c r="G43" s="388"/>
      <c r="H43" s="388"/>
      <c r="I43" s="388"/>
      <c r="J43" s="388"/>
      <c r="K43" s="388"/>
    </row>
    <row r="44" spans="1:11">
      <c r="A44" s="391"/>
      <c r="B44" s="388"/>
      <c r="C44" s="388"/>
      <c r="D44" s="388"/>
      <c r="E44" s="388"/>
      <c r="F44" s="388"/>
      <c r="G44" s="388"/>
      <c r="H44" s="388"/>
      <c r="I44" s="388"/>
      <c r="J44" s="388"/>
      <c r="K44" s="388"/>
    </row>
    <row r="45" spans="1:11">
      <c r="A45" s="391"/>
      <c r="B45" s="388"/>
      <c r="C45" s="388"/>
      <c r="D45" s="388"/>
      <c r="E45" s="388"/>
      <c r="F45" s="388"/>
      <c r="G45" s="388"/>
      <c r="H45" s="388"/>
      <c r="I45" s="388"/>
      <c r="J45" s="388"/>
      <c r="K45" s="388"/>
    </row>
    <row r="46" spans="1:11">
      <c r="A46" s="391"/>
      <c r="B46" s="388"/>
      <c r="C46" s="388"/>
      <c r="D46" s="388"/>
      <c r="E46" s="388"/>
      <c r="F46" s="388"/>
      <c r="G46" s="388"/>
      <c r="H46" s="388"/>
      <c r="I46" s="388"/>
      <c r="J46" s="388"/>
      <c r="K46" s="388"/>
    </row>
    <row r="47" spans="1:11">
      <c r="A47" s="391"/>
      <c r="B47" s="388"/>
      <c r="C47" s="388"/>
      <c r="D47" s="388"/>
      <c r="E47" s="388"/>
      <c r="F47" s="388"/>
      <c r="G47" s="388"/>
      <c r="H47" s="388"/>
      <c r="I47" s="388"/>
      <c r="J47" s="388"/>
      <c r="K47" s="388"/>
    </row>
    <row r="48" spans="1:11">
      <c r="A48" s="391"/>
      <c r="B48" s="388"/>
      <c r="C48" s="388"/>
      <c r="D48" s="388"/>
      <c r="E48" s="388"/>
      <c r="F48" s="388"/>
      <c r="G48" s="388"/>
      <c r="H48" s="388"/>
      <c r="I48" s="388"/>
      <c r="J48" s="388"/>
      <c r="K48" s="388"/>
    </row>
    <row r="49" spans="1:11">
      <c r="A49" s="391"/>
      <c r="B49" s="388"/>
      <c r="C49" s="388"/>
      <c r="D49" s="388"/>
      <c r="E49" s="388"/>
      <c r="F49" s="388"/>
      <c r="G49" s="388"/>
      <c r="H49" s="388"/>
      <c r="I49" s="388"/>
      <c r="J49" s="388"/>
      <c r="K49" s="388"/>
    </row>
    <row r="50" spans="1:11">
      <c r="A50" s="388"/>
      <c r="B50" s="388"/>
      <c r="C50" s="388"/>
      <c r="D50" s="388"/>
      <c r="E50" s="388"/>
      <c r="F50" s="388"/>
      <c r="G50" s="388"/>
      <c r="H50" s="388"/>
      <c r="I50" s="388"/>
      <c r="J50" s="388"/>
      <c r="K50" s="388"/>
    </row>
    <row r="51" spans="1:11">
      <c r="A51" s="388"/>
      <c r="B51" s="388"/>
      <c r="C51" s="388"/>
      <c r="D51" s="388"/>
      <c r="E51" s="388"/>
      <c r="F51" s="388"/>
      <c r="G51" s="388"/>
      <c r="H51" s="388"/>
      <c r="I51" s="388"/>
      <c r="J51" s="388"/>
      <c r="K51" s="388"/>
    </row>
    <row r="52" spans="1:11">
      <c r="A52" s="391"/>
      <c r="B52" s="388"/>
      <c r="C52" s="388"/>
      <c r="D52" s="388"/>
      <c r="E52" s="388"/>
      <c r="F52" s="388"/>
      <c r="G52" s="388"/>
      <c r="H52" s="388"/>
      <c r="I52" s="388"/>
      <c r="J52" s="388"/>
      <c r="K52" s="388"/>
    </row>
    <row r="53" spans="1:11" ht="14">
      <c r="A53" s="400" t="s">
        <v>159</v>
      </c>
      <c r="B53" s="398"/>
      <c r="C53" s="398"/>
      <c r="D53" s="398"/>
      <c r="E53" s="398"/>
      <c r="F53" s="398"/>
      <c r="G53" s="398"/>
      <c r="H53" s="398"/>
      <c r="I53" s="398"/>
      <c r="J53" s="399"/>
      <c r="K53" s="388"/>
    </row>
    <row r="54" spans="1:11">
      <c r="A54" s="391"/>
      <c r="B54" s="388"/>
      <c r="C54" s="388"/>
      <c r="D54" s="388"/>
      <c r="E54" s="388"/>
      <c r="F54" s="388"/>
      <c r="G54" s="388"/>
      <c r="H54" s="388"/>
      <c r="I54" s="388"/>
      <c r="J54" s="388"/>
      <c r="K54" s="388"/>
    </row>
    <row r="55" spans="1:11">
      <c r="A55" s="391" t="s">
        <v>130</v>
      </c>
      <c r="B55" s="408">
        <f>SUM('2009 Scenario 23'!O29:O59)/1000000</f>
        <v>7275.3594049464245</v>
      </c>
      <c r="C55" s="408">
        <f ca="1">VLOOKUP(C$13,Results!$B$5:$O$15,12,FALSE)</f>
        <v>7359.5836623740679</v>
      </c>
      <c r="D55" s="408">
        <f ca="1">VLOOKUP(D$13,Results!$B$5:$O$15,12,FALSE)</f>
        <v>7354.8732273623073</v>
      </c>
      <c r="E55" s="408">
        <f ca="1">VLOOKUP(E$13,Results!$B$5:$O$15,12,FALSE)</f>
        <v>5923.9437217629129</v>
      </c>
      <c r="F55" s="408">
        <f ca="1">VLOOKUP(F$13,Results!$B$5:$O$15,12,FALSE)</f>
        <v>5279.8036575023962</v>
      </c>
      <c r="G55" s="408">
        <f ca="1">VLOOKUP(G$13,Results!$B$5:$O$15,12,FALSE)</f>
        <v>4036.7020275825803</v>
      </c>
      <c r="H55" s="408">
        <f ca="1">VLOOKUP(H$13,Results!$B$5:$O$15,12,FALSE)</f>
        <v>4201.6039652336494</v>
      </c>
      <c r="I55" s="408">
        <f ca="1">VLOOKUP(I$13,Results!$B$5:$X$15,21,FALSE)</f>
        <v>4376.0743673039542</v>
      </c>
      <c r="J55" s="406">
        <f ca="1">I55/B55-1</f>
        <v>-0.39850746557912775</v>
      </c>
      <c r="K55" s="388"/>
    </row>
    <row r="56" spans="1:11">
      <c r="A56" s="391" t="s">
        <v>129</v>
      </c>
      <c r="B56" s="409">
        <f>B55</f>
        <v>7275.3594049464245</v>
      </c>
      <c r="C56" s="409">
        <f ca="1">C55-B55</f>
        <v>84.224257427643352</v>
      </c>
      <c r="D56" s="409">
        <f ca="1">D55-C55</f>
        <v>-4.7104350117606373</v>
      </c>
      <c r="E56" s="409">
        <f ca="1">E55-D55</f>
        <v>-1430.9295055993944</v>
      </c>
      <c r="F56" s="409">
        <f t="shared" ref="F56:G56" ca="1" si="6">F55-E55</f>
        <v>-644.14006426051674</v>
      </c>
      <c r="G56" s="409">
        <f t="shared" ca="1" si="6"/>
        <v>-1243.1016299198159</v>
      </c>
      <c r="H56" s="409">
        <f ca="1">H55-G55</f>
        <v>164.90193765106915</v>
      </c>
      <c r="I56" s="409">
        <f ca="1">I55-H55</f>
        <v>174.47040207030477</v>
      </c>
      <c r="J56" s="410">
        <f ca="1">I55</f>
        <v>4376.0743673039542</v>
      </c>
      <c r="K56" s="388"/>
    </row>
    <row r="57" spans="1:11">
      <c r="A57" s="391"/>
      <c r="B57" s="388"/>
      <c r="C57" s="388"/>
      <c r="D57" s="388"/>
      <c r="E57" s="388"/>
      <c r="F57" s="388"/>
      <c r="G57" s="388"/>
      <c r="H57" s="388"/>
      <c r="I57" s="388"/>
      <c r="J57" s="388"/>
      <c r="K57" s="388"/>
    </row>
    <row r="58" spans="1:11">
      <c r="A58" s="391"/>
      <c r="B58" s="388"/>
      <c r="C58" s="388"/>
      <c r="D58" s="388"/>
      <c r="E58" s="388"/>
      <c r="F58" s="388"/>
      <c r="G58" s="388"/>
      <c r="H58" s="388"/>
      <c r="I58" s="388"/>
      <c r="J58" s="388"/>
      <c r="K58" s="388"/>
    </row>
    <row r="59" spans="1:11">
      <c r="A59" s="391"/>
      <c r="B59" s="388"/>
      <c r="C59" s="388"/>
      <c r="D59" s="388"/>
      <c r="E59" s="388"/>
      <c r="F59" s="388"/>
      <c r="G59" s="388"/>
      <c r="H59" s="388"/>
      <c r="I59" s="388"/>
      <c r="J59" s="388"/>
      <c r="K59" s="388"/>
    </row>
    <row r="60" spans="1:11">
      <c r="A60" s="391"/>
      <c r="B60" s="391"/>
      <c r="C60" s="391"/>
      <c r="D60" s="391"/>
      <c r="E60" s="391"/>
      <c r="F60" s="388"/>
      <c r="G60" s="388"/>
      <c r="H60" s="388"/>
      <c r="I60" s="388"/>
      <c r="J60" s="388"/>
      <c r="K60" s="388"/>
    </row>
    <row r="61" spans="1:11">
      <c r="A61" s="391"/>
      <c r="B61" s="391"/>
      <c r="C61" s="391"/>
      <c r="D61" s="391"/>
      <c r="E61" s="391"/>
      <c r="F61" s="388"/>
      <c r="G61" s="388"/>
      <c r="H61" s="388"/>
      <c r="I61" s="388"/>
      <c r="J61" s="388"/>
      <c r="K61" s="388"/>
    </row>
    <row r="62" spans="1:11">
      <c r="A62" s="391"/>
      <c r="B62" s="391"/>
      <c r="C62" s="391"/>
      <c r="D62" s="391"/>
      <c r="E62" s="391"/>
      <c r="F62" s="388"/>
      <c r="G62" s="388"/>
      <c r="H62" s="388"/>
      <c r="I62" s="388"/>
      <c r="J62" s="388"/>
      <c r="K62" s="388"/>
    </row>
    <row r="63" spans="1:11">
      <c r="A63" s="391"/>
      <c r="B63" s="391"/>
      <c r="C63" s="391"/>
      <c r="D63" s="391"/>
      <c r="E63" s="391"/>
      <c r="F63" s="388"/>
      <c r="G63" s="388"/>
      <c r="H63" s="388"/>
      <c r="I63" s="388"/>
      <c r="J63" s="388"/>
      <c r="K63" s="388"/>
    </row>
    <row r="64" spans="1:11">
      <c r="A64" s="391"/>
      <c r="B64" s="391"/>
      <c r="C64" s="391"/>
      <c r="D64" s="391"/>
      <c r="E64" s="391"/>
      <c r="F64" s="388"/>
      <c r="G64" s="388"/>
      <c r="H64" s="388"/>
      <c r="I64" s="388"/>
      <c r="J64" s="388"/>
      <c r="K64" s="388"/>
    </row>
    <row r="65" spans="1:11">
      <c r="A65" s="391"/>
      <c r="B65" s="391"/>
      <c r="C65" s="391"/>
      <c r="D65" s="391"/>
      <c r="E65" s="391"/>
      <c r="F65" s="388"/>
      <c r="G65" s="388"/>
      <c r="H65" s="388"/>
      <c r="I65" s="388"/>
      <c r="J65" s="388"/>
      <c r="K65" s="388"/>
    </row>
    <row r="66" spans="1:11">
      <c r="A66" s="391"/>
      <c r="B66" s="391"/>
      <c r="C66" s="391"/>
      <c r="D66" s="391"/>
      <c r="E66" s="391"/>
      <c r="F66" s="388"/>
      <c r="G66" s="388"/>
      <c r="H66" s="388"/>
      <c r="I66" s="388"/>
      <c r="J66" s="388"/>
      <c r="K66" s="388"/>
    </row>
    <row r="67" spans="1:11">
      <c r="A67" s="391"/>
      <c r="B67" s="391"/>
      <c r="C67" s="391"/>
      <c r="D67" s="391"/>
      <c r="E67" s="391"/>
      <c r="F67" s="388"/>
      <c r="G67" s="388"/>
      <c r="H67" s="388"/>
      <c r="I67" s="388"/>
      <c r="J67" s="388"/>
      <c r="K67" s="388"/>
    </row>
    <row r="68" spans="1:11">
      <c r="A68" s="391"/>
      <c r="B68" s="388"/>
      <c r="C68" s="388"/>
      <c r="D68" s="388"/>
      <c r="E68" s="388"/>
      <c r="F68" s="388"/>
      <c r="G68" s="388"/>
      <c r="H68" s="388"/>
      <c r="I68" s="388"/>
      <c r="J68" s="388"/>
      <c r="K68" s="388"/>
    </row>
    <row r="69" spans="1:11">
      <c r="A69" s="391"/>
      <c r="B69" s="388"/>
      <c r="C69" s="388"/>
      <c r="D69" s="388"/>
      <c r="E69" s="388"/>
      <c r="F69" s="388"/>
      <c r="G69" s="388"/>
      <c r="H69" s="388"/>
      <c r="I69" s="388"/>
      <c r="J69" s="388"/>
      <c r="K69" s="388"/>
    </row>
    <row r="70" spans="1:11">
      <c r="A70" s="391"/>
      <c r="B70" s="388"/>
      <c r="C70" s="388"/>
      <c r="D70" s="388"/>
      <c r="E70" s="388"/>
      <c r="F70" s="388"/>
      <c r="G70" s="388"/>
      <c r="H70" s="388"/>
      <c r="I70" s="388"/>
      <c r="J70" s="388"/>
      <c r="K70" s="388"/>
    </row>
    <row r="71" spans="1:11">
      <c r="A71" s="391"/>
      <c r="B71" s="388"/>
      <c r="C71" s="388"/>
      <c r="D71" s="388"/>
      <c r="E71" s="388"/>
      <c r="F71" s="388"/>
      <c r="G71" s="388"/>
      <c r="H71" s="388"/>
      <c r="I71" s="388"/>
      <c r="J71" s="388"/>
      <c r="K71" s="388"/>
    </row>
  </sheetData>
  <dataValidations count="1">
    <dataValidation type="list" allowBlank="1" showInputMessage="1" showErrorMessage="1" sqref="J4" xr:uid="{00000000-0002-0000-0600-000000000000}">
      <formula1>$B$57:$B$57</formula1>
    </dataValidation>
  </dataValidations>
  <pageMargins left="0.7" right="0.7" top="0.75" bottom="0.75" header="0.3" footer="0.3"/>
  <pageSetup paperSize="9" orientation="portrait" r:id="rId1"/>
  <ignoredErrors>
    <ignoredError sqref="B17 B36 B55" formulaRange="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1000000}">
          <x14:formula1>
            <xm:f>Information!$B$66</xm:f>
          </x14:formula1>
          <xm:sqref>E4</xm:sqref>
        </x14:dataValidation>
        <x14:dataValidation type="list" allowBlank="1" showInputMessage="1" showErrorMessage="1" xr:uid="{00000000-0002-0000-0600-000002000000}">
          <x14:formula1>
            <xm:f>Information!$B$57:$B$57</xm:f>
          </x14:formula1>
          <xm:sqref>F5</xm:sqref>
        </x14:dataValidation>
        <x14:dataValidation type="list" allowBlank="1" showInputMessage="1" showErrorMessage="1" xr:uid="{00000000-0002-0000-0600-000003000000}">
          <x14:formula1>
            <xm:f>Information!$B$62:$B$64</xm:f>
          </x14:formula1>
          <xm:sqref>B7:D7</xm:sqref>
        </x14:dataValidation>
        <x14:dataValidation type="list" allowBlank="1" showInputMessage="1" showErrorMessage="1" xr:uid="{00000000-0002-0000-0600-000004000000}">
          <x14:formula1>
            <xm:f>Information!$B$62:$B$62</xm:f>
          </x14:formula1>
          <xm:sqref>G6:G7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theme="0" tint="-0.34998626667073579"/>
  </sheetPr>
  <dimension ref="A1:BU15"/>
  <sheetViews>
    <sheetView showGridLines="0" zoomScale="60" zoomScaleNormal="60" workbookViewId="0"/>
  </sheetViews>
  <sheetFormatPr baseColWidth="10" defaultColWidth="8.83203125" defaultRowHeight="13"/>
  <cols>
    <col min="1" max="1" width="3.33203125" style="2" customWidth="1"/>
    <col min="2" max="2" width="10.1640625" style="2" customWidth="1"/>
    <col min="3" max="3" width="35.6640625" style="2" customWidth="1"/>
    <col min="4" max="4" width="60.6640625" style="2" bestFit="1" customWidth="1"/>
    <col min="5" max="5" width="30.6640625" style="2" bestFit="1" customWidth="1"/>
    <col min="6" max="61" width="8.1640625" style="2" customWidth="1"/>
    <col min="62" max="62" width="15.33203125" style="2" bestFit="1" customWidth="1"/>
    <col min="63" max="63" width="9" style="2" customWidth="1"/>
    <col min="64" max="64" width="34.6640625" style="2" bestFit="1" customWidth="1"/>
    <col min="65" max="65" width="35.1640625" style="2" customWidth="1"/>
    <col min="66" max="66" width="5.1640625" style="2" bestFit="1" customWidth="1"/>
    <col min="67" max="68" width="8.1640625" style="2" bestFit="1" customWidth="1"/>
    <col min="69" max="69" width="7.6640625" style="2" bestFit="1" customWidth="1"/>
    <col min="70" max="70" width="9" style="2"/>
    <col min="71" max="71" width="5.1640625" style="2" bestFit="1" customWidth="1"/>
    <col min="72" max="72" width="8.1640625" style="2" bestFit="1" customWidth="1"/>
    <col min="73" max="265" width="9" style="2"/>
    <col min="266" max="267" width="21" style="2" customWidth="1"/>
    <col min="268" max="268" width="68.6640625" style="2" bestFit="1" customWidth="1"/>
    <col min="269" max="269" width="12.33203125" style="2" customWidth="1"/>
    <col min="270" max="270" width="17" style="2" customWidth="1"/>
    <col min="271" max="272" width="9" style="2"/>
    <col min="273" max="273" width="9.83203125" style="2" bestFit="1" customWidth="1"/>
    <col min="274" max="317" width="9" style="2"/>
    <col min="318" max="318" width="8.6640625" style="2" customWidth="1"/>
    <col min="319" max="319" width="0" style="2" hidden="1" customWidth="1"/>
    <col min="320" max="521" width="9" style="2"/>
    <col min="522" max="523" width="21" style="2" customWidth="1"/>
    <col min="524" max="524" width="68.6640625" style="2" bestFit="1" customWidth="1"/>
    <col min="525" max="525" width="12.33203125" style="2" customWidth="1"/>
    <col min="526" max="526" width="17" style="2" customWidth="1"/>
    <col min="527" max="528" width="9" style="2"/>
    <col min="529" max="529" width="9.83203125" style="2" bestFit="1" customWidth="1"/>
    <col min="530" max="573" width="9" style="2"/>
    <col min="574" max="574" width="8.6640625" style="2" customWidth="1"/>
    <col min="575" max="575" width="0" style="2" hidden="1" customWidth="1"/>
    <col min="576" max="777" width="9" style="2"/>
    <col min="778" max="779" width="21" style="2" customWidth="1"/>
    <col min="780" max="780" width="68.6640625" style="2" bestFit="1" customWidth="1"/>
    <col min="781" max="781" width="12.33203125" style="2" customWidth="1"/>
    <col min="782" max="782" width="17" style="2" customWidth="1"/>
    <col min="783" max="784" width="9" style="2"/>
    <col min="785" max="785" width="9.83203125" style="2" bestFit="1" customWidth="1"/>
    <col min="786" max="829" width="9" style="2"/>
    <col min="830" max="830" width="8.6640625" style="2" customWidth="1"/>
    <col min="831" max="831" width="0" style="2" hidden="1" customWidth="1"/>
    <col min="832" max="1033" width="9" style="2"/>
    <col min="1034" max="1035" width="21" style="2" customWidth="1"/>
    <col min="1036" max="1036" width="68.6640625" style="2" bestFit="1" customWidth="1"/>
    <col min="1037" max="1037" width="12.33203125" style="2" customWidth="1"/>
    <col min="1038" max="1038" width="17" style="2" customWidth="1"/>
    <col min="1039" max="1040" width="9" style="2"/>
    <col min="1041" max="1041" width="9.83203125" style="2" bestFit="1" customWidth="1"/>
    <col min="1042" max="1085" width="9" style="2"/>
    <col min="1086" max="1086" width="8.6640625" style="2" customWidth="1"/>
    <col min="1087" max="1087" width="0" style="2" hidden="1" customWidth="1"/>
    <col min="1088" max="1289" width="9" style="2"/>
    <col min="1290" max="1291" width="21" style="2" customWidth="1"/>
    <col min="1292" max="1292" width="68.6640625" style="2" bestFit="1" customWidth="1"/>
    <col min="1293" max="1293" width="12.33203125" style="2" customWidth="1"/>
    <col min="1294" max="1294" width="17" style="2" customWidth="1"/>
    <col min="1295" max="1296" width="9" style="2"/>
    <col min="1297" max="1297" width="9.83203125" style="2" bestFit="1" customWidth="1"/>
    <col min="1298" max="1341" width="9" style="2"/>
    <col min="1342" max="1342" width="8.6640625" style="2" customWidth="1"/>
    <col min="1343" max="1343" width="0" style="2" hidden="1" customWidth="1"/>
    <col min="1344" max="1545" width="9" style="2"/>
    <col min="1546" max="1547" width="21" style="2" customWidth="1"/>
    <col min="1548" max="1548" width="68.6640625" style="2" bestFit="1" customWidth="1"/>
    <col min="1549" max="1549" width="12.33203125" style="2" customWidth="1"/>
    <col min="1550" max="1550" width="17" style="2" customWidth="1"/>
    <col min="1551" max="1552" width="9" style="2"/>
    <col min="1553" max="1553" width="9.83203125" style="2" bestFit="1" customWidth="1"/>
    <col min="1554" max="1597" width="9" style="2"/>
    <col min="1598" max="1598" width="8.6640625" style="2" customWidth="1"/>
    <col min="1599" max="1599" width="0" style="2" hidden="1" customWidth="1"/>
    <col min="1600" max="1801" width="9" style="2"/>
    <col min="1802" max="1803" width="21" style="2" customWidth="1"/>
    <col min="1804" max="1804" width="68.6640625" style="2" bestFit="1" customWidth="1"/>
    <col min="1805" max="1805" width="12.33203125" style="2" customWidth="1"/>
    <col min="1806" max="1806" width="17" style="2" customWidth="1"/>
    <col min="1807" max="1808" width="9" style="2"/>
    <col min="1809" max="1809" width="9.83203125" style="2" bestFit="1" customWidth="1"/>
    <col min="1810" max="1853" width="9" style="2"/>
    <col min="1854" max="1854" width="8.6640625" style="2" customWidth="1"/>
    <col min="1855" max="1855" width="0" style="2" hidden="1" customWidth="1"/>
    <col min="1856" max="2057" width="9" style="2"/>
    <col min="2058" max="2059" width="21" style="2" customWidth="1"/>
    <col min="2060" max="2060" width="68.6640625" style="2" bestFit="1" customWidth="1"/>
    <col min="2061" max="2061" width="12.33203125" style="2" customWidth="1"/>
    <col min="2062" max="2062" width="17" style="2" customWidth="1"/>
    <col min="2063" max="2064" width="9" style="2"/>
    <col min="2065" max="2065" width="9.83203125" style="2" bestFit="1" customWidth="1"/>
    <col min="2066" max="2109" width="9" style="2"/>
    <col min="2110" max="2110" width="8.6640625" style="2" customWidth="1"/>
    <col min="2111" max="2111" width="0" style="2" hidden="1" customWidth="1"/>
    <col min="2112" max="2313" width="9" style="2"/>
    <col min="2314" max="2315" width="21" style="2" customWidth="1"/>
    <col min="2316" max="2316" width="68.6640625" style="2" bestFit="1" customWidth="1"/>
    <col min="2317" max="2317" width="12.33203125" style="2" customWidth="1"/>
    <col min="2318" max="2318" width="17" style="2" customWidth="1"/>
    <col min="2319" max="2320" width="9" style="2"/>
    <col min="2321" max="2321" width="9.83203125" style="2" bestFit="1" customWidth="1"/>
    <col min="2322" max="2365" width="9" style="2"/>
    <col min="2366" max="2366" width="8.6640625" style="2" customWidth="1"/>
    <col min="2367" max="2367" width="0" style="2" hidden="1" customWidth="1"/>
    <col min="2368" max="2569" width="9" style="2"/>
    <col min="2570" max="2571" width="21" style="2" customWidth="1"/>
    <col min="2572" max="2572" width="68.6640625" style="2" bestFit="1" customWidth="1"/>
    <col min="2573" max="2573" width="12.33203125" style="2" customWidth="1"/>
    <col min="2574" max="2574" width="17" style="2" customWidth="1"/>
    <col min="2575" max="2576" width="9" style="2"/>
    <col min="2577" max="2577" width="9.83203125" style="2" bestFit="1" customWidth="1"/>
    <col min="2578" max="2621" width="9" style="2"/>
    <col min="2622" max="2622" width="8.6640625" style="2" customWidth="1"/>
    <col min="2623" max="2623" width="0" style="2" hidden="1" customWidth="1"/>
    <col min="2624" max="2825" width="9" style="2"/>
    <col min="2826" max="2827" width="21" style="2" customWidth="1"/>
    <col min="2828" max="2828" width="68.6640625" style="2" bestFit="1" customWidth="1"/>
    <col min="2829" max="2829" width="12.33203125" style="2" customWidth="1"/>
    <col min="2830" max="2830" width="17" style="2" customWidth="1"/>
    <col min="2831" max="2832" width="9" style="2"/>
    <col min="2833" max="2833" width="9.83203125" style="2" bestFit="1" customWidth="1"/>
    <col min="2834" max="2877" width="9" style="2"/>
    <col min="2878" max="2878" width="8.6640625" style="2" customWidth="1"/>
    <col min="2879" max="2879" width="0" style="2" hidden="1" customWidth="1"/>
    <col min="2880" max="3081" width="9" style="2"/>
    <col min="3082" max="3083" width="21" style="2" customWidth="1"/>
    <col min="3084" max="3084" width="68.6640625" style="2" bestFit="1" customWidth="1"/>
    <col min="3085" max="3085" width="12.33203125" style="2" customWidth="1"/>
    <col min="3086" max="3086" width="17" style="2" customWidth="1"/>
    <col min="3087" max="3088" width="9" style="2"/>
    <col min="3089" max="3089" width="9.83203125" style="2" bestFit="1" customWidth="1"/>
    <col min="3090" max="3133" width="9" style="2"/>
    <col min="3134" max="3134" width="8.6640625" style="2" customWidth="1"/>
    <col min="3135" max="3135" width="0" style="2" hidden="1" customWidth="1"/>
    <col min="3136" max="3337" width="9" style="2"/>
    <col min="3338" max="3339" width="21" style="2" customWidth="1"/>
    <col min="3340" max="3340" width="68.6640625" style="2" bestFit="1" customWidth="1"/>
    <col min="3341" max="3341" width="12.33203125" style="2" customWidth="1"/>
    <col min="3342" max="3342" width="17" style="2" customWidth="1"/>
    <col min="3343" max="3344" width="9" style="2"/>
    <col min="3345" max="3345" width="9.83203125" style="2" bestFit="1" customWidth="1"/>
    <col min="3346" max="3389" width="9" style="2"/>
    <col min="3390" max="3390" width="8.6640625" style="2" customWidth="1"/>
    <col min="3391" max="3391" width="0" style="2" hidden="1" customWidth="1"/>
    <col min="3392" max="3593" width="9" style="2"/>
    <col min="3594" max="3595" width="21" style="2" customWidth="1"/>
    <col min="3596" max="3596" width="68.6640625" style="2" bestFit="1" customWidth="1"/>
    <col min="3597" max="3597" width="12.33203125" style="2" customWidth="1"/>
    <col min="3598" max="3598" width="17" style="2" customWidth="1"/>
    <col min="3599" max="3600" width="9" style="2"/>
    <col min="3601" max="3601" width="9.83203125" style="2" bestFit="1" customWidth="1"/>
    <col min="3602" max="3645" width="9" style="2"/>
    <col min="3646" max="3646" width="8.6640625" style="2" customWidth="1"/>
    <col min="3647" max="3647" width="0" style="2" hidden="1" customWidth="1"/>
    <col min="3648" max="3849" width="9" style="2"/>
    <col min="3850" max="3851" width="21" style="2" customWidth="1"/>
    <col min="3852" max="3852" width="68.6640625" style="2" bestFit="1" customWidth="1"/>
    <col min="3853" max="3853" width="12.33203125" style="2" customWidth="1"/>
    <col min="3854" max="3854" width="17" style="2" customWidth="1"/>
    <col min="3855" max="3856" width="9" style="2"/>
    <col min="3857" max="3857" width="9.83203125" style="2" bestFit="1" customWidth="1"/>
    <col min="3858" max="3901" width="9" style="2"/>
    <col min="3902" max="3902" width="8.6640625" style="2" customWidth="1"/>
    <col min="3903" max="3903" width="0" style="2" hidden="1" customWidth="1"/>
    <col min="3904" max="4105" width="9" style="2"/>
    <col min="4106" max="4107" width="21" style="2" customWidth="1"/>
    <col min="4108" max="4108" width="68.6640625" style="2" bestFit="1" customWidth="1"/>
    <col min="4109" max="4109" width="12.33203125" style="2" customWidth="1"/>
    <col min="4110" max="4110" width="17" style="2" customWidth="1"/>
    <col min="4111" max="4112" width="9" style="2"/>
    <col min="4113" max="4113" width="9.83203125" style="2" bestFit="1" customWidth="1"/>
    <col min="4114" max="4157" width="9" style="2"/>
    <col min="4158" max="4158" width="8.6640625" style="2" customWidth="1"/>
    <col min="4159" max="4159" width="0" style="2" hidden="1" customWidth="1"/>
    <col min="4160" max="4361" width="9" style="2"/>
    <col min="4362" max="4363" width="21" style="2" customWidth="1"/>
    <col min="4364" max="4364" width="68.6640625" style="2" bestFit="1" customWidth="1"/>
    <col min="4365" max="4365" width="12.33203125" style="2" customWidth="1"/>
    <col min="4366" max="4366" width="17" style="2" customWidth="1"/>
    <col min="4367" max="4368" width="9" style="2"/>
    <col min="4369" max="4369" width="9.83203125" style="2" bestFit="1" customWidth="1"/>
    <col min="4370" max="4413" width="9" style="2"/>
    <col min="4414" max="4414" width="8.6640625" style="2" customWidth="1"/>
    <col min="4415" max="4415" width="0" style="2" hidden="1" customWidth="1"/>
    <col min="4416" max="4617" width="9" style="2"/>
    <col min="4618" max="4619" width="21" style="2" customWidth="1"/>
    <col min="4620" max="4620" width="68.6640625" style="2" bestFit="1" customWidth="1"/>
    <col min="4621" max="4621" width="12.33203125" style="2" customWidth="1"/>
    <col min="4622" max="4622" width="17" style="2" customWidth="1"/>
    <col min="4623" max="4624" width="9" style="2"/>
    <col min="4625" max="4625" width="9.83203125" style="2" bestFit="1" customWidth="1"/>
    <col min="4626" max="4669" width="9" style="2"/>
    <col min="4670" max="4670" width="8.6640625" style="2" customWidth="1"/>
    <col min="4671" max="4671" width="0" style="2" hidden="1" customWidth="1"/>
    <col min="4672" max="4873" width="9" style="2"/>
    <col min="4874" max="4875" width="21" style="2" customWidth="1"/>
    <col min="4876" max="4876" width="68.6640625" style="2" bestFit="1" customWidth="1"/>
    <col min="4877" max="4877" width="12.33203125" style="2" customWidth="1"/>
    <col min="4878" max="4878" width="17" style="2" customWidth="1"/>
    <col min="4879" max="4880" width="9" style="2"/>
    <col min="4881" max="4881" width="9.83203125" style="2" bestFit="1" customWidth="1"/>
    <col min="4882" max="4925" width="9" style="2"/>
    <col min="4926" max="4926" width="8.6640625" style="2" customWidth="1"/>
    <col min="4927" max="4927" width="0" style="2" hidden="1" customWidth="1"/>
    <col min="4928" max="5129" width="9" style="2"/>
    <col min="5130" max="5131" width="21" style="2" customWidth="1"/>
    <col min="5132" max="5132" width="68.6640625" style="2" bestFit="1" customWidth="1"/>
    <col min="5133" max="5133" width="12.33203125" style="2" customWidth="1"/>
    <col min="5134" max="5134" width="17" style="2" customWidth="1"/>
    <col min="5135" max="5136" width="9" style="2"/>
    <col min="5137" max="5137" width="9.83203125" style="2" bestFit="1" customWidth="1"/>
    <col min="5138" max="5181" width="9" style="2"/>
    <col min="5182" max="5182" width="8.6640625" style="2" customWidth="1"/>
    <col min="5183" max="5183" width="0" style="2" hidden="1" customWidth="1"/>
    <col min="5184" max="5385" width="9" style="2"/>
    <col min="5386" max="5387" width="21" style="2" customWidth="1"/>
    <col min="5388" max="5388" width="68.6640625" style="2" bestFit="1" customWidth="1"/>
    <col min="5389" max="5389" width="12.33203125" style="2" customWidth="1"/>
    <col min="5390" max="5390" width="17" style="2" customWidth="1"/>
    <col min="5391" max="5392" width="9" style="2"/>
    <col min="5393" max="5393" width="9.83203125" style="2" bestFit="1" customWidth="1"/>
    <col min="5394" max="5437" width="9" style="2"/>
    <col min="5438" max="5438" width="8.6640625" style="2" customWidth="1"/>
    <col min="5439" max="5439" width="0" style="2" hidden="1" customWidth="1"/>
    <col min="5440" max="5641" width="9" style="2"/>
    <col min="5642" max="5643" width="21" style="2" customWidth="1"/>
    <col min="5644" max="5644" width="68.6640625" style="2" bestFit="1" customWidth="1"/>
    <col min="5645" max="5645" width="12.33203125" style="2" customWidth="1"/>
    <col min="5646" max="5646" width="17" style="2" customWidth="1"/>
    <col min="5647" max="5648" width="9" style="2"/>
    <col min="5649" max="5649" width="9.83203125" style="2" bestFit="1" customWidth="1"/>
    <col min="5650" max="5693" width="9" style="2"/>
    <col min="5694" max="5694" width="8.6640625" style="2" customWidth="1"/>
    <col min="5695" max="5695" width="0" style="2" hidden="1" customWidth="1"/>
    <col min="5696" max="5897" width="9" style="2"/>
    <col min="5898" max="5899" width="21" style="2" customWidth="1"/>
    <col min="5900" max="5900" width="68.6640625" style="2" bestFit="1" customWidth="1"/>
    <col min="5901" max="5901" width="12.33203125" style="2" customWidth="1"/>
    <col min="5902" max="5902" width="17" style="2" customWidth="1"/>
    <col min="5903" max="5904" width="9" style="2"/>
    <col min="5905" max="5905" width="9.83203125" style="2" bestFit="1" customWidth="1"/>
    <col min="5906" max="5949" width="9" style="2"/>
    <col min="5950" max="5950" width="8.6640625" style="2" customWidth="1"/>
    <col min="5951" max="5951" width="0" style="2" hidden="1" customWidth="1"/>
    <col min="5952" max="6153" width="9" style="2"/>
    <col min="6154" max="6155" width="21" style="2" customWidth="1"/>
    <col min="6156" max="6156" width="68.6640625" style="2" bestFit="1" customWidth="1"/>
    <col min="6157" max="6157" width="12.33203125" style="2" customWidth="1"/>
    <col min="6158" max="6158" width="17" style="2" customWidth="1"/>
    <col min="6159" max="6160" width="9" style="2"/>
    <col min="6161" max="6161" width="9.83203125" style="2" bestFit="1" customWidth="1"/>
    <col min="6162" max="6205" width="9" style="2"/>
    <col min="6206" max="6206" width="8.6640625" style="2" customWidth="1"/>
    <col min="6207" max="6207" width="0" style="2" hidden="1" customWidth="1"/>
    <col min="6208" max="6409" width="9" style="2"/>
    <col min="6410" max="6411" width="21" style="2" customWidth="1"/>
    <col min="6412" max="6412" width="68.6640625" style="2" bestFit="1" customWidth="1"/>
    <col min="6413" max="6413" width="12.33203125" style="2" customWidth="1"/>
    <col min="6414" max="6414" width="17" style="2" customWidth="1"/>
    <col min="6415" max="6416" width="9" style="2"/>
    <col min="6417" max="6417" width="9.83203125" style="2" bestFit="1" customWidth="1"/>
    <col min="6418" max="6461" width="9" style="2"/>
    <col min="6462" max="6462" width="8.6640625" style="2" customWidth="1"/>
    <col min="6463" max="6463" width="0" style="2" hidden="1" customWidth="1"/>
    <col min="6464" max="6665" width="9" style="2"/>
    <col min="6666" max="6667" width="21" style="2" customWidth="1"/>
    <col min="6668" max="6668" width="68.6640625" style="2" bestFit="1" customWidth="1"/>
    <col min="6669" max="6669" width="12.33203125" style="2" customWidth="1"/>
    <col min="6670" max="6670" width="17" style="2" customWidth="1"/>
    <col min="6671" max="6672" width="9" style="2"/>
    <col min="6673" max="6673" width="9.83203125" style="2" bestFit="1" customWidth="1"/>
    <col min="6674" max="6717" width="9" style="2"/>
    <col min="6718" max="6718" width="8.6640625" style="2" customWidth="1"/>
    <col min="6719" max="6719" width="0" style="2" hidden="1" customWidth="1"/>
    <col min="6720" max="6921" width="9" style="2"/>
    <col min="6922" max="6923" width="21" style="2" customWidth="1"/>
    <col min="6924" max="6924" width="68.6640625" style="2" bestFit="1" customWidth="1"/>
    <col min="6925" max="6925" width="12.33203125" style="2" customWidth="1"/>
    <col min="6926" max="6926" width="17" style="2" customWidth="1"/>
    <col min="6927" max="6928" width="9" style="2"/>
    <col min="6929" max="6929" width="9.83203125" style="2" bestFit="1" customWidth="1"/>
    <col min="6930" max="6973" width="9" style="2"/>
    <col min="6974" max="6974" width="8.6640625" style="2" customWidth="1"/>
    <col min="6975" max="6975" width="0" style="2" hidden="1" customWidth="1"/>
    <col min="6976" max="7177" width="9" style="2"/>
    <col min="7178" max="7179" width="21" style="2" customWidth="1"/>
    <col min="7180" max="7180" width="68.6640625" style="2" bestFit="1" customWidth="1"/>
    <col min="7181" max="7181" width="12.33203125" style="2" customWidth="1"/>
    <col min="7182" max="7182" width="17" style="2" customWidth="1"/>
    <col min="7183" max="7184" width="9" style="2"/>
    <col min="7185" max="7185" width="9.83203125" style="2" bestFit="1" customWidth="1"/>
    <col min="7186" max="7229" width="9" style="2"/>
    <col min="7230" max="7230" width="8.6640625" style="2" customWidth="1"/>
    <col min="7231" max="7231" width="0" style="2" hidden="1" customWidth="1"/>
    <col min="7232" max="7433" width="9" style="2"/>
    <col min="7434" max="7435" width="21" style="2" customWidth="1"/>
    <col min="7436" max="7436" width="68.6640625" style="2" bestFit="1" customWidth="1"/>
    <col min="7437" max="7437" width="12.33203125" style="2" customWidth="1"/>
    <col min="7438" max="7438" width="17" style="2" customWidth="1"/>
    <col min="7439" max="7440" width="9" style="2"/>
    <col min="7441" max="7441" width="9.83203125" style="2" bestFit="1" customWidth="1"/>
    <col min="7442" max="7485" width="9" style="2"/>
    <col min="7486" max="7486" width="8.6640625" style="2" customWidth="1"/>
    <col min="7487" max="7487" width="0" style="2" hidden="1" customWidth="1"/>
    <col min="7488" max="7689" width="9" style="2"/>
    <col min="7690" max="7691" width="21" style="2" customWidth="1"/>
    <col min="7692" max="7692" width="68.6640625" style="2" bestFit="1" customWidth="1"/>
    <col min="7693" max="7693" width="12.33203125" style="2" customWidth="1"/>
    <col min="7694" max="7694" width="17" style="2" customWidth="1"/>
    <col min="7695" max="7696" width="9" style="2"/>
    <col min="7697" max="7697" width="9.83203125" style="2" bestFit="1" customWidth="1"/>
    <col min="7698" max="7741" width="9" style="2"/>
    <col min="7742" max="7742" width="8.6640625" style="2" customWidth="1"/>
    <col min="7743" max="7743" width="0" style="2" hidden="1" customWidth="1"/>
    <col min="7744" max="7945" width="9" style="2"/>
    <col min="7946" max="7947" width="21" style="2" customWidth="1"/>
    <col min="7948" max="7948" width="68.6640625" style="2" bestFit="1" customWidth="1"/>
    <col min="7949" max="7949" width="12.33203125" style="2" customWidth="1"/>
    <col min="7950" max="7950" width="17" style="2" customWidth="1"/>
    <col min="7951" max="7952" width="9" style="2"/>
    <col min="7953" max="7953" width="9.83203125" style="2" bestFit="1" customWidth="1"/>
    <col min="7954" max="7997" width="9" style="2"/>
    <col min="7998" max="7998" width="8.6640625" style="2" customWidth="1"/>
    <col min="7999" max="7999" width="0" style="2" hidden="1" customWidth="1"/>
    <col min="8000" max="8201" width="9" style="2"/>
    <col min="8202" max="8203" width="21" style="2" customWidth="1"/>
    <col min="8204" max="8204" width="68.6640625" style="2" bestFit="1" customWidth="1"/>
    <col min="8205" max="8205" width="12.33203125" style="2" customWidth="1"/>
    <col min="8206" max="8206" width="17" style="2" customWidth="1"/>
    <col min="8207" max="8208" width="9" style="2"/>
    <col min="8209" max="8209" width="9.83203125" style="2" bestFit="1" customWidth="1"/>
    <col min="8210" max="8253" width="9" style="2"/>
    <col min="8254" max="8254" width="8.6640625" style="2" customWidth="1"/>
    <col min="8255" max="8255" width="0" style="2" hidden="1" customWidth="1"/>
    <col min="8256" max="8457" width="9" style="2"/>
    <col min="8458" max="8459" width="21" style="2" customWidth="1"/>
    <col min="8460" max="8460" width="68.6640625" style="2" bestFit="1" customWidth="1"/>
    <col min="8461" max="8461" width="12.33203125" style="2" customWidth="1"/>
    <col min="8462" max="8462" width="17" style="2" customWidth="1"/>
    <col min="8463" max="8464" width="9" style="2"/>
    <col min="8465" max="8465" width="9.83203125" style="2" bestFit="1" customWidth="1"/>
    <col min="8466" max="8509" width="9" style="2"/>
    <col min="8510" max="8510" width="8.6640625" style="2" customWidth="1"/>
    <col min="8511" max="8511" width="0" style="2" hidden="1" customWidth="1"/>
    <col min="8512" max="8713" width="9" style="2"/>
    <col min="8714" max="8715" width="21" style="2" customWidth="1"/>
    <col min="8716" max="8716" width="68.6640625" style="2" bestFit="1" customWidth="1"/>
    <col min="8717" max="8717" width="12.33203125" style="2" customWidth="1"/>
    <col min="8718" max="8718" width="17" style="2" customWidth="1"/>
    <col min="8719" max="8720" width="9" style="2"/>
    <col min="8721" max="8721" width="9.83203125" style="2" bestFit="1" customWidth="1"/>
    <col min="8722" max="8765" width="9" style="2"/>
    <col min="8766" max="8766" width="8.6640625" style="2" customWidth="1"/>
    <col min="8767" max="8767" width="0" style="2" hidden="1" customWidth="1"/>
    <col min="8768" max="8969" width="9" style="2"/>
    <col min="8970" max="8971" width="21" style="2" customWidth="1"/>
    <col min="8972" max="8972" width="68.6640625" style="2" bestFit="1" customWidth="1"/>
    <col min="8973" max="8973" width="12.33203125" style="2" customWidth="1"/>
    <col min="8974" max="8974" width="17" style="2" customWidth="1"/>
    <col min="8975" max="8976" width="9" style="2"/>
    <col min="8977" max="8977" width="9.83203125" style="2" bestFit="1" customWidth="1"/>
    <col min="8978" max="9021" width="9" style="2"/>
    <col min="9022" max="9022" width="8.6640625" style="2" customWidth="1"/>
    <col min="9023" max="9023" width="0" style="2" hidden="1" customWidth="1"/>
    <col min="9024" max="9225" width="9" style="2"/>
    <col min="9226" max="9227" width="21" style="2" customWidth="1"/>
    <col min="9228" max="9228" width="68.6640625" style="2" bestFit="1" customWidth="1"/>
    <col min="9229" max="9229" width="12.33203125" style="2" customWidth="1"/>
    <col min="9230" max="9230" width="17" style="2" customWidth="1"/>
    <col min="9231" max="9232" width="9" style="2"/>
    <col min="9233" max="9233" width="9.83203125" style="2" bestFit="1" customWidth="1"/>
    <col min="9234" max="9277" width="9" style="2"/>
    <col min="9278" max="9278" width="8.6640625" style="2" customWidth="1"/>
    <col min="9279" max="9279" width="0" style="2" hidden="1" customWidth="1"/>
    <col min="9280" max="9481" width="9" style="2"/>
    <col min="9482" max="9483" width="21" style="2" customWidth="1"/>
    <col min="9484" max="9484" width="68.6640625" style="2" bestFit="1" customWidth="1"/>
    <col min="9485" max="9485" width="12.33203125" style="2" customWidth="1"/>
    <col min="9486" max="9486" width="17" style="2" customWidth="1"/>
    <col min="9487" max="9488" width="9" style="2"/>
    <col min="9489" max="9489" width="9.83203125" style="2" bestFit="1" customWidth="1"/>
    <col min="9490" max="9533" width="9" style="2"/>
    <col min="9534" max="9534" width="8.6640625" style="2" customWidth="1"/>
    <col min="9535" max="9535" width="0" style="2" hidden="1" customWidth="1"/>
    <col min="9536" max="9737" width="9" style="2"/>
    <col min="9738" max="9739" width="21" style="2" customWidth="1"/>
    <col min="9740" max="9740" width="68.6640625" style="2" bestFit="1" customWidth="1"/>
    <col min="9741" max="9741" width="12.33203125" style="2" customWidth="1"/>
    <col min="9742" max="9742" width="17" style="2" customWidth="1"/>
    <col min="9743" max="9744" width="9" style="2"/>
    <col min="9745" max="9745" width="9.83203125" style="2" bestFit="1" customWidth="1"/>
    <col min="9746" max="9789" width="9" style="2"/>
    <col min="9790" max="9790" width="8.6640625" style="2" customWidth="1"/>
    <col min="9791" max="9791" width="0" style="2" hidden="1" customWidth="1"/>
    <col min="9792" max="9993" width="9" style="2"/>
    <col min="9994" max="9995" width="21" style="2" customWidth="1"/>
    <col min="9996" max="9996" width="68.6640625" style="2" bestFit="1" customWidth="1"/>
    <col min="9997" max="9997" width="12.33203125" style="2" customWidth="1"/>
    <col min="9998" max="9998" width="17" style="2" customWidth="1"/>
    <col min="9999" max="10000" width="9" style="2"/>
    <col min="10001" max="10001" width="9.83203125" style="2" bestFit="1" customWidth="1"/>
    <col min="10002" max="10045" width="9" style="2"/>
    <col min="10046" max="10046" width="8.6640625" style="2" customWidth="1"/>
    <col min="10047" max="10047" width="0" style="2" hidden="1" customWidth="1"/>
    <col min="10048" max="10249" width="9" style="2"/>
    <col min="10250" max="10251" width="21" style="2" customWidth="1"/>
    <col min="10252" max="10252" width="68.6640625" style="2" bestFit="1" customWidth="1"/>
    <col min="10253" max="10253" width="12.33203125" style="2" customWidth="1"/>
    <col min="10254" max="10254" width="17" style="2" customWidth="1"/>
    <col min="10255" max="10256" width="9" style="2"/>
    <col min="10257" max="10257" width="9.83203125" style="2" bestFit="1" customWidth="1"/>
    <col min="10258" max="10301" width="9" style="2"/>
    <col min="10302" max="10302" width="8.6640625" style="2" customWidth="1"/>
    <col min="10303" max="10303" width="0" style="2" hidden="1" customWidth="1"/>
    <col min="10304" max="10505" width="9" style="2"/>
    <col min="10506" max="10507" width="21" style="2" customWidth="1"/>
    <col min="10508" max="10508" width="68.6640625" style="2" bestFit="1" customWidth="1"/>
    <col min="10509" max="10509" width="12.33203125" style="2" customWidth="1"/>
    <col min="10510" max="10510" width="17" style="2" customWidth="1"/>
    <col min="10511" max="10512" width="9" style="2"/>
    <col min="10513" max="10513" width="9.83203125" style="2" bestFit="1" customWidth="1"/>
    <col min="10514" max="10557" width="9" style="2"/>
    <col min="10558" max="10558" width="8.6640625" style="2" customWidth="1"/>
    <col min="10559" max="10559" width="0" style="2" hidden="1" customWidth="1"/>
    <col min="10560" max="10761" width="9" style="2"/>
    <col min="10762" max="10763" width="21" style="2" customWidth="1"/>
    <col min="10764" max="10764" width="68.6640625" style="2" bestFit="1" customWidth="1"/>
    <col min="10765" max="10765" width="12.33203125" style="2" customWidth="1"/>
    <col min="10766" max="10766" width="17" style="2" customWidth="1"/>
    <col min="10767" max="10768" width="9" style="2"/>
    <col min="10769" max="10769" width="9.83203125" style="2" bestFit="1" customWidth="1"/>
    <col min="10770" max="10813" width="9" style="2"/>
    <col min="10814" max="10814" width="8.6640625" style="2" customWidth="1"/>
    <col min="10815" max="10815" width="0" style="2" hidden="1" customWidth="1"/>
    <col min="10816" max="11017" width="9" style="2"/>
    <col min="11018" max="11019" width="21" style="2" customWidth="1"/>
    <col min="11020" max="11020" width="68.6640625" style="2" bestFit="1" customWidth="1"/>
    <col min="11021" max="11021" width="12.33203125" style="2" customWidth="1"/>
    <col min="11022" max="11022" width="17" style="2" customWidth="1"/>
    <col min="11023" max="11024" width="9" style="2"/>
    <col min="11025" max="11025" width="9.83203125" style="2" bestFit="1" customWidth="1"/>
    <col min="11026" max="11069" width="9" style="2"/>
    <col min="11070" max="11070" width="8.6640625" style="2" customWidth="1"/>
    <col min="11071" max="11071" width="0" style="2" hidden="1" customWidth="1"/>
    <col min="11072" max="11273" width="9" style="2"/>
    <col min="11274" max="11275" width="21" style="2" customWidth="1"/>
    <col min="11276" max="11276" width="68.6640625" style="2" bestFit="1" customWidth="1"/>
    <col min="11277" max="11277" width="12.33203125" style="2" customWidth="1"/>
    <col min="11278" max="11278" width="17" style="2" customWidth="1"/>
    <col min="11279" max="11280" width="9" style="2"/>
    <col min="11281" max="11281" width="9.83203125" style="2" bestFit="1" customWidth="1"/>
    <col min="11282" max="11325" width="9" style="2"/>
    <col min="11326" max="11326" width="8.6640625" style="2" customWidth="1"/>
    <col min="11327" max="11327" width="0" style="2" hidden="1" customWidth="1"/>
    <col min="11328" max="11529" width="9" style="2"/>
    <col min="11530" max="11531" width="21" style="2" customWidth="1"/>
    <col min="11532" max="11532" width="68.6640625" style="2" bestFit="1" customWidth="1"/>
    <col min="11533" max="11533" width="12.33203125" style="2" customWidth="1"/>
    <col min="11534" max="11534" width="17" style="2" customWidth="1"/>
    <col min="11535" max="11536" width="9" style="2"/>
    <col min="11537" max="11537" width="9.83203125" style="2" bestFit="1" customWidth="1"/>
    <col min="11538" max="11581" width="9" style="2"/>
    <col min="11582" max="11582" width="8.6640625" style="2" customWidth="1"/>
    <col min="11583" max="11583" width="0" style="2" hidden="1" customWidth="1"/>
    <col min="11584" max="11785" width="9" style="2"/>
    <col min="11786" max="11787" width="21" style="2" customWidth="1"/>
    <col min="11788" max="11788" width="68.6640625" style="2" bestFit="1" customWidth="1"/>
    <col min="11789" max="11789" width="12.33203125" style="2" customWidth="1"/>
    <col min="11790" max="11790" width="17" style="2" customWidth="1"/>
    <col min="11791" max="11792" width="9" style="2"/>
    <col min="11793" max="11793" width="9.83203125" style="2" bestFit="1" customWidth="1"/>
    <col min="11794" max="11837" width="9" style="2"/>
    <col min="11838" max="11838" width="8.6640625" style="2" customWidth="1"/>
    <col min="11839" max="11839" width="0" style="2" hidden="1" customWidth="1"/>
    <col min="11840" max="12041" width="9" style="2"/>
    <col min="12042" max="12043" width="21" style="2" customWidth="1"/>
    <col min="12044" max="12044" width="68.6640625" style="2" bestFit="1" customWidth="1"/>
    <col min="12045" max="12045" width="12.33203125" style="2" customWidth="1"/>
    <col min="12046" max="12046" width="17" style="2" customWidth="1"/>
    <col min="12047" max="12048" width="9" style="2"/>
    <col min="12049" max="12049" width="9.83203125" style="2" bestFit="1" customWidth="1"/>
    <col min="12050" max="12093" width="9" style="2"/>
    <col min="12094" max="12094" width="8.6640625" style="2" customWidth="1"/>
    <col min="12095" max="12095" width="0" style="2" hidden="1" customWidth="1"/>
    <col min="12096" max="12297" width="9" style="2"/>
    <col min="12298" max="12299" width="21" style="2" customWidth="1"/>
    <col min="12300" max="12300" width="68.6640625" style="2" bestFit="1" customWidth="1"/>
    <col min="12301" max="12301" width="12.33203125" style="2" customWidth="1"/>
    <col min="12302" max="12302" width="17" style="2" customWidth="1"/>
    <col min="12303" max="12304" width="9" style="2"/>
    <col min="12305" max="12305" width="9.83203125" style="2" bestFit="1" customWidth="1"/>
    <col min="12306" max="12349" width="9" style="2"/>
    <col min="12350" max="12350" width="8.6640625" style="2" customWidth="1"/>
    <col min="12351" max="12351" width="0" style="2" hidden="1" customWidth="1"/>
    <col min="12352" max="12553" width="9" style="2"/>
    <col min="12554" max="12555" width="21" style="2" customWidth="1"/>
    <col min="12556" max="12556" width="68.6640625" style="2" bestFit="1" customWidth="1"/>
    <col min="12557" max="12557" width="12.33203125" style="2" customWidth="1"/>
    <col min="12558" max="12558" width="17" style="2" customWidth="1"/>
    <col min="12559" max="12560" width="9" style="2"/>
    <col min="12561" max="12561" width="9.83203125" style="2" bestFit="1" customWidth="1"/>
    <col min="12562" max="12605" width="9" style="2"/>
    <col min="12606" max="12606" width="8.6640625" style="2" customWidth="1"/>
    <col min="12607" max="12607" width="0" style="2" hidden="1" customWidth="1"/>
    <col min="12608" max="12809" width="9" style="2"/>
    <col min="12810" max="12811" width="21" style="2" customWidth="1"/>
    <col min="12812" max="12812" width="68.6640625" style="2" bestFit="1" customWidth="1"/>
    <col min="12813" max="12813" width="12.33203125" style="2" customWidth="1"/>
    <col min="12814" max="12814" width="17" style="2" customWidth="1"/>
    <col min="12815" max="12816" width="9" style="2"/>
    <col min="12817" max="12817" width="9.83203125" style="2" bestFit="1" customWidth="1"/>
    <col min="12818" max="12861" width="9" style="2"/>
    <col min="12862" max="12862" width="8.6640625" style="2" customWidth="1"/>
    <col min="12863" max="12863" width="0" style="2" hidden="1" customWidth="1"/>
    <col min="12864" max="13065" width="9" style="2"/>
    <col min="13066" max="13067" width="21" style="2" customWidth="1"/>
    <col min="13068" max="13068" width="68.6640625" style="2" bestFit="1" customWidth="1"/>
    <col min="13069" max="13069" width="12.33203125" style="2" customWidth="1"/>
    <col min="13070" max="13070" width="17" style="2" customWidth="1"/>
    <col min="13071" max="13072" width="9" style="2"/>
    <col min="13073" max="13073" width="9.83203125" style="2" bestFit="1" customWidth="1"/>
    <col min="13074" max="13117" width="9" style="2"/>
    <col min="13118" max="13118" width="8.6640625" style="2" customWidth="1"/>
    <col min="13119" max="13119" width="0" style="2" hidden="1" customWidth="1"/>
    <col min="13120" max="13321" width="9" style="2"/>
    <col min="13322" max="13323" width="21" style="2" customWidth="1"/>
    <col min="13324" max="13324" width="68.6640625" style="2" bestFit="1" customWidth="1"/>
    <col min="13325" max="13325" width="12.33203125" style="2" customWidth="1"/>
    <col min="13326" max="13326" width="17" style="2" customWidth="1"/>
    <col min="13327" max="13328" width="9" style="2"/>
    <col min="13329" max="13329" width="9.83203125" style="2" bestFit="1" customWidth="1"/>
    <col min="13330" max="13373" width="9" style="2"/>
    <col min="13374" max="13374" width="8.6640625" style="2" customWidth="1"/>
    <col min="13375" max="13375" width="0" style="2" hidden="1" customWidth="1"/>
    <col min="13376" max="13577" width="9" style="2"/>
    <col min="13578" max="13579" width="21" style="2" customWidth="1"/>
    <col min="13580" max="13580" width="68.6640625" style="2" bestFit="1" customWidth="1"/>
    <col min="13581" max="13581" width="12.33203125" style="2" customWidth="1"/>
    <col min="13582" max="13582" width="17" style="2" customWidth="1"/>
    <col min="13583" max="13584" width="9" style="2"/>
    <col min="13585" max="13585" width="9.83203125" style="2" bestFit="1" customWidth="1"/>
    <col min="13586" max="13629" width="9" style="2"/>
    <col min="13630" max="13630" width="8.6640625" style="2" customWidth="1"/>
    <col min="13631" max="13631" width="0" style="2" hidden="1" customWidth="1"/>
    <col min="13632" max="13833" width="9" style="2"/>
    <col min="13834" max="13835" width="21" style="2" customWidth="1"/>
    <col min="13836" max="13836" width="68.6640625" style="2" bestFit="1" customWidth="1"/>
    <col min="13837" max="13837" width="12.33203125" style="2" customWidth="1"/>
    <col min="13838" max="13838" width="17" style="2" customWidth="1"/>
    <col min="13839" max="13840" width="9" style="2"/>
    <col min="13841" max="13841" width="9.83203125" style="2" bestFit="1" customWidth="1"/>
    <col min="13842" max="13885" width="9" style="2"/>
    <col min="13886" max="13886" width="8.6640625" style="2" customWidth="1"/>
    <col min="13887" max="13887" width="0" style="2" hidden="1" customWidth="1"/>
    <col min="13888" max="14089" width="9" style="2"/>
    <col min="14090" max="14091" width="21" style="2" customWidth="1"/>
    <col min="14092" max="14092" width="68.6640625" style="2" bestFit="1" customWidth="1"/>
    <col min="14093" max="14093" width="12.33203125" style="2" customWidth="1"/>
    <col min="14094" max="14094" width="17" style="2" customWidth="1"/>
    <col min="14095" max="14096" width="9" style="2"/>
    <col min="14097" max="14097" width="9.83203125" style="2" bestFit="1" customWidth="1"/>
    <col min="14098" max="14141" width="9" style="2"/>
    <col min="14142" max="14142" width="8.6640625" style="2" customWidth="1"/>
    <col min="14143" max="14143" width="0" style="2" hidden="1" customWidth="1"/>
    <col min="14144" max="14345" width="9" style="2"/>
    <col min="14346" max="14347" width="21" style="2" customWidth="1"/>
    <col min="14348" max="14348" width="68.6640625" style="2" bestFit="1" customWidth="1"/>
    <col min="14349" max="14349" width="12.33203125" style="2" customWidth="1"/>
    <col min="14350" max="14350" width="17" style="2" customWidth="1"/>
    <col min="14351" max="14352" width="9" style="2"/>
    <col min="14353" max="14353" width="9.83203125" style="2" bestFit="1" customWidth="1"/>
    <col min="14354" max="14397" width="9" style="2"/>
    <col min="14398" max="14398" width="8.6640625" style="2" customWidth="1"/>
    <col min="14399" max="14399" width="0" style="2" hidden="1" customWidth="1"/>
    <col min="14400" max="14601" width="9" style="2"/>
    <col min="14602" max="14603" width="21" style="2" customWidth="1"/>
    <col min="14604" max="14604" width="68.6640625" style="2" bestFit="1" customWidth="1"/>
    <col min="14605" max="14605" width="12.33203125" style="2" customWidth="1"/>
    <col min="14606" max="14606" width="17" style="2" customWidth="1"/>
    <col min="14607" max="14608" width="9" style="2"/>
    <col min="14609" max="14609" width="9.83203125" style="2" bestFit="1" customWidth="1"/>
    <col min="14610" max="14653" width="9" style="2"/>
    <col min="14654" max="14654" width="8.6640625" style="2" customWidth="1"/>
    <col min="14655" max="14655" width="0" style="2" hidden="1" customWidth="1"/>
    <col min="14656" max="14857" width="9" style="2"/>
    <col min="14858" max="14859" width="21" style="2" customWidth="1"/>
    <col min="14860" max="14860" width="68.6640625" style="2" bestFit="1" customWidth="1"/>
    <col min="14861" max="14861" width="12.33203125" style="2" customWidth="1"/>
    <col min="14862" max="14862" width="17" style="2" customWidth="1"/>
    <col min="14863" max="14864" width="9" style="2"/>
    <col min="14865" max="14865" width="9.83203125" style="2" bestFit="1" customWidth="1"/>
    <col min="14866" max="14909" width="9" style="2"/>
    <col min="14910" max="14910" width="8.6640625" style="2" customWidth="1"/>
    <col min="14911" max="14911" width="0" style="2" hidden="1" customWidth="1"/>
    <col min="14912" max="15113" width="9" style="2"/>
    <col min="15114" max="15115" width="21" style="2" customWidth="1"/>
    <col min="15116" max="15116" width="68.6640625" style="2" bestFit="1" customWidth="1"/>
    <col min="15117" max="15117" width="12.33203125" style="2" customWidth="1"/>
    <col min="15118" max="15118" width="17" style="2" customWidth="1"/>
    <col min="15119" max="15120" width="9" style="2"/>
    <col min="15121" max="15121" width="9.83203125" style="2" bestFit="1" customWidth="1"/>
    <col min="15122" max="15165" width="9" style="2"/>
    <col min="15166" max="15166" width="8.6640625" style="2" customWidth="1"/>
    <col min="15167" max="15167" width="0" style="2" hidden="1" customWidth="1"/>
    <col min="15168" max="15369" width="9" style="2"/>
    <col min="15370" max="15371" width="21" style="2" customWidth="1"/>
    <col min="15372" max="15372" width="68.6640625" style="2" bestFit="1" customWidth="1"/>
    <col min="15373" max="15373" width="12.33203125" style="2" customWidth="1"/>
    <col min="15374" max="15374" width="17" style="2" customWidth="1"/>
    <col min="15375" max="15376" width="9" style="2"/>
    <col min="15377" max="15377" width="9.83203125" style="2" bestFit="1" customWidth="1"/>
    <col min="15378" max="15421" width="9" style="2"/>
    <col min="15422" max="15422" width="8.6640625" style="2" customWidth="1"/>
    <col min="15423" max="15423" width="0" style="2" hidden="1" customWidth="1"/>
    <col min="15424" max="15625" width="9" style="2"/>
    <col min="15626" max="15627" width="21" style="2" customWidth="1"/>
    <col min="15628" max="15628" width="68.6640625" style="2" bestFit="1" customWidth="1"/>
    <col min="15629" max="15629" width="12.33203125" style="2" customWidth="1"/>
    <col min="15630" max="15630" width="17" style="2" customWidth="1"/>
    <col min="15631" max="15632" width="9" style="2"/>
    <col min="15633" max="15633" width="9.83203125" style="2" bestFit="1" customWidth="1"/>
    <col min="15634" max="15677" width="9" style="2"/>
    <col min="15678" max="15678" width="8.6640625" style="2" customWidth="1"/>
    <col min="15679" max="15679" width="0" style="2" hidden="1" customWidth="1"/>
    <col min="15680" max="15881" width="9" style="2"/>
    <col min="15882" max="15883" width="21" style="2" customWidth="1"/>
    <col min="15884" max="15884" width="68.6640625" style="2" bestFit="1" customWidth="1"/>
    <col min="15885" max="15885" width="12.33203125" style="2" customWidth="1"/>
    <col min="15886" max="15886" width="17" style="2" customWidth="1"/>
    <col min="15887" max="15888" width="9" style="2"/>
    <col min="15889" max="15889" width="9.83203125" style="2" bestFit="1" customWidth="1"/>
    <col min="15890" max="15933" width="9" style="2"/>
    <col min="15934" max="15934" width="8.6640625" style="2" customWidth="1"/>
    <col min="15935" max="15935" width="0" style="2" hidden="1" customWidth="1"/>
    <col min="15936" max="16137" width="9" style="2"/>
    <col min="16138" max="16139" width="21" style="2" customWidth="1"/>
    <col min="16140" max="16140" width="68.6640625" style="2" bestFit="1" customWidth="1"/>
    <col min="16141" max="16141" width="12.33203125" style="2" customWidth="1"/>
    <col min="16142" max="16142" width="17" style="2" customWidth="1"/>
    <col min="16143" max="16144" width="9" style="2"/>
    <col min="16145" max="16145" width="9.83203125" style="2" bestFit="1" customWidth="1"/>
    <col min="16146" max="16189" width="9" style="2"/>
    <col min="16190" max="16190" width="8.6640625" style="2" customWidth="1"/>
    <col min="16191" max="16191" width="0" style="2" hidden="1" customWidth="1"/>
    <col min="16192" max="16384" width="9" style="2"/>
  </cols>
  <sheetData>
    <row r="1" spans="1:73" ht="20">
      <c r="A1" s="1" t="s">
        <v>121</v>
      </c>
    </row>
    <row r="2" spans="1:73">
      <c r="F2" s="117">
        <f t="shared" ref="F2:BG2" si="0">G2-1</f>
        <v>12</v>
      </c>
      <c r="G2" s="117">
        <f t="shared" si="0"/>
        <v>13</v>
      </c>
      <c r="H2" s="117">
        <f t="shared" si="0"/>
        <v>14</v>
      </c>
      <c r="I2" s="117">
        <f t="shared" si="0"/>
        <v>15</v>
      </c>
      <c r="J2" s="117">
        <f t="shared" si="0"/>
        <v>16</v>
      </c>
      <c r="K2" s="117">
        <f t="shared" si="0"/>
        <v>17</v>
      </c>
      <c r="L2" s="117">
        <f t="shared" si="0"/>
        <v>18</v>
      </c>
      <c r="M2" s="117">
        <f t="shared" si="0"/>
        <v>19</v>
      </c>
      <c r="N2" s="117">
        <f t="shared" si="0"/>
        <v>20</v>
      </c>
      <c r="O2" s="117">
        <f t="shared" si="0"/>
        <v>21</v>
      </c>
      <c r="P2" s="117">
        <f t="shared" si="0"/>
        <v>22</v>
      </c>
      <c r="Q2" s="117">
        <f t="shared" si="0"/>
        <v>23</v>
      </c>
      <c r="R2" s="117">
        <f t="shared" si="0"/>
        <v>24</v>
      </c>
      <c r="S2" s="117">
        <f t="shared" si="0"/>
        <v>25</v>
      </c>
      <c r="T2" s="117">
        <f t="shared" si="0"/>
        <v>26</v>
      </c>
      <c r="U2" s="117">
        <f t="shared" si="0"/>
        <v>27</v>
      </c>
      <c r="V2" s="117">
        <f t="shared" si="0"/>
        <v>28</v>
      </c>
      <c r="W2" s="117">
        <f t="shared" si="0"/>
        <v>29</v>
      </c>
      <c r="X2" s="117">
        <f t="shared" si="0"/>
        <v>30</v>
      </c>
      <c r="Y2" s="117">
        <f t="shared" si="0"/>
        <v>31</v>
      </c>
      <c r="Z2" s="117">
        <f t="shared" si="0"/>
        <v>32</v>
      </c>
      <c r="AA2" s="117">
        <f t="shared" si="0"/>
        <v>33</v>
      </c>
      <c r="AB2" s="117">
        <f t="shared" si="0"/>
        <v>34</v>
      </c>
      <c r="AC2" s="117">
        <f t="shared" si="0"/>
        <v>35</v>
      </c>
      <c r="AD2" s="117">
        <f t="shared" si="0"/>
        <v>36</v>
      </c>
      <c r="AE2" s="117">
        <f t="shared" si="0"/>
        <v>37</v>
      </c>
      <c r="AF2" s="117">
        <f t="shared" si="0"/>
        <v>38</v>
      </c>
      <c r="AG2" s="117">
        <f t="shared" si="0"/>
        <v>39</v>
      </c>
      <c r="AH2" s="117">
        <f t="shared" si="0"/>
        <v>40</v>
      </c>
      <c r="AI2" s="117">
        <f t="shared" si="0"/>
        <v>41</v>
      </c>
      <c r="AJ2" s="117">
        <f t="shared" si="0"/>
        <v>42</v>
      </c>
      <c r="AK2" s="117">
        <f t="shared" si="0"/>
        <v>43</v>
      </c>
      <c r="AL2" s="117">
        <f t="shared" si="0"/>
        <v>44</v>
      </c>
      <c r="AM2" s="117">
        <f t="shared" si="0"/>
        <v>45</v>
      </c>
      <c r="AN2" s="117">
        <f t="shared" si="0"/>
        <v>46</v>
      </c>
      <c r="AO2" s="117">
        <f t="shared" si="0"/>
        <v>47</v>
      </c>
      <c r="AP2" s="117">
        <f t="shared" si="0"/>
        <v>48</v>
      </c>
      <c r="AQ2" s="117">
        <f t="shared" si="0"/>
        <v>49</v>
      </c>
      <c r="AR2" s="117">
        <f t="shared" si="0"/>
        <v>50</v>
      </c>
      <c r="AS2" s="117">
        <f t="shared" si="0"/>
        <v>51</v>
      </c>
      <c r="AT2" s="117">
        <f t="shared" si="0"/>
        <v>52</v>
      </c>
      <c r="AU2" s="117">
        <f t="shared" si="0"/>
        <v>53</v>
      </c>
      <c r="AV2" s="117">
        <f t="shared" si="0"/>
        <v>54</v>
      </c>
      <c r="AW2" s="117">
        <f t="shared" si="0"/>
        <v>55</v>
      </c>
      <c r="AX2" s="117">
        <f t="shared" si="0"/>
        <v>56</v>
      </c>
      <c r="AY2" s="117">
        <f t="shared" si="0"/>
        <v>57</v>
      </c>
      <c r="AZ2" s="117">
        <f t="shared" si="0"/>
        <v>58</v>
      </c>
      <c r="BA2" s="117">
        <f t="shared" si="0"/>
        <v>59</v>
      </c>
      <c r="BB2" s="117">
        <f t="shared" si="0"/>
        <v>60</v>
      </c>
      <c r="BC2" s="117">
        <f t="shared" si="0"/>
        <v>61</v>
      </c>
      <c r="BD2" s="117">
        <f t="shared" si="0"/>
        <v>62</v>
      </c>
      <c r="BE2" s="117">
        <f t="shared" si="0"/>
        <v>63</v>
      </c>
      <c r="BF2" s="117">
        <f t="shared" si="0"/>
        <v>64</v>
      </c>
      <c r="BG2" s="117">
        <f t="shared" si="0"/>
        <v>65</v>
      </c>
      <c r="BH2" s="117">
        <f t="shared" ref="BH2:BI2" si="1">BI2-1</f>
        <v>66</v>
      </c>
      <c r="BI2" s="117">
        <f t="shared" si="1"/>
        <v>67</v>
      </c>
      <c r="BJ2" s="117">
        <v>68</v>
      </c>
    </row>
    <row r="3" spans="1:73" ht="19" thickBot="1">
      <c r="A3" s="3" t="s">
        <v>0</v>
      </c>
    </row>
    <row r="4" spans="1:73" ht="18" customHeight="1" thickBot="1">
      <c r="A4" s="26"/>
      <c r="B4" s="11"/>
      <c r="C4" s="22"/>
      <c r="D4" s="22"/>
      <c r="E4" s="22"/>
      <c r="F4" s="450" t="s">
        <v>12</v>
      </c>
      <c r="G4" s="451"/>
      <c r="H4" s="451"/>
      <c r="I4" s="451"/>
      <c r="J4" s="451"/>
      <c r="K4" s="452"/>
      <c r="L4" s="117" t="str">
        <f>VLOOKUP(F4,BL6:BQ13,6,0)</f>
        <v>N</v>
      </c>
    </row>
    <row r="5" spans="1:73" ht="29.25" customHeight="1" thickBot="1">
      <c r="B5" s="118" t="str">
        <f>Results!B5</f>
        <v>Scenario Number</v>
      </c>
      <c r="C5" s="119" t="str">
        <f>Results!C5</f>
        <v>Deaths model</v>
      </c>
      <c r="D5" s="119" t="str">
        <f>Results!D5</f>
        <v>Claim to death ratio</v>
      </c>
      <c r="E5" s="120" t="str">
        <f>Results!E5</f>
        <v>Average cost scenario</v>
      </c>
      <c r="F5" s="122">
        <v>2005</v>
      </c>
      <c r="G5" s="123">
        <f t="shared" ref="G5:AW5" si="2">F5+1</f>
        <v>2006</v>
      </c>
      <c r="H5" s="123">
        <f t="shared" si="2"/>
        <v>2007</v>
      </c>
      <c r="I5" s="123">
        <f t="shared" si="2"/>
        <v>2008</v>
      </c>
      <c r="J5" s="123">
        <f t="shared" si="2"/>
        <v>2009</v>
      </c>
      <c r="K5" s="123">
        <f t="shared" si="2"/>
        <v>2010</v>
      </c>
      <c r="L5" s="123">
        <f t="shared" si="2"/>
        <v>2011</v>
      </c>
      <c r="M5" s="123">
        <f t="shared" si="2"/>
        <v>2012</v>
      </c>
      <c r="N5" s="123">
        <f t="shared" si="2"/>
        <v>2013</v>
      </c>
      <c r="O5" s="123">
        <f t="shared" si="2"/>
        <v>2014</v>
      </c>
      <c r="P5" s="123">
        <f t="shared" si="2"/>
        <v>2015</v>
      </c>
      <c r="Q5" s="123">
        <f t="shared" si="2"/>
        <v>2016</v>
      </c>
      <c r="R5" s="123">
        <f t="shared" si="2"/>
        <v>2017</v>
      </c>
      <c r="S5" s="123">
        <f t="shared" si="2"/>
        <v>2018</v>
      </c>
      <c r="T5" s="123">
        <f t="shared" si="2"/>
        <v>2019</v>
      </c>
      <c r="U5" s="123">
        <f t="shared" si="2"/>
        <v>2020</v>
      </c>
      <c r="V5" s="123">
        <f t="shared" si="2"/>
        <v>2021</v>
      </c>
      <c r="W5" s="123">
        <f t="shared" si="2"/>
        <v>2022</v>
      </c>
      <c r="X5" s="123">
        <f t="shared" si="2"/>
        <v>2023</v>
      </c>
      <c r="Y5" s="123">
        <f t="shared" si="2"/>
        <v>2024</v>
      </c>
      <c r="Z5" s="123">
        <f t="shared" si="2"/>
        <v>2025</v>
      </c>
      <c r="AA5" s="123">
        <f t="shared" si="2"/>
        <v>2026</v>
      </c>
      <c r="AB5" s="123">
        <f t="shared" si="2"/>
        <v>2027</v>
      </c>
      <c r="AC5" s="123">
        <f t="shared" si="2"/>
        <v>2028</v>
      </c>
      <c r="AD5" s="123">
        <f t="shared" si="2"/>
        <v>2029</v>
      </c>
      <c r="AE5" s="123">
        <f t="shared" si="2"/>
        <v>2030</v>
      </c>
      <c r="AF5" s="123">
        <f t="shared" si="2"/>
        <v>2031</v>
      </c>
      <c r="AG5" s="123">
        <f t="shared" si="2"/>
        <v>2032</v>
      </c>
      <c r="AH5" s="123">
        <f t="shared" si="2"/>
        <v>2033</v>
      </c>
      <c r="AI5" s="123">
        <f t="shared" si="2"/>
        <v>2034</v>
      </c>
      <c r="AJ5" s="123">
        <f t="shared" si="2"/>
        <v>2035</v>
      </c>
      <c r="AK5" s="123">
        <f t="shared" si="2"/>
        <v>2036</v>
      </c>
      <c r="AL5" s="123">
        <f t="shared" si="2"/>
        <v>2037</v>
      </c>
      <c r="AM5" s="123">
        <f t="shared" si="2"/>
        <v>2038</v>
      </c>
      <c r="AN5" s="123">
        <f t="shared" si="2"/>
        <v>2039</v>
      </c>
      <c r="AO5" s="123">
        <f t="shared" si="2"/>
        <v>2040</v>
      </c>
      <c r="AP5" s="123">
        <f t="shared" si="2"/>
        <v>2041</v>
      </c>
      <c r="AQ5" s="123">
        <f t="shared" si="2"/>
        <v>2042</v>
      </c>
      <c r="AR5" s="123">
        <f t="shared" si="2"/>
        <v>2043</v>
      </c>
      <c r="AS5" s="123">
        <f t="shared" si="2"/>
        <v>2044</v>
      </c>
      <c r="AT5" s="123">
        <f t="shared" si="2"/>
        <v>2045</v>
      </c>
      <c r="AU5" s="123">
        <f t="shared" si="2"/>
        <v>2046</v>
      </c>
      <c r="AV5" s="123">
        <f t="shared" si="2"/>
        <v>2047</v>
      </c>
      <c r="AW5" s="123">
        <f t="shared" si="2"/>
        <v>2048</v>
      </c>
      <c r="AX5" s="123">
        <f t="shared" ref="AX5" si="3">AW5+1</f>
        <v>2049</v>
      </c>
      <c r="AY5" s="123">
        <f t="shared" ref="AY5" si="4">AX5+1</f>
        <v>2050</v>
      </c>
      <c r="AZ5" s="123">
        <f t="shared" ref="AZ5" si="5">AY5+1</f>
        <v>2051</v>
      </c>
      <c r="BA5" s="123">
        <f t="shared" ref="BA5" si="6">AZ5+1</f>
        <v>2052</v>
      </c>
      <c r="BB5" s="123">
        <f t="shared" ref="BB5" si="7">BA5+1</f>
        <v>2053</v>
      </c>
      <c r="BC5" s="123">
        <f t="shared" ref="BC5" si="8">BB5+1</f>
        <v>2054</v>
      </c>
      <c r="BD5" s="123">
        <f t="shared" ref="BD5" si="9">BC5+1</f>
        <v>2055</v>
      </c>
      <c r="BE5" s="123">
        <f t="shared" ref="BE5" si="10">BD5+1</f>
        <v>2056</v>
      </c>
      <c r="BF5" s="123">
        <f t="shared" ref="BF5" si="11">BE5+1</f>
        <v>2057</v>
      </c>
      <c r="BG5" s="123">
        <f t="shared" ref="BG5" si="12">BF5+1</f>
        <v>2058</v>
      </c>
      <c r="BH5" s="123">
        <f t="shared" ref="BH5" si="13">BG5+1</f>
        <v>2059</v>
      </c>
      <c r="BI5" s="123">
        <f t="shared" ref="BI5" si="14">BH5+1</f>
        <v>2060</v>
      </c>
      <c r="BJ5" s="121" t="str">
        <f>Startyear&amp;" to "&amp;Endyear</f>
        <v>2020 to 2060</v>
      </c>
      <c r="BL5" s="233" t="s">
        <v>100</v>
      </c>
      <c r="BM5" s="14" t="s">
        <v>101</v>
      </c>
      <c r="BN5" s="14" t="s">
        <v>102</v>
      </c>
      <c r="BO5" s="14" t="s">
        <v>98</v>
      </c>
      <c r="BP5" s="14" t="s">
        <v>99</v>
      </c>
      <c r="BQ5" s="14" t="s">
        <v>67</v>
      </c>
      <c r="BS5" s="14" t="s">
        <v>97</v>
      </c>
      <c r="BT5" s="14" t="s">
        <v>98</v>
      </c>
    </row>
    <row r="6" spans="1:73" ht="14.25" customHeight="1">
      <c r="B6" s="10">
        <f>Results!B6</f>
        <v>1</v>
      </c>
      <c r="C6" s="4" t="str">
        <f>Results!C6</f>
        <v>Deaths - AWP2 (2020)</v>
      </c>
      <c r="D6" s="4" t="str">
        <f>Results!D6</f>
        <v>PTC - 2020 Central</v>
      </c>
      <c r="E6" s="5" t="str">
        <f>Results!E6</f>
        <v>ACPC - 2020 Central</v>
      </c>
      <c r="F6" s="323">
        <f ca="1">INDIRECT(""&amp;$B6&amp;"!"&amp;VLOOKUP($F$4,$BL$6:$BP$13,4,0)&amp;F$2)/VLOOKUP($F$4,$BL$6:$BP$13,5,0)</f>
        <v>1703.5514465912763</v>
      </c>
      <c r="G6" s="323">
        <f t="shared" ref="F6:O15" ca="1" si="15">INDIRECT(""&amp;$B6&amp;"!"&amp;VLOOKUP($F$4,$BL$6:$BP$13,4,0)&amp;G$2)/VLOOKUP($F$4,$BL$6:$BP$13,5,0)</f>
        <v>1760.2227555920622</v>
      </c>
      <c r="H6" s="323">
        <f t="shared" ca="1" si="15"/>
        <v>1815.1028593554061</v>
      </c>
      <c r="I6" s="323">
        <f t="shared" ca="1" si="15"/>
        <v>1870.3880005380945</v>
      </c>
      <c r="J6" s="323">
        <f t="shared" ca="1" si="15"/>
        <v>1917.1605487448805</v>
      </c>
      <c r="K6" s="323">
        <f t="shared" ca="1" si="15"/>
        <v>1961.6075620932152</v>
      </c>
      <c r="L6" s="323">
        <f t="shared" ca="1" si="15"/>
        <v>1999.280677811922</v>
      </c>
      <c r="M6" s="323">
        <f t="shared" ca="1" si="15"/>
        <v>2031.1636065806729</v>
      </c>
      <c r="N6" s="323">
        <f t="shared" ca="1" si="15"/>
        <v>2054.3089804027577</v>
      </c>
      <c r="O6" s="323">
        <f t="shared" ca="1" si="15"/>
        <v>2073.8414595316267</v>
      </c>
      <c r="P6" s="323">
        <f t="shared" ref="P6:Y15" ca="1" si="16">INDIRECT(""&amp;$B6&amp;"!"&amp;VLOOKUP($F$4,$BL$6:$BP$13,4,0)&amp;P$2)/VLOOKUP($F$4,$BL$6:$BP$13,5,0)</f>
        <v>2076.7304763952457</v>
      </c>
      <c r="Q6" s="323">
        <f t="shared" ca="1" si="16"/>
        <v>2071.8522571086201</v>
      </c>
      <c r="R6" s="323">
        <f t="shared" ca="1" si="16"/>
        <v>2054.2857441109577</v>
      </c>
      <c r="S6" s="323">
        <f t="shared" ca="1" si="16"/>
        <v>2030.4452031525436</v>
      </c>
      <c r="T6" s="323">
        <f t="shared" ca="1" si="16"/>
        <v>1996.0978568572507</v>
      </c>
      <c r="U6" s="323">
        <f t="shared" ca="1" si="16"/>
        <v>1951.7136934133066</v>
      </c>
      <c r="V6" s="323">
        <f t="shared" ca="1" si="16"/>
        <v>1898.3052520883261</v>
      </c>
      <c r="W6" s="323">
        <f t="shared" ca="1" si="16"/>
        <v>1837.3691061786162</v>
      </c>
      <c r="X6" s="323">
        <f t="shared" ca="1" si="16"/>
        <v>1770.7747217842241</v>
      </c>
      <c r="Y6" s="323">
        <f t="shared" ca="1" si="16"/>
        <v>1698.1921715154458</v>
      </c>
      <c r="Z6" s="323">
        <f t="shared" ref="Z6:AI15" ca="1" si="17">INDIRECT(""&amp;$B6&amp;"!"&amp;VLOOKUP($F$4,$BL$6:$BP$13,4,0)&amp;Z$2)/VLOOKUP($F$4,$BL$6:$BP$13,5,0)</f>
        <v>1619.2227774696587</v>
      </c>
      <c r="AA6" s="323">
        <f t="shared" ca="1" si="17"/>
        <v>1536.1527468491633</v>
      </c>
      <c r="AB6" s="323">
        <f t="shared" ca="1" si="17"/>
        <v>1449.7435248893353</v>
      </c>
      <c r="AC6" s="323">
        <f t="shared" ca="1" si="17"/>
        <v>1360.7918850948172</v>
      </c>
      <c r="AD6" s="323">
        <f t="shared" ca="1" si="17"/>
        <v>1271.7579967492004</v>
      </c>
      <c r="AE6" s="323">
        <f t="shared" ca="1" si="17"/>
        <v>1184.2209673187913</v>
      </c>
      <c r="AF6" s="323">
        <f t="shared" ca="1" si="17"/>
        <v>1101.1647360497248</v>
      </c>
      <c r="AG6" s="323">
        <f t="shared" ca="1" si="17"/>
        <v>1016.0530379722017</v>
      </c>
      <c r="AH6" s="323">
        <f t="shared" ca="1" si="17"/>
        <v>929.65856278910735</v>
      </c>
      <c r="AI6" s="323">
        <f t="shared" ca="1" si="17"/>
        <v>844.94201074758485</v>
      </c>
      <c r="AJ6" s="323">
        <f t="shared" ref="AJ6:AS15" ca="1" si="18">INDIRECT(""&amp;$B6&amp;"!"&amp;VLOOKUP($F$4,$BL$6:$BP$13,4,0)&amp;AJ$2)/VLOOKUP($F$4,$BL$6:$BP$13,5,0)</f>
        <v>766.56029282096586</v>
      </c>
      <c r="AK6" s="323">
        <f t="shared" ca="1" si="18"/>
        <v>692.81499534665386</v>
      </c>
      <c r="AL6" s="323">
        <f t="shared" ca="1" si="18"/>
        <v>612.64024198979462</v>
      </c>
      <c r="AM6" s="323">
        <f t="shared" ca="1" si="18"/>
        <v>544.99709836282932</v>
      </c>
      <c r="AN6" s="323">
        <f t="shared" ca="1" si="18"/>
        <v>486.57671503175777</v>
      </c>
      <c r="AO6" s="323">
        <f t="shared" ca="1" si="18"/>
        <v>435.22774432703966</v>
      </c>
      <c r="AP6" s="323">
        <f t="shared" ca="1" si="18"/>
        <v>389.73401209614468</v>
      </c>
      <c r="AQ6" s="323">
        <f t="shared" ca="1" si="18"/>
        <v>349.09570193533824</v>
      </c>
      <c r="AR6" s="323">
        <f t="shared" ca="1" si="18"/>
        <v>311.89656926726207</v>
      </c>
      <c r="AS6" s="323">
        <f t="shared" ca="1" si="18"/>
        <v>278.49796584184577</v>
      </c>
      <c r="AT6" s="323">
        <f t="shared" ref="AT6:BC15" ca="1" si="19">INDIRECT(""&amp;$B6&amp;"!"&amp;VLOOKUP($F$4,$BL$6:$BP$13,4,0)&amp;AT$2)/VLOOKUP($F$4,$BL$6:$BP$13,5,0)</f>
        <v>248.78350131146181</v>
      </c>
      <c r="AU6" s="323">
        <f t="shared" ca="1" si="19"/>
        <v>221.6454495271046</v>
      </c>
      <c r="AV6" s="323">
        <f t="shared" ca="1" si="19"/>
        <v>196.98046553470087</v>
      </c>
      <c r="AW6" s="323">
        <f t="shared" ca="1" si="19"/>
        <v>174.57694381897667</v>
      </c>
      <c r="AX6" s="323">
        <f t="shared" ca="1" si="19"/>
        <v>154.44722639254223</v>
      </c>
      <c r="AY6" s="323">
        <f t="shared" ca="1" si="19"/>
        <v>135.95650262418894</v>
      </c>
      <c r="AZ6" s="323">
        <f t="shared" ca="1" si="19"/>
        <v>119.13922912369172</v>
      </c>
      <c r="BA6" s="323">
        <f t="shared" ca="1" si="19"/>
        <v>103.9184245980012</v>
      </c>
      <c r="BB6" s="323">
        <f t="shared" ca="1" si="19"/>
        <v>90.289224517947574</v>
      </c>
      <c r="BC6" s="323">
        <f t="shared" ca="1" si="19"/>
        <v>78.076679601519089</v>
      </c>
      <c r="BD6" s="323">
        <f t="shared" ref="BD6:BI15" ca="1" si="20">INDIRECT(""&amp;$B6&amp;"!"&amp;VLOOKUP($F$4,$BL$6:$BP$13,4,0)&amp;BD$2)/VLOOKUP($F$4,$BL$6:$BP$13,5,0)</f>
        <v>67.231643147167148</v>
      </c>
      <c r="BE6" s="323">
        <f t="shared" ca="1" si="20"/>
        <v>57.732614553814777</v>
      </c>
      <c r="BF6" s="323">
        <f t="shared" ca="1" si="20"/>
        <v>49.356232323298599</v>
      </c>
      <c r="BG6" s="323">
        <f t="shared" ca="1" si="20"/>
        <v>42.140089430586293</v>
      </c>
      <c r="BH6" s="323">
        <f t="shared" ca="1" si="20"/>
        <v>35.879199975527662</v>
      </c>
      <c r="BI6" s="323">
        <f t="shared" ca="1" si="20"/>
        <v>30.587361704077217</v>
      </c>
      <c r="BJ6" s="324">
        <f t="shared" ref="BJ6:BJ15" ca="1" si="21">INDIRECT(""&amp;$B6&amp;"!"&amp;VLOOKUP($F$4,$BL$6:$BP$13,4,0)&amp;BJ$2)/VLOOKUP($F$4,$BL$6:$BP$13,5,0)</f>
        <v>27470.494617138109</v>
      </c>
      <c r="BK6" s="12"/>
      <c r="BL6" s="2" t="str">
        <f>BM6</f>
        <v>Male GB Deaths</v>
      </c>
      <c r="BM6" s="116" t="s">
        <v>12</v>
      </c>
      <c r="BN6" s="27">
        <f>MATCH(BM6,'1'!$11:$11,0)</f>
        <v>3</v>
      </c>
      <c r="BO6" s="2" t="str">
        <f>SUBSTITUTE(ADDRESS(1,BN6,4),"1","")</f>
        <v>C</v>
      </c>
      <c r="BP6" s="2">
        <v>1</v>
      </c>
      <c r="BQ6" s="2" t="s">
        <v>85</v>
      </c>
      <c r="BS6" s="231">
        <v>89</v>
      </c>
      <c r="BT6" s="2" t="s">
        <v>93</v>
      </c>
      <c r="BU6" s="2">
        <f>Deaths!BT8</f>
        <v>89</v>
      </c>
    </row>
    <row r="7" spans="1:73" ht="14.25" customHeight="1">
      <c r="B7" s="6">
        <f>Results!B7</f>
        <v>2</v>
      </c>
      <c r="C7" s="7" t="str">
        <f>Results!C7</f>
        <v>Deaths - AWP2 (2020)</v>
      </c>
      <c r="D7" s="7" t="str">
        <f>Results!D7</f>
        <v>PTC - 2020 Central</v>
      </c>
      <c r="E7" s="8" t="str">
        <f>Results!E7</f>
        <v>ACPC - 2020 Central</v>
      </c>
      <c r="F7" s="325">
        <f t="shared" ca="1" si="15"/>
        <v>1691.282853602044</v>
      </c>
      <c r="G7" s="326">
        <f t="shared" ca="1" si="15"/>
        <v>1741.9354935395288</v>
      </c>
      <c r="H7" s="326">
        <f t="shared" ca="1" si="15"/>
        <v>1790.4970081515162</v>
      </c>
      <c r="I7" s="326">
        <f t="shared" ca="1" si="15"/>
        <v>1839.1469686348898</v>
      </c>
      <c r="J7" s="326">
        <f t="shared" ca="1" si="15"/>
        <v>1879.1437352260009</v>
      </c>
      <c r="K7" s="326">
        <f t="shared" ca="1" si="15"/>
        <v>1916.6147423692969</v>
      </c>
      <c r="L7" s="326">
        <f t="shared" ca="1" si="15"/>
        <v>1947.251334303731</v>
      </c>
      <c r="M7" s="326">
        <f t="shared" ca="1" si="15"/>
        <v>1972.0731857598685</v>
      </c>
      <c r="N7" s="326">
        <f t="shared" ca="1" si="15"/>
        <v>1988.2824327489705</v>
      </c>
      <c r="O7" s="326">
        <f t="shared" ca="1" si="15"/>
        <v>2000.9043766745579</v>
      </c>
      <c r="P7" s="326">
        <f t="shared" ca="1" si="16"/>
        <v>1997.4395466022861</v>
      </c>
      <c r="Q7" s="326">
        <f t="shared" ca="1" si="16"/>
        <v>1986.5488330104133</v>
      </c>
      <c r="R7" s="326">
        <f t="shared" ca="1" si="16"/>
        <v>1963.5975058872498</v>
      </c>
      <c r="S7" s="326">
        <f t="shared" ca="1" si="16"/>
        <v>1934.809567107694</v>
      </c>
      <c r="T7" s="326">
        <f t="shared" ca="1" si="16"/>
        <v>1896.2180005768655</v>
      </c>
      <c r="U7" s="326">
        <f t="shared" ca="1" si="16"/>
        <v>1848.3582684024257</v>
      </c>
      <c r="V7" s="326">
        <f t="shared" ca="1" si="16"/>
        <v>1792.2715179562274</v>
      </c>
      <c r="W7" s="326">
        <f t="shared" ca="1" si="16"/>
        <v>1729.4417811678588</v>
      </c>
      <c r="X7" s="326">
        <f t="shared" ca="1" si="16"/>
        <v>1661.6849387213319</v>
      </c>
      <c r="Y7" s="326">
        <f t="shared" ca="1" si="16"/>
        <v>1588.7371914400198</v>
      </c>
      <c r="Z7" s="326">
        <f t="shared" ca="1" si="17"/>
        <v>1510.2738084560385</v>
      </c>
      <c r="AA7" s="326">
        <f t="shared" ca="1" si="17"/>
        <v>1428.4706560419827</v>
      </c>
      <c r="AB7" s="326">
        <f t="shared" ca="1" si="17"/>
        <v>1344.0638089846095</v>
      </c>
      <c r="AC7" s="326">
        <f t="shared" ca="1" si="17"/>
        <v>1257.8131677293275</v>
      </c>
      <c r="AD7" s="326">
        <f t="shared" ca="1" si="17"/>
        <v>1172.0024656031128</v>
      </c>
      <c r="AE7" s="326">
        <f t="shared" ca="1" si="17"/>
        <v>1088.0786743153158</v>
      </c>
      <c r="AF7" s="326">
        <f t="shared" ca="1" si="17"/>
        <v>1008.7585068630602</v>
      </c>
      <c r="AG7" s="326">
        <f t="shared" ca="1" si="17"/>
        <v>928.0310195228551</v>
      </c>
      <c r="AH7" s="326">
        <f t="shared" ca="1" si="17"/>
        <v>846.61235122789765</v>
      </c>
      <c r="AI7" s="326">
        <f t="shared" ca="1" si="17"/>
        <v>767.19688923494073</v>
      </c>
      <c r="AJ7" s="326">
        <f t="shared" ca="1" si="18"/>
        <v>693.98298128656666</v>
      </c>
      <c r="AK7" s="326">
        <f t="shared" ca="1" si="18"/>
        <v>625.38303789129463</v>
      </c>
      <c r="AL7" s="326">
        <f t="shared" ca="1" si="18"/>
        <v>551.39697821921231</v>
      </c>
      <c r="AM7" s="326">
        <f t="shared" ca="1" si="18"/>
        <v>489.08776246417358</v>
      </c>
      <c r="AN7" s="326">
        <f t="shared" ca="1" si="18"/>
        <v>435.39291221187113</v>
      </c>
      <c r="AO7" s="326">
        <f t="shared" ca="1" si="18"/>
        <v>388.31815137901418</v>
      </c>
      <c r="AP7" s="326">
        <f t="shared" ca="1" si="18"/>
        <v>346.72419815797451</v>
      </c>
      <c r="AQ7" s="326">
        <f t="shared" ca="1" si="18"/>
        <v>309.67681293893821</v>
      </c>
      <c r="AR7" s="326">
        <f t="shared" ca="1" si="18"/>
        <v>275.88413360437232</v>
      </c>
      <c r="AS7" s="326">
        <f t="shared" ca="1" si="18"/>
        <v>245.63693531930429</v>
      </c>
      <c r="AT7" s="326">
        <f t="shared" ca="1" si="19"/>
        <v>218.80250540295918</v>
      </c>
      <c r="AU7" s="326">
        <f t="shared" ca="1" si="19"/>
        <v>194.38025257763297</v>
      </c>
      <c r="AV7" s="326">
        <f t="shared" ca="1" si="19"/>
        <v>172.25927118262612</v>
      </c>
      <c r="AW7" s="326">
        <f t="shared" ca="1" si="19"/>
        <v>152.23550464298813</v>
      </c>
      <c r="AX7" s="326">
        <f t="shared" ca="1" si="19"/>
        <v>134.30193599351514</v>
      </c>
      <c r="AY7" s="326">
        <f t="shared" ca="1" si="19"/>
        <v>118.22304576016433</v>
      </c>
      <c r="AZ7" s="326">
        <f t="shared" ca="1" si="19"/>
        <v>103.5993296727754</v>
      </c>
      <c r="BA7" s="326">
        <f t="shared" ca="1" si="19"/>
        <v>90.363847476522778</v>
      </c>
      <c r="BB7" s="326">
        <f t="shared" ca="1" si="19"/>
        <v>78.51236914604138</v>
      </c>
      <c r="BC7" s="326">
        <f t="shared" ca="1" si="19"/>
        <v>67.892764870886168</v>
      </c>
      <c r="BD7" s="326">
        <f t="shared" ca="1" si="20"/>
        <v>58.462298388840992</v>
      </c>
      <c r="BE7" s="326">
        <f t="shared" ca="1" si="20"/>
        <v>50.202273525056334</v>
      </c>
      <c r="BF7" s="326">
        <f t="shared" ca="1" si="20"/>
        <v>42.918462889824873</v>
      </c>
      <c r="BG7" s="326">
        <f t="shared" ca="1" si="20"/>
        <v>36.643556026596784</v>
      </c>
      <c r="BH7" s="326">
        <f t="shared" ca="1" si="20"/>
        <v>31.199304326545789</v>
      </c>
      <c r="BI7" s="326">
        <f t="shared" ca="1" si="20"/>
        <v>26.597705829632361</v>
      </c>
      <c r="BJ7" s="327">
        <f t="shared" ca="1" si="21"/>
        <v>25323.481464699613</v>
      </c>
      <c r="BK7" s="12"/>
      <c r="BL7" s="2" t="str">
        <f t="shared" ref="BL7:BL11" si="22">BM7</f>
        <v>Average Age of Male GB Deaths</v>
      </c>
      <c r="BM7" s="116" t="s">
        <v>13</v>
      </c>
      <c r="BN7" s="27">
        <f>MATCH(BM7,'1'!$11:$11,0)</f>
        <v>4</v>
      </c>
      <c r="BO7" s="2" t="str">
        <f t="shared" ref="BO7:BO13" si="23">SUBSTITUTE(ADDRESS(1,BN7,4),"1","")</f>
        <v>D</v>
      </c>
      <c r="BP7" s="2">
        <v>1</v>
      </c>
      <c r="BQ7" s="2" t="s">
        <v>89</v>
      </c>
      <c r="BS7" s="231" t="s">
        <v>11</v>
      </c>
      <c r="BT7" s="2" t="s">
        <v>94</v>
      </c>
    </row>
    <row r="8" spans="1:73" ht="14.25" customHeight="1">
      <c r="B8" s="6">
        <f>Results!B8</f>
        <v>3</v>
      </c>
      <c r="C8" s="7" t="str">
        <f>Results!C8</f>
        <v>Deaths - AWP2 (2020)</v>
      </c>
      <c r="D8" s="7" t="str">
        <f>Results!D8</f>
        <v>AWP 2009 - PtC 3</v>
      </c>
      <c r="E8" s="8" t="str">
        <f>Results!E8</f>
        <v>ACPC - 2020 Central</v>
      </c>
      <c r="F8" s="325">
        <f t="shared" ca="1" si="15"/>
        <v>1691.282853602044</v>
      </c>
      <c r="G8" s="326">
        <f t="shared" ca="1" si="15"/>
        <v>1741.9354935395288</v>
      </c>
      <c r="H8" s="326">
        <f t="shared" ca="1" si="15"/>
        <v>1790.4970081515162</v>
      </c>
      <c r="I8" s="326">
        <f t="shared" ca="1" si="15"/>
        <v>1839.1469686348898</v>
      </c>
      <c r="J8" s="326">
        <f t="shared" ca="1" si="15"/>
        <v>1879.1437352260009</v>
      </c>
      <c r="K8" s="326">
        <f t="shared" ca="1" si="15"/>
        <v>1916.6147423692969</v>
      </c>
      <c r="L8" s="326">
        <f t="shared" ca="1" si="15"/>
        <v>1947.251334303731</v>
      </c>
      <c r="M8" s="326">
        <f t="shared" ca="1" si="15"/>
        <v>1972.0731857598685</v>
      </c>
      <c r="N8" s="326">
        <f t="shared" ca="1" si="15"/>
        <v>1988.2824327489705</v>
      </c>
      <c r="O8" s="326">
        <f t="shared" ca="1" si="15"/>
        <v>2000.9043766745579</v>
      </c>
      <c r="P8" s="326">
        <f t="shared" ca="1" si="16"/>
        <v>1997.4395466022861</v>
      </c>
      <c r="Q8" s="326">
        <f t="shared" ca="1" si="16"/>
        <v>1986.5488330104133</v>
      </c>
      <c r="R8" s="326">
        <f t="shared" ca="1" si="16"/>
        <v>1963.5975058872498</v>
      </c>
      <c r="S8" s="326">
        <f t="shared" ca="1" si="16"/>
        <v>1934.809567107694</v>
      </c>
      <c r="T8" s="326">
        <f t="shared" ca="1" si="16"/>
        <v>1896.2180005768655</v>
      </c>
      <c r="U8" s="326">
        <f t="shared" ca="1" si="16"/>
        <v>1848.3582684024257</v>
      </c>
      <c r="V8" s="326">
        <f t="shared" ca="1" si="16"/>
        <v>1792.2715179562274</v>
      </c>
      <c r="W8" s="326">
        <f t="shared" ca="1" si="16"/>
        <v>1729.4417811678588</v>
      </c>
      <c r="X8" s="326">
        <f t="shared" ca="1" si="16"/>
        <v>1661.6849387213319</v>
      </c>
      <c r="Y8" s="326">
        <f t="shared" ca="1" si="16"/>
        <v>1588.7371914400198</v>
      </c>
      <c r="Z8" s="326">
        <f t="shared" ca="1" si="17"/>
        <v>1510.2738084560385</v>
      </c>
      <c r="AA8" s="326">
        <f t="shared" ca="1" si="17"/>
        <v>1428.4706560419827</v>
      </c>
      <c r="AB8" s="326">
        <f t="shared" ca="1" si="17"/>
        <v>1344.0638089846095</v>
      </c>
      <c r="AC8" s="326">
        <f t="shared" ca="1" si="17"/>
        <v>1257.8131677293275</v>
      </c>
      <c r="AD8" s="326">
        <f t="shared" ca="1" si="17"/>
        <v>1172.0024656031128</v>
      </c>
      <c r="AE8" s="326">
        <f t="shared" ca="1" si="17"/>
        <v>1088.0786743153158</v>
      </c>
      <c r="AF8" s="326">
        <f t="shared" ca="1" si="17"/>
        <v>1008.7585068630602</v>
      </c>
      <c r="AG8" s="326">
        <f t="shared" ca="1" si="17"/>
        <v>928.0310195228551</v>
      </c>
      <c r="AH8" s="326">
        <f t="shared" ca="1" si="17"/>
        <v>846.61235122789765</v>
      </c>
      <c r="AI8" s="326">
        <f t="shared" ca="1" si="17"/>
        <v>767.19688923494073</v>
      </c>
      <c r="AJ8" s="326">
        <f t="shared" ca="1" si="18"/>
        <v>693.98298128656666</v>
      </c>
      <c r="AK8" s="326">
        <f t="shared" ca="1" si="18"/>
        <v>625.38303789129463</v>
      </c>
      <c r="AL8" s="326">
        <f t="shared" ca="1" si="18"/>
        <v>551.39697821921231</v>
      </c>
      <c r="AM8" s="326">
        <f t="shared" ca="1" si="18"/>
        <v>489.08776246417358</v>
      </c>
      <c r="AN8" s="326">
        <f t="shared" ca="1" si="18"/>
        <v>435.39291221187113</v>
      </c>
      <c r="AO8" s="326">
        <f t="shared" ca="1" si="18"/>
        <v>388.31815137901418</v>
      </c>
      <c r="AP8" s="326">
        <f t="shared" ca="1" si="18"/>
        <v>346.72419815797451</v>
      </c>
      <c r="AQ8" s="326">
        <f t="shared" ca="1" si="18"/>
        <v>309.67681293893821</v>
      </c>
      <c r="AR8" s="326">
        <f t="shared" ca="1" si="18"/>
        <v>275.88413360437232</v>
      </c>
      <c r="AS8" s="326">
        <f t="shared" ca="1" si="18"/>
        <v>245.63693531930429</v>
      </c>
      <c r="AT8" s="326">
        <f t="shared" ca="1" si="19"/>
        <v>218.80250540295918</v>
      </c>
      <c r="AU8" s="326">
        <f t="shared" ca="1" si="19"/>
        <v>194.38025257763297</v>
      </c>
      <c r="AV8" s="326">
        <f t="shared" ca="1" si="19"/>
        <v>172.25927118262612</v>
      </c>
      <c r="AW8" s="326">
        <f t="shared" ca="1" si="19"/>
        <v>152.23550464298813</v>
      </c>
      <c r="AX8" s="326">
        <f t="shared" ca="1" si="19"/>
        <v>134.30193599351514</v>
      </c>
      <c r="AY8" s="326">
        <f t="shared" ca="1" si="19"/>
        <v>118.22304576016433</v>
      </c>
      <c r="AZ8" s="326">
        <f t="shared" ca="1" si="19"/>
        <v>103.5993296727754</v>
      </c>
      <c r="BA8" s="326">
        <f t="shared" ca="1" si="19"/>
        <v>90.363847476522778</v>
      </c>
      <c r="BB8" s="326">
        <f t="shared" ca="1" si="19"/>
        <v>78.51236914604138</v>
      </c>
      <c r="BC8" s="326">
        <f t="shared" ca="1" si="19"/>
        <v>67.892764870886168</v>
      </c>
      <c r="BD8" s="326">
        <f t="shared" ca="1" si="20"/>
        <v>58.462298388840992</v>
      </c>
      <c r="BE8" s="326">
        <f t="shared" ca="1" si="20"/>
        <v>50.202273525056334</v>
      </c>
      <c r="BF8" s="326">
        <f t="shared" ca="1" si="20"/>
        <v>42.918462889824873</v>
      </c>
      <c r="BG8" s="326">
        <f t="shared" ca="1" si="20"/>
        <v>36.643556026596784</v>
      </c>
      <c r="BH8" s="326">
        <f t="shared" ca="1" si="20"/>
        <v>31.199304326545789</v>
      </c>
      <c r="BI8" s="326">
        <f t="shared" ca="1" si="20"/>
        <v>26.597705829632361</v>
      </c>
      <c r="BJ8" s="327">
        <f t="shared" ca="1" si="21"/>
        <v>25323.481464699613</v>
      </c>
      <c r="BK8" s="12"/>
      <c r="BL8" s="2" t="str">
        <f t="shared" si="22"/>
        <v>Male and Female GB &amp; NI Insurance Claims</v>
      </c>
      <c r="BM8" s="116" t="s">
        <v>8</v>
      </c>
      <c r="BN8" s="27">
        <f>MATCH(BM8,'1'!$11:$11,0)</f>
        <v>14</v>
      </c>
      <c r="BO8" s="2" t="str">
        <f t="shared" si="23"/>
        <v>N</v>
      </c>
      <c r="BP8" s="2">
        <v>1</v>
      </c>
      <c r="BQ8" s="2" t="s">
        <v>85</v>
      </c>
    </row>
    <row r="9" spans="1:73" ht="14.25" customHeight="1">
      <c r="B9" s="6">
        <f>Results!B9</f>
        <v>4</v>
      </c>
      <c r="C9" s="7" t="str">
        <f>Results!C9</f>
        <v>Deaths - AWP2 (2020)</v>
      </c>
      <c r="D9" s="7" t="str">
        <f>Results!D9</f>
        <v>AWP 2009 - PtC 3</v>
      </c>
      <c r="E9" s="8" t="str">
        <f>Results!E9</f>
        <v>AWP2009- RPI = 2.5%</v>
      </c>
      <c r="F9" s="325">
        <f t="shared" ca="1" si="15"/>
        <v>1691.282853602044</v>
      </c>
      <c r="G9" s="326">
        <f t="shared" ca="1" si="15"/>
        <v>1741.9354935395288</v>
      </c>
      <c r="H9" s="326">
        <f t="shared" ca="1" si="15"/>
        <v>1790.4970081515162</v>
      </c>
      <c r="I9" s="326">
        <f t="shared" ca="1" si="15"/>
        <v>1839.1469686348898</v>
      </c>
      <c r="J9" s="326">
        <f t="shared" ca="1" si="15"/>
        <v>1879.1437352260009</v>
      </c>
      <c r="K9" s="326">
        <f t="shared" ca="1" si="15"/>
        <v>1916.6147423692969</v>
      </c>
      <c r="L9" s="326">
        <f t="shared" ca="1" si="15"/>
        <v>1947.251334303731</v>
      </c>
      <c r="M9" s="326">
        <f t="shared" ca="1" si="15"/>
        <v>1972.0731857598685</v>
      </c>
      <c r="N9" s="326">
        <f t="shared" ca="1" si="15"/>
        <v>1988.2824327489705</v>
      </c>
      <c r="O9" s="326">
        <f t="shared" ca="1" si="15"/>
        <v>2000.9043766745579</v>
      </c>
      <c r="P9" s="326">
        <f t="shared" ca="1" si="16"/>
        <v>1997.4395466022861</v>
      </c>
      <c r="Q9" s="326">
        <f t="shared" ca="1" si="16"/>
        <v>1986.5488330104133</v>
      </c>
      <c r="R9" s="326">
        <f t="shared" ca="1" si="16"/>
        <v>1963.5975058872498</v>
      </c>
      <c r="S9" s="326">
        <f t="shared" ca="1" si="16"/>
        <v>1934.809567107694</v>
      </c>
      <c r="T9" s="326">
        <f t="shared" ca="1" si="16"/>
        <v>1896.2180005768655</v>
      </c>
      <c r="U9" s="326">
        <f t="shared" ca="1" si="16"/>
        <v>1848.3582684024257</v>
      </c>
      <c r="V9" s="326">
        <f t="shared" ca="1" si="16"/>
        <v>1792.2715179562274</v>
      </c>
      <c r="W9" s="326">
        <f t="shared" ca="1" si="16"/>
        <v>1729.4417811678588</v>
      </c>
      <c r="X9" s="326">
        <f t="shared" ca="1" si="16"/>
        <v>1661.6849387213319</v>
      </c>
      <c r="Y9" s="326">
        <f t="shared" ca="1" si="16"/>
        <v>1588.7371914400198</v>
      </c>
      <c r="Z9" s="326">
        <f t="shared" ca="1" si="17"/>
        <v>1510.2738084560385</v>
      </c>
      <c r="AA9" s="326">
        <f t="shared" ca="1" si="17"/>
        <v>1428.4706560419827</v>
      </c>
      <c r="AB9" s="326">
        <f t="shared" ca="1" si="17"/>
        <v>1344.0638089846095</v>
      </c>
      <c r="AC9" s="326">
        <f t="shared" ca="1" si="17"/>
        <v>1257.8131677293275</v>
      </c>
      <c r="AD9" s="326">
        <f t="shared" ca="1" si="17"/>
        <v>1172.0024656031128</v>
      </c>
      <c r="AE9" s="326">
        <f t="shared" ca="1" si="17"/>
        <v>1088.0786743153158</v>
      </c>
      <c r="AF9" s="326">
        <f t="shared" ca="1" si="17"/>
        <v>1008.7585068630602</v>
      </c>
      <c r="AG9" s="326">
        <f t="shared" ca="1" si="17"/>
        <v>928.0310195228551</v>
      </c>
      <c r="AH9" s="326">
        <f t="shared" ca="1" si="17"/>
        <v>846.61235122789765</v>
      </c>
      <c r="AI9" s="326">
        <f t="shared" ca="1" si="17"/>
        <v>767.19688923494073</v>
      </c>
      <c r="AJ9" s="326">
        <f t="shared" ca="1" si="18"/>
        <v>693.98298128656666</v>
      </c>
      <c r="AK9" s="326">
        <f t="shared" ca="1" si="18"/>
        <v>625.38303789129463</v>
      </c>
      <c r="AL9" s="326">
        <f t="shared" ca="1" si="18"/>
        <v>551.39697821921231</v>
      </c>
      <c r="AM9" s="326">
        <f t="shared" ca="1" si="18"/>
        <v>489.08776246417358</v>
      </c>
      <c r="AN9" s="326">
        <f t="shared" ca="1" si="18"/>
        <v>435.39291221187113</v>
      </c>
      <c r="AO9" s="326">
        <f t="shared" ca="1" si="18"/>
        <v>388.31815137901418</v>
      </c>
      <c r="AP9" s="326">
        <f t="shared" ca="1" si="18"/>
        <v>346.72419815797451</v>
      </c>
      <c r="AQ9" s="326">
        <f t="shared" ca="1" si="18"/>
        <v>309.67681293893821</v>
      </c>
      <c r="AR9" s="326">
        <f t="shared" ca="1" si="18"/>
        <v>275.88413360437232</v>
      </c>
      <c r="AS9" s="326">
        <f t="shared" ca="1" si="18"/>
        <v>245.63693531930429</v>
      </c>
      <c r="AT9" s="326">
        <f t="shared" ca="1" si="19"/>
        <v>218.80250540295918</v>
      </c>
      <c r="AU9" s="326">
        <f t="shared" ca="1" si="19"/>
        <v>194.38025257763297</v>
      </c>
      <c r="AV9" s="326">
        <f t="shared" ca="1" si="19"/>
        <v>172.25927118262612</v>
      </c>
      <c r="AW9" s="326">
        <f t="shared" ca="1" si="19"/>
        <v>152.23550464298813</v>
      </c>
      <c r="AX9" s="326">
        <f t="shared" ca="1" si="19"/>
        <v>134.30193599351514</v>
      </c>
      <c r="AY9" s="326">
        <f t="shared" ca="1" si="19"/>
        <v>118.22304576016433</v>
      </c>
      <c r="AZ9" s="326">
        <f t="shared" ca="1" si="19"/>
        <v>103.5993296727754</v>
      </c>
      <c r="BA9" s="326">
        <f t="shared" ca="1" si="19"/>
        <v>90.363847476522778</v>
      </c>
      <c r="BB9" s="326">
        <f t="shared" ca="1" si="19"/>
        <v>78.51236914604138</v>
      </c>
      <c r="BC9" s="326">
        <f t="shared" ca="1" si="19"/>
        <v>67.892764870886168</v>
      </c>
      <c r="BD9" s="326">
        <f t="shared" ca="1" si="20"/>
        <v>58.462298388840992</v>
      </c>
      <c r="BE9" s="326">
        <f t="shared" ca="1" si="20"/>
        <v>50.202273525056334</v>
      </c>
      <c r="BF9" s="326">
        <f t="shared" ca="1" si="20"/>
        <v>42.918462889824873</v>
      </c>
      <c r="BG9" s="326">
        <f t="shared" ca="1" si="20"/>
        <v>36.643556026596784</v>
      </c>
      <c r="BH9" s="326">
        <f t="shared" ca="1" si="20"/>
        <v>31.199304326545789</v>
      </c>
      <c r="BI9" s="326">
        <f t="shared" ca="1" si="20"/>
        <v>26.597705829632361</v>
      </c>
      <c r="BJ9" s="327">
        <f t="shared" ca="1" si="21"/>
        <v>25323.481464699613</v>
      </c>
      <c r="BK9" s="12"/>
      <c r="BL9" s="2" t="str">
        <f t="shared" si="22"/>
        <v>Male and Female GB &amp; NI Claimants</v>
      </c>
      <c r="BM9" s="116" t="s">
        <v>17</v>
      </c>
      <c r="BN9" s="27">
        <f>MATCH(BM9,'1'!$11:$11,0)</f>
        <v>15</v>
      </c>
      <c r="BO9" s="2" t="str">
        <f t="shared" si="23"/>
        <v>O</v>
      </c>
      <c r="BP9" s="2">
        <v>1</v>
      </c>
      <c r="BQ9" s="2" t="s">
        <v>85</v>
      </c>
    </row>
    <row r="10" spans="1:73" ht="14.25" customHeight="1">
      <c r="B10" s="6">
        <f>Results!B10</f>
        <v>5</v>
      </c>
      <c r="C10" s="7" t="str">
        <f>Results!C10</f>
        <v>Deaths - AWP2 (2020)</v>
      </c>
      <c r="D10" s="7" t="str">
        <f>Results!D10</f>
        <v>PTC - 2020 Central</v>
      </c>
      <c r="E10" s="8" t="str">
        <f>Results!E10</f>
        <v>AWP2009- RPI = 2.5%</v>
      </c>
      <c r="F10" s="325">
        <f t="shared" ca="1" si="15"/>
        <v>1691.282853602044</v>
      </c>
      <c r="G10" s="326">
        <f t="shared" ca="1" si="15"/>
        <v>1741.9354935395288</v>
      </c>
      <c r="H10" s="326">
        <f t="shared" ca="1" si="15"/>
        <v>1790.4970081515162</v>
      </c>
      <c r="I10" s="326">
        <f t="shared" ca="1" si="15"/>
        <v>1839.1469686348898</v>
      </c>
      <c r="J10" s="326">
        <f t="shared" ca="1" si="15"/>
        <v>1879.1437352260009</v>
      </c>
      <c r="K10" s="326">
        <f t="shared" ca="1" si="15"/>
        <v>1916.6147423692969</v>
      </c>
      <c r="L10" s="326">
        <f t="shared" ca="1" si="15"/>
        <v>1947.251334303731</v>
      </c>
      <c r="M10" s="326">
        <f t="shared" ca="1" si="15"/>
        <v>1972.0731857598685</v>
      </c>
      <c r="N10" s="326">
        <f t="shared" ca="1" si="15"/>
        <v>1988.2824327489705</v>
      </c>
      <c r="O10" s="326">
        <f t="shared" ca="1" si="15"/>
        <v>2000.9043766745579</v>
      </c>
      <c r="P10" s="326">
        <f t="shared" ca="1" si="16"/>
        <v>1997.4395466022861</v>
      </c>
      <c r="Q10" s="326">
        <f t="shared" ca="1" si="16"/>
        <v>1986.5488330104133</v>
      </c>
      <c r="R10" s="326">
        <f t="shared" ca="1" si="16"/>
        <v>1963.5975058872498</v>
      </c>
      <c r="S10" s="326">
        <f t="shared" ca="1" si="16"/>
        <v>1934.809567107694</v>
      </c>
      <c r="T10" s="326">
        <f t="shared" ca="1" si="16"/>
        <v>1896.2180005768655</v>
      </c>
      <c r="U10" s="326">
        <f t="shared" ca="1" si="16"/>
        <v>1848.3582684024257</v>
      </c>
      <c r="V10" s="326">
        <f t="shared" ca="1" si="16"/>
        <v>1792.2715179562274</v>
      </c>
      <c r="W10" s="326">
        <f t="shared" ca="1" si="16"/>
        <v>1729.4417811678588</v>
      </c>
      <c r="X10" s="326">
        <f t="shared" ca="1" si="16"/>
        <v>1661.6849387213319</v>
      </c>
      <c r="Y10" s="326">
        <f t="shared" ca="1" si="16"/>
        <v>1588.7371914400198</v>
      </c>
      <c r="Z10" s="326">
        <f t="shared" ca="1" si="17"/>
        <v>1510.2738084560385</v>
      </c>
      <c r="AA10" s="326">
        <f t="shared" ca="1" si="17"/>
        <v>1428.4706560419827</v>
      </c>
      <c r="AB10" s="326">
        <f t="shared" ca="1" si="17"/>
        <v>1344.0638089846095</v>
      </c>
      <c r="AC10" s="326">
        <f t="shared" ca="1" si="17"/>
        <v>1257.8131677293275</v>
      </c>
      <c r="AD10" s="326">
        <f t="shared" ca="1" si="17"/>
        <v>1172.0024656031128</v>
      </c>
      <c r="AE10" s="326">
        <f t="shared" ca="1" si="17"/>
        <v>1088.0786743153158</v>
      </c>
      <c r="AF10" s="326">
        <f t="shared" ca="1" si="17"/>
        <v>1008.7585068630602</v>
      </c>
      <c r="AG10" s="326">
        <f t="shared" ca="1" si="17"/>
        <v>928.0310195228551</v>
      </c>
      <c r="AH10" s="326">
        <f t="shared" ca="1" si="17"/>
        <v>846.61235122789765</v>
      </c>
      <c r="AI10" s="326">
        <f t="shared" ca="1" si="17"/>
        <v>767.19688923494073</v>
      </c>
      <c r="AJ10" s="326">
        <f t="shared" ca="1" si="18"/>
        <v>693.98298128656666</v>
      </c>
      <c r="AK10" s="326">
        <f t="shared" ca="1" si="18"/>
        <v>625.38303789129463</v>
      </c>
      <c r="AL10" s="326">
        <f t="shared" ca="1" si="18"/>
        <v>551.39697821921231</v>
      </c>
      <c r="AM10" s="326">
        <f t="shared" ca="1" si="18"/>
        <v>489.08776246417358</v>
      </c>
      <c r="AN10" s="326">
        <f t="shared" ca="1" si="18"/>
        <v>435.39291221187113</v>
      </c>
      <c r="AO10" s="326">
        <f t="shared" ca="1" si="18"/>
        <v>388.31815137901418</v>
      </c>
      <c r="AP10" s="326">
        <f t="shared" ca="1" si="18"/>
        <v>346.72419815797451</v>
      </c>
      <c r="AQ10" s="326">
        <f t="shared" ca="1" si="18"/>
        <v>309.67681293893821</v>
      </c>
      <c r="AR10" s="326">
        <f t="shared" ca="1" si="18"/>
        <v>275.88413360437232</v>
      </c>
      <c r="AS10" s="326">
        <f t="shared" ca="1" si="18"/>
        <v>245.63693531930429</v>
      </c>
      <c r="AT10" s="326">
        <f t="shared" ca="1" si="19"/>
        <v>218.80250540295918</v>
      </c>
      <c r="AU10" s="326">
        <f t="shared" ca="1" si="19"/>
        <v>194.38025257763297</v>
      </c>
      <c r="AV10" s="326">
        <f t="shared" ca="1" si="19"/>
        <v>172.25927118262612</v>
      </c>
      <c r="AW10" s="326">
        <f t="shared" ca="1" si="19"/>
        <v>152.23550464298813</v>
      </c>
      <c r="AX10" s="326">
        <f t="shared" ca="1" si="19"/>
        <v>134.30193599351514</v>
      </c>
      <c r="AY10" s="326">
        <f t="shared" ca="1" si="19"/>
        <v>118.22304576016433</v>
      </c>
      <c r="AZ10" s="326">
        <f t="shared" ca="1" si="19"/>
        <v>103.5993296727754</v>
      </c>
      <c r="BA10" s="326">
        <f t="shared" ca="1" si="19"/>
        <v>90.363847476522778</v>
      </c>
      <c r="BB10" s="326">
        <f t="shared" ca="1" si="19"/>
        <v>78.51236914604138</v>
      </c>
      <c r="BC10" s="326">
        <f t="shared" ca="1" si="19"/>
        <v>67.892764870886168</v>
      </c>
      <c r="BD10" s="326">
        <f t="shared" ca="1" si="20"/>
        <v>58.462298388840992</v>
      </c>
      <c r="BE10" s="326">
        <f t="shared" ca="1" si="20"/>
        <v>50.202273525056334</v>
      </c>
      <c r="BF10" s="326">
        <f t="shared" ca="1" si="20"/>
        <v>42.918462889824873</v>
      </c>
      <c r="BG10" s="326">
        <f t="shared" ca="1" si="20"/>
        <v>36.643556026596784</v>
      </c>
      <c r="BH10" s="326">
        <f t="shared" ca="1" si="20"/>
        <v>31.199304326545789</v>
      </c>
      <c r="BI10" s="326">
        <f t="shared" ca="1" si="20"/>
        <v>26.597705829632361</v>
      </c>
      <c r="BJ10" s="327">
        <f t="shared" ca="1" si="21"/>
        <v>25323.481464699613</v>
      </c>
      <c r="BK10" s="12"/>
      <c r="BL10" s="2" t="str">
        <f t="shared" si="22"/>
        <v>Average cost per claimant</v>
      </c>
      <c r="BM10" s="116" t="s">
        <v>9</v>
      </c>
      <c r="BN10" s="27">
        <f>MATCH(BM10,'1'!$11:$11,0)</f>
        <v>17</v>
      </c>
      <c r="BO10" s="2" t="str">
        <f t="shared" si="23"/>
        <v>Q</v>
      </c>
      <c r="BP10" s="2">
        <v>1</v>
      </c>
      <c r="BQ10" s="222" t="s">
        <v>87</v>
      </c>
    </row>
    <row r="11" spans="1:73" ht="14.25" customHeight="1">
      <c r="B11" s="6">
        <f>Results!B11</f>
        <v>6</v>
      </c>
      <c r="C11" s="7" t="str">
        <f>Results!C11</f>
        <v>AWP 2009 exc. Background</v>
      </c>
      <c r="D11" s="7" t="str">
        <f>Results!D11</f>
        <v>AWP 2009 - PtC 3</v>
      </c>
      <c r="E11" s="8" t="str">
        <f>Results!E11</f>
        <v>ACPC - 2020 Central</v>
      </c>
      <c r="F11" s="325">
        <f t="shared" ca="1" si="15"/>
        <v>1655.1569943686743</v>
      </c>
      <c r="G11" s="326">
        <f t="shared" ca="1" si="15"/>
        <v>1697.3714264367629</v>
      </c>
      <c r="H11" s="326">
        <f t="shared" ca="1" si="15"/>
        <v>1736.2046299677122</v>
      </c>
      <c r="I11" s="326">
        <f t="shared" ca="1" si="15"/>
        <v>1774.4087182798251</v>
      </c>
      <c r="J11" s="326">
        <f t="shared" ca="1" si="15"/>
        <v>1805.6065924253112</v>
      </c>
      <c r="K11" s="326">
        <f t="shared" ca="1" si="15"/>
        <v>1828.8248972726949</v>
      </c>
      <c r="L11" s="326">
        <f t="shared" ca="1" si="15"/>
        <v>1847.4860542990816</v>
      </c>
      <c r="M11" s="326">
        <f t="shared" ca="1" si="15"/>
        <v>1863.0175079687947</v>
      </c>
      <c r="N11" s="326">
        <f t="shared" ca="1" si="15"/>
        <v>1874.9847613555112</v>
      </c>
      <c r="O11" s="326">
        <f t="shared" ca="1" si="15"/>
        <v>1881.954920455245</v>
      </c>
      <c r="P11" s="326">
        <f t="shared" ca="1" si="16"/>
        <v>1883.4314615647052</v>
      </c>
      <c r="Q11" s="326">
        <f t="shared" ca="1" si="16"/>
        <v>1879.0835376900977</v>
      </c>
      <c r="R11" s="326">
        <f t="shared" ca="1" si="16"/>
        <v>1869.2802702255192</v>
      </c>
      <c r="S11" s="326">
        <f t="shared" ca="1" si="16"/>
        <v>1854.1998453314341</v>
      </c>
      <c r="T11" s="326">
        <f t="shared" ca="1" si="16"/>
        <v>1831.8400116479256</v>
      </c>
      <c r="U11" s="326">
        <f t="shared" ca="1" si="16"/>
        <v>1801.6689776958422</v>
      </c>
      <c r="V11" s="326">
        <f t="shared" ca="1" si="16"/>
        <v>1763.5658976221534</v>
      </c>
      <c r="W11" s="326">
        <f t="shared" ca="1" si="16"/>
        <v>1718.6222280009088</v>
      </c>
      <c r="X11" s="326">
        <f t="shared" ca="1" si="16"/>
        <v>1667.3831028031734</v>
      </c>
      <c r="Y11" s="326">
        <f t="shared" ca="1" si="16"/>
        <v>1609.6311408058052</v>
      </c>
      <c r="Z11" s="326">
        <f t="shared" ca="1" si="17"/>
        <v>1543.4107296253896</v>
      </c>
      <c r="AA11" s="326">
        <f t="shared" ca="1" si="17"/>
        <v>1470.7730211302764</v>
      </c>
      <c r="AB11" s="326">
        <f t="shared" ca="1" si="17"/>
        <v>1392.9983589429141</v>
      </c>
      <c r="AC11" s="326">
        <f t="shared" ca="1" si="17"/>
        <v>1311.3074661447151</v>
      </c>
      <c r="AD11" s="326">
        <f t="shared" ca="1" si="17"/>
        <v>1228.0297939938441</v>
      </c>
      <c r="AE11" s="326">
        <f t="shared" ca="1" si="17"/>
        <v>1145.411928448952</v>
      </c>
      <c r="AF11" s="326">
        <f t="shared" ca="1" si="17"/>
        <v>1067.2213346104343</v>
      </c>
      <c r="AG11" s="326">
        <f t="shared" ca="1" si="17"/>
        <v>987.63396801170268</v>
      </c>
      <c r="AH11" s="326">
        <f t="shared" ca="1" si="17"/>
        <v>905.51932334552009</v>
      </c>
      <c r="AI11" s="326">
        <f t="shared" ca="1" si="17"/>
        <v>826.43280348886969</v>
      </c>
      <c r="AJ11" s="326">
        <f t="shared" ca="1" si="18"/>
        <v>752.91563863079807</v>
      </c>
      <c r="AK11" s="326">
        <f t="shared" ca="1" si="18"/>
        <v>684.86355263957694</v>
      </c>
      <c r="AL11" s="326">
        <f t="shared" ca="1" si="18"/>
        <v>611.38283095639815</v>
      </c>
      <c r="AM11" s="326">
        <f t="shared" ca="1" si="18"/>
        <v>549.87365916098179</v>
      </c>
      <c r="AN11" s="326">
        <f t="shared" ca="1" si="18"/>
        <v>499.44876129793795</v>
      </c>
      <c r="AO11" s="326">
        <f t="shared" ca="1" si="18"/>
        <v>456.91723805353763</v>
      </c>
      <c r="AP11" s="326">
        <f t="shared" ca="1" si="18"/>
        <v>420.90672653976219</v>
      </c>
      <c r="AQ11" s="326">
        <f t="shared" ca="1" si="18"/>
        <v>389.91711850760345</v>
      </c>
      <c r="AR11" s="326">
        <f t="shared" ca="1" si="18"/>
        <v>362.94510044295856</v>
      </c>
      <c r="AS11" s="326">
        <f t="shared" ca="1" si="18"/>
        <v>339.45325952825408</v>
      </c>
      <c r="AT11" s="326">
        <f t="shared" ca="1" si="19"/>
        <v>319.32863617419486</v>
      </c>
      <c r="AU11" s="326">
        <f t="shared" ca="1" si="19"/>
        <v>301.47132206239019</v>
      </c>
      <c r="AV11" s="326">
        <f t="shared" ca="1" si="19"/>
        <v>285.35896416486491</v>
      </c>
      <c r="AW11" s="326">
        <f t="shared" ca="1" si="19"/>
        <v>270.66416209157705</v>
      </c>
      <c r="AX11" s="326">
        <f t="shared" ca="1" si="19"/>
        <v>257.6367134494833</v>
      </c>
      <c r="AY11" s="326">
        <f t="shared" ca="1" si="19"/>
        <v>245.96677414559215</v>
      </c>
      <c r="AZ11" s="326">
        <f t="shared" ca="1" si="19"/>
        <v>0</v>
      </c>
      <c r="BA11" s="326">
        <f t="shared" ca="1" si="19"/>
        <v>0</v>
      </c>
      <c r="BB11" s="326">
        <f t="shared" ca="1" si="19"/>
        <v>0</v>
      </c>
      <c r="BC11" s="326">
        <f t="shared" ca="1" si="19"/>
        <v>0</v>
      </c>
      <c r="BD11" s="326">
        <f t="shared" ca="1" si="20"/>
        <v>0</v>
      </c>
      <c r="BE11" s="326">
        <f t="shared" ca="1" si="20"/>
        <v>0</v>
      </c>
      <c r="BF11" s="326">
        <f t="shared" ca="1" si="20"/>
        <v>0</v>
      </c>
      <c r="BG11" s="326">
        <f t="shared" ca="1" si="20"/>
        <v>0</v>
      </c>
      <c r="BH11" s="326">
        <f t="shared" ca="1" si="20"/>
        <v>0</v>
      </c>
      <c r="BI11" s="326">
        <f t="shared" ca="1" si="20"/>
        <v>0</v>
      </c>
      <c r="BJ11" s="327">
        <f t="shared" ca="1" si="21"/>
        <v>27188.660532516413</v>
      </c>
      <c r="BK11" s="12"/>
      <c r="BL11" s="2" t="str">
        <f t="shared" si="22"/>
        <v>Inflation</v>
      </c>
      <c r="BM11" s="116" t="s">
        <v>3</v>
      </c>
      <c r="BN11" s="27">
        <f>MATCH(BM11,'1'!$11:$11,0)</f>
        <v>18</v>
      </c>
      <c r="BO11" s="2" t="str">
        <f t="shared" si="23"/>
        <v>R</v>
      </c>
      <c r="BP11" s="2">
        <v>1</v>
      </c>
      <c r="BQ11" s="2" t="s">
        <v>86</v>
      </c>
    </row>
    <row r="12" spans="1:73" ht="14.25" customHeight="1">
      <c r="B12" s="6">
        <f>Results!B12</f>
        <v>7</v>
      </c>
      <c r="C12" s="7" t="str">
        <f>Results!C12</f>
        <v>AWP 2009 exc. Background</v>
      </c>
      <c r="D12" s="7" t="str">
        <f>Results!D12</f>
        <v>PTC - 2020 Central</v>
      </c>
      <c r="E12" s="8" t="str">
        <f>Results!E12</f>
        <v>ACPC - 2020 Central</v>
      </c>
      <c r="F12" s="325">
        <f t="shared" ca="1" si="15"/>
        <v>1655.1569943686743</v>
      </c>
      <c r="G12" s="326">
        <f t="shared" ca="1" si="15"/>
        <v>1697.3714264367629</v>
      </c>
      <c r="H12" s="326">
        <f t="shared" ca="1" si="15"/>
        <v>1736.2046299677122</v>
      </c>
      <c r="I12" s="326">
        <f t="shared" ca="1" si="15"/>
        <v>1774.4087182798251</v>
      </c>
      <c r="J12" s="326">
        <f t="shared" ca="1" si="15"/>
        <v>1805.6065924253112</v>
      </c>
      <c r="K12" s="326">
        <f t="shared" ca="1" si="15"/>
        <v>1828.8248972726949</v>
      </c>
      <c r="L12" s="326">
        <f t="shared" ca="1" si="15"/>
        <v>1847.4860542990816</v>
      </c>
      <c r="M12" s="326">
        <f t="shared" ca="1" si="15"/>
        <v>1863.0175079687947</v>
      </c>
      <c r="N12" s="326">
        <f t="shared" ca="1" si="15"/>
        <v>1874.9847613555112</v>
      </c>
      <c r="O12" s="326">
        <f t="shared" ca="1" si="15"/>
        <v>1881.954920455245</v>
      </c>
      <c r="P12" s="326">
        <f t="shared" ca="1" si="16"/>
        <v>1883.4314615647052</v>
      </c>
      <c r="Q12" s="326">
        <f t="shared" ca="1" si="16"/>
        <v>1879.0835376900977</v>
      </c>
      <c r="R12" s="326">
        <f t="shared" ca="1" si="16"/>
        <v>1869.2802702255192</v>
      </c>
      <c r="S12" s="326">
        <f t="shared" ca="1" si="16"/>
        <v>1854.1998453314341</v>
      </c>
      <c r="T12" s="326">
        <f t="shared" ca="1" si="16"/>
        <v>1831.8400116479256</v>
      </c>
      <c r="U12" s="326">
        <f t="shared" ca="1" si="16"/>
        <v>1801.6689776958422</v>
      </c>
      <c r="V12" s="326">
        <f t="shared" ca="1" si="16"/>
        <v>1763.5658976221534</v>
      </c>
      <c r="W12" s="326">
        <f t="shared" ca="1" si="16"/>
        <v>1718.6222280009088</v>
      </c>
      <c r="X12" s="326">
        <f t="shared" ca="1" si="16"/>
        <v>1667.3831028031734</v>
      </c>
      <c r="Y12" s="326">
        <f t="shared" ca="1" si="16"/>
        <v>1609.6311408058052</v>
      </c>
      <c r="Z12" s="326">
        <f t="shared" ca="1" si="17"/>
        <v>1543.4107296253896</v>
      </c>
      <c r="AA12" s="326">
        <f t="shared" ca="1" si="17"/>
        <v>1470.7730211302764</v>
      </c>
      <c r="AB12" s="326">
        <f t="shared" ca="1" si="17"/>
        <v>1392.9983589429141</v>
      </c>
      <c r="AC12" s="326">
        <f t="shared" ca="1" si="17"/>
        <v>1311.3074661447151</v>
      </c>
      <c r="AD12" s="326">
        <f t="shared" ca="1" si="17"/>
        <v>1228.0297939938441</v>
      </c>
      <c r="AE12" s="326">
        <f t="shared" ca="1" si="17"/>
        <v>1145.411928448952</v>
      </c>
      <c r="AF12" s="326">
        <f t="shared" ca="1" si="17"/>
        <v>1067.2213346104343</v>
      </c>
      <c r="AG12" s="326">
        <f t="shared" ca="1" si="17"/>
        <v>987.63396801170268</v>
      </c>
      <c r="AH12" s="326">
        <f t="shared" ca="1" si="17"/>
        <v>905.51932334552009</v>
      </c>
      <c r="AI12" s="326">
        <f t="shared" ca="1" si="17"/>
        <v>826.43280348886969</v>
      </c>
      <c r="AJ12" s="326">
        <f t="shared" ca="1" si="18"/>
        <v>752.91563863079807</v>
      </c>
      <c r="AK12" s="326">
        <f t="shared" ca="1" si="18"/>
        <v>684.86355263957694</v>
      </c>
      <c r="AL12" s="326">
        <f t="shared" ca="1" si="18"/>
        <v>611.38283095639815</v>
      </c>
      <c r="AM12" s="326">
        <f t="shared" ca="1" si="18"/>
        <v>549.87365916098179</v>
      </c>
      <c r="AN12" s="326">
        <f t="shared" ca="1" si="18"/>
        <v>499.44876129793795</v>
      </c>
      <c r="AO12" s="326">
        <f t="shared" ca="1" si="18"/>
        <v>456.91723805353763</v>
      </c>
      <c r="AP12" s="326">
        <f t="shared" ca="1" si="18"/>
        <v>420.90672653976219</v>
      </c>
      <c r="AQ12" s="326">
        <f t="shared" ca="1" si="18"/>
        <v>389.91711850760345</v>
      </c>
      <c r="AR12" s="326">
        <f t="shared" ca="1" si="18"/>
        <v>362.94510044295856</v>
      </c>
      <c r="AS12" s="326">
        <f t="shared" ca="1" si="18"/>
        <v>339.45325952825408</v>
      </c>
      <c r="AT12" s="326">
        <f t="shared" ca="1" si="19"/>
        <v>319.32863617419486</v>
      </c>
      <c r="AU12" s="326">
        <f t="shared" ca="1" si="19"/>
        <v>301.47132206239019</v>
      </c>
      <c r="AV12" s="326">
        <f t="shared" ca="1" si="19"/>
        <v>285.35896416486491</v>
      </c>
      <c r="AW12" s="326">
        <f t="shared" ca="1" si="19"/>
        <v>270.66416209157705</v>
      </c>
      <c r="AX12" s="326">
        <f t="shared" ca="1" si="19"/>
        <v>257.6367134494833</v>
      </c>
      <c r="AY12" s="326">
        <f t="shared" ca="1" si="19"/>
        <v>245.96677414559215</v>
      </c>
      <c r="AZ12" s="326">
        <f t="shared" ca="1" si="19"/>
        <v>0</v>
      </c>
      <c r="BA12" s="326">
        <f t="shared" ca="1" si="19"/>
        <v>0</v>
      </c>
      <c r="BB12" s="326">
        <f t="shared" ca="1" si="19"/>
        <v>0</v>
      </c>
      <c r="BC12" s="326">
        <f t="shared" ca="1" si="19"/>
        <v>0</v>
      </c>
      <c r="BD12" s="326">
        <f t="shared" ca="1" si="20"/>
        <v>0</v>
      </c>
      <c r="BE12" s="326">
        <f t="shared" ca="1" si="20"/>
        <v>0</v>
      </c>
      <c r="BF12" s="326">
        <f t="shared" ca="1" si="20"/>
        <v>0</v>
      </c>
      <c r="BG12" s="326">
        <f t="shared" ca="1" si="20"/>
        <v>0</v>
      </c>
      <c r="BH12" s="326">
        <f t="shared" ca="1" si="20"/>
        <v>0</v>
      </c>
      <c r="BI12" s="326">
        <f t="shared" ca="1" si="20"/>
        <v>0</v>
      </c>
      <c r="BJ12" s="327">
        <f t="shared" ca="1" si="21"/>
        <v>27188.660532516413</v>
      </c>
      <c r="BK12" s="12"/>
      <c r="BL12" s="2" t="s">
        <v>44</v>
      </c>
      <c r="BM12" s="116" t="s">
        <v>33</v>
      </c>
      <c r="BN12" s="27">
        <f>MATCH(BM12,'1'!$11:$11,0)</f>
        <v>19</v>
      </c>
      <c r="BO12" s="2" t="str">
        <f t="shared" si="23"/>
        <v>S</v>
      </c>
      <c r="BP12" s="2">
        <f>10^6</f>
        <v>1000000</v>
      </c>
      <c r="BQ12" s="222" t="s">
        <v>88</v>
      </c>
    </row>
    <row r="13" spans="1:73" ht="14.25" customHeight="1">
      <c r="B13" s="6">
        <f>Results!B13</f>
        <v>8</v>
      </c>
      <c r="C13" s="7" t="str">
        <f>Results!C13</f>
        <v>AWP 2009 exc. Background</v>
      </c>
      <c r="D13" s="7" t="str">
        <f>Results!D13</f>
        <v>PTC - 2020 Central</v>
      </c>
      <c r="E13" s="8" t="str">
        <f>Results!E13</f>
        <v>AWP2009- RPI = 2.5%</v>
      </c>
      <c r="F13" s="325">
        <f t="shared" ca="1" si="15"/>
        <v>1655.1569943686743</v>
      </c>
      <c r="G13" s="326">
        <f t="shared" ca="1" si="15"/>
        <v>1697.3714264367629</v>
      </c>
      <c r="H13" s="326">
        <f t="shared" ca="1" si="15"/>
        <v>1736.2046299677122</v>
      </c>
      <c r="I13" s="326">
        <f t="shared" ca="1" si="15"/>
        <v>1774.4087182798251</v>
      </c>
      <c r="J13" s="326">
        <f t="shared" ca="1" si="15"/>
        <v>1805.6065924253112</v>
      </c>
      <c r="K13" s="326">
        <f t="shared" ca="1" si="15"/>
        <v>1828.8248972726949</v>
      </c>
      <c r="L13" s="326">
        <f t="shared" ca="1" si="15"/>
        <v>1847.4860542990816</v>
      </c>
      <c r="M13" s="326">
        <f t="shared" ca="1" si="15"/>
        <v>1863.0175079687947</v>
      </c>
      <c r="N13" s="326">
        <f t="shared" ca="1" si="15"/>
        <v>1874.9847613555112</v>
      </c>
      <c r="O13" s="326">
        <f t="shared" ca="1" si="15"/>
        <v>1881.954920455245</v>
      </c>
      <c r="P13" s="326">
        <f t="shared" ca="1" si="16"/>
        <v>1883.4314615647052</v>
      </c>
      <c r="Q13" s="326">
        <f t="shared" ca="1" si="16"/>
        <v>1879.0835376900977</v>
      </c>
      <c r="R13" s="326">
        <f t="shared" ca="1" si="16"/>
        <v>1869.2802702255192</v>
      </c>
      <c r="S13" s="326">
        <f t="shared" ca="1" si="16"/>
        <v>1854.1998453314341</v>
      </c>
      <c r="T13" s="326">
        <f t="shared" ca="1" si="16"/>
        <v>1831.8400116479256</v>
      </c>
      <c r="U13" s="326">
        <f t="shared" ca="1" si="16"/>
        <v>1801.6689776958422</v>
      </c>
      <c r="V13" s="326">
        <f t="shared" ca="1" si="16"/>
        <v>1763.5658976221534</v>
      </c>
      <c r="W13" s="326">
        <f t="shared" ca="1" si="16"/>
        <v>1718.6222280009088</v>
      </c>
      <c r="X13" s="326">
        <f t="shared" ca="1" si="16"/>
        <v>1667.3831028031734</v>
      </c>
      <c r="Y13" s="326">
        <f t="shared" ca="1" si="16"/>
        <v>1609.6311408058052</v>
      </c>
      <c r="Z13" s="326">
        <f t="shared" ca="1" si="17"/>
        <v>1543.4107296253896</v>
      </c>
      <c r="AA13" s="326">
        <f t="shared" ca="1" si="17"/>
        <v>1470.7730211302764</v>
      </c>
      <c r="AB13" s="326">
        <f t="shared" ca="1" si="17"/>
        <v>1392.9983589429141</v>
      </c>
      <c r="AC13" s="326">
        <f t="shared" ca="1" si="17"/>
        <v>1311.3074661447151</v>
      </c>
      <c r="AD13" s="326">
        <f t="shared" ca="1" si="17"/>
        <v>1228.0297939938441</v>
      </c>
      <c r="AE13" s="326">
        <f t="shared" ca="1" si="17"/>
        <v>1145.411928448952</v>
      </c>
      <c r="AF13" s="326">
        <f t="shared" ca="1" si="17"/>
        <v>1067.2213346104343</v>
      </c>
      <c r="AG13" s="326">
        <f t="shared" ca="1" si="17"/>
        <v>987.63396801170268</v>
      </c>
      <c r="AH13" s="326">
        <f t="shared" ca="1" si="17"/>
        <v>905.51932334552009</v>
      </c>
      <c r="AI13" s="326">
        <f t="shared" ca="1" si="17"/>
        <v>826.43280348886969</v>
      </c>
      <c r="AJ13" s="326">
        <f t="shared" ca="1" si="18"/>
        <v>752.91563863079807</v>
      </c>
      <c r="AK13" s="326">
        <f t="shared" ca="1" si="18"/>
        <v>684.86355263957694</v>
      </c>
      <c r="AL13" s="326">
        <f t="shared" ca="1" si="18"/>
        <v>611.38283095639815</v>
      </c>
      <c r="AM13" s="326">
        <f t="shared" ca="1" si="18"/>
        <v>549.87365916098179</v>
      </c>
      <c r="AN13" s="326">
        <f t="shared" ca="1" si="18"/>
        <v>499.44876129793795</v>
      </c>
      <c r="AO13" s="326">
        <f t="shared" ca="1" si="18"/>
        <v>456.91723805353763</v>
      </c>
      <c r="AP13" s="326">
        <f t="shared" ca="1" si="18"/>
        <v>420.90672653976219</v>
      </c>
      <c r="AQ13" s="326">
        <f t="shared" ca="1" si="18"/>
        <v>389.91711850760345</v>
      </c>
      <c r="AR13" s="326">
        <f t="shared" ca="1" si="18"/>
        <v>362.94510044295856</v>
      </c>
      <c r="AS13" s="326">
        <f t="shared" ca="1" si="18"/>
        <v>339.45325952825408</v>
      </c>
      <c r="AT13" s="326">
        <f t="shared" ca="1" si="19"/>
        <v>319.32863617419486</v>
      </c>
      <c r="AU13" s="326">
        <f t="shared" ca="1" si="19"/>
        <v>301.47132206239019</v>
      </c>
      <c r="AV13" s="326">
        <f t="shared" ca="1" si="19"/>
        <v>285.35896416486491</v>
      </c>
      <c r="AW13" s="326">
        <f t="shared" ca="1" si="19"/>
        <v>270.66416209157705</v>
      </c>
      <c r="AX13" s="326">
        <f t="shared" ca="1" si="19"/>
        <v>257.6367134494833</v>
      </c>
      <c r="AY13" s="326">
        <f t="shared" ca="1" si="19"/>
        <v>245.96677414559215</v>
      </c>
      <c r="AZ13" s="326">
        <f t="shared" ca="1" si="19"/>
        <v>0</v>
      </c>
      <c r="BA13" s="326">
        <f t="shared" ca="1" si="19"/>
        <v>0</v>
      </c>
      <c r="BB13" s="326">
        <f t="shared" ca="1" si="19"/>
        <v>0</v>
      </c>
      <c r="BC13" s="326">
        <f t="shared" ca="1" si="19"/>
        <v>0</v>
      </c>
      <c r="BD13" s="326">
        <f t="shared" ca="1" si="20"/>
        <v>0</v>
      </c>
      <c r="BE13" s="326">
        <f t="shared" ca="1" si="20"/>
        <v>0</v>
      </c>
      <c r="BF13" s="326">
        <f t="shared" ca="1" si="20"/>
        <v>0</v>
      </c>
      <c r="BG13" s="326">
        <f t="shared" ca="1" si="20"/>
        <v>0</v>
      </c>
      <c r="BH13" s="326">
        <f t="shared" ca="1" si="20"/>
        <v>0</v>
      </c>
      <c r="BI13" s="326">
        <f t="shared" ca="1" si="20"/>
        <v>0</v>
      </c>
      <c r="BJ13" s="327">
        <f t="shared" ca="1" si="21"/>
        <v>27188.660532516413</v>
      </c>
      <c r="BK13" s="12"/>
      <c r="BL13" s="2" t="s">
        <v>45</v>
      </c>
      <c r="BM13" s="116" t="s">
        <v>34</v>
      </c>
      <c r="BN13" s="27" t="e">
        <f>MATCH(BM13,'1'!$11:$11,0)</f>
        <v>#N/A</v>
      </c>
      <c r="BO13" s="2" t="e">
        <f t="shared" si="23"/>
        <v>#N/A</v>
      </c>
      <c r="BP13" s="2">
        <f>10^6</f>
        <v>1000000</v>
      </c>
      <c r="BQ13" s="222" t="s">
        <v>88</v>
      </c>
    </row>
    <row r="14" spans="1:73" ht="14.25" customHeight="1">
      <c r="B14" s="6">
        <f>Results!B14</f>
        <v>9</v>
      </c>
      <c r="C14" s="7" t="str">
        <f>Results!C14</f>
        <v>AWP 2009 (Adj HSE/HSL)</v>
      </c>
      <c r="D14" s="7" t="str">
        <f>Results!D14</f>
        <v>AWP 2009 - PtC 3</v>
      </c>
      <c r="E14" s="8" t="str">
        <f>Results!E14</f>
        <v>AWP2009- RPI = 2.5%</v>
      </c>
      <c r="F14" s="325">
        <f t="shared" ca="1" si="15"/>
        <v>1681.0633771686744</v>
      </c>
      <c r="G14" s="326">
        <f t="shared" ca="1" si="15"/>
        <v>1723.511444116763</v>
      </c>
      <c r="H14" s="326">
        <f t="shared" ca="1" si="15"/>
        <v>1762.5880949877123</v>
      </c>
      <c r="I14" s="326">
        <f t="shared" ca="1" si="15"/>
        <v>1801.0891276398256</v>
      </c>
      <c r="J14" s="326">
        <f t="shared" ca="1" si="15"/>
        <v>1832.5673150853106</v>
      </c>
      <c r="K14" s="326">
        <f t="shared" ca="1" si="15"/>
        <v>1856.058246012695</v>
      </c>
      <c r="L14" s="326">
        <f t="shared" ca="1" si="15"/>
        <v>1874.9952743190818</v>
      </c>
      <c r="M14" s="326">
        <f t="shared" ca="1" si="15"/>
        <v>1890.7902528687946</v>
      </c>
      <c r="N14" s="326">
        <f t="shared" ca="1" si="15"/>
        <v>1903.0038852555112</v>
      </c>
      <c r="O14" s="326">
        <f t="shared" ca="1" si="15"/>
        <v>1910.2132412152448</v>
      </c>
      <c r="P14" s="326">
        <f t="shared" ca="1" si="16"/>
        <v>1911.9163765847049</v>
      </c>
      <c r="Q14" s="326">
        <f t="shared" ca="1" si="16"/>
        <v>1907.7891812100977</v>
      </c>
      <c r="R14" s="326">
        <f t="shared" ca="1" si="16"/>
        <v>1898.2078842055193</v>
      </c>
      <c r="S14" s="326">
        <f t="shared" ca="1" si="16"/>
        <v>1883.3355717914346</v>
      </c>
      <c r="T14" s="326">
        <f t="shared" ca="1" si="16"/>
        <v>1861.1720751479252</v>
      </c>
      <c r="U14" s="326">
        <f t="shared" ca="1" si="16"/>
        <v>1831.180512955842</v>
      </c>
      <c r="V14" s="326">
        <f t="shared" ca="1" si="16"/>
        <v>1793.2403590021534</v>
      </c>
      <c r="W14" s="326">
        <f t="shared" ca="1" si="16"/>
        <v>1748.4562324409089</v>
      </c>
      <c r="X14" s="326">
        <f t="shared" ca="1" si="16"/>
        <v>1697.3858112831733</v>
      </c>
      <c r="Y14" s="326">
        <f t="shared" ca="1" si="16"/>
        <v>1639.8111945858057</v>
      </c>
      <c r="Z14" s="326">
        <f t="shared" ca="1" si="17"/>
        <v>1573.7648847253897</v>
      </c>
      <c r="AA14" s="326">
        <f t="shared" ca="1" si="17"/>
        <v>1501.3036309302763</v>
      </c>
      <c r="AB14" s="326">
        <f t="shared" ca="1" si="17"/>
        <v>1423.7185262429143</v>
      </c>
      <c r="AC14" s="326">
        <f t="shared" ca="1" si="17"/>
        <v>1342.2124097647147</v>
      </c>
      <c r="AD14" s="326">
        <f t="shared" ca="1" si="17"/>
        <v>1259.1216647938438</v>
      </c>
      <c r="AE14" s="326">
        <f t="shared" ca="1" si="17"/>
        <v>1176.6933823689519</v>
      </c>
      <c r="AF14" s="326">
        <f t="shared" ca="1" si="17"/>
        <v>1098.697465150434</v>
      </c>
      <c r="AG14" s="326">
        <f t="shared" ca="1" si="17"/>
        <v>1019.295876491703</v>
      </c>
      <c r="AH14" s="326">
        <f t="shared" ca="1" si="17"/>
        <v>937.35160116552015</v>
      </c>
      <c r="AI14" s="326">
        <f t="shared" ca="1" si="17"/>
        <v>858.42757188886947</v>
      </c>
      <c r="AJ14" s="326">
        <f t="shared" ca="1" si="18"/>
        <v>785.06977685079801</v>
      </c>
      <c r="AK14" s="326">
        <f t="shared" ca="1" si="18"/>
        <v>717.17390209957705</v>
      </c>
      <c r="AL14" s="326">
        <f t="shared" ca="1" si="18"/>
        <v>643.81604539639807</v>
      </c>
      <c r="AM14" s="326">
        <f t="shared" ca="1" si="18"/>
        <v>582.44190320098176</v>
      </c>
      <c r="AN14" s="326">
        <f t="shared" ca="1" si="18"/>
        <v>532.16472293793788</v>
      </c>
      <c r="AO14" s="326">
        <f t="shared" ca="1" si="18"/>
        <v>489.78565089353759</v>
      </c>
      <c r="AP14" s="326">
        <f t="shared" ca="1" si="18"/>
        <v>453.92959625976215</v>
      </c>
      <c r="AQ14" s="326">
        <f t="shared" ca="1" si="18"/>
        <v>423.09250286760351</v>
      </c>
      <c r="AR14" s="326">
        <f t="shared" ca="1" si="18"/>
        <v>396.2683024429586</v>
      </c>
      <c r="AS14" s="326">
        <f t="shared" ca="1" si="18"/>
        <v>372.91922470825398</v>
      </c>
      <c r="AT14" s="326">
        <f t="shared" ca="1" si="19"/>
        <v>352.93478179419492</v>
      </c>
      <c r="AU14" s="326">
        <f t="shared" ca="1" si="19"/>
        <v>335.21031592239018</v>
      </c>
      <c r="AV14" s="326">
        <f t="shared" ca="1" si="19"/>
        <v>319.22187464486495</v>
      </c>
      <c r="AW14" s="326">
        <f t="shared" ca="1" si="19"/>
        <v>304.64175745157701</v>
      </c>
      <c r="AX14" s="326">
        <f t="shared" ca="1" si="19"/>
        <v>291.72558988948322</v>
      </c>
      <c r="AY14" s="326">
        <f t="shared" ca="1" si="19"/>
        <v>280.16346808559223</v>
      </c>
      <c r="AZ14" s="326">
        <f t="shared" ca="1" si="19"/>
        <v>0</v>
      </c>
      <c r="BA14" s="326">
        <f t="shared" ca="1" si="19"/>
        <v>0</v>
      </c>
      <c r="BB14" s="326">
        <f t="shared" ca="1" si="19"/>
        <v>0</v>
      </c>
      <c r="BC14" s="326">
        <f t="shared" ca="1" si="19"/>
        <v>0</v>
      </c>
      <c r="BD14" s="326">
        <f t="shared" ca="1" si="20"/>
        <v>0</v>
      </c>
      <c r="BE14" s="326">
        <f t="shared" ca="1" si="20"/>
        <v>0</v>
      </c>
      <c r="BF14" s="326">
        <f t="shared" ca="1" si="20"/>
        <v>0</v>
      </c>
      <c r="BG14" s="326">
        <f t="shared" ca="1" si="20"/>
        <v>0</v>
      </c>
      <c r="BH14" s="326">
        <f t="shared" ca="1" si="20"/>
        <v>0</v>
      </c>
      <c r="BI14" s="326">
        <f t="shared" ca="1" si="20"/>
        <v>0</v>
      </c>
      <c r="BJ14" s="327">
        <f t="shared" ca="1" si="21"/>
        <v>28181.220539236409</v>
      </c>
      <c r="BK14" s="12"/>
    </row>
    <row r="15" spans="1:73" ht="14.25" customHeight="1">
      <c r="B15" s="6">
        <f>Results!B15</f>
        <v>10</v>
      </c>
      <c r="C15" s="7" t="str">
        <f>Results!C15</f>
        <v>AWP 2009 (Adj HSE/HSL)</v>
      </c>
      <c r="D15" s="7" t="str">
        <f>Results!D15</f>
        <v>AWP 2009 - PtC 3</v>
      </c>
      <c r="E15" s="8" t="str">
        <f>Results!E15</f>
        <v>AWP2009- RPI = 2.5%</v>
      </c>
      <c r="F15" s="325">
        <f t="shared" ca="1" si="15"/>
        <v>1681.0633771686744</v>
      </c>
      <c r="G15" s="326">
        <f t="shared" ca="1" si="15"/>
        <v>1723.511444116763</v>
      </c>
      <c r="H15" s="326">
        <f t="shared" ca="1" si="15"/>
        <v>1762.5880949877123</v>
      </c>
      <c r="I15" s="326">
        <f t="shared" ca="1" si="15"/>
        <v>1801.0891276398256</v>
      </c>
      <c r="J15" s="326">
        <f t="shared" ca="1" si="15"/>
        <v>1832.5673150853106</v>
      </c>
      <c r="K15" s="326">
        <f t="shared" ca="1" si="15"/>
        <v>1856.058246012695</v>
      </c>
      <c r="L15" s="326">
        <f t="shared" ca="1" si="15"/>
        <v>1874.9952743190818</v>
      </c>
      <c r="M15" s="326">
        <f t="shared" ca="1" si="15"/>
        <v>1890.7902528687946</v>
      </c>
      <c r="N15" s="326">
        <f t="shared" ca="1" si="15"/>
        <v>1903.0038852555112</v>
      </c>
      <c r="O15" s="326">
        <f t="shared" ca="1" si="15"/>
        <v>1910.2132412152448</v>
      </c>
      <c r="P15" s="326">
        <f t="shared" ca="1" si="16"/>
        <v>1911.9163765847049</v>
      </c>
      <c r="Q15" s="326">
        <f t="shared" ca="1" si="16"/>
        <v>1907.7891812100977</v>
      </c>
      <c r="R15" s="326">
        <f t="shared" ca="1" si="16"/>
        <v>1898.2078842055193</v>
      </c>
      <c r="S15" s="326">
        <f t="shared" ca="1" si="16"/>
        <v>1883.3355717914346</v>
      </c>
      <c r="T15" s="326">
        <f t="shared" ca="1" si="16"/>
        <v>1861.1720751479252</v>
      </c>
      <c r="U15" s="326">
        <f t="shared" ca="1" si="16"/>
        <v>1831.180512955842</v>
      </c>
      <c r="V15" s="326">
        <f t="shared" ca="1" si="16"/>
        <v>1793.2403590021534</v>
      </c>
      <c r="W15" s="326">
        <f t="shared" ca="1" si="16"/>
        <v>1748.4562324409089</v>
      </c>
      <c r="X15" s="326">
        <f t="shared" ca="1" si="16"/>
        <v>1697.3858112831733</v>
      </c>
      <c r="Y15" s="326">
        <f t="shared" ca="1" si="16"/>
        <v>1639.8111945858057</v>
      </c>
      <c r="Z15" s="326">
        <f t="shared" ca="1" si="17"/>
        <v>1573.7648847253897</v>
      </c>
      <c r="AA15" s="326">
        <f t="shared" ca="1" si="17"/>
        <v>1501.3036309302763</v>
      </c>
      <c r="AB15" s="326">
        <f t="shared" ca="1" si="17"/>
        <v>1423.7185262429143</v>
      </c>
      <c r="AC15" s="326">
        <f t="shared" ca="1" si="17"/>
        <v>1342.2124097647147</v>
      </c>
      <c r="AD15" s="326">
        <f t="shared" ca="1" si="17"/>
        <v>1259.1216647938438</v>
      </c>
      <c r="AE15" s="326">
        <f t="shared" ca="1" si="17"/>
        <v>1176.6933823689519</v>
      </c>
      <c r="AF15" s="326">
        <f t="shared" ca="1" si="17"/>
        <v>1098.697465150434</v>
      </c>
      <c r="AG15" s="326">
        <f t="shared" ca="1" si="17"/>
        <v>1019.295876491703</v>
      </c>
      <c r="AH15" s="326">
        <f t="shared" ca="1" si="17"/>
        <v>937.35160116552015</v>
      </c>
      <c r="AI15" s="326">
        <f t="shared" ca="1" si="17"/>
        <v>858.42757188886947</v>
      </c>
      <c r="AJ15" s="326">
        <f t="shared" ca="1" si="18"/>
        <v>785.06977685079801</v>
      </c>
      <c r="AK15" s="326">
        <f t="shared" ca="1" si="18"/>
        <v>717.17390209957705</v>
      </c>
      <c r="AL15" s="326">
        <f t="shared" ca="1" si="18"/>
        <v>643.81604539639807</v>
      </c>
      <c r="AM15" s="326">
        <f t="shared" ca="1" si="18"/>
        <v>582.44190320098176</v>
      </c>
      <c r="AN15" s="326">
        <f t="shared" ca="1" si="18"/>
        <v>532.16472293793788</v>
      </c>
      <c r="AO15" s="326">
        <f t="shared" ca="1" si="18"/>
        <v>489.78565089353759</v>
      </c>
      <c r="AP15" s="326">
        <f t="shared" ca="1" si="18"/>
        <v>453.92959625976215</v>
      </c>
      <c r="AQ15" s="326">
        <f t="shared" ca="1" si="18"/>
        <v>423.09250286760351</v>
      </c>
      <c r="AR15" s="326">
        <f t="shared" ca="1" si="18"/>
        <v>396.2683024429586</v>
      </c>
      <c r="AS15" s="326">
        <f t="shared" ca="1" si="18"/>
        <v>372.91922470825398</v>
      </c>
      <c r="AT15" s="326">
        <f t="shared" ca="1" si="19"/>
        <v>352.93478179419492</v>
      </c>
      <c r="AU15" s="326">
        <f t="shared" ca="1" si="19"/>
        <v>335.21031592239018</v>
      </c>
      <c r="AV15" s="326">
        <f t="shared" ca="1" si="19"/>
        <v>319.22187464486495</v>
      </c>
      <c r="AW15" s="326">
        <f t="shared" ca="1" si="19"/>
        <v>304.64175745157701</v>
      </c>
      <c r="AX15" s="326">
        <f t="shared" ca="1" si="19"/>
        <v>291.72558988948322</v>
      </c>
      <c r="AY15" s="326">
        <f t="shared" ca="1" si="19"/>
        <v>280.16346808559223</v>
      </c>
      <c r="AZ15" s="326">
        <f t="shared" ca="1" si="19"/>
        <v>0</v>
      </c>
      <c r="BA15" s="326">
        <f t="shared" ca="1" si="19"/>
        <v>0</v>
      </c>
      <c r="BB15" s="326">
        <f t="shared" ca="1" si="19"/>
        <v>0</v>
      </c>
      <c r="BC15" s="326">
        <f t="shared" ca="1" si="19"/>
        <v>0</v>
      </c>
      <c r="BD15" s="326">
        <f t="shared" ca="1" si="20"/>
        <v>0</v>
      </c>
      <c r="BE15" s="326">
        <f t="shared" ca="1" si="20"/>
        <v>0</v>
      </c>
      <c r="BF15" s="326">
        <f t="shared" ca="1" si="20"/>
        <v>0</v>
      </c>
      <c r="BG15" s="326">
        <f t="shared" ca="1" si="20"/>
        <v>0</v>
      </c>
      <c r="BH15" s="326">
        <f t="shared" ca="1" si="20"/>
        <v>0</v>
      </c>
      <c r="BI15" s="326">
        <f t="shared" ca="1" si="20"/>
        <v>0</v>
      </c>
      <c r="BJ15" s="327">
        <f t="shared" ca="1" si="21"/>
        <v>28181.220539236409</v>
      </c>
      <c r="BK15" s="12"/>
    </row>
  </sheetData>
  <mergeCells count="1">
    <mergeCell ref="F4:K4"/>
  </mergeCells>
  <conditionalFormatting sqref="F6:BJ15">
    <cfRule type="expression" dxfId="2" priority="1">
      <formula>$L$4="Amount"</formula>
    </cfRule>
    <cfRule type="expression" dxfId="1" priority="2">
      <formula>$L$4="%"</formula>
    </cfRule>
    <cfRule type="expression" dxfId="0" priority="3">
      <formula>$L$4="Amount."</formula>
    </cfRule>
  </conditionalFormatting>
  <dataValidations count="1">
    <dataValidation type="list" allowBlank="1" showInputMessage="1" showErrorMessage="1" sqref="F4:K4" xr:uid="{00000000-0002-0000-0700-000000000000}">
      <formula1>$BL$6:$BL$13</formula1>
    </dataValidation>
  </dataValidations>
  <pageMargins left="0.75" right="0.75" top="1" bottom="1" header="0.5" footer="0.5"/>
  <pageSetup paperSize="9" scale="5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0070C0"/>
    <pageSetUpPr fitToPage="1"/>
  </sheetPr>
  <dimension ref="A1:WWD89"/>
  <sheetViews>
    <sheetView showGridLines="0" zoomScale="90" zoomScaleNormal="90" workbookViewId="0">
      <pane xSplit="4" ySplit="11" topLeftCell="E12" activePane="bottomRight" state="frozen"/>
      <selection activeCell="T71" sqref="C70:T71"/>
      <selection pane="topRight" activeCell="T71" sqref="C70:T71"/>
      <selection pane="bottomLeft" activeCell="T71" sqref="C70:T71"/>
      <selection pane="bottomRight"/>
    </sheetView>
  </sheetViews>
  <sheetFormatPr baseColWidth="10" defaultColWidth="0" defaultRowHeight="13" zeroHeight="1"/>
  <cols>
    <col min="1" max="1" width="1.33203125" style="29" customWidth="1"/>
    <col min="2" max="2" width="16.6640625" style="29" customWidth="1"/>
    <col min="3" max="5" width="11.1640625" style="29" customWidth="1"/>
    <col min="6" max="6" width="11.1640625" style="29" hidden="1" customWidth="1"/>
    <col min="7" max="7" width="11.1640625" style="136" hidden="1" customWidth="1"/>
    <col min="8" max="13" width="11.1640625" style="29" customWidth="1"/>
    <col min="14" max="14" width="12.6640625" style="29" customWidth="1"/>
    <col min="15" max="15" width="12.1640625" style="29" customWidth="1"/>
    <col min="16" max="16" width="1.5" style="29" customWidth="1"/>
    <col min="17" max="17" width="11.6640625" style="29" customWidth="1"/>
    <col min="18" max="18" width="10.5" style="29" bestFit="1" customWidth="1"/>
    <col min="19" max="19" width="14" style="29" bestFit="1" customWidth="1"/>
    <col min="20" max="20" width="7.83203125" style="44" customWidth="1"/>
    <col min="21" max="21" width="9.83203125" style="29" bestFit="1" customWidth="1"/>
    <col min="22" max="259" width="9" style="29" hidden="1"/>
    <col min="260" max="260" width="24.6640625" style="29" hidden="1"/>
    <col min="261" max="261" width="9.5" style="29" hidden="1"/>
    <col min="262" max="262" width="11.1640625" style="29" hidden="1"/>
    <col min="263" max="263" width="14.5" style="29" hidden="1"/>
    <col min="264" max="264" width="13" style="29" hidden="1"/>
    <col min="265" max="265" width="14.33203125" style="29" hidden="1"/>
    <col min="266" max="266" width="14.83203125" style="29" hidden="1"/>
    <col min="267" max="267" width="12.5" style="29" hidden="1"/>
    <col min="268" max="268" width="8.6640625" style="29" hidden="1"/>
    <col min="269" max="269" width="2.83203125" style="29" hidden="1"/>
    <col min="270" max="270" width="12" style="29" hidden="1"/>
    <col min="271" max="271" width="8.1640625" style="29" hidden="1"/>
    <col min="272" max="272" width="9" style="29" hidden="1"/>
    <col min="273" max="274" width="15.1640625" style="29" hidden="1"/>
    <col min="275" max="275" width="9" style="29" hidden="1"/>
    <col min="276" max="276" width="10.83203125" style="29" hidden="1"/>
    <col min="277" max="277" width="9.83203125" style="29" hidden="1"/>
    <col min="278" max="515" width="9" style="29" hidden="1"/>
    <col min="516" max="516" width="24.6640625" style="29" hidden="1"/>
    <col min="517" max="517" width="9.5" style="29" hidden="1"/>
    <col min="518" max="518" width="11.1640625" style="29" hidden="1"/>
    <col min="519" max="519" width="14.5" style="29" hidden="1"/>
    <col min="520" max="520" width="13" style="29" hidden="1"/>
    <col min="521" max="521" width="14.33203125" style="29" hidden="1"/>
    <col min="522" max="522" width="14.83203125" style="29" hidden="1"/>
    <col min="523" max="523" width="12.5" style="29" hidden="1"/>
    <col min="524" max="524" width="8.6640625" style="29" hidden="1"/>
    <col min="525" max="525" width="2.83203125" style="29" hidden="1"/>
    <col min="526" max="526" width="12" style="29" hidden="1"/>
    <col min="527" max="527" width="8.1640625" style="29" hidden="1"/>
    <col min="528" max="528" width="9" style="29" hidden="1"/>
    <col min="529" max="530" width="15.1640625" style="29" hidden="1"/>
    <col min="531" max="531" width="9" style="29" hidden="1"/>
    <col min="532" max="532" width="10.83203125" style="29" hidden="1"/>
    <col min="533" max="533" width="9.83203125" style="29" hidden="1"/>
    <col min="534" max="771" width="9" style="29" hidden="1"/>
    <col min="772" max="772" width="24.6640625" style="29" hidden="1"/>
    <col min="773" max="773" width="9.5" style="29" hidden="1"/>
    <col min="774" max="774" width="11.1640625" style="29" hidden="1"/>
    <col min="775" max="775" width="14.5" style="29" hidden="1"/>
    <col min="776" max="776" width="13" style="29" hidden="1"/>
    <col min="777" max="777" width="14.33203125" style="29" hidden="1"/>
    <col min="778" max="778" width="14.83203125" style="29" hidden="1"/>
    <col min="779" max="779" width="12.5" style="29" hidden="1"/>
    <col min="780" max="780" width="8.6640625" style="29" hidden="1"/>
    <col min="781" max="781" width="2.83203125" style="29" hidden="1"/>
    <col min="782" max="782" width="12" style="29" hidden="1"/>
    <col min="783" max="783" width="8.1640625" style="29" hidden="1"/>
    <col min="784" max="784" width="9" style="29" hidden="1"/>
    <col min="785" max="786" width="15.1640625" style="29" hidden="1"/>
    <col min="787" max="787" width="9" style="29" hidden="1"/>
    <col min="788" max="788" width="10.83203125" style="29" hidden="1"/>
    <col min="789" max="789" width="9.83203125" style="29" hidden="1"/>
    <col min="790" max="1027" width="9" style="29" hidden="1"/>
    <col min="1028" max="1028" width="24.6640625" style="29" hidden="1"/>
    <col min="1029" max="1029" width="9.5" style="29" hidden="1"/>
    <col min="1030" max="1030" width="11.1640625" style="29" hidden="1"/>
    <col min="1031" max="1031" width="14.5" style="29" hidden="1"/>
    <col min="1032" max="1032" width="13" style="29" hidden="1"/>
    <col min="1033" max="1033" width="14.33203125" style="29" hidden="1"/>
    <col min="1034" max="1034" width="14.83203125" style="29" hidden="1"/>
    <col min="1035" max="1035" width="12.5" style="29" hidden="1"/>
    <col min="1036" max="1036" width="8.6640625" style="29" hidden="1"/>
    <col min="1037" max="1037" width="2.83203125" style="29" hidden="1"/>
    <col min="1038" max="1038" width="12" style="29" hidden="1"/>
    <col min="1039" max="1039" width="8.1640625" style="29" hidden="1"/>
    <col min="1040" max="1040" width="9" style="29" hidden="1"/>
    <col min="1041" max="1042" width="15.1640625" style="29" hidden="1"/>
    <col min="1043" max="1043" width="9" style="29" hidden="1"/>
    <col min="1044" max="1044" width="10.83203125" style="29" hidden="1"/>
    <col min="1045" max="1045" width="9.83203125" style="29" hidden="1"/>
    <col min="1046" max="1283" width="9" style="29" hidden="1"/>
    <col min="1284" max="1284" width="24.6640625" style="29" hidden="1"/>
    <col min="1285" max="1285" width="9.5" style="29" hidden="1"/>
    <col min="1286" max="1286" width="11.1640625" style="29" hidden="1"/>
    <col min="1287" max="1287" width="14.5" style="29" hidden="1"/>
    <col min="1288" max="1288" width="13" style="29" hidden="1"/>
    <col min="1289" max="1289" width="14.33203125" style="29" hidden="1"/>
    <col min="1290" max="1290" width="14.83203125" style="29" hidden="1"/>
    <col min="1291" max="1291" width="12.5" style="29" hidden="1"/>
    <col min="1292" max="1292" width="8.6640625" style="29" hidden="1"/>
    <col min="1293" max="1293" width="2.83203125" style="29" hidden="1"/>
    <col min="1294" max="1294" width="12" style="29" hidden="1"/>
    <col min="1295" max="1295" width="8.1640625" style="29" hidden="1"/>
    <col min="1296" max="1296" width="9" style="29" hidden="1"/>
    <col min="1297" max="1298" width="15.1640625" style="29" hidden="1"/>
    <col min="1299" max="1299" width="9" style="29" hidden="1"/>
    <col min="1300" max="1300" width="10.83203125" style="29" hidden="1"/>
    <col min="1301" max="1301" width="9.83203125" style="29" hidden="1"/>
    <col min="1302" max="1539" width="9" style="29" hidden="1"/>
    <col min="1540" max="1540" width="24.6640625" style="29" hidden="1"/>
    <col min="1541" max="1541" width="9.5" style="29" hidden="1"/>
    <col min="1542" max="1542" width="11.1640625" style="29" hidden="1"/>
    <col min="1543" max="1543" width="14.5" style="29" hidden="1"/>
    <col min="1544" max="1544" width="13" style="29" hidden="1"/>
    <col min="1545" max="1545" width="14.33203125" style="29" hidden="1"/>
    <col min="1546" max="1546" width="14.83203125" style="29" hidden="1"/>
    <col min="1547" max="1547" width="12.5" style="29" hidden="1"/>
    <col min="1548" max="1548" width="8.6640625" style="29" hidden="1"/>
    <col min="1549" max="1549" width="2.83203125" style="29" hidden="1"/>
    <col min="1550" max="1550" width="12" style="29" hidden="1"/>
    <col min="1551" max="1551" width="8.1640625" style="29" hidden="1"/>
    <col min="1552" max="1552" width="9" style="29" hidden="1"/>
    <col min="1553" max="1554" width="15.1640625" style="29" hidden="1"/>
    <col min="1555" max="1555" width="9" style="29" hidden="1"/>
    <col min="1556" max="1556" width="10.83203125" style="29" hidden="1"/>
    <col min="1557" max="1557" width="9.83203125" style="29" hidden="1"/>
    <col min="1558" max="1795" width="9" style="29" hidden="1"/>
    <col min="1796" max="1796" width="24.6640625" style="29" hidden="1"/>
    <col min="1797" max="1797" width="9.5" style="29" hidden="1"/>
    <col min="1798" max="1798" width="11.1640625" style="29" hidden="1"/>
    <col min="1799" max="1799" width="14.5" style="29" hidden="1"/>
    <col min="1800" max="1800" width="13" style="29" hidden="1"/>
    <col min="1801" max="1801" width="14.33203125" style="29" hidden="1"/>
    <col min="1802" max="1802" width="14.83203125" style="29" hidden="1"/>
    <col min="1803" max="1803" width="12.5" style="29" hidden="1"/>
    <col min="1804" max="1804" width="8.6640625" style="29" hidden="1"/>
    <col min="1805" max="1805" width="2.83203125" style="29" hidden="1"/>
    <col min="1806" max="1806" width="12" style="29" hidden="1"/>
    <col min="1807" max="1807" width="8.1640625" style="29" hidden="1"/>
    <col min="1808" max="1808" width="9" style="29" hidden="1"/>
    <col min="1809" max="1810" width="15.1640625" style="29" hidden="1"/>
    <col min="1811" max="1811" width="9" style="29" hidden="1"/>
    <col min="1812" max="1812" width="10.83203125" style="29" hidden="1"/>
    <col min="1813" max="1813" width="9.83203125" style="29" hidden="1"/>
    <col min="1814" max="2051" width="9" style="29" hidden="1"/>
    <col min="2052" max="2052" width="24.6640625" style="29" hidden="1"/>
    <col min="2053" max="2053" width="9.5" style="29" hidden="1"/>
    <col min="2054" max="2054" width="11.1640625" style="29" hidden="1"/>
    <col min="2055" max="2055" width="14.5" style="29" hidden="1"/>
    <col min="2056" max="2056" width="13" style="29" hidden="1"/>
    <col min="2057" max="2057" width="14.33203125" style="29" hidden="1"/>
    <col min="2058" max="2058" width="14.83203125" style="29" hidden="1"/>
    <col min="2059" max="2059" width="12.5" style="29" hidden="1"/>
    <col min="2060" max="2060" width="8.6640625" style="29" hidden="1"/>
    <col min="2061" max="2061" width="2.83203125" style="29" hidden="1"/>
    <col min="2062" max="2062" width="12" style="29" hidden="1"/>
    <col min="2063" max="2063" width="8.1640625" style="29" hidden="1"/>
    <col min="2064" max="2064" width="9" style="29" hidden="1"/>
    <col min="2065" max="2066" width="15.1640625" style="29" hidden="1"/>
    <col min="2067" max="2067" width="9" style="29" hidden="1"/>
    <col min="2068" max="2068" width="10.83203125" style="29" hidden="1"/>
    <col min="2069" max="2069" width="9.83203125" style="29" hidden="1"/>
    <col min="2070" max="2307" width="9" style="29" hidden="1"/>
    <col min="2308" max="2308" width="24.6640625" style="29" hidden="1"/>
    <col min="2309" max="2309" width="9.5" style="29" hidden="1"/>
    <col min="2310" max="2310" width="11.1640625" style="29" hidden="1"/>
    <col min="2311" max="2311" width="14.5" style="29" hidden="1"/>
    <col min="2312" max="2312" width="13" style="29" hidden="1"/>
    <col min="2313" max="2313" width="14.33203125" style="29" hidden="1"/>
    <col min="2314" max="2314" width="14.83203125" style="29" hidden="1"/>
    <col min="2315" max="2315" width="12.5" style="29" hidden="1"/>
    <col min="2316" max="2316" width="8.6640625" style="29" hidden="1"/>
    <col min="2317" max="2317" width="2.83203125" style="29" hidden="1"/>
    <col min="2318" max="2318" width="12" style="29" hidden="1"/>
    <col min="2319" max="2319" width="8.1640625" style="29" hidden="1"/>
    <col min="2320" max="2320" width="9" style="29" hidden="1"/>
    <col min="2321" max="2322" width="15.1640625" style="29" hidden="1"/>
    <col min="2323" max="2323" width="9" style="29" hidden="1"/>
    <col min="2324" max="2324" width="10.83203125" style="29" hidden="1"/>
    <col min="2325" max="2325" width="9.83203125" style="29" hidden="1"/>
    <col min="2326" max="2563" width="9" style="29" hidden="1"/>
    <col min="2564" max="2564" width="24.6640625" style="29" hidden="1"/>
    <col min="2565" max="2565" width="9.5" style="29" hidden="1"/>
    <col min="2566" max="2566" width="11.1640625" style="29" hidden="1"/>
    <col min="2567" max="2567" width="14.5" style="29" hidden="1"/>
    <col min="2568" max="2568" width="13" style="29" hidden="1"/>
    <col min="2569" max="2569" width="14.33203125" style="29" hidden="1"/>
    <col min="2570" max="2570" width="14.83203125" style="29" hidden="1"/>
    <col min="2571" max="2571" width="12.5" style="29" hidden="1"/>
    <col min="2572" max="2572" width="8.6640625" style="29" hidden="1"/>
    <col min="2573" max="2573" width="2.83203125" style="29" hidden="1"/>
    <col min="2574" max="2574" width="12" style="29" hidden="1"/>
    <col min="2575" max="2575" width="8.1640625" style="29" hidden="1"/>
    <col min="2576" max="2576" width="9" style="29" hidden="1"/>
    <col min="2577" max="2578" width="15.1640625" style="29" hidden="1"/>
    <col min="2579" max="2579" width="9" style="29" hidden="1"/>
    <col min="2580" max="2580" width="10.83203125" style="29" hidden="1"/>
    <col min="2581" max="2581" width="9.83203125" style="29" hidden="1"/>
    <col min="2582" max="2819" width="9" style="29" hidden="1"/>
    <col min="2820" max="2820" width="24.6640625" style="29" hidden="1"/>
    <col min="2821" max="2821" width="9.5" style="29" hidden="1"/>
    <col min="2822" max="2822" width="11.1640625" style="29" hidden="1"/>
    <col min="2823" max="2823" width="14.5" style="29" hidden="1"/>
    <col min="2824" max="2824" width="13" style="29" hidden="1"/>
    <col min="2825" max="2825" width="14.33203125" style="29" hidden="1"/>
    <col min="2826" max="2826" width="14.83203125" style="29" hidden="1"/>
    <col min="2827" max="2827" width="12.5" style="29" hidden="1"/>
    <col min="2828" max="2828" width="8.6640625" style="29" hidden="1"/>
    <col min="2829" max="2829" width="2.83203125" style="29" hidden="1"/>
    <col min="2830" max="2830" width="12" style="29" hidden="1"/>
    <col min="2831" max="2831" width="8.1640625" style="29" hidden="1"/>
    <col min="2832" max="2832" width="9" style="29" hidden="1"/>
    <col min="2833" max="2834" width="15.1640625" style="29" hidden="1"/>
    <col min="2835" max="2835" width="9" style="29" hidden="1"/>
    <col min="2836" max="2836" width="10.83203125" style="29" hidden="1"/>
    <col min="2837" max="2837" width="9.83203125" style="29" hidden="1"/>
    <col min="2838" max="3075" width="9" style="29" hidden="1"/>
    <col min="3076" max="3076" width="24.6640625" style="29" hidden="1"/>
    <col min="3077" max="3077" width="9.5" style="29" hidden="1"/>
    <col min="3078" max="3078" width="11.1640625" style="29" hidden="1"/>
    <col min="3079" max="3079" width="14.5" style="29" hidden="1"/>
    <col min="3080" max="3080" width="13" style="29" hidden="1"/>
    <col min="3081" max="3081" width="14.33203125" style="29" hidden="1"/>
    <col min="3082" max="3082" width="14.83203125" style="29" hidden="1"/>
    <col min="3083" max="3083" width="12.5" style="29" hidden="1"/>
    <col min="3084" max="3084" width="8.6640625" style="29" hidden="1"/>
    <col min="3085" max="3085" width="2.83203125" style="29" hidden="1"/>
    <col min="3086" max="3086" width="12" style="29" hidden="1"/>
    <col min="3087" max="3087" width="8.1640625" style="29" hidden="1"/>
    <col min="3088" max="3088" width="9" style="29" hidden="1"/>
    <col min="3089" max="3090" width="15.1640625" style="29" hidden="1"/>
    <col min="3091" max="3091" width="9" style="29" hidden="1"/>
    <col min="3092" max="3092" width="10.83203125" style="29" hidden="1"/>
    <col min="3093" max="3093" width="9.83203125" style="29" hidden="1"/>
    <col min="3094" max="3331" width="9" style="29" hidden="1"/>
    <col min="3332" max="3332" width="24.6640625" style="29" hidden="1"/>
    <col min="3333" max="3333" width="9.5" style="29" hidden="1"/>
    <col min="3334" max="3334" width="11.1640625" style="29" hidden="1"/>
    <col min="3335" max="3335" width="14.5" style="29" hidden="1"/>
    <col min="3336" max="3336" width="13" style="29" hidden="1"/>
    <col min="3337" max="3337" width="14.33203125" style="29" hidden="1"/>
    <col min="3338" max="3338" width="14.83203125" style="29" hidden="1"/>
    <col min="3339" max="3339" width="12.5" style="29" hidden="1"/>
    <col min="3340" max="3340" width="8.6640625" style="29" hidden="1"/>
    <col min="3341" max="3341" width="2.83203125" style="29" hidden="1"/>
    <col min="3342" max="3342" width="12" style="29" hidden="1"/>
    <col min="3343" max="3343" width="8.1640625" style="29" hidden="1"/>
    <col min="3344" max="3344" width="9" style="29" hidden="1"/>
    <col min="3345" max="3346" width="15.1640625" style="29" hidden="1"/>
    <col min="3347" max="3347" width="9" style="29" hidden="1"/>
    <col min="3348" max="3348" width="10.83203125" style="29" hidden="1"/>
    <col min="3349" max="3349" width="9.83203125" style="29" hidden="1"/>
    <col min="3350" max="3587" width="9" style="29" hidden="1"/>
    <col min="3588" max="3588" width="24.6640625" style="29" hidden="1"/>
    <col min="3589" max="3589" width="9.5" style="29" hidden="1"/>
    <col min="3590" max="3590" width="11.1640625" style="29" hidden="1"/>
    <col min="3591" max="3591" width="14.5" style="29" hidden="1"/>
    <col min="3592" max="3592" width="13" style="29" hidden="1"/>
    <col min="3593" max="3593" width="14.33203125" style="29" hidden="1"/>
    <col min="3594" max="3594" width="14.83203125" style="29" hidden="1"/>
    <col min="3595" max="3595" width="12.5" style="29" hidden="1"/>
    <col min="3596" max="3596" width="8.6640625" style="29" hidden="1"/>
    <col min="3597" max="3597" width="2.83203125" style="29" hidden="1"/>
    <col min="3598" max="3598" width="12" style="29" hidden="1"/>
    <col min="3599" max="3599" width="8.1640625" style="29" hidden="1"/>
    <col min="3600" max="3600" width="9" style="29" hidden="1"/>
    <col min="3601" max="3602" width="15.1640625" style="29" hidden="1"/>
    <col min="3603" max="3603" width="9" style="29" hidden="1"/>
    <col min="3604" max="3604" width="10.83203125" style="29" hidden="1"/>
    <col min="3605" max="3605" width="9.83203125" style="29" hidden="1"/>
    <col min="3606" max="3843" width="9" style="29" hidden="1"/>
    <col min="3844" max="3844" width="24.6640625" style="29" hidden="1"/>
    <col min="3845" max="3845" width="9.5" style="29" hidden="1"/>
    <col min="3846" max="3846" width="11.1640625" style="29" hidden="1"/>
    <col min="3847" max="3847" width="14.5" style="29" hidden="1"/>
    <col min="3848" max="3848" width="13" style="29" hidden="1"/>
    <col min="3849" max="3849" width="14.33203125" style="29" hidden="1"/>
    <col min="3850" max="3850" width="14.83203125" style="29" hidden="1"/>
    <col min="3851" max="3851" width="12.5" style="29" hidden="1"/>
    <col min="3852" max="3852" width="8.6640625" style="29" hidden="1"/>
    <col min="3853" max="3853" width="2.83203125" style="29" hidden="1"/>
    <col min="3854" max="3854" width="12" style="29" hidden="1"/>
    <col min="3855" max="3855" width="8.1640625" style="29" hidden="1"/>
    <col min="3856" max="3856" width="9" style="29" hidden="1"/>
    <col min="3857" max="3858" width="15.1640625" style="29" hidden="1"/>
    <col min="3859" max="3859" width="9" style="29" hidden="1"/>
    <col min="3860" max="3860" width="10.83203125" style="29" hidden="1"/>
    <col min="3861" max="3861" width="9.83203125" style="29" hidden="1"/>
    <col min="3862" max="4099" width="9" style="29" hidden="1"/>
    <col min="4100" max="4100" width="24.6640625" style="29" hidden="1"/>
    <col min="4101" max="4101" width="9.5" style="29" hidden="1"/>
    <col min="4102" max="4102" width="11.1640625" style="29" hidden="1"/>
    <col min="4103" max="4103" width="14.5" style="29" hidden="1"/>
    <col min="4104" max="4104" width="13" style="29" hidden="1"/>
    <col min="4105" max="4105" width="14.33203125" style="29" hidden="1"/>
    <col min="4106" max="4106" width="14.83203125" style="29" hidden="1"/>
    <col min="4107" max="4107" width="12.5" style="29" hidden="1"/>
    <col min="4108" max="4108" width="8.6640625" style="29" hidden="1"/>
    <col min="4109" max="4109" width="2.83203125" style="29" hidden="1"/>
    <col min="4110" max="4110" width="12" style="29" hidden="1"/>
    <col min="4111" max="4111" width="8.1640625" style="29" hidden="1"/>
    <col min="4112" max="4112" width="9" style="29" hidden="1"/>
    <col min="4113" max="4114" width="15.1640625" style="29" hidden="1"/>
    <col min="4115" max="4115" width="9" style="29" hidden="1"/>
    <col min="4116" max="4116" width="10.83203125" style="29" hidden="1"/>
    <col min="4117" max="4117" width="9.83203125" style="29" hidden="1"/>
    <col min="4118" max="4355" width="9" style="29" hidden="1"/>
    <col min="4356" max="4356" width="24.6640625" style="29" hidden="1"/>
    <col min="4357" max="4357" width="9.5" style="29" hidden="1"/>
    <col min="4358" max="4358" width="11.1640625" style="29" hidden="1"/>
    <col min="4359" max="4359" width="14.5" style="29" hidden="1"/>
    <col min="4360" max="4360" width="13" style="29" hidden="1"/>
    <col min="4361" max="4361" width="14.33203125" style="29" hidden="1"/>
    <col min="4362" max="4362" width="14.83203125" style="29" hidden="1"/>
    <col min="4363" max="4363" width="12.5" style="29" hidden="1"/>
    <col min="4364" max="4364" width="8.6640625" style="29" hidden="1"/>
    <col min="4365" max="4365" width="2.83203125" style="29" hidden="1"/>
    <col min="4366" max="4366" width="12" style="29" hidden="1"/>
    <col min="4367" max="4367" width="8.1640625" style="29" hidden="1"/>
    <col min="4368" max="4368" width="9" style="29" hidden="1"/>
    <col min="4369" max="4370" width="15.1640625" style="29" hidden="1"/>
    <col min="4371" max="4371" width="9" style="29" hidden="1"/>
    <col min="4372" max="4372" width="10.83203125" style="29" hidden="1"/>
    <col min="4373" max="4373" width="9.83203125" style="29" hidden="1"/>
    <col min="4374" max="4611" width="9" style="29" hidden="1"/>
    <col min="4612" max="4612" width="24.6640625" style="29" hidden="1"/>
    <col min="4613" max="4613" width="9.5" style="29" hidden="1"/>
    <col min="4614" max="4614" width="11.1640625" style="29" hidden="1"/>
    <col min="4615" max="4615" width="14.5" style="29" hidden="1"/>
    <col min="4616" max="4616" width="13" style="29" hidden="1"/>
    <col min="4617" max="4617" width="14.33203125" style="29" hidden="1"/>
    <col min="4618" max="4618" width="14.83203125" style="29" hidden="1"/>
    <col min="4619" max="4619" width="12.5" style="29" hidden="1"/>
    <col min="4620" max="4620" width="8.6640625" style="29" hidden="1"/>
    <col min="4621" max="4621" width="2.83203125" style="29" hidden="1"/>
    <col min="4622" max="4622" width="12" style="29" hidden="1"/>
    <col min="4623" max="4623" width="8.1640625" style="29" hidden="1"/>
    <col min="4624" max="4624" width="9" style="29" hidden="1"/>
    <col min="4625" max="4626" width="15.1640625" style="29" hidden="1"/>
    <col min="4627" max="4627" width="9" style="29" hidden="1"/>
    <col min="4628" max="4628" width="10.83203125" style="29" hidden="1"/>
    <col min="4629" max="4629" width="9.83203125" style="29" hidden="1"/>
    <col min="4630" max="4867" width="9" style="29" hidden="1"/>
    <col min="4868" max="4868" width="24.6640625" style="29" hidden="1"/>
    <col min="4869" max="4869" width="9.5" style="29" hidden="1"/>
    <col min="4870" max="4870" width="11.1640625" style="29" hidden="1"/>
    <col min="4871" max="4871" width="14.5" style="29" hidden="1"/>
    <col min="4872" max="4872" width="13" style="29" hidden="1"/>
    <col min="4873" max="4873" width="14.33203125" style="29" hidden="1"/>
    <col min="4874" max="4874" width="14.83203125" style="29" hidden="1"/>
    <col min="4875" max="4875" width="12.5" style="29" hidden="1"/>
    <col min="4876" max="4876" width="8.6640625" style="29" hidden="1"/>
    <col min="4877" max="4877" width="2.83203125" style="29" hidden="1"/>
    <col min="4878" max="4878" width="12" style="29" hidden="1"/>
    <col min="4879" max="4879" width="8.1640625" style="29" hidden="1"/>
    <col min="4880" max="4880" width="9" style="29" hidden="1"/>
    <col min="4881" max="4882" width="15.1640625" style="29" hidden="1"/>
    <col min="4883" max="4883" width="9" style="29" hidden="1"/>
    <col min="4884" max="4884" width="10.83203125" style="29" hidden="1"/>
    <col min="4885" max="4885" width="9.83203125" style="29" hidden="1"/>
    <col min="4886" max="5123" width="9" style="29" hidden="1"/>
    <col min="5124" max="5124" width="24.6640625" style="29" hidden="1"/>
    <col min="5125" max="5125" width="9.5" style="29" hidden="1"/>
    <col min="5126" max="5126" width="11.1640625" style="29" hidden="1"/>
    <col min="5127" max="5127" width="14.5" style="29" hidden="1"/>
    <col min="5128" max="5128" width="13" style="29" hidden="1"/>
    <col min="5129" max="5129" width="14.33203125" style="29" hidden="1"/>
    <col min="5130" max="5130" width="14.83203125" style="29" hidden="1"/>
    <col min="5131" max="5131" width="12.5" style="29" hidden="1"/>
    <col min="5132" max="5132" width="8.6640625" style="29" hidden="1"/>
    <col min="5133" max="5133" width="2.83203125" style="29" hidden="1"/>
    <col min="5134" max="5134" width="12" style="29" hidden="1"/>
    <col min="5135" max="5135" width="8.1640625" style="29" hidden="1"/>
    <col min="5136" max="5136" width="9" style="29" hidden="1"/>
    <col min="5137" max="5138" width="15.1640625" style="29" hidden="1"/>
    <col min="5139" max="5139" width="9" style="29" hidden="1"/>
    <col min="5140" max="5140" width="10.83203125" style="29" hidden="1"/>
    <col min="5141" max="5141" width="9.83203125" style="29" hidden="1"/>
    <col min="5142" max="5379" width="9" style="29" hidden="1"/>
    <col min="5380" max="5380" width="24.6640625" style="29" hidden="1"/>
    <col min="5381" max="5381" width="9.5" style="29" hidden="1"/>
    <col min="5382" max="5382" width="11.1640625" style="29" hidden="1"/>
    <col min="5383" max="5383" width="14.5" style="29" hidden="1"/>
    <col min="5384" max="5384" width="13" style="29" hidden="1"/>
    <col min="5385" max="5385" width="14.33203125" style="29" hidden="1"/>
    <col min="5386" max="5386" width="14.83203125" style="29" hidden="1"/>
    <col min="5387" max="5387" width="12.5" style="29" hidden="1"/>
    <col min="5388" max="5388" width="8.6640625" style="29" hidden="1"/>
    <col min="5389" max="5389" width="2.83203125" style="29" hidden="1"/>
    <col min="5390" max="5390" width="12" style="29" hidden="1"/>
    <col min="5391" max="5391" width="8.1640625" style="29" hidden="1"/>
    <col min="5392" max="5392" width="9" style="29" hidden="1"/>
    <col min="5393" max="5394" width="15.1640625" style="29" hidden="1"/>
    <col min="5395" max="5395" width="9" style="29" hidden="1"/>
    <col min="5396" max="5396" width="10.83203125" style="29" hidden="1"/>
    <col min="5397" max="5397" width="9.83203125" style="29" hidden="1"/>
    <col min="5398" max="5635" width="9" style="29" hidden="1"/>
    <col min="5636" max="5636" width="24.6640625" style="29" hidden="1"/>
    <col min="5637" max="5637" width="9.5" style="29" hidden="1"/>
    <col min="5638" max="5638" width="11.1640625" style="29" hidden="1"/>
    <col min="5639" max="5639" width="14.5" style="29" hidden="1"/>
    <col min="5640" max="5640" width="13" style="29" hidden="1"/>
    <col min="5641" max="5641" width="14.33203125" style="29" hidden="1"/>
    <col min="5642" max="5642" width="14.83203125" style="29" hidden="1"/>
    <col min="5643" max="5643" width="12.5" style="29" hidden="1"/>
    <col min="5644" max="5644" width="8.6640625" style="29" hidden="1"/>
    <col min="5645" max="5645" width="2.83203125" style="29" hidden="1"/>
    <col min="5646" max="5646" width="12" style="29" hidden="1"/>
    <col min="5647" max="5647" width="8.1640625" style="29" hidden="1"/>
    <col min="5648" max="5648" width="9" style="29" hidden="1"/>
    <col min="5649" max="5650" width="15.1640625" style="29" hidden="1"/>
    <col min="5651" max="5651" width="9" style="29" hidden="1"/>
    <col min="5652" max="5652" width="10.83203125" style="29" hidden="1"/>
    <col min="5653" max="5653" width="9.83203125" style="29" hidden="1"/>
    <col min="5654" max="5891" width="9" style="29" hidden="1"/>
    <col min="5892" max="5892" width="24.6640625" style="29" hidden="1"/>
    <col min="5893" max="5893" width="9.5" style="29" hidden="1"/>
    <col min="5894" max="5894" width="11.1640625" style="29" hidden="1"/>
    <col min="5895" max="5895" width="14.5" style="29" hidden="1"/>
    <col min="5896" max="5896" width="13" style="29" hidden="1"/>
    <col min="5897" max="5897" width="14.33203125" style="29" hidden="1"/>
    <col min="5898" max="5898" width="14.83203125" style="29" hidden="1"/>
    <col min="5899" max="5899" width="12.5" style="29" hidden="1"/>
    <col min="5900" max="5900" width="8.6640625" style="29" hidden="1"/>
    <col min="5901" max="5901" width="2.83203125" style="29" hidden="1"/>
    <col min="5902" max="5902" width="12" style="29" hidden="1"/>
    <col min="5903" max="5903" width="8.1640625" style="29" hidden="1"/>
    <col min="5904" max="5904" width="9" style="29" hidden="1"/>
    <col min="5905" max="5906" width="15.1640625" style="29" hidden="1"/>
    <col min="5907" max="5907" width="9" style="29" hidden="1"/>
    <col min="5908" max="5908" width="10.83203125" style="29" hidden="1"/>
    <col min="5909" max="5909" width="9.83203125" style="29" hidden="1"/>
    <col min="5910" max="6147" width="9" style="29" hidden="1"/>
    <col min="6148" max="6148" width="24.6640625" style="29" hidden="1"/>
    <col min="6149" max="6149" width="9.5" style="29" hidden="1"/>
    <col min="6150" max="6150" width="11.1640625" style="29" hidden="1"/>
    <col min="6151" max="6151" width="14.5" style="29" hidden="1"/>
    <col min="6152" max="6152" width="13" style="29" hidden="1"/>
    <col min="6153" max="6153" width="14.33203125" style="29" hidden="1"/>
    <col min="6154" max="6154" width="14.83203125" style="29" hidden="1"/>
    <col min="6155" max="6155" width="12.5" style="29" hidden="1"/>
    <col min="6156" max="6156" width="8.6640625" style="29" hidden="1"/>
    <col min="6157" max="6157" width="2.83203125" style="29" hidden="1"/>
    <col min="6158" max="6158" width="12" style="29" hidden="1"/>
    <col min="6159" max="6159" width="8.1640625" style="29" hidden="1"/>
    <col min="6160" max="6160" width="9" style="29" hidden="1"/>
    <col min="6161" max="6162" width="15.1640625" style="29" hidden="1"/>
    <col min="6163" max="6163" width="9" style="29" hidden="1"/>
    <col min="6164" max="6164" width="10.83203125" style="29" hidden="1"/>
    <col min="6165" max="6165" width="9.83203125" style="29" hidden="1"/>
    <col min="6166" max="6403" width="9" style="29" hidden="1"/>
    <col min="6404" max="6404" width="24.6640625" style="29" hidden="1"/>
    <col min="6405" max="6405" width="9.5" style="29" hidden="1"/>
    <col min="6406" max="6406" width="11.1640625" style="29" hidden="1"/>
    <col min="6407" max="6407" width="14.5" style="29" hidden="1"/>
    <col min="6408" max="6408" width="13" style="29" hidden="1"/>
    <col min="6409" max="6409" width="14.33203125" style="29" hidden="1"/>
    <col min="6410" max="6410" width="14.83203125" style="29" hidden="1"/>
    <col min="6411" max="6411" width="12.5" style="29" hidden="1"/>
    <col min="6412" max="6412" width="8.6640625" style="29" hidden="1"/>
    <col min="6413" max="6413" width="2.83203125" style="29" hidden="1"/>
    <col min="6414" max="6414" width="12" style="29" hidden="1"/>
    <col min="6415" max="6415" width="8.1640625" style="29" hidden="1"/>
    <col min="6416" max="6416" width="9" style="29" hidden="1"/>
    <col min="6417" max="6418" width="15.1640625" style="29" hidden="1"/>
    <col min="6419" max="6419" width="9" style="29" hidden="1"/>
    <col min="6420" max="6420" width="10.83203125" style="29" hidden="1"/>
    <col min="6421" max="6421" width="9.83203125" style="29" hidden="1"/>
    <col min="6422" max="6659" width="9" style="29" hidden="1"/>
    <col min="6660" max="6660" width="24.6640625" style="29" hidden="1"/>
    <col min="6661" max="6661" width="9.5" style="29" hidden="1"/>
    <col min="6662" max="6662" width="11.1640625" style="29" hidden="1"/>
    <col min="6663" max="6663" width="14.5" style="29" hidden="1"/>
    <col min="6664" max="6664" width="13" style="29" hidden="1"/>
    <col min="6665" max="6665" width="14.33203125" style="29" hidden="1"/>
    <col min="6666" max="6666" width="14.83203125" style="29" hidden="1"/>
    <col min="6667" max="6667" width="12.5" style="29" hidden="1"/>
    <col min="6668" max="6668" width="8.6640625" style="29" hidden="1"/>
    <col min="6669" max="6669" width="2.83203125" style="29" hidden="1"/>
    <col min="6670" max="6670" width="12" style="29" hidden="1"/>
    <col min="6671" max="6671" width="8.1640625" style="29" hidden="1"/>
    <col min="6672" max="6672" width="9" style="29" hidden="1"/>
    <col min="6673" max="6674" width="15.1640625" style="29" hidden="1"/>
    <col min="6675" max="6675" width="9" style="29" hidden="1"/>
    <col min="6676" max="6676" width="10.83203125" style="29" hidden="1"/>
    <col min="6677" max="6677" width="9.83203125" style="29" hidden="1"/>
    <col min="6678" max="6915" width="9" style="29" hidden="1"/>
    <col min="6916" max="6916" width="24.6640625" style="29" hidden="1"/>
    <col min="6917" max="6917" width="9.5" style="29" hidden="1"/>
    <col min="6918" max="6918" width="11.1640625" style="29" hidden="1"/>
    <col min="6919" max="6919" width="14.5" style="29" hidden="1"/>
    <col min="6920" max="6920" width="13" style="29" hidden="1"/>
    <col min="6921" max="6921" width="14.33203125" style="29" hidden="1"/>
    <col min="6922" max="6922" width="14.83203125" style="29" hidden="1"/>
    <col min="6923" max="6923" width="12.5" style="29" hidden="1"/>
    <col min="6924" max="6924" width="8.6640625" style="29" hidden="1"/>
    <col min="6925" max="6925" width="2.83203125" style="29" hidden="1"/>
    <col min="6926" max="6926" width="12" style="29" hidden="1"/>
    <col min="6927" max="6927" width="8.1640625" style="29" hidden="1"/>
    <col min="6928" max="6928" width="9" style="29" hidden="1"/>
    <col min="6929" max="6930" width="15.1640625" style="29" hidden="1"/>
    <col min="6931" max="6931" width="9" style="29" hidden="1"/>
    <col min="6932" max="6932" width="10.83203125" style="29" hidden="1"/>
    <col min="6933" max="6933" width="9.83203125" style="29" hidden="1"/>
    <col min="6934" max="7171" width="9" style="29" hidden="1"/>
    <col min="7172" max="7172" width="24.6640625" style="29" hidden="1"/>
    <col min="7173" max="7173" width="9.5" style="29" hidden="1"/>
    <col min="7174" max="7174" width="11.1640625" style="29" hidden="1"/>
    <col min="7175" max="7175" width="14.5" style="29" hidden="1"/>
    <col min="7176" max="7176" width="13" style="29" hidden="1"/>
    <col min="7177" max="7177" width="14.33203125" style="29" hidden="1"/>
    <col min="7178" max="7178" width="14.83203125" style="29" hidden="1"/>
    <col min="7179" max="7179" width="12.5" style="29" hidden="1"/>
    <col min="7180" max="7180" width="8.6640625" style="29" hidden="1"/>
    <col min="7181" max="7181" width="2.83203125" style="29" hidden="1"/>
    <col min="7182" max="7182" width="12" style="29" hidden="1"/>
    <col min="7183" max="7183" width="8.1640625" style="29" hidden="1"/>
    <col min="7184" max="7184" width="9" style="29" hidden="1"/>
    <col min="7185" max="7186" width="15.1640625" style="29" hidden="1"/>
    <col min="7187" max="7187" width="9" style="29" hidden="1"/>
    <col min="7188" max="7188" width="10.83203125" style="29" hidden="1"/>
    <col min="7189" max="7189" width="9.83203125" style="29" hidden="1"/>
    <col min="7190" max="7427" width="9" style="29" hidden="1"/>
    <col min="7428" max="7428" width="24.6640625" style="29" hidden="1"/>
    <col min="7429" max="7429" width="9.5" style="29" hidden="1"/>
    <col min="7430" max="7430" width="11.1640625" style="29" hidden="1"/>
    <col min="7431" max="7431" width="14.5" style="29" hidden="1"/>
    <col min="7432" max="7432" width="13" style="29" hidden="1"/>
    <col min="7433" max="7433" width="14.33203125" style="29" hidden="1"/>
    <col min="7434" max="7434" width="14.83203125" style="29" hidden="1"/>
    <col min="7435" max="7435" width="12.5" style="29" hidden="1"/>
    <col min="7436" max="7436" width="8.6640625" style="29" hidden="1"/>
    <col min="7437" max="7437" width="2.83203125" style="29" hidden="1"/>
    <col min="7438" max="7438" width="12" style="29" hidden="1"/>
    <col min="7439" max="7439" width="8.1640625" style="29" hidden="1"/>
    <col min="7440" max="7440" width="9" style="29" hidden="1"/>
    <col min="7441" max="7442" width="15.1640625" style="29" hidden="1"/>
    <col min="7443" max="7443" width="9" style="29" hidden="1"/>
    <col min="7444" max="7444" width="10.83203125" style="29" hidden="1"/>
    <col min="7445" max="7445" width="9.83203125" style="29" hidden="1"/>
    <col min="7446" max="7683" width="9" style="29" hidden="1"/>
    <col min="7684" max="7684" width="24.6640625" style="29" hidden="1"/>
    <col min="7685" max="7685" width="9.5" style="29" hidden="1"/>
    <col min="7686" max="7686" width="11.1640625" style="29" hidden="1"/>
    <col min="7687" max="7687" width="14.5" style="29" hidden="1"/>
    <col min="7688" max="7688" width="13" style="29" hidden="1"/>
    <col min="7689" max="7689" width="14.33203125" style="29" hidden="1"/>
    <col min="7690" max="7690" width="14.83203125" style="29" hidden="1"/>
    <col min="7691" max="7691" width="12.5" style="29" hidden="1"/>
    <col min="7692" max="7692" width="8.6640625" style="29" hidden="1"/>
    <col min="7693" max="7693" width="2.83203125" style="29" hidden="1"/>
    <col min="7694" max="7694" width="12" style="29" hidden="1"/>
    <col min="7695" max="7695" width="8.1640625" style="29" hidden="1"/>
    <col min="7696" max="7696" width="9" style="29" hidden="1"/>
    <col min="7697" max="7698" width="15.1640625" style="29" hidden="1"/>
    <col min="7699" max="7699" width="9" style="29" hidden="1"/>
    <col min="7700" max="7700" width="10.83203125" style="29" hidden="1"/>
    <col min="7701" max="7701" width="9.83203125" style="29" hidden="1"/>
    <col min="7702" max="7939" width="9" style="29" hidden="1"/>
    <col min="7940" max="7940" width="24.6640625" style="29" hidden="1"/>
    <col min="7941" max="7941" width="9.5" style="29" hidden="1"/>
    <col min="7942" max="7942" width="11.1640625" style="29" hidden="1"/>
    <col min="7943" max="7943" width="14.5" style="29" hidden="1"/>
    <col min="7944" max="7944" width="13" style="29" hidden="1"/>
    <col min="7945" max="7945" width="14.33203125" style="29" hidden="1"/>
    <col min="7946" max="7946" width="14.83203125" style="29" hidden="1"/>
    <col min="7947" max="7947" width="12.5" style="29" hidden="1"/>
    <col min="7948" max="7948" width="8.6640625" style="29" hidden="1"/>
    <col min="7949" max="7949" width="2.83203125" style="29" hidden="1"/>
    <col min="7950" max="7950" width="12" style="29" hidden="1"/>
    <col min="7951" max="7951" width="8.1640625" style="29" hidden="1"/>
    <col min="7952" max="7952" width="9" style="29" hidden="1"/>
    <col min="7953" max="7954" width="15.1640625" style="29" hidden="1"/>
    <col min="7955" max="7955" width="9" style="29" hidden="1"/>
    <col min="7956" max="7956" width="10.83203125" style="29" hidden="1"/>
    <col min="7957" max="7957" width="9.83203125" style="29" hidden="1"/>
    <col min="7958" max="8195" width="9" style="29" hidden="1"/>
    <col min="8196" max="8196" width="24.6640625" style="29" hidden="1"/>
    <col min="8197" max="8197" width="9.5" style="29" hidden="1"/>
    <col min="8198" max="8198" width="11.1640625" style="29" hidden="1"/>
    <col min="8199" max="8199" width="14.5" style="29" hidden="1"/>
    <col min="8200" max="8200" width="13" style="29" hidden="1"/>
    <col min="8201" max="8201" width="14.33203125" style="29" hidden="1"/>
    <col min="8202" max="8202" width="14.83203125" style="29" hidden="1"/>
    <col min="8203" max="8203" width="12.5" style="29" hidden="1"/>
    <col min="8204" max="8204" width="8.6640625" style="29" hidden="1"/>
    <col min="8205" max="8205" width="2.83203125" style="29" hidden="1"/>
    <col min="8206" max="8206" width="12" style="29" hidden="1"/>
    <col min="8207" max="8207" width="8.1640625" style="29" hidden="1"/>
    <col min="8208" max="8208" width="9" style="29" hidden="1"/>
    <col min="8209" max="8210" width="15.1640625" style="29" hidden="1"/>
    <col min="8211" max="8211" width="9" style="29" hidden="1"/>
    <col min="8212" max="8212" width="10.83203125" style="29" hidden="1"/>
    <col min="8213" max="8213" width="9.83203125" style="29" hidden="1"/>
    <col min="8214" max="8451" width="9" style="29" hidden="1"/>
    <col min="8452" max="8452" width="24.6640625" style="29" hidden="1"/>
    <col min="8453" max="8453" width="9.5" style="29" hidden="1"/>
    <col min="8454" max="8454" width="11.1640625" style="29" hidden="1"/>
    <col min="8455" max="8455" width="14.5" style="29" hidden="1"/>
    <col min="8456" max="8456" width="13" style="29" hidden="1"/>
    <col min="8457" max="8457" width="14.33203125" style="29" hidden="1"/>
    <col min="8458" max="8458" width="14.83203125" style="29" hidden="1"/>
    <col min="8459" max="8459" width="12.5" style="29" hidden="1"/>
    <col min="8460" max="8460" width="8.6640625" style="29" hidden="1"/>
    <col min="8461" max="8461" width="2.83203125" style="29" hidden="1"/>
    <col min="8462" max="8462" width="12" style="29" hidden="1"/>
    <col min="8463" max="8463" width="8.1640625" style="29" hidden="1"/>
    <col min="8464" max="8464" width="9" style="29" hidden="1"/>
    <col min="8465" max="8466" width="15.1640625" style="29" hidden="1"/>
    <col min="8467" max="8467" width="9" style="29" hidden="1"/>
    <col min="8468" max="8468" width="10.83203125" style="29" hidden="1"/>
    <col min="8469" max="8469" width="9.83203125" style="29" hidden="1"/>
    <col min="8470" max="8707" width="9" style="29" hidden="1"/>
    <col min="8708" max="8708" width="24.6640625" style="29" hidden="1"/>
    <col min="8709" max="8709" width="9.5" style="29" hidden="1"/>
    <col min="8710" max="8710" width="11.1640625" style="29" hidden="1"/>
    <col min="8711" max="8711" width="14.5" style="29" hidden="1"/>
    <col min="8712" max="8712" width="13" style="29" hidden="1"/>
    <col min="8713" max="8713" width="14.33203125" style="29" hidden="1"/>
    <col min="8714" max="8714" width="14.83203125" style="29" hidden="1"/>
    <col min="8715" max="8715" width="12.5" style="29" hidden="1"/>
    <col min="8716" max="8716" width="8.6640625" style="29" hidden="1"/>
    <col min="8717" max="8717" width="2.83203125" style="29" hidden="1"/>
    <col min="8718" max="8718" width="12" style="29" hidden="1"/>
    <col min="8719" max="8719" width="8.1640625" style="29" hidden="1"/>
    <col min="8720" max="8720" width="9" style="29" hidden="1"/>
    <col min="8721" max="8722" width="15.1640625" style="29" hidden="1"/>
    <col min="8723" max="8723" width="9" style="29" hidden="1"/>
    <col min="8724" max="8724" width="10.83203125" style="29" hidden="1"/>
    <col min="8725" max="8725" width="9.83203125" style="29" hidden="1"/>
    <col min="8726" max="8963" width="9" style="29" hidden="1"/>
    <col min="8964" max="8964" width="24.6640625" style="29" hidden="1"/>
    <col min="8965" max="8965" width="9.5" style="29" hidden="1"/>
    <col min="8966" max="8966" width="11.1640625" style="29" hidden="1"/>
    <col min="8967" max="8967" width="14.5" style="29" hidden="1"/>
    <col min="8968" max="8968" width="13" style="29" hidden="1"/>
    <col min="8969" max="8969" width="14.33203125" style="29" hidden="1"/>
    <col min="8970" max="8970" width="14.83203125" style="29" hidden="1"/>
    <col min="8971" max="8971" width="12.5" style="29" hidden="1"/>
    <col min="8972" max="8972" width="8.6640625" style="29" hidden="1"/>
    <col min="8973" max="8973" width="2.83203125" style="29" hidden="1"/>
    <col min="8974" max="8974" width="12" style="29" hidden="1"/>
    <col min="8975" max="8975" width="8.1640625" style="29" hidden="1"/>
    <col min="8976" max="8976" width="9" style="29" hidden="1"/>
    <col min="8977" max="8978" width="15.1640625" style="29" hidden="1"/>
    <col min="8979" max="8979" width="9" style="29" hidden="1"/>
    <col min="8980" max="8980" width="10.83203125" style="29" hidden="1"/>
    <col min="8981" max="8981" width="9.83203125" style="29" hidden="1"/>
    <col min="8982" max="9219" width="9" style="29" hidden="1"/>
    <col min="9220" max="9220" width="24.6640625" style="29" hidden="1"/>
    <col min="9221" max="9221" width="9.5" style="29" hidden="1"/>
    <col min="9222" max="9222" width="11.1640625" style="29" hidden="1"/>
    <col min="9223" max="9223" width="14.5" style="29" hidden="1"/>
    <col min="9224" max="9224" width="13" style="29" hidden="1"/>
    <col min="9225" max="9225" width="14.33203125" style="29" hidden="1"/>
    <col min="9226" max="9226" width="14.83203125" style="29" hidden="1"/>
    <col min="9227" max="9227" width="12.5" style="29" hidden="1"/>
    <col min="9228" max="9228" width="8.6640625" style="29" hidden="1"/>
    <col min="9229" max="9229" width="2.83203125" style="29" hidden="1"/>
    <col min="9230" max="9230" width="12" style="29" hidden="1"/>
    <col min="9231" max="9231" width="8.1640625" style="29" hidden="1"/>
    <col min="9232" max="9232" width="9" style="29" hidden="1"/>
    <col min="9233" max="9234" width="15.1640625" style="29" hidden="1"/>
    <col min="9235" max="9235" width="9" style="29" hidden="1"/>
    <col min="9236" max="9236" width="10.83203125" style="29" hidden="1"/>
    <col min="9237" max="9237" width="9.83203125" style="29" hidden="1"/>
    <col min="9238" max="9475" width="9" style="29" hidden="1"/>
    <col min="9476" max="9476" width="24.6640625" style="29" hidden="1"/>
    <col min="9477" max="9477" width="9.5" style="29" hidden="1"/>
    <col min="9478" max="9478" width="11.1640625" style="29" hidden="1"/>
    <col min="9479" max="9479" width="14.5" style="29" hidden="1"/>
    <col min="9480" max="9480" width="13" style="29" hidden="1"/>
    <col min="9481" max="9481" width="14.33203125" style="29" hidden="1"/>
    <col min="9482" max="9482" width="14.83203125" style="29" hidden="1"/>
    <col min="9483" max="9483" width="12.5" style="29" hidden="1"/>
    <col min="9484" max="9484" width="8.6640625" style="29" hidden="1"/>
    <col min="9485" max="9485" width="2.83203125" style="29" hidden="1"/>
    <col min="9486" max="9486" width="12" style="29" hidden="1"/>
    <col min="9487" max="9487" width="8.1640625" style="29" hidden="1"/>
    <col min="9488" max="9488" width="9" style="29" hidden="1"/>
    <col min="9489" max="9490" width="15.1640625" style="29" hidden="1"/>
    <col min="9491" max="9491" width="9" style="29" hidden="1"/>
    <col min="9492" max="9492" width="10.83203125" style="29" hidden="1"/>
    <col min="9493" max="9493" width="9.83203125" style="29" hidden="1"/>
    <col min="9494" max="9731" width="9" style="29" hidden="1"/>
    <col min="9732" max="9732" width="24.6640625" style="29" hidden="1"/>
    <col min="9733" max="9733" width="9.5" style="29" hidden="1"/>
    <col min="9734" max="9734" width="11.1640625" style="29" hidden="1"/>
    <col min="9735" max="9735" width="14.5" style="29" hidden="1"/>
    <col min="9736" max="9736" width="13" style="29" hidden="1"/>
    <col min="9737" max="9737" width="14.33203125" style="29" hidden="1"/>
    <col min="9738" max="9738" width="14.83203125" style="29" hidden="1"/>
    <col min="9739" max="9739" width="12.5" style="29" hidden="1"/>
    <col min="9740" max="9740" width="8.6640625" style="29" hidden="1"/>
    <col min="9741" max="9741" width="2.83203125" style="29" hidden="1"/>
    <col min="9742" max="9742" width="12" style="29" hidden="1"/>
    <col min="9743" max="9743" width="8.1640625" style="29" hidden="1"/>
    <col min="9744" max="9744" width="9" style="29" hidden="1"/>
    <col min="9745" max="9746" width="15.1640625" style="29" hidden="1"/>
    <col min="9747" max="9747" width="9" style="29" hidden="1"/>
    <col min="9748" max="9748" width="10.83203125" style="29" hidden="1"/>
    <col min="9749" max="9749" width="9.83203125" style="29" hidden="1"/>
    <col min="9750" max="9987" width="9" style="29" hidden="1"/>
    <col min="9988" max="9988" width="24.6640625" style="29" hidden="1"/>
    <col min="9989" max="9989" width="9.5" style="29" hidden="1"/>
    <col min="9990" max="9990" width="11.1640625" style="29" hidden="1"/>
    <col min="9991" max="9991" width="14.5" style="29" hidden="1"/>
    <col min="9992" max="9992" width="13" style="29" hidden="1"/>
    <col min="9993" max="9993" width="14.33203125" style="29" hidden="1"/>
    <col min="9994" max="9994" width="14.83203125" style="29" hidden="1"/>
    <col min="9995" max="9995" width="12.5" style="29" hidden="1"/>
    <col min="9996" max="9996" width="8.6640625" style="29" hidden="1"/>
    <col min="9997" max="9997" width="2.83203125" style="29" hidden="1"/>
    <col min="9998" max="9998" width="12" style="29" hidden="1"/>
    <col min="9999" max="9999" width="8.1640625" style="29" hidden="1"/>
    <col min="10000" max="10000" width="9" style="29" hidden="1"/>
    <col min="10001" max="10002" width="15.1640625" style="29" hidden="1"/>
    <col min="10003" max="10003" width="9" style="29" hidden="1"/>
    <col min="10004" max="10004" width="10.83203125" style="29" hidden="1"/>
    <col min="10005" max="10005" width="9.83203125" style="29" hidden="1"/>
    <col min="10006" max="10243" width="9" style="29" hidden="1"/>
    <col min="10244" max="10244" width="24.6640625" style="29" hidden="1"/>
    <col min="10245" max="10245" width="9.5" style="29" hidden="1"/>
    <col min="10246" max="10246" width="11.1640625" style="29" hidden="1"/>
    <col min="10247" max="10247" width="14.5" style="29" hidden="1"/>
    <col min="10248" max="10248" width="13" style="29" hidden="1"/>
    <col min="10249" max="10249" width="14.33203125" style="29" hidden="1"/>
    <col min="10250" max="10250" width="14.83203125" style="29" hidden="1"/>
    <col min="10251" max="10251" width="12.5" style="29" hidden="1"/>
    <col min="10252" max="10252" width="8.6640625" style="29" hidden="1"/>
    <col min="10253" max="10253" width="2.83203125" style="29" hidden="1"/>
    <col min="10254" max="10254" width="12" style="29" hidden="1"/>
    <col min="10255" max="10255" width="8.1640625" style="29" hidden="1"/>
    <col min="10256" max="10256" width="9" style="29" hidden="1"/>
    <col min="10257" max="10258" width="15.1640625" style="29" hidden="1"/>
    <col min="10259" max="10259" width="9" style="29" hidden="1"/>
    <col min="10260" max="10260" width="10.83203125" style="29" hidden="1"/>
    <col min="10261" max="10261" width="9.83203125" style="29" hidden="1"/>
    <col min="10262" max="10499" width="9" style="29" hidden="1"/>
    <col min="10500" max="10500" width="24.6640625" style="29" hidden="1"/>
    <col min="10501" max="10501" width="9.5" style="29" hidden="1"/>
    <col min="10502" max="10502" width="11.1640625" style="29" hidden="1"/>
    <col min="10503" max="10503" width="14.5" style="29" hidden="1"/>
    <col min="10504" max="10504" width="13" style="29" hidden="1"/>
    <col min="10505" max="10505" width="14.33203125" style="29" hidden="1"/>
    <col min="10506" max="10506" width="14.83203125" style="29" hidden="1"/>
    <col min="10507" max="10507" width="12.5" style="29" hidden="1"/>
    <col min="10508" max="10508" width="8.6640625" style="29" hidden="1"/>
    <col min="10509" max="10509" width="2.83203125" style="29" hidden="1"/>
    <col min="10510" max="10510" width="12" style="29" hidden="1"/>
    <col min="10511" max="10511" width="8.1640625" style="29" hidden="1"/>
    <col min="10512" max="10512" width="9" style="29" hidden="1"/>
    <col min="10513" max="10514" width="15.1640625" style="29" hidden="1"/>
    <col min="10515" max="10515" width="9" style="29" hidden="1"/>
    <col min="10516" max="10516" width="10.83203125" style="29" hidden="1"/>
    <col min="10517" max="10517" width="9.83203125" style="29" hidden="1"/>
    <col min="10518" max="10755" width="9" style="29" hidden="1"/>
    <col min="10756" max="10756" width="24.6640625" style="29" hidden="1"/>
    <col min="10757" max="10757" width="9.5" style="29" hidden="1"/>
    <col min="10758" max="10758" width="11.1640625" style="29" hidden="1"/>
    <col min="10759" max="10759" width="14.5" style="29" hidden="1"/>
    <col min="10760" max="10760" width="13" style="29" hidden="1"/>
    <col min="10761" max="10761" width="14.33203125" style="29" hidden="1"/>
    <col min="10762" max="10762" width="14.83203125" style="29" hidden="1"/>
    <col min="10763" max="10763" width="12.5" style="29" hidden="1"/>
    <col min="10764" max="10764" width="8.6640625" style="29" hidden="1"/>
    <col min="10765" max="10765" width="2.83203125" style="29" hidden="1"/>
    <col min="10766" max="10766" width="12" style="29" hidden="1"/>
    <col min="10767" max="10767" width="8.1640625" style="29" hidden="1"/>
    <col min="10768" max="10768" width="9" style="29" hidden="1"/>
    <col min="10769" max="10770" width="15.1640625" style="29" hidden="1"/>
    <col min="10771" max="10771" width="9" style="29" hidden="1"/>
    <col min="10772" max="10772" width="10.83203125" style="29" hidden="1"/>
    <col min="10773" max="10773" width="9.83203125" style="29" hidden="1"/>
    <col min="10774" max="11011" width="9" style="29" hidden="1"/>
    <col min="11012" max="11012" width="24.6640625" style="29" hidden="1"/>
    <col min="11013" max="11013" width="9.5" style="29" hidden="1"/>
    <col min="11014" max="11014" width="11.1640625" style="29" hidden="1"/>
    <col min="11015" max="11015" width="14.5" style="29" hidden="1"/>
    <col min="11016" max="11016" width="13" style="29" hidden="1"/>
    <col min="11017" max="11017" width="14.33203125" style="29" hidden="1"/>
    <col min="11018" max="11018" width="14.83203125" style="29" hidden="1"/>
    <col min="11019" max="11019" width="12.5" style="29" hidden="1"/>
    <col min="11020" max="11020" width="8.6640625" style="29" hidden="1"/>
    <col min="11021" max="11021" width="2.83203125" style="29" hidden="1"/>
    <col min="11022" max="11022" width="12" style="29" hidden="1"/>
    <col min="11023" max="11023" width="8.1640625" style="29" hidden="1"/>
    <col min="11024" max="11024" width="9" style="29" hidden="1"/>
    <col min="11025" max="11026" width="15.1640625" style="29" hidden="1"/>
    <col min="11027" max="11027" width="9" style="29" hidden="1"/>
    <col min="11028" max="11028" width="10.83203125" style="29" hidden="1"/>
    <col min="11029" max="11029" width="9.83203125" style="29" hidden="1"/>
    <col min="11030" max="11267" width="9" style="29" hidden="1"/>
    <col min="11268" max="11268" width="24.6640625" style="29" hidden="1"/>
    <col min="11269" max="11269" width="9.5" style="29" hidden="1"/>
    <col min="11270" max="11270" width="11.1640625" style="29" hidden="1"/>
    <col min="11271" max="11271" width="14.5" style="29" hidden="1"/>
    <col min="11272" max="11272" width="13" style="29" hidden="1"/>
    <col min="11273" max="11273" width="14.33203125" style="29" hidden="1"/>
    <col min="11274" max="11274" width="14.83203125" style="29" hidden="1"/>
    <col min="11275" max="11275" width="12.5" style="29" hidden="1"/>
    <col min="11276" max="11276" width="8.6640625" style="29" hidden="1"/>
    <col min="11277" max="11277" width="2.83203125" style="29" hidden="1"/>
    <col min="11278" max="11278" width="12" style="29" hidden="1"/>
    <col min="11279" max="11279" width="8.1640625" style="29" hidden="1"/>
    <col min="11280" max="11280" width="9" style="29" hidden="1"/>
    <col min="11281" max="11282" width="15.1640625" style="29" hidden="1"/>
    <col min="11283" max="11283" width="9" style="29" hidden="1"/>
    <col min="11284" max="11284" width="10.83203125" style="29" hidden="1"/>
    <col min="11285" max="11285" width="9.83203125" style="29" hidden="1"/>
    <col min="11286" max="11523" width="9" style="29" hidden="1"/>
    <col min="11524" max="11524" width="24.6640625" style="29" hidden="1"/>
    <col min="11525" max="11525" width="9.5" style="29" hidden="1"/>
    <col min="11526" max="11526" width="11.1640625" style="29" hidden="1"/>
    <col min="11527" max="11527" width="14.5" style="29" hidden="1"/>
    <col min="11528" max="11528" width="13" style="29" hidden="1"/>
    <col min="11529" max="11529" width="14.33203125" style="29" hidden="1"/>
    <col min="11530" max="11530" width="14.83203125" style="29" hidden="1"/>
    <col min="11531" max="11531" width="12.5" style="29" hidden="1"/>
    <col min="11532" max="11532" width="8.6640625" style="29" hidden="1"/>
    <col min="11533" max="11533" width="2.83203125" style="29" hidden="1"/>
    <col min="11534" max="11534" width="12" style="29" hidden="1"/>
    <col min="11535" max="11535" width="8.1640625" style="29" hidden="1"/>
    <col min="11536" max="11536" width="9" style="29" hidden="1"/>
    <col min="11537" max="11538" width="15.1640625" style="29" hidden="1"/>
    <col min="11539" max="11539" width="9" style="29" hidden="1"/>
    <col min="11540" max="11540" width="10.83203125" style="29" hidden="1"/>
    <col min="11541" max="11541" width="9.83203125" style="29" hidden="1"/>
    <col min="11542" max="11779" width="9" style="29" hidden="1"/>
    <col min="11780" max="11780" width="24.6640625" style="29" hidden="1"/>
    <col min="11781" max="11781" width="9.5" style="29" hidden="1"/>
    <col min="11782" max="11782" width="11.1640625" style="29" hidden="1"/>
    <col min="11783" max="11783" width="14.5" style="29" hidden="1"/>
    <col min="11784" max="11784" width="13" style="29" hidden="1"/>
    <col min="11785" max="11785" width="14.33203125" style="29" hidden="1"/>
    <col min="11786" max="11786" width="14.83203125" style="29" hidden="1"/>
    <col min="11787" max="11787" width="12.5" style="29" hidden="1"/>
    <col min="11788" max="11788" width="8.6640625" style="29" hidden="1"/>
    <col min="11789" max="11789" width="2.83203125" style="29" hidden="1"/>
    <col min="11790" max="11790" width="12" style="29" hidden="1"/>
    <col min="11791" max="11791" width="8.1640625" style="29" hidden="1"/>
    <col min="11792" max="11792" width="9" style="29" hidden="1"/>
    <col min="11793" max="11794" width="15.1640625" style="29" hidden="1"/>
    <col min="11795" max="11795" width="9" style="29" hidden="1"/>
    <col min="11796" max="11796" width="10.83203125" style="29" hidden="1"/>
    <col min="11797" max="11797" width="9.83203125" style="29" hidden="1"/>
    <col min="11798" max="12035" width="9" style="29" hidden="1"/>
    <col min="12036" max="12036" width="24.6640625" style="29" hidden="1"/>
    <col min="12037" max="12037" width="9.5" style="29" hidden="1"/>
    <col min="12038" max="12038" width="11.1640625" style="29" hidden="1"/>
    <col min="12039" max="12039" width="14.5" style="29" hidden="1"/>
    <col min="12040" max="12040" width="13" style="29" hidden="1"/>
    <col min="12041" max="12041" width="14.33203125" style="29" hidden="1"/>
    <col min="12042" max="12042" width="14.83203125" style="29" hidden="1"/>
    <col min="12043" max="12043" width="12.5" style="29" hidden="1"/>
    <col min="12044" max="12044" width="8.6640625" style="29" hidden="1"/>
    <col min="12045" max="12045" width="2.83203125" style="29" hidden="1"/>
    <col min="12046" max="12046" width="12" style="29" hidden="1"/>
    <col min="12047" max="12047" width="8.1640625" style="29" hidden="1"/>
    <col min="12048" max="12048" width="9" style="29" hidden="1"/>
    <col min="12049" max="12050" width="15.1640625" style="29" hidden="1"/>
    <col min="12051" max="12051" width="9" style="29" hidden="1"/>
    <col min="12052" max="12052" width="10.83203125" style="29" hidden="1"/>
    <col min="12053" max="12053" width="9.83203125" style="29" hidden="1"/>
    <col min="12054" max="12291" width="9" style="29" hidden="1"/>
    <col min="12292" max="12292" width="24.6640625" style="29" hidden="1"/>
    <col min="12293" max="12293" width="9.5" style="29" hidden="1"/>
    <col min="12294" max="12294" width="11.1640625" style="29" hidden="1"/>
    <col min="12295" max="12295" width="14.5" style="29" hidden="1"/>
    <col min="12296" max="12296" width="13" style="29" hidden="1"/>
    <col min="12297" max="12297" width="14.33203125" style="29" hidden="1"/>
    <col min="12298" max="12298" width="14.83203125" style="29" hidden="1"/>
    <col min="12299" max="12299" width="12.5" style="29" hidden="1"/>
    <col min="12300" max="12300" width="8.6640625" style="29" hidden="1"/>
    <col min="12301" max="12301" width="2.83203125" style="29" hidden="1"/>
    <col min="12302" max="12302" width="12" style="29" hidden="1"/>
    <col min="12303" max="12303" width="8.1640625" style="29" hidden="1"/>
    <col min="12304" max="12304" width="9" style="29" hidden="1"/>
    <col min="12305" max="12306" width="15.1640625" style="29" hidden="1"/>
    <col min="12307" max="12307" width="9" style="29" hidden="1"/>
    <col min="12308" max="12308" width="10.83203125" style="29" hidden="1"/>
    <col min="12309" max="12309" width="9.83203125" style="29" hidden="1"/>
    <col min="12310" max="12547" width="9" style="29" hidden="1"/>
    <col min="12548" max="12548" width="24.6640625" style="29" hidden="1"/>
    <col min="12549" max="12549" width="9.5" style="29" hidden="1"/>
    <col min="12550" max="12550" width="11.1640625" style="29" hidden="1"/>
    <col min="12551" max="12551" width="14.5" style="29" hidden="1"/>
    <col min="12552" max="12552" width="13" style="29" hidden="1"/>
    <col min="12553" max="12553" width="14.33203125" style="29" hidden="1"/>
    <col min="12554" max="12554" width="14.83203125" style="29" hidden="1"/>
    <col min="12555" max="12555" width="12.5" style="29" hidden="1"/>
    <col min="12556" max="12556" width="8.6640625" style="29" hidden="1"/>
    <col min="12557" max="12557" width="2.83203125" style="29" hidden="1"/>
    <col min="12558" max="12558" width="12" style="29" hidden="1"/>
    <col min="12559" max="12559" width="8.1640625" style="29" hidden="1"/>
    <col min="12560" max="12560" width="9" style="29" hidden="1"/>
    <col min="12561" max="12562" width="15.1640625" style="29" hidden="1"/>
    <col min="12563" max="12563" width="9" style="29" hidden="1"/>
    <col min="12564" max="12564" width="10.83203125" style="29" hidden="1"/>
    <col min="12565" max="12565" width="9.83203125" style="29" hidden="1"/>
    <col min="12566" max="12803" width="9" style="29" hidden="1"/>
    <col min="12804" max="12804" width="24.6640625" style="29" hidden="1"/>
    <col min="12805" max="12805" width="9.5" style="29" hidden="1"/>
    <col min="12806" max="12806" width="11.1640625" style="29" hidden="1"/>
    <col min="12807" max="12807" width="14.5" style="29" hidden="1"/>
    <col min="12808" max="12808" width="13" style="29" hidden="1"/>
    <col min="12809" max="12809" width="14.33203125" style="29" hidden="1"/>
    <col min="12810" max="12810" width="14.83203125" style="29" hidden="1"/>
    <col min="12811" max="12811" width="12.5" style="29" hidden="1"/>
    <col min="12812" max="12812" width="8.6640625" style="29" hidden="1"/>
    <col min="12813" max="12813" width="2.83203125" style="29" hidden="1"/>
    <col min="12814" max="12814" width="12" style="29" hidden="1"/>
    <col min="12815" max="12815" width="8.1640625" style="29" hidden="1"/>
    <col min="12816" max="12816" width="9" style="29" hidden="1"/>
    <col min="12817" max="12818" width="15.1640625" style="29" hidden="1"/>
    <col min="12819" max="12819" width="9" style="29" hidden="1"/>
    <col min="12820" max="12820" width="10.83203125" style="29" hidden="1"/>
    <col min="12821" max="12821" width="9.83203125" style="29" hidden="1"/>
    <col min="12822" max="13059" width="9" style="29" hidden="1"/>
    <col min="13060" max="13060" width="24.6640625" style="29" hidden="1"/>
    <col min="13061" max="13061" width="9.5" style="29" hidden="1"/>
    <col min="13062" max="13062" width="11.1640625" style="29" hidden="1"/>
    <col min="13063" max="13063" width="14.5" style="29" hidden="1"/>
    <col min="13064" max="13064" width="13" style="29" hidden="1"/>
    <col min="13065" max="13065" width="14.33203125" style="29" hidden="1"/>
    <col min="13066" max="13066" width="14.83203125" style="29" hidden="1"/>
    <col min="13067" max="13067" width="12.5" style="29" hidden="1"/>
    <col min="13068" max="13068" width="8.6640625" style="29" hidden="1"/>
    <col min="13069" max="13069" width="2.83203125" style="29" hidden="1"/>
    <col min="13070" max="13070" width="12" style="29" hidden="1"/>
    <col min="13071" max="13071" width="8.1640625" style="29" hidden="1"/>
    <col min="13072" max="13072" width="9" style="29" hidden="1"/>
    <col min="13073" max="13074" width="15.1640625" style="29" hidden="1"/>
    <col min="13075" max="13075" width="9" style="29" hidden="1"/>
    <col min="13076" max="13076" width="10.83203125" style="29" hidden="1"/>
    <col min="13077" max="13077" width="9.83203125" style="29" hidden="1"/>
    <col min="13078" max="13315" width="9" style="29" hidden="1"/>
    <col min="13316" max="13316" width="24.6640625" style="29" hidden="1"/>
    <col min="13317" max="13317" width="9.5" style="29" hidden="1"/>
    <col min="13318" max="13318" width="11.1640625" style="29" hidden="1"/>
    <col min="13319" max="13319" width="14.5" style="29" hidden="1"/>
    <col min="13320" max="13320" width="13" style="29" hidden="1"/>
    <col min="13321" max="13321" width="14.33203125" style="29" hidden="1"/>
    <col min="13322" max="13322" width="14.83203125" style="29" hidden="1"/>
    <col min="13323" max="13323" width="12.5" style="29" hidden="1"/>
    <col min="13324" max="13324" width="8.6640625" style="29" hidden="1"/>
    <col min="13325" max="13325" width="2.83203125" style="29" hidden="1"/>
    <col min="13326" max="13326" width="12" style="29" hidden="1"/>
    <col min="13327" max="13327" width="8.1640625" style="29" hidden="1"/>
    <col min="13328" max="13328" width="9" style="29" hidden="1"/>
    <col min="13329" max="13330" width="15.1640625" style="29" hidden="1"/>
    <col min="13331" max="13331" width="9" style="29" hidden="1"/>
    <col min="13332" max="13332" width="10.83203125" style="29" hidden="1"/>
    <col min="13333" max="13333" width="9.83203125" style="29" hidden="1"/>
    <col min="13334" max="13571" width="9" style="29" hidden="1"/>
    <col min="13572" max="13572" width="24.6640625" style="29" hidden="1"/>
    <col min="13573" max="13573" width="9.5" style="29" hidden="1"/>
    <col min="13574" max="13574" width="11.1640625" style="29" hidden="1"/>
    <col min="13575" max="13575" width="14.5" style="29" hidden="1"/>
    <col min="13576" max="13576" width="13" style="29" hidden="1"/>
    <col min="13577" max="13577" width="14.33203125" style="29" hidden="1"/>
    <col min="13578" max="13578" width="14.83203125" style="29" hidden="1"/>
    <col min="13579" max="13579" width="12.5" style="29" hidden="1"/>
    <col min="13580" max="13580" width="8.6640625" style="29" hidden="1"/>
    <col min="13581" max="13581" width="2.83203125" style="29" hidden="1"/>
    <col min="13582" max="13582" width="12" style="29" hidden="1"/>
    <col min="13583" max="13583" width="8.1640625" style="29" hidden="1"/>
    <col min="13584" max="13584" width="9" style="29" hidden="1"/>
    <col min="13585" max="13586" width="15.1640625" style="29" hidden="1"/>
    <col min="13587" max="13587" width="9" style="29" hidden="1"/>
    <col min="13588" max="13588" width="10.83203125" style="29" hidden="1"/>
    <col min="13589" max="13589" width="9.83203125" style="29" hidden="1"/>
    <col min="13590" max="13827" width="9" style="29" hidden="1"/>
    <col min="13828" max="13828" width="24.6640625" style="29" hidden="1"/>
    <col min="13829" max="13829" width="9.5" style="29" hidden="1"/>
    <col min="13830" max="13830" width="11.1640625" style="29" hidden="1"/>
    <col min="13831" max="13831" width="14.5" style="29" hidden="1"/>
    <col min="13832" max="13832" width="13" style="29" hidden="1"/>
    <col min="13833" max="13833" width="14.33203125" style="29" hidden="1"/>
    <col min="13834" max="13834" width="14.83203125" style="29" hidden="1"/>
    <col min="13835" max="13835" width="12.5" style="29" hidden="1"/>
    <col min="13836" max="13836" width="8.6640625" style="29" hidden="1"/>
    <col min="13837" max="13837" width="2.83203125" style="29" hidden="1"/>
    <col min="13838" max="13838" width="12" style="29" hidden="1"/>
    <col min="13839" max="13839" width="8.1640625" style="29" hidden="1"/>
    <col min="13840" max="13840" width="9" style="29" hidden="1"/>
    <col min="13841" max="13842" width="15.1640625" style="29" hidden="1"/>
    <col min="13843" max="13843" width="9" style="29" hidden="1"/>
    <col min="13844" max="13844" width="10.83203125" style="29" hidden="1"/>
    <col min="13845" max="13845" width="9.83203125" style="29" hidden="1"/>
    <col min="13846" max="14083" width="9" style="29" hidden="1"/>
    <col min="14084" max="14084" width="24.6640625" style="29" hidden="1"/>
    <col min="14085" max="14085" width="9.5" style="29" hidden="1"/>
    <col min="14086" max="14086" width="11.1640625" style="29" hidden="1"/>
    <col min="14087" max="14087" width="14.5" style="29" hidden="1"/>
    <col min="14088" max="14088" width="13" style="29" hidden="1"/>
    <col min="14089" max="14089" width="14.33203125" style="29" hidden="1"/>
    <col min="14090" max="14090" width="14.83203125" style="29" hidden="1"/>
    <col min="14091" max="14091" width="12.5" style="29" hidden="1"/>
    <col min="14092" max="14092" width="8.6640625" style="29" hidden="1"/>
    <col min="14093" max="14093" width="2.83203125" style="29" hidden="1"/>
    <col min="14094" max="14094" width="12" style="29" hidden="1"/>
    <col min="14095" max="14095" width="8.1640625" style="29" hidden="1"/>
    <col min="14096" max="14096" width="9" style="29" hidden="1"/>
    <col min="14097" max="14098" width="15.1640625" style="29" hidden="1"/>
    <col min="14099" max="14099" width="9" style="29" hidden="1"/>
    <col min="14100" max="14100" width="10.83203125" style="29" hidden="1"/>
    <col min="14101" max="14101" width="9.83203125" style="29" hidden="1"/>
    <col min="14102" max="14339" width="9" style="29" hidden="1"/>
    <col min="14340" max="14340" width="24.6640625" style="29" hidden="1"/>
    <col min="14341" max="14341" width="9.5" style="29" hidden="1"/>
    <col min="14342" max="14342" width="11.1640625" style="29" hidden="1"/>
    <col min="14343" max="14343" width="14.5" style="29" hidden="1"/>
    <col min="14344" max="14344" width="13" style="29" hidden="1"/>
    <col min="14345" max="14345" width="14.33203125" style="29" hidden="1"/>
    <col min="14346" max="14346" width="14.83203125" style="29" hidden="1"/>
    <col min="14347" max="14347" width="12.5" style="29" hidden="1"/>
    <col min="14348" max="14348" width="8.6640625" style="29" hidden="1"/>
    <col min="14349" max="14349" width="2.83203125" style="29" hidden="1"/>
    <col min="14350" max="14350" width="12" style="29" hidden="1"/>
    <col min="14351" max="14351" width="8.1640625" style="29" hidden="1"/>
    <col min="14352" max="14352" width="9" style="29" hidden="1"/>
    <col min="14353" max="14354" width="15.1640625" style="29" hidden="1"/>
    <col min="14355" max="14355" width="9" style="29" hidden="1"/>
    <col min="14356" max="14356" width="10.83203125" style="29" hidden="1"/>
    <col min="14357" max="14357" width="9.83203125" style="29" hidden="1"/>
    <col min="14358" max="14595" width="9" style="29" hidden="1"/>
    <col min="14596" max="14596" width="24.6640625" style="29" hidden="1"/>
    <col min="14597" max="14597" width="9.5" style="29" hidden="1"/>
    <col min="14598" max="14598" width="11.1640625" style="29" hidden="1"/>
    <col min="14599" max="14599" width="14.5" style="29" hidden="1"/>
    <col min="14600" max="14600" width="13" style="29" hidden="1"/>
    <col min="14601" max="14601" width="14.33203125" style="29" hidden="1"/>
    <col min="14602" max="14602" width="14.83203125" style="29" hidden="1"/>
    <col min="14603" max="14603" width="12.5" style="29" hidden="1"/>
    <col min="14604" max="14604" width="8.6640625" style="29" hidden="1"/>
    <col min="14605" max="14605" width="2.83203125" style="29" hidden="1"/>
    <col min="14606" max="14606" width="12" style="29" hidden="1"/>
    <col min="14607" max="14607" width="8.1640625" style="29" hidden="1"/>
    <col min="14608" max="14608" width="9" style="29" hidden="1"/>
    <col min="14609" max="14610" width="15.1640625" style="29" hidden="1"/>
    <col min="14611" max="14611" width="9" style="29" hidden="1"/>
    <col min="14612" max="14612" width="10.83203125" style="29" hidden="1"/>
    <col min="14613" max="14613" width="9.83203125" style="29" hidden="1"/>
    <col min="14614" max="14851" width="9" style="29" hidden="1"/>
    <col min="14852" max="14852" width="24.6640625" style="29" hidden="1"/>
    <col min="14853" max="14853" width="9.5" style="29" hidden="1"/>
    <col min="14854" max="14854" width="11.1640625" style="29" hidden="1"/>
    <col min="14855" max="14855" width="14.5" style="29" hidden="1"/>
    <col min="14856" max="14856" width="13" style="29" hidden="1"/>
    <col min="14857" max="14857" width="14.33203125" style="29" hidden="1"/>
    <col min="14858" max="14858" width="14.83203125" style="29" hidden="1"/>
    <col min="14859" max="14859" width="12.5" style="29" hidden="1"/>
    <col min="14860" max="14860" width="8.6640625" style="29" hidden="1"/>
    <col min="14861" max="14861" width="2.83203125" style="29" hidden="1"/>
    <col min="14862" max="14862" width="12" style="29" hidden="1"/>
    <col min="14863" max="14863" width="8.1640625" style="29" hidden="1"/>
    <col min="14864" max="14864" width="9" style="29" hidden="1"/>
    <col min="14865" max="14866" width="15.1640625" style="29" hidden="1"/>
    <col min="14867" max="14867" width="9" style="29" hidden="1"/>
    <col min="14868" max="14868" width="10.83203125" style="29" hidden="1"/>
    <col min="14869" max="14869" width="9.83203125" style="29" hidden="1"/>
    <col min="14870" max="15107" width="9" style="29" hidden="1"/>
    <col min="15108" max="15108" width="24.6640625" style="29" hidden="1"/>
    <col min="15109" max="15109" width="9.5" style="29" hidden="1"/>
    <col min="15110" max="15110" width="11.1640625" style="29" hidden="1"/>
    <col min="15111" max="15111" width="14.5" style="29" hidden="1"/>
    <col min="15112" max="15112" width="13" style="29" hidden="1"/>
    <col min="15113" max="15113" width="14.33203125" style="29" hidden="1"/>
    <col min="15114" max="15114" width="14.83203125" style="29" hidden="1"/>
    <col min="15115" max="15115" width="12.5" style="29" hidden="1"/>
    <col min="15116" max="15116" width="8.6640625" style="29" hidden="1"/>
    <col min="15117" max="15117" width="2.83203125" style="29" hidden="1"/>
    <col min="15118" max="15118" width="12" style="29" hidden="1"/>
    <col min="15119" max="15119" width="8.1640625" style="29" hidden="1"/>
    <col min="15120" max="15120" width="9" style="29" hidden="1"/>
    <col min="15121" max="15122" width="15.1640625" style="29" hidden="1"/>
    <col min="15123" max="15123" width="9" style="29" hidden="1"/>
    <col min="15124" max="15124" width="10.83203125" style="29" hidden="1"/>
    <col min="15125" max="15125" width="9.83203125" style="29" hidden="1"/>
    <col min="15126" max="15363" width="9" style="29" hidden="1"/>
    <col min="15364" max="15364" width="24.6640625" style="29" hidden="1"/>
    <col min="15365" max="15365" width="9.5" style="29" hidden="1"/>
    <col min="15366" max="15366" width="11.1640625" style="29" hidden="1"/>
    <col min="15367" max="15367" width="14.5" style="29" hidden="1"/>
    <col min="15368" max="15368" width="13" style="29" hidden="1"/>
    <col min="15369" max="15369" width="14.33203125" style="29" hidden="1"/>
    <col min="15370" max="15370" width="14.83203125" style="29" hidden="1"/>
    <col min="15371" max="15371" width="12.5" style="29" hidden="1"/>
    <col min="15372" max="15372" width="8.6640625" style="29" hidden="1"/>
    <col min="15373" max="15373" width="2.83203125" style="29" hidden="1"/>
    <col min="15374" max="15374" width="12" style="29" hidden="1"/>
    <col min="15375" max="15375" width="8.1640625" style="29" hidden="1"/>
    <col min="15376" max="15376" width="9" style="29" hidden="1"/>
    <col min="15377" max="15378" width="15.1640625" style="29" hidden="1"/>
    <col min="15379" max="15379" width="9" style="29" hidden="1"/>
    <col min="15380" max="15380" width="10.83203125" style="29" hidden="1"/>
    <col min="15381" max="15381" width="9.83203125" style="29" hidden="1"/>
    <col min="15382" max="15619" width="9" style="29" hidden="1"/>
    <col min="15620" max="15620" width="24.6640625" style="29" hidden="1"/>
    <col min="15621" max="15621" width="9.5" style="29" hidden="1"/>
    <col min="15622" max="15622" width="11.1640625" style="29" hidden="1"/>
    <col min="15623" max="15623" width="14.5" style="29" hidden="1"/>
    <col min="15624" max="15624" width="13" style="29" hidden="1"/>
    <col min="15625" max="15625" width="14.33203125" style="29" hidden="1"/>
    <col min="15626" max="15626" width="14.83203125" style="29" hidden="1"/>
    <col min="15627" max="15627" width="12.5" style="29" hidden="1"/>
    <col min="15628" max="15628" width="8.6640625" style="29" hidden="1"/>
    <col min="15629" max="15629" width="2.83203125" style="29" hidden="1"/>
    <col min="15630" max="15630" width="12" style="29" hidden="1"/>
    <col min="15631" max="15631" width="8.1640625" style="29" hidden="1"/>
    <col min="15632" max="15632" width="9" style="29" hidden="1"/>
    <col min="15633" max="15634" width="15.1640625" style="29" hidden="1"/>
    <col min="15635" max="15635" width="9" style="29" hidden="1"/>
    <col min="15636" max="15636" width="10.83203125" style="29" hidden="1"/>
    <col min="15637" max="15637" width="9.83203125" style="29" hidden="1"/>
    <col min="15638" max="15875" width="9" style="29" hidden="1"/>
    <col min="15876" max="15876" width="24.6640625" style="29" hidden="1"/>
    <col min="15877" max="15877" width="9.5" style="29" hidden="1"/>
    <col min="15878" max="15878" width="11.1640625" style="29" hidden="1"/>
    <col min="15879" max="15879" width="14.5" style="29" hidden="1"/>
    <col min="15880" max="15880" width="13" style="29" hidden="1"/>
    <col min="15881" max="15881" width="14.33203125" style="29" hidden="1"/>
    <col min="15882" max="15882" width="14.83203125" style="29" hidden="1"/>
    <col min="15883" max="15883" width="12.5" style="29" hidden="1"/>
    <col min="15884" max="15884" width="8.6640625" style="29" hidden="1"/>
    <col min="15885" max="15885" width="2.83203125" style="29" hidden="1"/>
    <col min="15886" max="15886" width="12" style="29" hidden="1"/>
    <col min="15887" max="15887" width="8.1640625" style="29" hidden="1"/>
    <col min="15888" max="15888" width="9" style="29" hidden="1"/>
    <col min="15889" max="15890" width="15.1640625" style="29" hidden="1"/>
    <col min="15891" max="15891" width="9" style="29" hidden="1"/>
    <col min="15892" max="15892" width="10.83203125" style="29" hidden="1"/>
    <col min="15893" max="15893" width="9.83203125" style="29" hidden="1"/>
    <col min="15894" max="16131" width="9" style="29" hidden="1"/>
    <col min="16132" max="16132" width="24.6640625" style="29" hidden="1"/>
    <col min="16133" max="16133" width="9.5" style="29" hidden="1"/>
    <col min="16134" max="16134" width="11.1640625" style="29" hidden="1"/>
    <col min="16135" max="16135" width="14.5" style="29" hidden="1"/>
    <col min="16136" max="16136" width="13" style="29" hidden="1"/>
    <col min="16137" max="16137" width="14.33203125" style="29" hidden="1"/>
    <col min="16138" max="16138" width="14.83203125" style="29" hidden="1"/>
    <col min="16139" max="16139" width="12.5" style="29" hidden="1"/>
    <col min="16140" max="16140" width="8.6640625" style="29" hidden="1"/>
    <col min="16141" max="16141" width="2.83203125" style="29" hidden="1"/>
    <col min="16142" max="16142" width="12" style="29" hidden="1"/>
    <col min="16143" max="16143" width="8.1640625" style="29" hidden="1"/>
    <col min="16144" max="16144" width="9" style="29" hidden="1"/>
    <col min="16145" max="16146" width="15.1640625" style="29" hidden="1"/>
    <col min="16147" max="16147" width="9" style="29" hidden="1"/>
    <col min="16148" max="16148" width="10.83203125" style="29" hidden="1"/>
    <col min="16149" max="16150" width="9.83203125" style="29" hidden="1"/>
    <col min="16151" max="16384" width="9" style="29" hidden="1"/>
  </cols>
  <sheetData>
    <row r="1" spans="1:21" ht="20">
      <c r="A1" s="1" t="s">
        <v>121</v>
      </c>
      <c r="B1" s="31"/>
      <c r="Q1" s="34"/>
    </row>
    <row r="2" spans="1:21">
      <c r="B2" s="13" t="s">
        <v>21</v>
      </c>
      <c r="C2" s="13"/>
      <c r="D2" s="14" t="str">
        <f ca="1">MID(CELL("filename",A1),FIND("]",CELL("filename",A1))+1,255)</f>
        <v>1</v>
      </c>
      <c r="Q2" s="34"/>
    </row>
    <row r="3" spans="1:21" ht="5.25" customHeight="1">
      <c r="B3" s="90"/>
      <c r="C3" s="89"/>
      <c r="D3" s="89"/>
    </row>
    <row r="4" spans="1:21">
      <c r="B4" s="90" t="s">
        <v>4</v>
      </c>
      <c r="C4" s="89"/>
      <c r="D4" s="89"/>
      <c r="H4" s="90" t="s">
        <v>22</v>
      </c>
    </row>
    <row r="5" spans="1:21" s="89" customFormat="1" ht="11">
      <c r="B5" s="89" t="s">
        <v>96</v>
      </c>
      <c r="C5" s="89" t="str">
        <f ca="1">VLOOKUP(_xlfn.NUMBERVALUE($D$2),Results!$B$6:$F$76,5,0)</f>
        <v>95+</v>
      </c>
      <c r="G5" s="137"/>
      <c r="H5" s="89" t="str">
        <f ca="1">VLOOKUP($C$5,ResultsByYr!$BS$6:$BT$7,2,0)</f>
        <v>BZ</v>
      </c>
      <c r="T5" s="91"/>
    </row>
    <row r="6" spans="1:21" s="89" customFormat="1" ht="11">
      <c r="B6" s="92" t="s">
        <v>19</v>
      </c>
      <c r="C6" s="89" t="str">
        <f ca="1">VLOOKUP(_xlfn.NUMBERVALUE($D$2),Results!$B$6:$E$76,2,0)</f>
        <v>Deaths - AWP2 (2020)</v>
      </c>
      <c r="G6" s="93"/>
      <c r="H6" s="89" t="str">
        <f ca="1">VLOOKUP(C6,Information!$B$57:$C$59,2,0)</f>
        <v>Deaths - AWP2 (2020)</v>
      </c>
      <c r="Q6" s="93"/>
      <c r="T6" s="91"/>
    </row>
    <row r="7" spans="1:21" s="89" customFormat="1" ht="11">
      <c r="B7" s="92" t="s">
        <v>5</v>
      </c>
      <c r="C7" s="89" t="str">
        <f ca="1">VLOOKUP(_xlfn.NUMBERVALUE($D$2),Results!$B$6:$E$76,3,0)</f>
        <v>PTC - 2020 Central</v>
      </c>
      <c r="G7" s="93"/>
      <c r="H7" s="89" t="str">
        <f ca="1">VLOOKUP(C7,Information!$B$66:$C$69,2,0)</f>
        <v>PtC 2020</v>
      </c>
      <c r="Q7" s="94"/>
      <c r="T7" s="91"/>
    </row>
    <row r="8" spans="1:21" s="89" customFormat="1" ht="11">
      <c r="B8" s="92" t="s">
        <v>18</v>
      </c>
      <c r="C8" s="89" t="str">
        <f ca="1">VLOOKUP(_xlfn.NUMBERVALUE($D$2),Results!$B$6:$E$76,4,0)</f>
        <v>ACPC - 2020 Central</v>
      </c>
      <c r="D8" s="95"/>
      <c r="G8" s="93"/>
      <c r="H8" s="89" t="str">
        <f ca="1">VLOOKUP(C8,Information!$B$62:$C$64,2,0)</f>
        <v>ACPC 2020</v>
      </c>
      <c r="I8" s="94"/>
      <c r="T8" s="91"/>
    </row>
    <row r="9" spans="1:21" ht="5.25" customHeight="1" thickBot="1">
      <c r="B9" s="13"/>
      <c r="C9" s="13"/>
      <c r="D9" s="14"/>
    </row>
    <row r="10" spans="1:21" ht="14" thickBot="1">
      <c r="B10" s="46" t="s">
        <v>6</v>
      </c>
      <c r="C10" s="47"/>
      <c r="D10" s="47"/>
      <c r="E10" s="47"/>
      <c r="F10" s="48"/>
      <c r="G10" s="138"/>
      <c r="H10" s="48"/>
      <c r="I10" s="48"/>
      <c r="J10" s="48"/>
      <c r="K10" s="47"/>
      <c r="L10" s="47"/>
      <c r="M10" s="47"/>
      <c r="N10" s="47"/>
      <c r="O10" s="47"/>
      <c r="P10" s="47"/>
      <c r="Q10" s="47"/>
      <c r="R10" s="47"/>
      <c r="S10" s="47"/>
      <c r="T10" s="49"/>
    </row>
    <row r="11" spans="1:21" s="50" customFormat="1" ht="64.5" customHeight="1" thickBot="1">
      <c r="B11" s="23" t="s">
        <v>7</v>
      </c>
      <c r="C11" s="24" t="s">
        <v>12</v>
      </c>
      <c r="D11" s="65" t="s">
        <v>13</v>
      </c>
      <c r="E11" s="23" t="s">
        <v>165</v>
      </c>
      <c r="F11" s="24" t="s">
        <v>56</v>
      </c>
      <c r="G11" s="139" t="s">
        <v>57</v>
      </c>
      <c r="H11" s="24" t="s">
        <v>15</v>
      </c>
      <c r="I11" s="24" t="s">
        <v>14</v>
      </c>
      <c r="J11" s="24" t="s">
        <v>82</v>
      </c>
      <c r="K11" s="25" t="s">
        <v>16</v>
      </c>
      <c r="L11" s="81" t="s">
        <v>27</v>
      </c>
      <c r="M11" s="36" t="s">
        <v>28</v>
      </c>
      <c r="N11" s="24" t="s">
        <v>8</v>
      </c>
      <c r="O11" s="24" t="s">
        <v>17</v>
      </c>
      <c r="P11" s="24"/>
      <c r="Q11" s="24" t="s">
        <v>9</v>
      </c>
      <c r="R11" s="24" t="s">
        <v>3</v>
      </c>
      <c r="S11" s="65" t="s">
        <v>33</v>
      </c>
      <c r="T11" s="45" t="s">
        <v>32</v>
      </c>
    </row>
    <row r="12" spans="1:21" s="51" customFormat="1">
      <c r="B12" s="15">
        <v>2005</v>
      </c>
      <c r="C12" s="61">
        <f t="shared" ref="C12:C43" ca="1" si="0">SUM(INDIRECT("'"&amp;$H$6&amp;"'!C"&amp;SUM(ROW(A12))&amp;":"&amp;$H$5&amp;ROW(B12)))</f>
        <v>1703.5514465912763</v>
      </c>
      <c r="D12" s="79">
        <f t="shared" ref="D12:D43" ca="1" si="1">SUMPRODUCT(INDIRECT("'"&amp;$H$6&amp;"'!C"&amp;SUM(ROW(A12))&amp;":"&amp;$H$5&amp;SUM(ROW(B12))),INDIRECT("'"&amp;$H$6&amp;"'!C11:"&amp;$H$5&amp;"11"))/C12</f>
        <v>71.176627199695147</v>
      </c>
      <c r="E12" s="85">
        <f ca="1">IFERROR(F12/C12,"")</f>
        <v>0.42045711175857736</v>
      </c>
      <c r="F12" s="61">
        <f t="shared" ref="F12:F43" ca="1" si="2">SUMPRODUCT(INDIRECT("'"&amp;$H$6&amp;"'!$C"&amp;SUM(ROW(A12))&amp;":"&amp;$H$5&amp;SUM(ROW(A12))),
INDIRECT("'"&amp;$H$7&amp;"'!$C"&amp;SUM(ROW(A12))&amp;":"&amp;$H$5&amp;SUM(ROW(A12))))</f>
        <v>716.27032096591438</v>
      </c>
      <c r="G12" s="181">
        <f ca="1">OFFSET('Other Inputs'!$B80,,$D$2)</f>
        <v>0</v>
      </c>
      <c r="H12" s="61">
        <f ca="1">F12*(1-G12)</f>
        <v>716.27032096591438</v>
      </c>
      <c r="I12" s="79">
        <f t="shared" ref="I12:I43" ca="1" si="3">IFERROR(SUMPRODUCT(INDIRECT("'"&amp;$H$6&amp;"'!$C"&amp;SUM(ROW(P12))&amp;":"&amp;$H$5&amp;SUM(ROW(P12))),
INDIRECT("'"&amp;$H$7&amp;"'!$C"&amp;SUM(ROW(P12))&amp;":"&amp;$H$5&amp;SUM(ROW(P12))),
INDIRECT("'"&amp;$H$7&amp;"'!$C10:"&amp;$H$5&amp;10))/
(SUMPRODUCT(INDIRECT("'"&amp;$H$6&amp;"'!$C"&amp;SUM(ROW(P12))&amp;":"&amp;$H$5&amp;SUM(ROW(P12))),
INDIRECT("'"&amp;$H$7&amp;"'!$C"&amp;SUM(ROW(P12))&amp;":"&amp;$H$5&amp;SUM(ROW(P12))))),"")</f>
        <v>67.397829008742818</v>
      </c>
      <c r="J12" s="180">
        <f ca="1">OFFSET('Other Inputs'!$B11,,$D$2)</f>
        <v>2</v>
      </c>
      <c r="K12" s="86">
        <f ca="1">H12*J12</f>
        <v>1432.5406419318288</v>
      </c>
      <c r="L12" s="181">
        <f ca="1">OFFSET('Other Inputs'!$B149,,$D$2)</f>
        <v>5.5E-2</v>
      </c>
      <c r="M12" s="181">
        <f ca="1">OFFSET('Other Inputs'!$B218,,$D$2)</f>
        <v>1.9521717911176184E-2</v>
      </c>
      <c r="N12" s="61">
        <f ca="1">(K12*(1+L12))*(1+M12)</f>
        <v>1540.8341425331125</v>
      </c>
      <c r="O12" s="61">
        <f ca="1">N12/J12</f>
        <v>770.41707126655626</v>
      </c>
      <c r="P12" s="53"/>
      <c r="Q12" s="61">
        <f ca="1">IFERROR(SUMPRODUCT(INDIRECT("'"&amp;$H$6&amp;"'!$C"&amp;SUM(ROW(P12))&amp;":"&amp;$H$5&amp;SUM(ROW(P12))),
INDIRECT("'"&amp;$H$7&amp;"'!$C"&amp;SUM(ROW(P12))&amp;":"&amp;$H$5&amp;SUM(ROW(P12))),
INDIRECT("'"&amp;$H$8&amp;"'!$C"&amp;SUM(ROW(P12))&amp;":"&amp;$H$5&amp;SUM(ROW(P12))))/
(SUMPRODUCT(INDIRECT("'"&amp;$H$6&amp;"'!$C"&amp;SUM(ROW(P12))&amp;":"&amp;$H$5&amp;SUM(ROW(P12))),
INDIRECT("'"&amp;$H$7&amp;"'!$C"&amp;SUM(ROW(P12))&amp;":"&amp;$H$5&amp;SUM(ROW(P12))))),"")</f>
        <v>164645.55267826689</v>
      </c>
      <c r="R12" s="54"/>
      <c r="S12" s="66">
        <f ca="1">IFERROR(O12*Q12,0)</f>
        <v>126845744.49145389</v>
      </c>
      <c r="T12" s="68">
        <f t="shared" ref="T12:T43" si="4">IF(B12&gt;Endyear,0,IF(B12&gt;=Startyear,IF(B12=Startyear,0.5,T11+1),0))</f>
        <v>0</v>
      </c>
    </row>
    <row r="13" spans="1:21" s="51" customFormat="1">
      <c r="B13" s="15">
        <f>B12+1</f>
        <v>2006</v>
      </c>
      <c r="C13" s="61">
        <f t="shared" ca="1" si="0"/>
        <v>1760.2227555920622</v>
      </c>
      <c r="D13" s="79">
        <f t="shared" ca="1" si="1"/>
        <v>71.680802665544263</v>
      </c>
      <c r="E13" s="85">
        <f t="shared" ref="E13:E67" ca="1" si="5">IFERROR(F13/C13,"")</f>
        <v>0.4731215722504562</v>
      </c>
      <c r="F13" s="61">
        <f t="shared" ca="1" si="2"/>
        <v>832.799357636747</v>
      </c>
      <c r="G13" s="181">
        <f ca="1">OFFSET('Other Inputs'!$B81,,$D$2)</f>
        <v>0</v>
      </c>
      <c r="H13" s="61">
        <f t="shared" ref="H13" ca="1" si="6">F13*(1-G13)</f>
        <v>832.799357636747</v>
      </c>
      <c r="I13" s="79">
        <f t="shared" ca="1" si="3"/>
        <v>68.630822905760553</v>
      </c>
      <c r="J13" s="63">
        <f ca="1">OFFSET('Other Inputs'!$B12,,$D$2)</f>
        <v>2</v>
      </c>
      <c r="K13" s="86">
        <f t="shared" ref="K13" ca="1" si="7">H13*J13</f>
        <v>1665.598715273494</v>
      </c>
      <c r="L13" s="82">
        <f ca="1">OFFSET('Other Inputs'!$B150,,$D$2)</f>
        <v>5.5E-2</v>
      </c>
      <c r="M13" s="52">
        <f ca="1">OFFSET('Other Inputs'!$B219,,$D$2)</f>
        <v>2.4271844660194174E-2</v>
      </c>
      <c r="N13" s="61">
        <f t="shared" ref="N13" ca="1" si="8">(K13*(1+L13))*(1+M13)</f>
        <v>1799.8572913274568</v>
      </c>
      <c r="O13" s="61">
        <f t="shared" ref="O13" ca="1" si="9">N13/J13</f>
        <v>899.92864566372839</v>
      </c>
      <c r="P13" s="53"/>
      <c r="Q13" s="61">
        <f t="shared" ref="Q13:Q43" ca="1" si="10">IFERROR(SUMPRODUCT(INDIRECT("'"&amp;$H$6&amp;"'!$C"&amp;SUM(ROW(P13))&amp;":"&amp;$H$5&amp;SUM(ROW(P13))),
INDIRECT("'"&amp;$H$7&amp;"'!$C"&amp;SUM(ROW(P13))&amp;":"&amp;$H$5&amp;SUM(ROW(P13))),
INDIRECT("'"&amp;$H$8&amp;"'!$C"&amp;SUM(ROW(P13))&amp;":"&amp;$H$5&amp;SUM(ROW(P13))))/
(SUMPRODUCT(INDIRECT("'"&amp;$H$6&amp;"'!$C"&amp;SUM(ROW(P13))&amp;":"&amp;$H$5&amp;SUM(ROW(P13))),
INDIRECT("'"&amp;$H$7&amp;"'!$C"&amp;SUM(ROW(P13))&amp;":"&amp;$H$5&amp;SUM(ROW(P13))))),"")</f>
        <v>167526.30309393365</v>
      </c>
      <c r="R13" s="54">
        <f ca="1">IF(Q13=0,"",IFERROR(Q13/Q12-1,""))</f>
        <v>1.7496679192398279E-2</v>
      </c>
      <c r="S13" s="66">
        <f t="shared" ref="S13:S67" ca="1" si="11">IFERROR(O13*Q13,0)</f>
        <v>150761719.05637497</v>
      </c>
      <c r="T13" s="68">
        <f t="shared" si="4"/>
        <v>0</v>
      </c>
      <c r="U13" s="55"/>
    </row>
    <row r="14" spans="1:21" s="51" customFormat="1">
      <c r="B14" s="15">
        <f t="shared" ref="B14:B66" si="12">B13+1</f>
        <v>2007</v>
      </c>
      <c r="C14" s="61">
        <f t="shared" ca="1" si="0"/>
        <v>1815.1028593554061</v>
      </c>
      <c r="D14" s="79">
        <f t="shared" ca="1" si="1"/>
        <v>72.197084927177158</v>
      </c>
      <c r="E14" s="85">
        <f t="shared" ca="1" si="5"/>
        <v>0.52632019330832625</v>
      </c>
      <c r="F14" s="61">
        <f t="shared" ca="1" si="2"/>
        <v>955.325287810433</v>
      </c>
      <c r="G14" s="181">
        <f ca="1">OFFSET('Other Inputs'!$B82,,$D$2)</f>
        <v>0</v>
      </c>
      <c r="H14" s="61">
        <f t="shared" ref="H14:H67" ca="1" si="13">F14*(1-G14)</f>
        <v>955.325287810433</v>
      </c>
      <c r="I14" s="79">
        <f t="shared" ca="1" si="3"/>
        <v>69.703556982746093</v>
      </c>
      <c r="J14" s="63">
        <f ca="1">OFFSET('Other Inputs'!$B13,,$D$2)</f>
        <v>2</v>
      </c>
      <c r="K14" s="86">
        <f t="shared" ref="K14:K67" ca="1" si="14">H14*J14</f>
        <v>1910.650575620866</v>
      </c>
      <c r="L14" s="82">
        <f ca="1">OFFSET('Other Inputs'!$B151,,$D$2)</f>
        <v>5.5E-2</v>
      </c>
      <c r="M14" s="52">
        <f ca="1">OFFSET('Other Inputs'!$B220,,$D$2)</f>
        <v>1.6544117647058824E-2</v>
      </c>
      <c r="N14" s="61">
        <f t="shared" ref="N14:N67" ca="1" si="15">(K14*(1+L14))*(1+M14)</f>
        <v>2049.0849367203077</v>
      </c>
      <c r="O14" s="61">
        <f t="shared" ref="O14:O67" ca="1" si="16">N14/J14</f>
        <v>1024.5424683601539</v>
      </c>
      <c r="P14" s="53"/>
      <c r="Q14" s="61">
        <f t="shared" ca="1" si="10"/>
        <v>171283.33650377023</v>
      </c>
      <c r="R14" s="54">
        <f t="shared" ref="R14:R67" ca="1" si="17">IF(Q14=0,"",IFERROR(Q14/Q13-1,""))</f>
        <v>2.2426528494035924E-2</v>
      </c>
      <c r="S14" s="66">
        <f t="shared" ca="1" si="11"/>
        <v>175487052.37053561</v>
      </c>
      <c r="T14" s="68">
        <f t="shared" si="4"/>
        <v>0</v>
      </c>
      <c r="U14" s="56"/>
    </row>
    <row r="15" spans="1:21" s="51" customFormat="1">
      <c r="B15" s="15">
        <f t="shared" si="12"/>
        <v>2008</v>
      </c>
      <c r="C15" s="61">
        <f t="shared" ca="1" si="0"/>
        <v>1870.3880005380945</v>
      </c>
      <c r="D15" s="79">
        <f t="shared" ca="1" si="1"/>
        <v>72.715236038552646</v>
      </c>
      <c r="E15" s="85">
        <f t="shared" ca="1" si="5"/>
        <v>0.58149542311958247</v>
      </c>
      <c r="F15" s="61">
        <f t="shared" ca="1" si="2"/>
        <v>1087.622061770689</v>
      </c>
      <c r="G15" s="181">
        <f ca="1">OFFSET('Other Inputs'!$B83,,$D$2)</f>
        <v>0</v>
      </c>
      <c r="H15" s="61">
        <f t="shared" ca="1" si="13"/>
        <v>1087.622061770689</v>
      </c>
      <c r="I15" s="79">
        <f t="shared" ca="1" si="3"/>
        <v>70.624239117152356</v>
      </c>
      <c r="J15" s="63">
        <f ca="1">OFFSET('Other Inputs'!$B14,,$D$2)</f>
        <v>2</v>
      </c>
      <c r="K15" s="86">
        <f t="shared" ca="1" si="14"/>
        <v>2175.244123541378</v>
      </c>
      <c r="L15" s="82">
        <f ca="1">OFFSET('Other Inputs'!$B152,,$D$2)</f>
        <v>5.5E-2</v>
      </c>
      <c r="M15" s="52">
        <f ca="1">OFFSET('Other Inputs'!$B221,,$D$2)</f>
        <v>1.7660044150110375E-2</v>
      </c>
      <c r="N15" s="61">
        <f t="shared" ca="1" si="15"/>
        <v>2335.4102774944081</v>
      </c>
      <c r="O15" s="61">
        <f t="shared" ca="1" si="16"/>
        <v>1167.705138747204</v>
      </c>
      <c r="P15" s="53"/>
      <c r="Q15" s="61">
        <f t="shared" ca="1" si="10"/>
        <v>175801.12351592904</v>
      </c>
      <c r="R15" s="54">
        <f t="shared" ca="1" si="17"/>
        <v>2.6376103504145432E-2</v>
      </c>
      <c r="S15" s="66">
        <f t="shared" ca="1" si="11"/>
        <v>205283875.32708228</v>
      </c>
      <c r="T15" s="68">
        <f t="shared" si="4"/>
        <v>0</v>
      </c>
      <c r="U15" s="56"/>
    </row>
    <row r="16" spans="1:21" s="51" customFormat="1">
      <c r="B16" s="15">
        <f t="shared" si="12"/>
        <v>2009</v>
      </c>
      <c r="C16" s="61">
        <f t="shared" ca="1" si="0"/>
        <v>1917.1605487448805</v>
      </c>
      <c r="D16" s="79">
        <f t="shared" ca="1" si="1"/>
        <v>73.191244639298233</v>
      </c>
      <c r="E16" s="85">
        <f t="shared" ca="1" si="5"/>
        <v>0.60654222317791129</v>
      </c>
      <c r="F16" s="61">
        <f t="shared" ca="1" si="2"/>
        <v>1162.8388214247043</v>
      </c>
      <c r="G16" s="181">
        <f ca="1">OFFSET('Other Inputs'!$B84,,$D$2)</f>
        <v>0</v>
      </c>
      <c r="H16" s="61">
        <f t="shared" ca="1" si="13"/>
        <v>1162.8388214247043</v>
      </c>
      <c r="I16" s="79">
        <f t="shared" ca="1" si="3"/>
        <v>71.267006930346255</v>
      </c>
      <c r="J16" s="63">
        <f ca="1">OFFSET('Other Inputs'!$B15,,$D$2)</f>
        <v>2</v>
      </c>
      <c r="K16" s="86">
        <f t="shared" ca="1" si="14"/>
        <v>2325.6776428494086</v>
      </c>
      <c r="L16" s="82">
        <f ca="1">OFFSET('Other Inputs'!$B153,,$D$2)</f>
        <v>5.5E-2</v>
      </c>
      <c r="M16" s="52">
        <f ca="1">OFFSET('Other Inputs'!$B222,,$D$2)</f>
        <v>1.797945205479452E-2</v>
      </c>
      <c r="N16" s="61">
        <f t="shared" ca="1" si="15"/>
        <v>2497.7041154127428</v>
      </c>
      <c r="O16" s="61">
        <f t="shared" ca="1" si="16"/>
        <v>1248.8520577063714</v>
      </c>
      <c r="P16" s="53"/>
      <c r="Q16" s="61">
        <f t="shared" ca="1" si="10"/>
        <v>181926.67936213207</v>
      </c>
      <c r="R16" s="54">
        <f t="shared" ca="1" si="17"/>
        <v>3.4843667228599884E-2</v>
      </c>
      <c r="S16" s="66">
        <f t="shared" ca="1" si="11"/>
        <v>227199507.87308589</v>
      </c>
      <c r="T16" s="68">
        <f t="shared" si="4"/>
        <v>0</v>
      </c>
    </row>
    <row r="17" spans="2:20" s="51" customFormat="1">
      <c r="B17" s="15">
        <f t="shared" si="12"/>
        <v>2010</v>
      </c>
      <c r="C17" s="61">
        <f t="shared" ca="1" si="0"/>
        <v>1961.6075620932152</v>
      </c>
      <c r="D17" s="79">
        <f t="shared" ca="1" si="1"/>
        <v>73.664604942357869</v>
      </c>
      <c r="E17" s="85">
        <f t="shared" ca="1" si="5"/>
        <v>0.61594387068681167</v>
      </c>
      <c r="F17" s="61">
        <f t="shared" ca="1" si="2"/>
        <v>1208.2401545642151</v>
      </c>
      <c r="G17" s="181">
        <f ca="1">OFFSET('Other Inputs'!$B85,,$D$2)</f>
        <v>0</v>
      </c>
      <c r="H17" s="61">
        <f t="shared" ca="1" si="13"/>
        <v>1208.2401545642151</v>
      </c>
      <c r="I17" s="79">
        <f t="shared" ca="1" si="3"/>
        <v>71.817199409941125</v>
      </c>
      <c r="J17" s="63">
        <f ca="1">OFFSET('Other Inputs'!$B16,,$D$2)</f>
        <v>2</v>
      </c>
      <c r="K17" s="86">
        <f t="shared" ca="1" si="14"/>
        <v>2416.4803091284302</v>
      </c>
      <c r="L17" s="82">
        <f ca="1">OFFSET('Other Inputs'!$B154,,$D$2)</f>
        <v>5.5E-2</v>
      </c>
      <c r="M17" s="52">
        <f ca="1">OFFSET('Other Inputs'!$B223,,$D$2)</f>
        <v>1.4830508474576272E-2</v>
      </c>
      <c r="N17" s="61">
        <f t="shared" ca="1" si="15"/>
        <v>2587.1954275773442</v>
      </c>
      <c r="O17" s="61">
        <f t="shared" ca="1" si="16"/>
        <v>1293.5977137886721</v>
      </c>
      <c r="P17" s="53"/>
      <c r="Q17" s="61">
        <f t="shared" ca="1" si="10"/>
        <v>188937.88352656009</v>
      </c>
      <c r="R17" s="54">
        <f t="shared" ca="1" si="17"/>
        <v>3.853862550017717E-2</v>
      </c>
      <c r="S17" s="66">
        <f t="shared" ca="1" si="11"/>
        <v>244409614.17802855</v>
      </c>
      <c r="T17" s="68">
        <f t="shared" si="4"/>
        <v>0</v>
      </c>
    </row>
    <row r="18" spans="2:20" s="51" customFormat="1">
      <c r="B18" s="15">
        <f t="shared" si="12"/>
        <v>2011</v>
      </c>
      <c r="C18" s="61">
        <f t="shared" ca="1" si="0"/>
        <v>1999.280677811922</v>
      </c>
      <c r="D18" s="79">
        <f t="shared" ca="1" si="1"/>
        <v>74.136969759469906</v>
      </c>
      <c r="E18" s="85">
        <f t="shared" ca="1" si="5"/>
        <v>0.6255308442460914</v>
      </c>
      <c r="F18" s="61">
        <f t="shared" ca="1" si="2"/>
        <v>1250.6117302765895</v>
      </c>
      <c r="G18" s="181">
        <f ca="1">OFFSET('Other Inputs'!$B86,,$D$2)</f>
        <v>0</v>
      </c>
      <c r="H18" s="61">
        <f t="shared" ca="1" si="13"/>
        <v>1250.6117302765895</v>
      </c>
      <c r="I18" s="79">
        <f t="shared" ca="1" si="3"/>
        <v>72.360712640537869</v>
      </c>
      <c r="J18" s="63">
        <f ca="1">OFFSET('Other Inputs'!$B17,,$D$2)</f>
        <v>2</v>
      </c>
      <c r="K18" s="86">
        <f t="shared" ca="1" si="14"/>
        <v>2501.2234605531789</v>
      </c>
      <c r="L18" s="82">
        <f ca="1">OFFSET('Other Inputs'!$B155,,$D$2)</f>
        <v>5.5E-2</v>
      </c>
      <c r="M18" s="52">
        <f ca="1">OFFSET('Other Inputs'!$B224,,$D$2)</f>
        <v>2.2491349480968859E-2</v>
      </c>
      <c r="N18" s="61">
        <f t="shared" ca="1" si="15"/>
        <v>2698.1407158688753</v>
      </c>
      <c r="O18" s="61">
        <f t="shared" ca="1" si="16"/>
        <v>1349.0703579344377</v>
      </c>
      <c r="P18" s="53"/>
      <c r="Q18" s="61">
        <f t="shared" ca="1" si="10"/>
        <v>194991.49390362026</v>
      </c>
      <c r="R18" s="54">
        <f t="shared" ca="1" si="17"/>
        <v>3.2040214826526192E-2</v>
      </c>
      <c r="S18" s="66">
        <f t="shared" ca="1" si="11"/>
        <v>263057244.47472769</v>
      </c>
      <c r="T18" s="68">
        <f t="shared" si="4"/>
        <v>0</v>
      </c>
    </row>
    <row r="19" spans="2:20" s="51" customFormat="1">
      <c r="B19" s="15">
        <f t="shared" si="12"/>
        <v>2012</v>
      </c>
      <c r="C19" s="61">
        <f t="shared" ca="1" si="0"/>
        <v>2031.1636065806729</v>
      </c>
      <c r="D19" s="79">
        <f t="shared" ca="1" si="1"/>
        <v>74.60333121207627</v>
      </c>
      <c r="E19" s="85">
        <f t="shared" ca="1" si="5"/>
        <v>0.60895156638296655</v>
      </c>
      <c r="F19" s="61">
        <f t="shared" ca="1" si="2"/>
        <v>1236.8802598073764</v>
      </c>
      <c r="G19" s="181">
        <f ca="1">OFFSET('Other Inputs'!$B87,,$D$2)</f>
        <v>0</v>
      </c>
      <c r="H19" s="61">
        <f t="shared" ca="1" si="13"/>
        <v>1236.8802598073764</v>
      </c>
      <c r="I19" s="79">
        <f t="shared" ca="1" si="3"/>
        <v>72.806268801589681</v>
      </c>
      <c r="J19" s="63">
        <f ca="1">OFFSET('Other Inputs'!$B18,,$D$2)</f>
        <v>2</v>
      </c>
      <c r="K19" s="86">
        <f t="shared" ca="1" si="14"/>
        <v>2473.7605196147529</v>
      </c>
      <c r="L19" s="82">
        <f ca="1">OFFSET('Other Inputs'!$B156,,$D$2)</f>
        <v>5.5E-2</v>
      </c>
      <c r="M19" s="52">
        <f ca="1">OFFSET('Other Inputs'!$B225,,$D$2)</f>
        <v>1.9223224794036878E-2</v>
      </c>
      <c r="N19" s="61">
        <f t="shared" ca="1" si="15"/>
        <v>2659.9864537492663</v>
      </c>
      <c r="O19" s="61">
        <f t="shared" ca="1" si="16"/>
        <v>1329.9932268746331</v>
      </c>
      <c r="P19" s="53"/>
      <c r="Q19" s="61">
        <f t="shared" ca="1" si="10"/>
        <v>199299.11328545044</v>
      </c>
      <c r="R19" s="54">
        <f t="shared" ca="1" si="17"/>
        <v>2.2091319449859315E-2</v>
      </c>
      <c r="S19" s="66">
        <f t="shared" ca="1" si="11"/>
        <v>265066470.7917693</v>
      </c>
      <c r="T19" s="68">
        <f t="shared" si="4"/>
        <v>0</v>
      </c>
    </row>
    <row r="20" spans="2:20" s="51" customFormat="1">
      <c r="B20" s="15">
        <f t="shared" si="12"/>
        <v>2013</v>
      </c>
      <c r="C20" s="61">
        <f t="shared" ca="1" si="0"/>
        <v>2054.3089804027577</v>
      </c>
      <c r="D20" s="79">
        <f t="shared" ca="1" si="1"/>
        <v>75.060648120043453</v>
      </c>
      <c r="E20" s="85">
        <f t="shared" ca="1" si="5"/>
        <v>0.59245551682084885</v>
      </c>
      <c r="F20" s="61">
        <f t="shared" ca="1" si="2"/>
        <v>1217.086688694227</v>
      </c>
      <c r="G20" s="181">
        <f ca="1">OFFSET('Other Inputs'!$B88,,$D$2)</f>
        <v>0</v>
      </c>
      <c r="H20" s="61">
        <f t="shared" ca="1" si="13"/>
        <v>1217.086688694227</v>
      </c>
      <c r="I20" s="79">
        <f t="shared" ca="1" si="3"/>
        <v>73.24275957765856</v>
      </c>
      <c r="J20" s="63">
        <f ca="1">OFFSET('Other Inputs'!$B19,,$D$2)</f>
        <v>2</v>
      </c>
      <c r="K20" s="86">
        <f t="shared" ca="1" si="14"/>
        <v>2434.1733773884539</v>
      </c>
      <c r="L20" s="82">
        <f ca="1">OFFSET('Other Inputs'!$B157,,$D$2)</f>
        <v>5.5E-2</v>
      </c>
      <c r="M20" s="52">
        <f ca="1">OFFSET('Other Inputs'!$B226,,$D$2)</f>
        <v>1.6406250000000001E-2</v>
      </c>
      <c r="N20" s="61">
        <f t="shared" ca="1" si="15"/>
        <v>2610.185031251101</v>
      </c>
      <c r="O20" s="61">
        <f t="shared" ca="1" si="16"/>
        <v>1305.0925156255505</v>
      </c>
      <c r="P20" s="53"/>
      <c r="Q20" s="61">
        <f t="shared" ca="1" si="10"/>
        <v>203800.36539175216</v>
      </c>
      <c r="R20" s="54">
        <f t="shared" ca="1" si="17"/>
        <v>2.2585409599162221E-2</v>
      </c>
      <c r="S20" s="66">
        <f t="shared" ca="1" si="11"/>
        <v>265978331.55452821</v>
      </c>
      <c r="T20" s="68">
        <f t="shared" si="4"/>
        <v>0</v>
      </c>
    </row>
    <row r="21" spans="2:20" s="51" customFormat="1">
      <c r="B21" s="15">
        <f t="shared" si="12"/>
        <v>2014</v>
      </c>
      <c r="C21" s="61">
        <f t="shared" ca="1" si="0"/>
        <v>2073.8414595316267</v>
      </c>
      <c r="D21" s="79">
        <f t="shared" ca="1" si="1"/>
        <v>75.524314087912899</v>
      </c>
      <c r="E21" s="85">
        <f t="shared" ca="1" si="5"/>
        <v>0.57582693895521941</v>
      </c>
      <c r="F21" s="61">
        <f t="shared" ca="1" si="2"/>
        <v>1194.1737795205211</v>
      </c>
      <c r="G21" s="181">
        <f ca="1">OFFSET('Other Inputs'!$B89,,$D$2)</f>
        <v>0</v>
      </c>
      <c r="H21" s="61">
        <f t="shared" ca="1" si="13"/>
        <v>1194.1737795205211</v>
      </c>
      <c r="I21" s="79">
        <f t="shared" ca="1" si="3"/>
        <v>73.684821985358113</v>
      </c>
      <c r="J21" s="63">
        <f ca="1">OFFSET('Other Inputs'!$B20,,$D$2)</f>
        <v>2</v>
      </c>
      <c r="K21" s="86">
        <f t="shared" ca="1" si="14"/>
        <v>2388.3475590410421</v>
      </c>
      <c r="L21" s="82">
        <f ca="1">OFFSET('Other Inputs'!$B158,,$D$2)</f>
        <v>5.5E-2</v>
      </c>
      <c r="M21" s="52">
        <f ca="1">OFFSET('Other Inputs'!$B227,,$D$2)</f>
        <v>1.627630011909488E-2</v>
      </c>
      <c r="N21" s="61">
        <f t="shared" ca="1" si="15"/>
        <v>2560.7181768392402</v>
      </c>
      <c r="O21" s="61">
        <f t="shared" ca="1" si="16"/>
        <v>1280.3590884196201</v>
      </c>
      <c r="P21" s="53"/>
      <c r="Q21" s="61">
        <f t="shared" ca="1" si="10"/>
        <v>209609.63395748244</v>
      </c>
      <c r="R21" s="54">
        <f t="shared" ca="1" si="17"/>
        <v>2.8504701424668655E-2</v>
      </c>
      <c r="S21" s="66">
        <f t="shared" ca="1" si="11"/>
        <v>268375599.85777247</v>
      </c>
      <c r="T21" s="68">
        <f t="shared" si="4"/>
        <v>0</v>
      </c>
    </row>
    <row r="22" spans="2:20" s="51" customFormat="1">
      <c r="B22" s="15">
        <f t="shared" si="12"/>
        <v>2015</v>
      </c>
      <c r="C22" s="61">
        <f t="shared" ca="1" si="0"/>
        <v>2076.7304763952457</v>
      </c>
      <c r="D22" s="79">
        <f t="shared" ca="1" si="1"/>
        <v>75.950083583185958</v>
      </c>
      <c r="E22" s="85">
        <f t="shared" ca="1" si="5"/>
        <v>0.55972419496350023</v>
      </c>
      <c r="F22" s="61">
        <f t="shared" ca="1" si="2"/>
        <v>1162.3962940564952</v>
      </c>
      <c r="G22" s="181">
        <f ca="1">OFFSET('Other Inputs'!$B90,,$D$2)</f>
        <v>0</v>
      </c>
      <c r="H22" s="61">
        <f t="shared" ca="1" si="13"/>
        <v>1162.3962940564952</v>
      </c>
      <c r="I22" s="79">
        <f t="shared" ca="1" si="3"/>
        <v>74.092015091114263</v>
      </c>
      <c r="J22" s="63">
        <f ca="1">OFFSET('Other Inputs'!$B21,,$D$2)</f>
        <v>2</v>
      </c>
      <c r="K22" s="86">
        <f t="shared" ca="1" si="14"/>
        <v>2324.7925881129904</v>
      </c>
      <c r="L22" s="82">
        <f ca="1">OFFSET('Other Inputs'!$B159,,$D$2)</f>
        <v>5.5E-2</v>
      </c>
      <c r="M22" s="52">
        <f ca="1">OFFSET('Other Inputs'!$B228,,$D$2)</f>
        <v>1.7309205350118019E-2</v>
      </c>
      <c r="N22" s="61">
        <f t="shared" ca="1" si="15"/>
        <v>2495.1097099400095</v>
      </c>
      <c r="O22" s="61">
        <f t="shared" ca="1" si="16"/>
        <v>1247.5548549700047</v>
      </c>
      <c r="P22" s="53"/>
      <c r="Q22" s="61">
        <f t="shared" ca="1" si="10"/>
        <v>217445.06890264014</v>
      </c>
      <c r="R22" s="54">
        <f t="shared" ca="1" si="17"/>
        <v>3.7381082144091859E-2</v>
      </c>
      <c r="S22" s="66">
        <f t="shared" ca="1" si="11"/>
        <v>271274651.39877588</v>
      </c>
      <c r="T22" s="68">
        <f t="shared" si="4"/>
        <v>0</v>
      </c>
    </row>
    <row r="23" spans="2:20" s="51" customFormat="1">
      <c r="B23" s="15">
        <f t="shared" si="12"/>
        <v>2016</v>
      </c>
      <c r="C23" s="61">
        <f t="shared" ca="1" si="0"/>
        <v>2071.8522571086201</v>
      </c>
      <c r="D23" s="79">
        <f t="shared" ca="1" si="1"/>
        <v>76.376263180041946</v>
      </c>
      <c r="E23" s="85">
        <f t="shared" ca="1" si="5"/>
        <v>0.55358978589037244</v>
      </c>
      <c r="F23" s="61">
        <f t="shared" ca="1" si="2"/>
        <v>1146.9562474092459</v>
      </c>
      <c r="G23" s="181">
        <f ca="1">OFFSET('Other Inputs'!$B91,,$D$2)</f>
        <v>0</v>
      </c>
      <c r="H23" s="61">
        <f t="shared" ca="1" si="13"/>
        <v>1146.9562474092459</v>
      </c>
      <c r="I23" s="79">
        <f t="shared" ca="1" si="3"/>
        <v>74.532521931372131</v>
      </c>
      <c r="J23" s="63">
        <f ca="1">OFFSET('Other Inputs'!$B22,,$D$2)</f>
        <v>2</v>
      </c>
      <c r="K23" s="86">
        <f t="shared" ca="1" si="14"/>
        <v>2293.9124948184917</v>
      </c>
      <c r="L23" s="82">
        <f ca="1">OFFSET('Other Inputs'!$B160,,$D$2)</f>
        <v>5.5E-2</v>
      </c>
      <c r="M23" s="52">
        <f ca="1">OFFSET('Other Inputs'!$B229,,$D$2)</f>
        <v>1.7500000000000002E-2</v>
      </c>
      <c r="N23" s="61">
        <f t="shared" ca="1" si="15"/>
        <v>2462.429041469095</v>
      </c>
      <c r="O23" s="61">
        <f t="shared" ca="1" si="16"/>
        <v>1231.2145207345475</v>
      </c>
      <c r="P23" s="53"/>
      <c r="Q23" s="61">
        <f t="shared" ca="1" si="10"/>
        <v>225465.7644199832</v>
      </c>
      <c r="R23" s="54">
        <f t="shared" ca="1" si="17"/>
        <v>3.6886076827680414E-2</v>
      </c>
      <c r="S23" s="66">
        <f t="shared" ca="1" si="11"/>
        <v>277596723.082398</v>
      </c>
      <c r="T23" s="68">
        <f t="shared" si="4"/>
        <v>0</v>
      </c>
    </row>
    <row r="24" spans="2:20" s="51" customFormat="1">
      <c r="B24" s="15">
        <f t="shared" si="12"/>
        <v>2017</v>
      </c>
      <c r="C24" s="61">
        <f t="shared" ca="1" si="0"/>
        <v>2054.2857441109577</v>
      </c>
      <c r="D24" s="79">
        <f t="shared" ca="1" si="1"/>
        <v>76.78720278050568</v>
      </c>
      <c r="E24" s="85">
        <f t="shared" ca="1" si="5"/>
        <v>0.54765928093539762</v>
      </c>
      <c r="F24" s="61">
        <f t="shared" ca="1" si="2"/>
        <v>1125.0486534556453</v>
      </c>
      <c r="G24" s="181">
        <f ca="1">OFFSET('Other Inputs'!$B92,,$D$2)</f>
        <v>0</v>
      </c>
      <c r="H24" s="61">
        <f t="shared" ca="1" si="13"/>
        <v>1125.0486534556453</v>
      </c>
      <c r="I24" s="79">
        <f t="shared" ca="1" si="3"/>
        <v>74.959606446914563</v>
      </c>
      <c r="J24" s="63">
        <f ca="1">OFFSET('Other Inputs'!$B23,,$D$2)</f>
        <v>2</v>
      </c>
      <c r="K24" s="86">
        <f t="shared" ca="1" si="14"/>
        <v>2250.0973069112906</v>
      </c>
      <c r="L24" s="82">
        <f ca="1">OFFSET('Other Inputs'!$B161,,$D$2)</f>
        <v>5.5E-2</v>
      </c>
      <c r="M24" s="52">
        <f ca="1">OFFSET('Other Inputs'!$B230,,$D$2)</f>
        <v>1.7500000000000002E-2</v>
      </c>
      <c r="N24" s="61">
        <f t="shared" ca="1" si="15"/>
        <v>2415.3950803202615</v>
      </c>
      <c r="O24" s="61">
        <f t="shared" ca="1" si="16"/>
        <v>1207.6975401601308</v>
      </c>
      <c r="P24" s="53"/>
      <c r="Q24" s="61">
        <f t="shared" ca="1" si="10"/>
        <v>230191.9680444453</v>
      </c>
      <c r="R24" s="54">
        <f t="shared" ca="1" si="17"/>
        <v>2.0961956847951546E-2</v>
      </c>
      <c r="S24" s="66">
        <f t="shared" ca="1" si="11"/>
        <v>278002273.57189602</v>
      </c>
      <c r="T24" s="68">
        <f t="shared" si="4"/>
        <v>0</v>
      </c>
    </row>
    <row r="25" spans="2:20" s="51" customFormat="1">
      <c r="B25" s="15">
        <f t="shared" si="12"/>
        <v>2018</v>
      </c>
      <c r="C25" s="61">
        <f t="shared" ca="1" si="0"/>
        <v>2030.4452031525436</v>
      </c>
      <c r="D25" s="79">
        <f t="shared" ca="1" si="1"/>
        <v>77.0373034792227</v>
      </c>
      <c r="E25" s="85">
        <f t="shared" ca="1" si="5"/>
        <v>0.54340636932107234</v>
      </c>
      <c r="F25" s="61">
        <f t="shared" ca="1" si="2"/>
        <v>1103.3568559505109</v>
      </c>
      <c r="G25" s="181">
        <f ca="1">OFFSET('Other Inputs'!$B93,,$D$2)</f>
        <v>0</v>
      </c>
      <c r="H25" s="61">
        <f t="shared" ca="1" si="13"/>
        <v>1103.3568559505109</v>
      </c>
      <c r="I25" s="79">
        <f t="shared" ca="1" si="3"/>
        <v>75.350044926106548</v>
      </c>
      <c r="J25" s="63">
        <f ca="1">OFFSET('Other Inputs'!$B24,,$D$2)</f>
        <v>2</v>
      </c>
      <c r="K25" s="86">
        <f t="shared" ca="1" si="14"/>
        <v>2206.7137119010217</v>
      </c>
      <c r="L25" s="82">
        <f ca="1">OFFSET('Other Inputs'!$B162,,$D$2)</f>
        <v>5.5E-2</v>
      </c>
      <c r="M25" s="52">
        <f ca="1">OFFSET('Other Inputs'!$B231,,$D$2)</f>
        <v>1.7500000000000002E-2</v>
      </c>
      <c r="N25" s="61">
        <f t="shared" ca="1" si="15"/>
        <v>2368.8244179615504</v>
      </c>
      <c r="O25" s="61">
        <f t="shared" ca="1" si="16"/>
        <v>1184.4122089807752</v>
      </c>
      <c r="P25" s="53"/>
      <c r="Q25" s="61">
        <f t="shared" ca="1" si="10"/>
        <v>231540.60514637947</v>
      </c>
      <c r="R25" s="54">
        <f t="shared" ca="1" si="17"/>
        <v>5.8587496053459365E-3</v>
      </c>
      <c r="S25" s="66">
        <f t="shared" ca="1" si="11"/>
        <v>274239519.61016876</v>
      </c>
      <c r="T25" s="68">
        <f t="shared" si="4"/>
        <v>0</v>
      </c>
    </row>
    <row r="26" spans="2:20" s="51" customFormat="1">
      <c r="B26" s="15">
        <f t="shared" si="12"/>
        <v>2019</v>
      </c>
      <c r="C26" s="61">
        <f t="shared" ca="1" si="0"/>
        <v>1996.0978568572507</v>
      </c>
      <c r="D26" s="79">
        <f t="shared" ca="1" si="1"/>
        <v>77.427262327460582</v>
      </c>
      <c r="E26" s="85">
        <f t="shared" ca="1" si="5"/>
        <v>0.53771174075763639</v>
      </c>
      <c r="F26" s="61">
        <f t="shared" ca="1" si="2"/>
        <v>1073.3252533332995</v>
      </c>
      <c r="G26" s="181">
        <f ca="1">OFFSET('Other Inputs'!$B94,,$D$2)</f>
        <v>0</v>
      </c>
      <c r="H26" s="61">
        <f t="shared" ca="1" si="13"/>
        <v>1073.3252533332995</v>
      </c>
      <c r="I26" s="79">
        <f t="shared" ca="1" si="3"/>
        <v>75.762473409982462</v>
      </c>
      <c r="J26" s="63">
        <f ca="1">OFFSET('Other Inputs'!$B25,,$D$2)</f>
        <v>2</v>
      </c>
      <c r="K26" s="86">
        <f t="shared" ca="1" si="14"/>
        <v>2146.6505066665991</v>
      </c>
      <c r="L26" s="82">
        <f ca="1">OFFSET('Other Inputs'!$B163,,$D$2)</f>
        <v>5.5E-2</v>
      </c>
      <c r="M26" s="52">
        <f ca="1">OFFSET('Other Inputs'!$B232,,$D$2)</f>
        <v>1.7500000000000002E-2</v>
      </c>
      <c r="N26" s="61">
        <f t="shared" ca="1" si="15"/>
        <v>2304.3488195125942</v>
      </c>
      <c r="O26" s="61">
        <f t="shared" ca="1" si="16"/>
        <v>1152.1744097562971</v>
      </c>
      <c r="P26" s="53"/>
      <c r="Q26" s="61">
        <f t="shared" ca="1" si="10"/>
        <v>233420.84985827538</v>
      </c>
      <c r="R26" s="54">
        <f t="shared" ca="1" si="17"/>
        <v>8.1205830429060821E-3</v>
      </c>
      <c r="S26" s="66">
        <f t="shared" ca="1" si="11"/>
        <v>268941529.9102717</v>
      </c>
      <c r="T26" s="68">
        <f t="shared" si="4"/>
        <v>0</v>
      </c>
    </row>
    <row r="27" spans="2:20" s="51" customFormat="1">
      <c r="B27" s="15">
        <f t="shared" si="12"/>
        <v>2020</v>
      </c>
      <c r="C27" s="61">
        <f t="shared" ca="1" si="0"/>
        <v>1951.7136934133066</v>
      </c>
      <c r="D27" s="79">
        <f t="shared" ca="1" si="1"/>
        <v>77.803780643215561</v>
      </c>
      <c r="E27" s="85">
        <f t="shared" ca="1" si="5"/>
        <v>0.53220515667777346</v>
      </c>
      <c r="F27" s="61">
        <f t="shared" ca="1" si="2"/>
        <v>1038.7120919931847</v>
      </c>
      <c r="G27" s="181">
        <f ca="1">OFFSET('Other Inputs'!$B95,,$D$2)</f>
        <v>0</v>
      </c>
      <c r="H27" s="61">
        <f t="shared" ca="1" si="13"/>
        <v>1038.7120919931847</v>
      </c>
      <c r="I27" s="79">
        <f t="shared" ca="1" si="3"/>
        <v>76.162601172542566</v>
      </c>
      <c r="J27" s="63">
        <f ca="1">OFFSET('Other Inputs'!$B26,,$D$2)</f>
        <v>2</v>
      </c>
      <c r="K27" s="86">
        <f t="shared" ca="1" si="14"/>
        <v>2077.4241839863694</v>
      </c>
      <c r="L27" s="82">
        <f ca="1">OFFSET('Other Inputs'!$B164,,$D$2)</f>
        <v>5.5E-2</v>
      </c>
      <c r="M27" s="52">
        <f ca="1">OFFSET('Other Inputs'!$B233,,$D$2)</f>
        <v>1.7500000000000002E-2</v>
      </c>
      <c r="N27" s="61">
        <f t="shared" ca="1" si="15"/>
        <v>2230.0369581024684</v>
      </c>
      <c r="O27" s="61">
        <f t="shared" ca="1" si="16"/>
        <v>1115.0184790512342</v>
      </c>
      <c r="P27" s="53"/>
      <c r="Q27" s="61">
        <f t="shared" ca="1" si="10"/>
        <v>236637.3405493208</v>
      </c>
      <c r="R27" s="54">
        <f t="shared" ca="1" si="17"/>
        <v>1.3779791706689304E-2</v>
      </c>
      <c r="S27" s="66">
        <f t="shared" ca="1" si="11"/>
        <v>263855007.54603261</v>
      </c>
      <c r="T27" s="68">
        <f t="shared" si="4"/>
        <v>0.5</v>
      </c>
    </row>
    <row r="28" spans="2:20" s="51" customFormat="1">
      <c r="B28" s="15">
        <f t="shared" si="12"/>
        <v>2021</v>
      </c>
      <c r="C28" s="61">
        <f t="shared" ca="1" si="0"/>
        <v>1898.3052520883261</v>
      </c>
      <c r="D28" s="79">
        <f t="shared" ca="1" si="1"/>
        <v>78.169907476537801</v>
      </c>
      <c r="E28" s="85">
        <f t="shared" ca="1" si="5"/>
        <v>0.52684292543078681</v>
      </c>
      <c r="F28" s="61">
        <f t="shared" ca="1" si="2"/>
        <v>1000.1086923708409</v>
      </c>
      <c r="G28" s="181">
        <f ca="1">OFFSET('Other Inputs'!$B96,,$D$2)</f>
        <v>0</v>
      </c>
      <c r="H28" s="61">
        <f t="shared" ca="1" si="13"/>
        <v>1000.1086923708409</v>
      </c>
      <c r="I28" s="79">
        <f t="shared" ca="1" si="3"/>
        <v>76.552205515318789</v>
      </c>
      <c r="J28" s="63">
        <f ca="1">OFFSET('Other Inputs'!$B27,,$D$2)</f>
        <v>2</v>
      </c>
      <c r="K28" s="86">
        <f t="shared" ca="1" si="14"/>
        <v>2000.2173847416818</v>
      </c>
      <c r="L28" s="82">
        <f ca="1">OFFSET('Other Inputs'!$B165,,$D$2)</f>
        <v>5.5E-2</v>
      </c>
      <c r="M28" s="52">
        <f ca="1">OFFSET('Other Inputs'!$B234,,$D$2)</f>
        <v>1.7500000000000002E-2</v>
      </c>
      <c r="N28" s="61">
        <f t="shared" ca="1" si="15"/>
        <v>2147.1583543682677</v>
      </c>
      <c r="O28" s="61">
        <f t="shared" ca="1" si="16"/>
        <v>1073.5791771841339</v>
      </c>
      <c r="P28" s="53"/>
      <c r="Q28" s="61">
        <f t="shared" ca="1" si="10"/>
        <v>240761.3372004235</v>
      </c>
      <c r="R28" s="54">
        <f t="shared" ca="1" si="17"/>
        <v>1.7427497458893937E-2</v>
      </c>
      <c r="S28" s="66">
        <f t="shared" ca="1" si="11"/>
        <v>258476358.28938246</v>
      </c>
      <c r="T28" s="68">
        <f t="shared" si="4"/>
        <v>1.5</v>
      </c>
    </row>
    <row r="29" spans="2:20" s="51" customFormat="1">
      <c r="B29" s="15">
        <f t="shared" si="12"/>
        <v>2022</v>
      </c>
      <c r="C29" s="61">
        <f t="shared" ca="1" si="0"/>
        <v>1837.3691061786162</v>
      </c>
      <c r="D29" s="79">
        <f t="shared" ca="1" si="1"/>
        <v>78.530626601234104</v>
      </c>
      <c r="E29" s="85">
        <f t="shared" ca="1" si="5"/>
        <v>0.52155217704763845</v>
      </c>
      <c r="F29" s="61">
        <f t="shared" ca="1" si="2"/>
        <v>958.2838573675308</v>
      </c>
      <c r="G29" s="181">
        <f ca="1">OFFSET('Other Inputs'!$B97,,$D$2)</f>
        <v>0</v>
      </c>
      <c r="H29" s="61">
        <f t="shared" ca="1" si="13"/>
        <v>958.2838573675308</v>
      </c>
      <c r="I29" s="79">
        <f t="shared" ca="1" si="3"/>
        <v>76.934416120548434</v>
      </c>
      <c r="J29" s="63">
        <f ca="1">OFFSET('Other Inputs'!$B28,,$D$2)</f>
        <v>2</v>
      </c>
      <c r="K29" s="86">
        <f t="shared" ca="1" si="14"/>
        <v>1916.5677147350616</v>
      </c>
      <c r="L29" s="82">
        <f ca="1">OFFSET('Other Inputs'!$B166,,$D$2)</f>
        <v>5.5E-2</v>
      </c>
      <c r="M29" s="52">
        <f ca="1">OFFSET('Other Inputs'!$B235,,$D$2)</f>
        <v>1.7500000000000002E-2</v>
      </c>
      <c r="N29" s="61">
        <f t="shared" ca="1" si="15"/>
        <v>2057.3635704787862</v>
      </c>
      <c r="O29" s="61">
        <f t="shared" ca="1" si="16"/>
        <v>1028.6817852393931</v>
      </c>
      <c r="P29" s="53"/>
      <c r="Q29" s="61">
        <f t="shared" ca="1" si="10"/>
        <v>245164.38925638684</v>
      </c>
      <c r="R29" s="54">
        <f t="shared" ca="1" si="17"/>
        <v>1.8288036223598425E-2</v>
      </c>
      <c r="S29" s="66">
        <f t="shared" ca="1" si="11"/>
        <v>252196141.61738551</v>
      </c>
      <c r="T29" s="68">
        <f t="shared" si="4"/>
        <v>2.5</v>
      </c>
    </row>
    <row r="30" spans="2:20" s="51" customFormat="1">
      <c r="B30" s="15">
        <f t="shared" si="12"/>
        <v>2023</v>
      </c>
      <c r="C30" s="61">
        <f t="shared" ca="1" si="0"/>
        <v>1770.7747217842241</v>
      </c>
      <c r="D30" s="79">
        <f t="shared" ca="1" si="1"/>
        <v>78.892882976547725</v>
      </c>
      <c r="E30" s="85">
        <f t="shared" ca="1" si="5"/>
        <v>0.51623097198200407</v>
      </c>
      <c r="F30" s="61">
        <f t="shared" ca="1" si="2"/>
        <v>914.12875578783292</v>
      </c>
      <c r="G30" s="181">
        <f ca="1">OFFSET('Other Inputs'!$B98,,$D$2)</f>
        <v>0</v>
      </c>
      <c r="H30" s="61">
        <f t="shared" ca="1" si="13"/>
        <v>914.12875578783292</v>
      </c>
      <c r="I30" s="79">
        <f t="shared" ca="1" si="3"/>
        <v>77.313873104023202</v>
      </c>
      <c r="J30" s="63">
        <f ca="1">OFFSET('Other Inputs'!$B29,,$D$2)</f>
        <v>2</v>
      </c>
      <c r="K30" s="86">
        <f t="shared" ca="1" si="14"/>
        <v>1828.2575115756658</v>
      </c>
      <c r="L30" s="82">
        <f ca="1">OFFSET('Other Inputs'!$B167,,$D$2)</f>
        <v>5.5E-2</v>
      </c>
      <c r="M30" s="52">
        <f ca="1">OFFSET('Other Inputs'!$B236,,$D$2)</f>
        <v>1.7500000000000002E-2</v>
      </c>
      <c r="N30" s="61">
        <f t="shared" ca="1" si="15"/>
        <v>1962.5658790197933</v>
      </c>
      <c r="O30" s="61">
        <f t="shared" ca="1" si="16"/>
        <v>981.28293950989666</v>
      </c>
      <c r="P30" s="53"/>
      <c r="Q30" s="61">
        <f t="shared" ca="1" si="10"/>
        <v>249724.59947135474</v>
      </c>
      <c r="R30" s="54">
        <f t="shared" ca="1" si="17"/>
        <v>1.8600622336708783E-2</v>
      </c>
      <c r="S30" s="66">
        <f t="shared" ca="1" si="11"/>
        <v>245050489.03718257</v>
      </c>
      <c r="T30" s="68">
        <f t="shared" si="4"/>
        <v>3.5</v>
      </c>
    </row>
    <row r="31" spans="2:20" s="51" customFormat="1">
      <c r="B31" s="15">
        <f t="shared" si="12"/>
        <v>2024</v>
      </c>
      <c r="C31" s="61">
        <f t="shared" ca="1" si="0"/>
        <v>1698.1921715154458</v>
      </c>
      <c r="D31" s="79">
        <f t="shared" ca="1" si="1"/>
        <v>79.246477734503898</v>
      </c>
      <c r="E31" s="85">
        <f t="shared" ca="1" si="5"/>
        <v>0.51103119179611456</v>
      </c>
      <c r="F31" s="61">
        <f t="shared" ca="1" si="2"/>
        <v>867.82916930837007</v>
      </c>
      <c r="G31" s="181">
        <f ca="1">OFFSET('Other Inputs'!$B99,,$D$2)</f>
        <v>0</v>
      </c>
      <c r="H31" s="61">
        <f t="shared" ca="1" si="13"/>
        <v>867.82916930837007</v>
      </c>
      <c r="I31" s="79">
        <f t="shared" ca="1" si="3"/>
        <v>77.683309141475178</v>
      </c>
      <c r="J31" s="63">
        <f ca="1">OFFSET('Other Inputs'!$B30,,$D$2)</f>
        <v>2</v>
      </c>
      <c r="K31" s="86">
        <f t="shared" ca="1" si="14"/>
        <v>1735.6583386167401</v>
      </c>
      <c r="L31" s="82">
        <f ca="1">OFFSET('Other Inputs'!$B168,,$D$2)</f>
        <v>5.5E-2</v>
      </c>
      <c r="M31" s="52">
        <f ca="1">OFFSET('Other Inputs'!$B237,,$D$2)</f>
        <v>1.7500000000000002E-2</v>
      </c>
      <c r="N31" s="61">
        <f t="shared" ca="1" si="15"/>
        <v>1863.1641393173725</v>
      </c>
      <c r="O31" s="61">
        <f t="shared" ca="1" si="16"/>
        <v>931.58206965868624</v>
      </c>
      <c r="P31" s="53"/>
      <c r="Q31" s="61">
        <f t="shared" ca="1" si="10"/>
        <v>254437.15448579806</v>
      </c>
      <c r="R31" s="54">
        <f t="shared" ca="1" si="17"/>
        <v>1.8871008400531686E-2</v>
      </c>
      <c r="S31" s="66">
        <f t="shared" ca="1" si="11"/>
        <v>237029090.97394663</v>
      </c>
      <c r="T31" s="68">
        <f t="shared" si="4"/>
        <v>4.5</v>
      </c>
    </row>
    <row r="32" spans="2:20" s="51" customFormat="1">
      <c r="B32" s="15">
        <f t="shared" si="12"/>
        <v>2025</v>
      </c>
      <c r="C32" s="61">
        <f t="shared" ca="1" si="0"/>
        <v>1619.2227774696587</v>
      </c>
      <c r="D32" s="79">
        <f t="shared" ca="1" si="1"/>
        <v>79.580879643006128</v>
      </c>
      <c r="E32" s="85">
        <f t="shared" ca="1" si="5"/>
        <v>0.50610973144267646</v>
      </c>
      <c r="F32" s="61">
        <f t="shared" ca="1" si="2"/>
        <v>819.5044050510337</v>
      </c>
      <c r="G32" s="181">
        <f ca="1">OFFSET('Other Inputs'!$B100,,$D$2)</f>
        <v>0</v>
      </c>
      <c r="H32" s="61">
        <f t="shared" ca="1" si="13"/>
        <v>819.5044050510337</v>
      </c>
      <c r="I32" s="79">
        <f t="shared" ca="1" si="3"/>
        <v>78.034562535097066</v>
      </c>
      <c r="J32" s="63">
        <f ca="1">OFFSET('Other Inputs'!$B31,,$D$2)</f>
        <v>2</v>
      </c>
      <c r="K32" s="86">
        <f t="shared" ca="1" si="14"/>
        <v>1639.0088101020674</v>
      </c>
      <c r="L32" s="82">
        <f ca="1">OFFSET('Other Inputs'!$B169,,$D$2)</f>
        <v>5.5E-2</v>
      </c>
      <c r="M32" s="52">
        <f ca="1">OFFSET('Other Inputs'!$B238,,$D$2)</f>
        <v>1.7500000000000002E-2</v>
      </c>
      <c r="N32" s="61">
        <f t="shared" ca="1" si="15"/>
        <v>1759.4144948141907</v>
      </c>
      <c r="O32" s="61">
        <f t="shared" ca="1" si="16"/>
        <v>879.70724740709534</v>
      </c>
      <c r="P32" s="53"/>
      <c r="Q32" s="61">
        <f t="shared" ca="1" si="10"/>
        <v>259399.10776885803</v>
      </c>
      <c r="R32" s="54">
        <f t="shared" ca="1" si="17"/>
        <v>1.9501685172858441E-2</v>
      </c>
      <c r="S32" s="66">
        <f t="shared" ca="1" si="11"/>
        <v>228195275.07519856</v>
      </c>
      <c r="T32" s="68">
        <f t="shared" si="4"/>
        <v>5.5</v>
      </c>
    </row>
    <row r="33" spans="2:21" s="51" customFormat="1">
      <c r="B33" s="15">
        <f t="shared" si="12"/>
        <v>2026</v>
      </c>
      <c r="C33" s="61">
        <f t="shared" ca="1" si="0"/>
        <v>1536.1527468491633</v>
      </c>
      <c r="D33" s="79">
        <f t="shared" ca="1" si="1"/>
        <v>79.904176110968407</v>
      </c>
      <c r="E33" s="85">
        <f t="shared" ca="1" si="5"/>
        <v>0.50134728183771748</v>
      </c>
      <c r="F33" s="61">
        <f t="shared" ca="1" si="2"/>
        <v>770.14600412037134</v>
      </c>
      <c r="G33" s="181">
        <f ca="1">OFFSET('Other Inputs'!$B101,,$D$2)</f>
        <v>0</v>
      </c>
      <c r="H33" s="61">
        <f t="shared" ca="1" si="13"/>
        <v>770.14600412037134</v>
      </c>
      <c r="I33" s="79">
        <f t="shared" ca="1" si="3"/>
        <v>78.37306697531362</v>
      </c>
      <c r="J33" s="63">
        <f ca="1">OFFSET('Other Inputs'!$B32,,$D$2)</f>
        <v>2</v>
      </c>
      <c r="K33" s="86">
        <f t="shared" ca="1" si="14"/>
        <v>1540.2920082407427</v>
      </c>
      <c r="L33" s="82">
        <f ca="1">OFFSET('Other Inputs'!$B170,,$D$2)</f>
        <v>5.5E-2</v>
      </c>
      <c r="M33" s="52">
        <f ca="1">OFFSET('Other Inputs'!$B239,,$D$2)</f>
        <v>1.7500000000000002E-2</v>
      </c>
      <c r="N33" s="61">
        <f t="shared" ca="1" si="15"/>
        <v>1653.4457098961282</v>
      </c>
      <c r="O33" s="61">
        <f t="shared" ca="1" si="16"/>
        <v>826.72285494806408</v>
      </c>
      <c r="P33" s="53"/>
      <c r="Q33" s="61">
        <f t="shared" ca="1" si="10"/>
        <v>264741.17143403838</v>
      </c>
      <c r="R33" s="54">
        <f t="shared" ca="1" si="17"/>
        <v>2.0593993985285719E-2</v>
      </c>
      <c r="S33" s="66">
        <f t="shared" ca="1" si="11"/>
        <v>218867577.07024306</v>
      </c>
      <c r="T33" s="68">
        <f t="shared" si="4"/>
        <v>6.5</v>
      </c>
      <c r="U33" s="416"/>
    </row>
    <row r="34" spans="2:21" s="51" customFormat="1">
      <c r="B34" s="15">
        <f t="shared" si="12"/>
        <v>2027</v>
      </c>
      <c r="C34" s="61">
        <f t="shared" ca="1" si="0"/>
        <v>1449.7435248893353</v>
      </c>
      <c r="D34" s="79">
        <f t="shared" ca="1" si="1"/>
        <v>80.213750553529025</v>
      </c>
      <c r="E34" s="85">
        <f t="shared" ca="1" si="5"/>
        <v>0.49678265409202571</v>
      </c>
      <c r="F34" s="61">
        <f t="shared" ca="1" si="2"/>
        <v>720.20743604725271</v>
      </c>
      <c r="G34" s="181">
        <f ca="1">OFFSET('Other Inputs'!$B102,,$D$2)</f>
        <v>0</v>
      </c>
      <c r="H34" s="61">
        <f t="shared" ca="1" si="13"/>
        <v>720.20743604725271</v>
      </c>
      <c r="I34" s="79">
        <f t="shared" ca="1" si="3"/>
        <v>78.696214884772715</v>
      </c>
      <c r="J34" s="63">
        <f ca="1">OFFSET('Other Inputs'!$B33,,$D$2)</f>
        <v>2</v>
      </c>
      <c r="K34" s="86">
        <f t="shared" ca="1" si="14"/>
        <v>1440.4148720945054</v>
      </c>
      <c r="L34" s="82">
        <f ca="1">OFFSET('Other Inputs'!$B171,,$D$2)</f>
        <v>5.5E-2</v>
      </c>
      <c r="M34" s="52">
        <f ca="1">OFFSET('Other Inputs'!$B240,,$D$2)</f>
        <v>1.7500000000000002E-2</v>
      </c>
      <c r="N34" s="61">
        <f t="shared" ca="1" si="15"/>
        <v>1546.2313496357481</v>
      </c>
      <c r="O34" s="61">
        <f t="shared" ca="1" si="16"/>
        <v>773.11567481787404</v>
      </c>
      <c r="P34" s="53"/>
      <c r="Q34" s="61">
        <f t="shared" ca="1" si="10"/>
        <v>270377.66819029185</v>
      </c>
      <c r="R34" s="54">
        <f t="shared" ca="1" si="17"/>
        <v>2.1290593849539796E-2</v>
      </c>
      <c r="S34" s="66">
        <f t="shared" ca="1" si="11"/>
        <v>209033213.39862072</v>
      </c>
      <c r="T34" s="68">
        <f t="shared" si="4"/>
        <v>7.5</v>
      </c>
      <c r="U34" s="416"/>
    </row>
    <row r="35" spans="2:21" s="51" customFormat="1">
      <c r="B35" s="15">
        <f t="shared" si="12"/>
        <v>2028</v>
      </c>
      <c r="C35" s="61">
        <f t="shared" ca="1" si="0"/>
        <v>1360.7918850948172</v>
      </c>
      <c r="D35" s="79">
        <f t="shared" ca="1" si="1"/>
        <v>80.506816292004459</v>
      </c>
      <c r="E35" s="85">
        <f t="shared" ca="1" si="5"/>
        <v>0.49245793343909078</v>
      </c>
      <c r="F35" s="61">
        <f t="shared" ca="1" si="2"/>
        <v>670.13275957447831</v>
      </c>
      <c r="G35" s="181">
        <f ca="1">OFFSET('Other Inputs'!$B103,,$D$2)</f>
        <v>0</v>
      </c>
      <c r="H35" s="61">
        <f t="shared" ca="1" si="13"/>
        <v>670.13275957447831</v>
      </c>
      <c r="I35" s="79">
        <f t="shared" ca="1" si="3"/>
        <v>79.001022944324077</v>
      </c>
      <c r="J35" s="63">
        <f ca="1">OFFSET('Other Inputs'!$B34,,$D$2)</f>
        <v>2</v>
      </c>
      <c r="K35" s="86">
        <f t="shared" ca="1" si="14"/>
        <v>1340.2655191489566</v>
      </c>
      <c r="L35" s="82">
        <f ca="1">OFFSET('Other Inputs'!$B172,,$D$2)</f>
        <v>5.5E-2</v>
      </c>
      <c r="M35" s="52">
        <f ca="1">OFFSET('Other Inputs'!$B241,,$D$2)</f>
        <v>1.7500000000000002E-2</v>
      </c>
      <c r="N35" s="61">
        <f t="shared" ca="1" si="15"/>
        <v>1438.7247748494369</v>
      </c>
      <c r="O35" s="61">
        <f t="shared" ca="1" si="16"/>
        <v>719.36238742471846</v>
      </c>
      <c r="P35" s="53"/>
      <c r="Q35" s="61">
        <f t="shared" ca="1" si="10"/>
        <v>276133.56997980986</v>
      </c>
      <c r="R35" s="54">
        <f t="shared" ca="1" si="17"/>
        <v>2.1288377209714771E-2</v>
      </c>
      <c r="S35" s="66">
        <f t="shared" ca="1" si="11"/>
        <v>198640104.1487866</v>
      </c>
      <c r="T35" s="68">
        <f t="shared" si="4"/>
        <v>8.5</v>
      </c>
      <c r="U35" s="416"/>
    </row>
    <row r="36" spans="2:21" s="51" customFormat="1">
      <c r="B36" s="15">
        <f t="shared" si="12"/>
        <v>2029</v>
      </c>
      <c r="C36" s="61">
        <f t="shared" ca="1" si="0"/>
        <v>1271.7579967492004</v>
      </c>
      <c r="D36" s="79">
        <f t="shared" ca="1" si="1"/>
        <v>80.792519940233916</v>
      </c>
      <c r="E36" s="85">
        <f t="shared" ca="1" si="5"/>
        <v>0.48823730578629604</v>
      </c>
      <c r="F36" s="61">
        <f t="shared" ca="1" si="2"/>
        <v>620.91969794500665</v>
      </c>
      <c r="G36" s="181">
        <f ca="1">OFFSET('Other Inputs'!$B104,,$D$2)</f>
        <v>0</v>
      </c>
      <c r="H36" s="61">
        <f t="shared" ca="1" si="13"/>
        <v>620.91969794500665</v>
      </c>
      <c r="I36" s="79">
        <f t="shared" ca="1" si="3"/>
        <v>79.294560398172109</v>
      </c>
      <c r="J36" s="63">
        <f ca="1">OFFSET('Other Inputs'!$B35,,$D$2)</f>
        <v>2</v>
      </c>
      <c r="K36" s="86">
        <f t="shared" ca="1" si="14"/>
        <v>1241.8393958900133</v>
      </c>
      <c r="L36" s="82">
        <f ca="1">OFFSET('Other Inputs'!$B173,,$D$2)</f>
        <v>5.5E-2</v>
      </c>
      <c r="M36" s="52">
        <f ca="1">OFFSET('Other Inputs'!$B242,,$D$2)</f>
        <v>1.7500000000000002E-2</v>
      </c>
      <c r="N36" s="61">
        <f t="shared" ca="1" si="15"/>
        <v>1333.0680225105834</v>
      </c>
      <c r="O36" s="61">
        <f t="shared" ca="1" si="16"/>
        <v>666.53401125529172</v>
      </c>
      <c r="P36" s="53"/>
      <c r="Q36" s="61">
        <f t="shared" ca="1" si="10"/>
        <v>282023.35686590185</v>
      </c>
      <c r="R36" s="54">
        <f t="shared" ca="1" si="17"/>
        <v>2.1329485170972218E-2</v>
      </c>
      <c r="S36" s="66">
        <f t="shared" ca="1" si="11"/>
        <v>187978159.31951219</v>
      </c>
      <c r="T36" s="68">
        <f t="shared" si="4"/>
        <v>9.5</v>
      </c>
      <c r="U36" s="416"/>
    </row>
    <row r="37" spans="2:21" s="51" customFormat="1">
      <c r="B37" s="15">
        <f t="shared" si="12"/>
        <v>2030</v>
      </c>
      <c r="C37" s="61">
        <f t="shared" ca="1" si="0"/>
        <v>1184.2209673187913</v>
      </c>
      <c r="D37" s="79">
        <f t="shared" ca="1" si="1"/>
        <v>81.075088238603229</v>
      </c>
      <c r="E37" s="85">
        <f t="shared" ca="1" si="5"/>
        <v>0.48405889583350603</v>
      </c>
      <c r="F37" s="61">
        <f t="shared" ca="1" si="2"/>
        <v>573.23269386322056</v>
      </c>
      <c r="G37" s="181">
        <f ca="1">OFFSET('Other Inputs'!$B105,,$D$2)</f>
        <v>0</v>
      </c>
      <c r="H37" s="61">
        <f t="shared" ca="1" si="13"/>
        <v>573.23269386322056</v>
      </c>
      <c r="I37" s="79">
        <f t="shared" ca="1" si="3"/>
        <v>79.580346043486259</v>
      </c>
      <c r="J37" s="63">
        <f ca="1">OFFSET('Other Inputs'!$B36,,$D$2)</f>
        <v>2</v>
      </c>
      <c r="K37" s="86">
        <f t="shared" ca="1" si="14"/>
        <v>1146.4653877264411</v>
      </c>
      <c r="L37" s="82">
        <f ca="1">OFFSET('Other Inputs'!$B174,,$D$2)</f>
        <v>5.5E-2</v>
      </c>
      <c r="M37" s="52">
        <f ca="1">OFFSET('Other Inputs'!$B243,,$D$2)</f>
        <v>1.7500000000000002E-2</v>
      </c>
      <c r="N37" s="61">
        <f t="shared" ca="1" si="15"/>
        <v>1230.6876012722948</v>
      </c>
      <c r="O37" s="61">
        <f t="shared" ca="1" si="16"/>
        <v>615.34380063614742</v>
      </c>
      <c r="P37" s="53"/>
      <c r="Q37" s="61">
        <f t="shared" ca="1" si="10"/>
        <v>288321.47484199598</v>
      </c>
      <c r="R37" s="54">
        <f t="shared" ca="1" si="17"/>
        <v>2.2331902031393902E-2</v>
      </c>
      <c r="S37" s="66">
        <f t="shared" ca="1" si="11"/>
        <v>177416832.13429317</v>
      </c>
      <c r="T37" s="68">
        <f t="shared" si="4"/>
        <v>10.5</v>
      </c>
      <c r="U37" s="416"/>
    </row>
    <row r="38" spans="2:21" s="51" customFormat="1">
      <c r="B38" s="15">
        <f t="shared" si="12"/>
        <v>2031</v>
      </c>
      <c r="C38" s="61">
        <f t="shared" ca="1" si="0"/>
        <v>1101.1647360497248</v>
      </c>
      <c r="D38" s="79">
        <f t="shared" ca="1" si="1"/>
        <v>81.374113947811878</v>
      </c>
      <c r="E38" s="85">
        <f t="shared" ca="1" si="5"/>
        <v>0.47963082197365414</v>
      </c>
      <c r="F38" s="61">
        <f t="shared" ca="1" si="2"/>
        <v>528.1525474799314</v>
      </c>
      <c r="G38" s="181">
        <f ca="1">OFFSET('Other Inputs'!$B106,,$D$2)</f>
        <v>0</v>
      </c>
      <c r="H38" s="61">
        <f t="shared" ca="1" si="13"/>
        <v>528.1525474799314</v>
      </c>
      <c r="I38" s="79">
        <f t="shared" ca="1" si="3"/>
        <v>79.873754730889928</v>
      </c>
      <c r="J38" s="63">
        <f ca="1">OFFSET('Other Inputs'!$B37,,$D$2)</f>
        <v>2</v>
      </c>
      <c r="K38" s="86">
        <f t="shared" ca="1" si="14"/>
        <v>1056.3050949598628</v>
      </c>
      <c r="L38" s="82">
        <f ca="1">OFFSET('Other Inputs'!$B175,,$D$2)</f>
        <v>5.5E-2</v>
      </c>
      <c r="M38" s="52">
        <f ca="1">OFFSET('Other Inputs'!$B244,,$D$2)</f>
        <v>1.7500000000000002E-2</v>
      </c>
      <c r="N38" s="61">
        <f t="shared" ca="1" si="15"/>
        <v>1133.9039079983518</v>
      </c>
      <c r="O38" s="61">
        <f t="shared" ca="1" si="16"/>
        <v>566.95195399917588</v>
      </c>
      <c r="P38" s="53"/>
      <c r="Q38" s="61">
        <f t="shared" ca="1" si="10"/>
        <v>294808.15462681826</v>
      </c>
      <c r="R38" s="54">
        <f t="shared" ca="1" si="17"/>
        <v>2.2498080617744609E-2</v>
      </c>
      <c r="S38" s="66">
        <f t="shared" ca="1" si="11"/>
        <v>167142059.32056579</v>
      </c>
      <c r="T38" s="68">
        <f t="shared" si="4"/>
        <v>11.5</v>
      </c>
      <c r="U38" s="416"/>
    </row>
    <row r="39" spans="2:21" s="51" customFormat="1">
      <c r="B39" s="15">
        <f t="shared" si="12"/>
        <v>2032</v>
      </c>
      <c r="C39" s="61">
        <f t="shared" ca="1" si="0"/>
        <v>1016.0530379722017</v>
      </c>
      <c r="D39" s="79">
        <f t="shared" ca="1" si="1"/>
        <v>81.626601978377167</v>
      </c>
      <c r="E39" s="85">
        <f t="shared" ca="1" si="5"/>
        <v>0.47589028670375361</v>
      </c>
      <c r="F39" s="61">
        <f t="shared" ca="1" si="2"/>
        <v>483.52977154681088</v>
      </c>
      <c r="G39" s="181">
        <f ca="1">OFFSET('Other Inputs'!$B107,,$D$2)</f>
        <v>0</v>
      </c>
      <c r="H39" s="61">
        <f t="shared" ca="1" si="13"/>
        <v>483.52977154681088</v>
      </c>
      <c r="I39" s="79">
        <f t="shared" ca="1" si="3"/>
        <v>80.123677587129691</v>
      </c>
      <c r="J39" s="63">
        <f ca="1">OFFSET('Other Inputs'!$B38,,$D$2)</f>
        <v>2</v>
      </c>
      <c r="K39" s="86">
        <f t="shared" ca="1" si="14"/>
        <v>967.05954309362176</v>
      </c>
      <c r="L39" s="82">
        <f ca="1">OFFSET('Other Inputs'!$B176,,$D$2)</f>
        <v>5.5E-2</v>
      </c>
      <c r="M39" s="52">
        <f ca="1">OFFSET('Other Inputs'!$B245,,$D$2)</f>
        <v>1.7500000000000002E-2</v>
      </c>
      <c r="N39" s="61">
        <f t="shared" ca="1" si="15"/>
        <v>1038.102154778137</v>
      </c>
      <c r="O39" s="61">
        <f t="shared" ca="1" si="16"/>
        <v>519.0510773890685</v>
      </c>
      <c r="P39" s="53"/>
      <c r="Q39" s="61">
        <f t="shared" ca="1" si="10"/>
        <v>301620.79113237822</v>
      </c>
      <c r="R39" s="54">
        <f t="shared" ca="1" si="17"/>
        <v>2.3108711202998178E-2</v>
      </c>
      <c r="S39" s="66">
        <f t="shared" ca="1" si="11"/>
        <v>156556596.60020411</v>
      </c>
      <c r="T39" s="68">
        <f t="shared" si="4"/>
        <v>12.5</v>
      </c>
      <c r="U39" s="416"/>
    </row>
    <row r="40" spans="2:21" s="51" customFormat="1">
      <c r="B40" s="15">
        <f t="shared" si="12"/>
        <v>2033</v>
      </c>
      <c r="C40" s="61">
        <f t="shared" ca="1" si="0"/>
        <v>929.65856278910735</v>
      </c>
      <c r="D40" s="79">
        <f t="shared" ca="1" si="1"/>
        <v>81.82532018746258</v>
      </c>
      <c r="E40" s="85">
        <f t="shared" ca="1" si="5"/>
        <v>0.47294599465089726</v>
      </c>
      <c r="F40" s="61">
        <f t="shared" ca="1" si="2"/>
        <v>439.67829366401799</v>
      </c>
      <c r="G40" s="181">
        <f ca="1">OFFSET('Other Inputs'!$B108,,$D$2)</f>
        <v>0</v>
      </c>
      <c r="H40" s="61">
        <f t="shared" ca="1" si="13"/>
        <v>439.67829366401799</v>
      </c>
      <c r="I40" s="79">
        <f t="shared" ca="1" si="3"/>
        <v>80.323622599953268</v>
      </c>
      <c r="J40" s="63">
        <f ca="1">OFFSET('Other Inputs'!$B39,,$D$2)</f>
        <v>2</v>
      </c>
      <c r="K40" s="86">
        <f t="shared" ca="1" si="14"/>
        <v>879.35658732803597</v>
      </c>
      <c r="L40" s="82">
        <f ca="1">OFFSET('Other Inputs'!$B177,,$D$2)</f>
        <v>5.5E-2</v>
      </c>
      <c r="M40" s="52">
        <f ca="1">OFFSET('Other Inputs'!$B246,,$D$2)</f>
        <v>1.7500000000000002E-2</v>
      </c>
      <c r="N40" s="61">
        <f t="shared" ca="1" si="15"/>
        <v>943.95632062462175</v>
      </c>
      <c r="O40" s="61">
        <f t="shared" ca="1" si="16"/>
        <v>471.97816031231088</v>
      </c>
      <c r="P40" s="53"/>
      <c r="Q40" s="61">
        <f t="shared" ca="1" si="10"/>
        <v>308883.84671711142</v>
      </c>
      <c r="R40" s="54">
        <f t="shared" ca="1" si="17"/>
        <v>2.4080089298438079E-2</v>
      </c>
      <c r="S40" s="66">
        <f t="shared" ca="1" si="11"/>
        <v>145786429.72373208</v>
      </c>
      <c r="T40" s="68">
        <f t="shared" si="4"/>
        <v>13.5</v>
      </c>
      <c r="U40" s="416"/>
    </row>
    <row r="41" spans="2:21" s="51" customFormat="1">
      <c r="B41" s="15">
        <f t="shared" si="12"/>
        <v>2034</v>
      </c>
      <c r="C41" s="61">
        <f t="shared" ca="1" si="0"/>
        <v>844.94201074758485</v>
      </c>
      <c r="D41" s="79">
        <f t="shared" ca="1" si="1"/>
        <v>81.985516481919873</v>
      </c>
      <c r="E41" s="85">
        <f t="shared" ca="1" si="5"/>
        <v>0.47057245626192118</v>
      </c>
      <c r="F41" s="61">
        <f t="shared" ca="1" si="2"/>
        <v>397.6064373963776</v>
      </c>
      <c r="G41" s="181">
        <f ca="1">OFFSET('Other Inputs'!$B109,,$D$2)</f>
        <v>0</v>
      </c>
      <c r="H41" s="61">
        <f t="shared" ca="1" si="13"/>
        <v>397.6064373963776</v>
      </c>
      <c r="I41" s="79">
        <f t="shared" ca="1" si="3"/>
        <v>80.485585321927019</v>
      </c>
      <c r="J41" s="63">
        <f ca="1">OFFSET('Other Inputs'!$B40,,$D$2)</f>
        <v>2</v>
      </c>
      <c r="K41" s="86">
        <f t="shared" ca="1" si="14"/>
        <v>795.2128747927552</v>
      </c>
      <c r="L41" s="82">
        <f ca="1">OFFSET('Other Inputs'!$B178,,$D$2)</f>
        <v>5.5E-2</v>
      </c>
      <c r="M41" s="52">
        <f ca="1">OFFSET('Other Inputs'!$B247,,$D$2)</f>
        <v>1.7500000000000002E-2</v>
      </c>
      <c r="N41" s="61">
        <f t="shared" ca="1" si="15"/>
        <v>853.63120060721803</v>
      </c>
      <c r="O41" s="61">
        <f t="shared" ca="1" si="16"/>
        <v>426.81560030360902</v>
      </c>
      <c r="P41" s="53"/>
      <c r="Q41" s="61">
        <f t="shared" ca="1" si="10"/>
        <v>316868.49245207338</v>
      </c>
      <c r="R41" s="54">
        <f t="shared" ca="1" si="17"/>
        <v>2.5849994487651573E-2</v>
      </c>
      <c r="S41" s="66">
        <f t="shared" ca="1" si="11"/>
        <v>135244415.82323131</v>
      </c>
      <c r="T41" s="68">
        <f t="shared" si="4"/>
        <v>14.5</v>
      </c>
      <c r="U41" s="416"/>
    </row>
    <row r="42" spans="2:21" s="51" customFormat="1">
      <c r="B42" s="15">
        <f t="shared" si="12"/>
        <v>2035</v>
      </c>
      <c r="C42" s="61">
        <f t="shared" ca="1" si="0"/>
        <v>766.56029282096586</v>
      </c>
      <c r="D42" s="79">
        <f t="shared" ca="1" si="1"/>
        <v>82.14786168320947</v>
      </c>
      <c r="E42" s="85">
        <f t="shared" ca="1" si="5"/>
        <v>0.46816547536490066</v>
      </c>
      <c r="F42" s="61">
        <f t="shared" ca="1" si="2"/>
        <v>358.87706388438494</v>
      </c>
      <c r="G42" s="181">
        <f ca="1">OFFSET('Other Inputs'!$B110,,$D$2)</f>
        <v>0</v>
      </c>
      <c r="H42" s="61">
        <f t="shared" ca="1" si="13"/>
        <v>358.87706388438494</v>
      </c>
      <c r="I42" s="79">
        <f t="shared" ca="1" si="3"/>
        <v>80.644135261429597</v>
      </c>
      <c r="J42" s="63">
        <f ca="1">OFFSET('Other Inputs'!$B41,,$D$2)</f>
        <v>2</v>
      </c>
      <c r="K42" s="86">
        <f t="shared" ca="1" si="14"/>
        <v>717.75412776876988</v>
      </c>
      <c r="L42" s="82">
        <f ca="1">OFFSET('Other Inputs'!$B179,,$D$2)</f>
        <v>5.5E-2</v>
      </c>
      <c r="M42" s="52">
        <f ca="1">OFFSET('Other Inputs'!$B248,,$D$2)</f>
        <v>1.7500000000000002E-2</v>
      </c>
      <c r="N42" s="61">
        <f t="shared" ca="1" si="15"/>
        <v>770.48214037998309</v>
      </c>
      <c r="O42" s="61">
        <f t="shared" ca="1" si="16"/>
        <v>385.24107018999155</v>
      </c>
      <c r="P42" s="53"/>
      <c r="Q42" s="61">
        <f t="shared" ca="1" si="10"/>
        <v>325191.16088740568</v>
      </c>
      <c r="R42" s="54">
        <f t="shared" ca="1" si="17"/>
        <v>2.6265370756580086E-2</v>
      </c>
      <c r="S42" s="66">
        <f t="shared" ca="1" si="11"/>
        <v>125276990.83658989</v>
      </c>
      <c r="T42" s="68">
        <f t="shared" si="4"/>
        <v>15.5</v>
      </c>
      <c r="U42" s="416"/>
    </row>
    <row r="43" spans="2:21" s="51" customFormat="1">
      <c r="B43" s="15">
        <f t="shared" si="12"/>
        <v>2036</v>
      </c>
      <c r="C43" s="61">
        <f t="shared" ca="1" si="0"/>
        <v>692.81499534665386</v>
      </c>
      <c r="D43" s="79">
        <f t="shared" ca="1" si="1"/>
        <v>82.294752291788441</v>
      </c>
      <c r="E43" s="85">
        <f t="shared" ca="1" si="5"/>
        <v>0.46598747046878414</v>
      </c>
      <c r="F43" s="61">
        <f t="shared" ca="1" si="2"/>
        <v>322.8431071844297</v>
      </c>
      <c r="G43" s="181">
        <f ca="1">OFFSET('Other Inputs'!$B111,,$D$2)</f>
        <v>0</v>
      </c>
      <c r="H43" s="61">
        <f t="shared" ca="1" si="13"/>
        <v>322.8431071844297</v>
      </c>
      <c r="I43" s="79">
        <f t="shared" ca="1" si="3"/>
        <v>80.784164679177223</v>
      </c>
      <c r="J43" s="63">
        <f ca="1">OFFSET('Other Inputs'!$B42,,$D$2)</f>
        <v>2</v>
      </c>
      <c r="K43" s="86">
        <f t="shared" ca="1" si="14"/>
        <v>645.6862143688594</v>
      </c>
      <c r="L43" s="82">
        <f ca="1">OFFSET('Other Inputs'!$B180,,$D$2)</f>
        <v>5.5E-2</v>
      </c>
      <c r="M43" s="52">
        <f ca="1">OFFSET('Other Inputs'!$B249,,$D$2)</f>
        <v>1.7500000000000002E-2</v>
      </c>
      <c r="N43" s="61">
        <f t="shared" ca="1" si="15"/>
        <v>693.11993789193173</v>
      </c>
      <c r="O43" s="61">
        <f t="shared" ca="1" si="16"/>
        <v>346.55996894596586</v>
      </c>
      <c r="P43" s="53"/>
      <c r="Q43" s="61">
        <f t="shared" ca="1" si="10"/>
        <v>333723.59818007017</v>
      </c>
      <c r="R43" s="54">
        <f t="shared" ca="1" si="17"/>
        <v>2.6238220219087616E-2</v>
      </c>
      <c r="S43" s="66">
        <f t="shared" ca="1" si="11"/>
        <v>115655239.82182111</v>
      </c>
      <c r="T43" s="68">
        <f t="shared" si="4"/>
        <v>16.5</v>
      </c>
      <c r="U43" s="416"/>
    </row>
    <row r="44" spans="2:21" s="51" customFormat="1">
      <c r="B44" s="15">
        <f t="shared" si="12"/>
        <v>2037</v>
      </c>
      <c r="C44" s="61">
        <f t="shared" ref="C44:C67" ca="1" si="18">SUM(INDIRECT("'"&amp;$H$6&amp;"'!C"&amp;SUM(ROW(A44))&amp;":"&amp;$H$5&amp;ROW(B44)))</f>
        <v>612.64024198979462</v>
      </c>
      <c r="D44" s="79">
        <f t="shared" ref="D44:D67" ca="1" si="19">SUMPRODUCT(INDIRECT("'"&amp;$H$6&amp;"'!C"&amp;SUM(ROW(A44))&amp;":"&amp;$H$5&amp;SUM(ROW(B44))),INDIRECT("'"&amp;$H$6&amp;"'!C11:"&amp;$H$5&amp;"11"))/C44</f>
        <v>82.268092264887088</v>
      </c>
      <c r="E44" s="85">
        <f t="shared" ca="1" si="5"/>
        <v>0.4663908976355105</v>
      </c>
      <c r="F44" s="61">
        <f t="shared" ref="F44:F67" ca="1" si="20">SUMPRODUCT(INDIRECT("'"&amp;$H$6&amp;"'!$C"&amp;SUM(ROW(A44))&amp;":"&amp;$H$5&amp;SUM(ROW(A44))),
INDIRECT("'"&amp;$H$7&amp;"'!$C"&amp;SUM(ROW(A44))&amp;":"&amp;$H$5&amp;SUM(ROW(A44))))</f>
        <v>285.72983238925667</v>
      </c>
      <c r="G44" s="181">
        <f ca="1">OFFSET('Other Inputs'!$B112,,$D$2)</f>
        <v>0</v>
      </c>
      <c r="H44" s="61">
        <f t="shared" ca="1" si="13"/>
        <v>285.72983238925667</v>
      </c>
      <c r="I44" s="79">
        <f t="shared" ref="I44:I67" ca="1" si="21">IFERROR(SUMPRODUCT(INDIRECT("'"&amp;$H$6&amp;"'!$C"&amp;SUM(ROW(P44))&amp;":"&amp;$H$5&amp;SUM(ROW(P44))),
INDIRECT("'"&amp;$H$7&amp;"'!$C"&amp;SUM(ROW(P44))&amp;":"&amp;$H$5&amp;SUM(ROW(P44))),
INDIRECT("'"&amp;$H$7&amp;"'!$C10:"&amp;$H$5&amp;10))/
(SUMPRODUCT(INDIRECT("'"&amp;$H$6&amp;"'!$C"&amp;SUM(ROW(P44))&amp;":"&amp;$H$5&amp;SUM(ROW(P44))),
INDIRECT("'"&amp;$H$7&amp;"'!$C"&amp;SUM(ROW(P44))&amp;":"&amp;$H$5&amp;SUM(ROW(P44))))),"")</f>
        <v>80.773981416109734</v>
      </c>
      <c r="J44" s="63">
        <f ca="1">OFFSET('Other Inputs'!$B43,,$D$2)</f>
        <v>2</v>
      </c>
      <c r="K44" s="86">
        <f t="shared" ca="1" si="14"/>
        <v>571.45966477851334</v>
      </c>
      <c r="L44" s="82">
        <f ca="1">OFFSET('Other Inputs'!$B181,,$D$2)</f>
        <v>5.5E-2</v>
      </c>
      <c r="M44" s="52">
        <f ca="1">OFFSET('Other Inputs'!$B250,,$D$2)</f>
        <v>1.7500000000000002E-2</v>
      </c>
      <c r="N44" s="61">
        <f t="shared" ca="1" si="15"/>
        <v>613.44052040230486</v>
      </c>
      <c r="O44" s="61">
        <f t="shared" ca="1" si="16"/>
        <v>306.72026020115243</v>
      </c>
      <c r="P44" s="53"/>
      <c r="Q44" s="61">
        <f t="shared" ref="Q44:Q67" ca="1" si="22">IFERROR(SUMPRODUCT(INDIRECT("'"&amp;$H$6&amp;"'!$C"&amp;SUM(ROW(P44))&amp;":"&amp;$H$5&amp;SUM(ROW(P44))),
INDIRECT("'"&amp;$H$7&amp;"'!$C"&amp;SUM(ROW(P44))&amp;":"&amp;$H$5&amp;SUM(ROW(P44))),
INDIRECT("'"&amp;$H$8&amp;"'!$C"&amp;SUM(ROW(P44))&amp;":"&amp;$H$5&amp;SUM(ROW(P44))))/
(SUMPRODUCT(INDIRECT("'"&amp;$H$6&amp;"'!$C"&amp;SUM(ROW(P44))&amp;":"&amp;$H$5&amp;SUM(ROW(P44))),
INDIRECT("'"&amp;$H$7&amp;"'!$C"&amp;SUM(ROW(P44))&amp;":"&amp;$H$5&amp;SUM(ROW(P44))))),"")</f>
        <v>343644.44294844574</v>
      </c>
      <c r="R44" s="54">
        <f t="shared" ca="1" si="17"/>
        <v>2.972772924203726E-2</v>
      </c>
      <c r="S44" s="66">
        <f t="shared" ca="1" si="11"/>
        <v>105402712.95782736</v>
      </c>
      <c r="T44" s="68">
        <f t="shared" ref="T44:T67" si="23">IF(B44&gt;Endyear,0,IF(B44&gt;=Startyear,IF(B44=Startyear,0.5,T43+1),0))</f>
        <v>17.5</v>
      </c>
      <c r="U44" s="416"/>
    </row>
    <row r="45" spans="2:21" s="51" customFormat="1">
      <c r="B45" s="15">
        <f t="shared" si="12"/>
        <v>2038</v>
      </c>
      <c r="C45" s="61">
        <f t="shared" ca="1" si="18"/>
        <v>544.99709836282932</v>
      </c>
      <c r="D45" s="79">
        <f t="shared" ca="1" si="19"/>
        <v>82.290510832723427</v>
      </c>
      <c r="E45" s="85">
        <f t="shared" ca="1" si="5"/>
        <v>0.4660650760756152</v>
      </c>
      <c r="F45" s="61">
        <f t="shared" ca="1" si="20"/>
        <v>254.0041141094616</v>
      </c>
      <c r="G45" s="181">
        <f ca="1">OFFSET('Other Inputs'!$B113,,$D$2)</f>
        <v>0</v>
      </c>
      <c r="H45" s="61">
        <f t="shared" ca="1" si="13"/>
        <v>254.0041141094616</v>
      </c>
      <c r="I45" s="79">
        <f t="shared" ca="1" si="21"/>
        <v>80.809998315181048</v>
      </c>
      <c r="J45" s="63">
        <f ca="1">OFFSET('Other Inputs'!$B44,,$D$2)</f>
        <v>2</v>
      </c>
      <c r="K45" s="86">
        <f t="shared" ca="1" si="14"/>
        <v>508.00822821892319</v>
      </c>
      <c r="L45" s="82">
        <f ca="1">OFFSET('Other Inputs'!$B182,,$D$2)</f>
        <v>5.5E-2</v>
      </c>
      <c r="M45" s="52">
        <f ca="1">OFFSET('Other Inputs'!$B251,,$D$2)</f>
        <v>1.7500000000000002E-2</v>
      </c>
      <c r="N45" s="61">
        <f t="shared" ca="1" si="15"/>
        <v>545.32778268445588</v>
      </c>
      <c r="O45" s="61">
        <f t="shared" ca="1" si="16"/>
        <v>272.66389134222794</v>
      </c>
      <c r="P45" s="53"/>
      <c r="Q45" s="61">
        <f t="shared" ca="1" si="22"/>
        <v>353683.77788580861</v>
      </c>
      <c r="R45" s="54">
        <f t="shared" ca="1" si="17"/>
        <v>2.9214308985258342E-2</v>
      </c>
      <c r="S45" s="66">
        <f t="shared" ca="1" si="11"/>
        <v>96436795.182964802</v>
      </c>
      <c r="T45" s="68">
        <f t="shared" si="23"/>
        <v>18.5</v>
      </c>
      <c r="U45" s="416"/>
    </row>
    <row r="46" spans="2:21" s="51" customFormat="1">
      <c r="B46" s="15">
        <f t="shared" si="12"/>
        <v>2039</v>
      </c>
      <c r="C46" s="61">
        <f t="shared" ca="1" si="18"/>
        <v>486.57671503175777</v>
      </c>
      <c r="D46" s="79">
        <f t="shared" ca="1" si="19"/>
        <v>82.345109437513045</v>
      </c>
      <c r="E46" s="85">
        <f t="shared" ca="1" si="5"/>
        <v>0.46526053110893584</v>
      </c>
      <c r="F46" s="61">
        <f t="shared" ca="1" si="20"/>
        <v>226.38494086091694</v>
      </c>
      <c r="G46" s="181">
        <f ca="1">OFFSET('Other Inputs'!$B114,,$D$2)</f>
        <v>0</v>
      </c>
      <c r="H46" s="61">
        <f t="shared" ca="1" si="13"/>
        <v>226.38494086091694</v>
      </c>
      <c r="I46" s="79">
        <f t="shared" ca="1" si="21"/>
        <v>80.877875118083224</v>
      </c>
      <c r="J46" s="63">
        <f ca="1">OFFSET('Other Inputs'!$B45,,$D$2)</f>
        <v>2</v>
      </c>
      <c r="K46" s="86">
        <f t="shared" ca="1" si="14"/>
        <v>452.76988172183388</v>
      </c>
      <c r="L46" s="82">
        <f ca="1">OFFSET('Other Inputs'!$B183,,$D$2)</f>
        <v>5.5E-2</v>
      </c>
      <c r="M46" s="52">
        <f ca="1">OFFSET('Other Inputs'!$B252,,$D$2)</f>
        <v>1.7500000000000002E-2</v>
      </c>
      <c r="N46" s="61">
        <f t="shared" ca="1" si="15"/>
        <v>486.03148915782413</v>
      </c>
      <c r="O46" s="61">
        <f t="shared" ca="1" si="16"/>
        <v>243.01574457891206</v>
      </c>
      <c r="P46" s="53"/>
      <c r="Q46" s="61">
        <f t="shared" ca="1" si="22"/>
        <v>363796.69148259389</v>
      </c>
      <c r="R46" s="54">
        <f t="shared" ca="1" si="17"/>
        <v>2.8593094252828299E-2</v>
      </c>
      <c r="S46" s="66">
        <f t="shared" ca="1" si="11"/>
        <v>88408323.85598731</v>
      </c>
      <c r="T46" s="68">
        <f t="shared" si="23"/>
        <v>19.5</v>
      </c>
      <c r="U46" s="416"/>
    </row>
    <row r="47" spans="2:21" s="51" customFormat="1">
      <c r="B47" s="15">
        <f t="shared" si="12"/>
        <v>2040</v>
      </c>
      <c r="C47" s="61">
        <f t="shared" ca="1" si="18"/>
        <v>435.22774432703966</v>
      </c>
      <c r="D47" s="79">
        <f t="shared" ca="1" si="19"/>
        <v>82.423442634777999</v>
      </c>
      <c r="E47" s="85">
        <f t="shared" ca="1" si="5"/>
        <v>0.46410224147924312</v>
      </c>
      <c r="F47" s="61">
        <f t="shared" ca="1" si="20"/>
        <v>201.99017169613404</v>
      </c>
      <c r="G47" s="181">
        <f ca="1">OFFSET('Other Inputs'!$B115,,$D$2)</f>
        <v>0</v>
      </c>
      <c r="H47" s="61">
        <f t="shared" ca="1" si="13"/>
        <v>201.99017169613404</v>
      </c>
      <c r="I47" s="79">
        <f t="shared" ca="1" si="21"/>
        <v>80.968784650968914</v>
      </c>
      <c r="J47" s="63">
        <f ca="1">OFFSET('Other Inputs'!$B46,,$D$2)</f>
        <v>2</v>
      </c>
      <c r="K47" s="86">
        <f t="shared" ca="1" si="14"/>
        <v>403.98034339226808</v>
      </c>
      <c r="L47" s="82">
        <f ca="1">OFFSET('Other Inputs'!$B184,,$D$2)</f>
        <v>5.5E-2</v>
      </c>
      <c r="M47" s="52">
        <f ca="1">OFFSET('Other Inputs'!$B253,,$D$2)</f>
        <v>1.7500000000000002E-2</v>
      </c>
      <c r="N47" s="61">
        <f t="shared" ca="1" si="15"/>
        <v>433.65774936872259</v>
      </c>
      <c r="O47" s="61">
        <f t="shared" ca="1" si="16"/>
        <v>216.8288746843613</v>
      </c>
      <c r="P47" s="53"/>
      <c r="Q47" s="61">
        <f t="shared" ca="1" si="22"/>
        <v>373738.25975812017</v>
      </c>
      <c r="R47" s="54">
        <f t="shared" ca="1" si="17"/>
        <v>2.7327264123846229E-2</v>
      </c>
      <c r="S47" s="66">
        <f t="shared" ca="1" si="11"/>
        <v>81037246.289844707</v>
      </c>
      <c r="T47" s="68">
        <f t="shared" si="23"/>
        <v>20.5</v>
      </c>
      <c r="U47" s="416"/>
    </row>
    <row r="48" spans="2:21" s="51" customFormat="1">
      <c r="B48" s="15">
        <f t="shared" si="12"/>
        <v>2041</v>
      </c>
      <c r="C48" s="61">
        <f t="shared" ca="1" si="18"/>
        <v>389.73401209614468</v>
      </c>
      <c r="D48" s="79">
        <f t="shared" ca="1" si="19"/>
        <v>82.521592221144971</v>
      </c>
      <c r="E48" s="85">
        <f t="shared" ca="1" si="5"/>
        <v>0.4626484510908338</v>
      </c>
      <c r="F48" s="61">
        <f t="shared" ca="1" si="20"/>
        <v>180.30983703369762</v>
      </c>
      <c r="G48" s="181">
        <f ca="1">OFFSET('Other Inputs'!$B116,,$D$2)</f>
        <v>0</v>
      </c>
      <c r="H48" s="61">
        <f t="shared" ca="1" si="13"/>
        <v>180.30983703369762</v>
      </c>
      <c r="I48" s="79">
        <f t="shared" ca="1" si="21"/>
        <v>81.079989774954754</v>
      </c>
      <c r="J48" s="63">
        <f ca="1">OFFSET('Other Inputs'!$B47,,$D$2)</f>
        <v>2</v>
      </c>
      <c r="K48" s="86">
        <f t="shared" ca="1" si="14"/>
        <v>360.61967406739524</v>
      </c>
      <c r="L48" s="82">
        <f ca="1">OFFSET('Other Inputs'!$B185,,$D$2)</f>
        <v>5.5E-2</v>
      </c>
      <c r="M48" s="52">
        <f ca="1">OFFSET('Other Inputs'!$B254,,$D$2)</f>
        <v>1.7500000000000002E-2</v>
      </c>
      <c r="N48" s="61">
        <f t="shared" ca="1" si="15"/>
        <v>387.11169687357125</v>
      </c>
      <c r="O48" s="61">
        <f t="shared" ca="1" si="16"/>
        <v>193.55584843678562</v>
      </c>
      <c r="P48" s="53"/>
      <c r="Q48" s="61">
        <f t="shared" ca="1" si="22"/>
        <v>383574.77846835635</v>
      </c>
      <c r="R48" s="54">
        <f t="shared" ca="1" si="17"/>
        <v>2.6319271451101356E-2</v>
      </c>
      <c r="S48" s="66">
        <f t="shared" ca="1" si="11"/>
        <v>74243141.685394809</v>
      </c>
      <c r="T48" s="68">
        <f t="shared" si="23"/>
        <v>21.5</v>
      </c>
      <c r="U48" s="416"/>
    </row>
    <row r="49" spans="2:21" s="51" customFormat="1">
      <c r="B49" s="15">
        <f t="shared" si="12"/>
        <v>2042</v>
      </c>
      <c r="C49" s="61">
        <f t="shared" ca="1" si="18"/>
        <v>349.09570193533824</v>
      </c>
      <c r="D49" s="79">
        <f t="shared" ca="1" si="19"/>
        <v>82.624568863058798</v>
      </c>
      <c r="E49" s="85">
        <f t="shared" ca="1" si="5"/>
        <v>0.46112252524997371</v>
      </c>
      <c r="F49" s="61">
        <f t="shared" ca="1" si="20"/>
        <v>160.9758916303353</v>
      </c>
      <c r="G49" s="181">
        <f ca="1">OFFSET('Other Inputs'!$B117,,$D$2)</f>
        <v>0</v>
      </c>
      <c r="H49" s="61">
        <f t="shared" ca="1" si="13"/>
        <v>160.9758916303353</v>
      </c>
      <c r="I49" s="79">
        <f t="shared" ca="1" si="21"/>
        <v>81.205431858603561</v>
      </c>
      <c r="J49" s="63">
        <f ca="1">OFFSET('Other Inputs'!$B48,,$D$2)</f>
        <v>2</v>
      </c>
      <c r="K49" s="86">
        <f t="shared" ca="1" si="14"/>
        <v>321.9517832606706</v>
      </c>
      <c r="L49" s="82">
        <f ca="1">OFFSET('Other Inputs'!$B186,,$D$2)</f>
        <v>5.5E-2</v>
      </c>
      <c r="M49" s="52">
        <f ca="1">OFFSET('Other Inputs'!$B255,,$D$2)</f>
        <v>1.7500000000000002E-2</v>
      </c>
      <c r="N49" s="61">
        <f t="shared" ca="1" si="15"/>
        <v>345.6031661384576</v>
      </c>
      <c r="O49" s="61">
        <f t="shared" ca="1" si="16"/>
        <v>172.8015830692288</v>
      </c>
      <c r="P49" s="53"/>
      <c r="Q49" s="61">
        <f t="shared" ca="1" si="22"/>
        <v>393758.85830618575</v>
      </c>
      <c r="R49" s="54">
        <f t="shared" ca="1" si="17"/>
        <v>2.6550441816052706E-2</v>
      </c>
      <c r="S49" s="66">
        <f t="shared" ca="1" si="11"/>
        <v>68042154.062841043</v>
      </c>
      <c r="T49" s="68">
        <f t="shared" si="23"/>
        <v>22.5</v>
      </c>
      <c r="U49" s="416"/>
    </row>
    <row r="50" spans="2:21" s="51" customFormat="1">
      <c r="B50" s="15">
        <f t="shared" si="12"/>
        <v>2043</v>
      </c>
      <c r="C50" s="61">
        <f t="shared" ca="1" si="18"/>
        <v>311.89656926726207</v>
      </c>
      <c r="D50" s="79">
        <f t="shared" ca="1" si="19"/>
        <v>82.725166910678581</v>
      </c>
      <c r="E50" s="85">
        <f t="shared" ca="1" si="5"/>
        <v>0.45963139753340648</v>
      </c>
      <c r="F50" s="61">
        <f t="shared" ca="1" si="20"/>
        <v>143.35745601818658</v>
      </c>
      <c r="G50" s="181">
        <f ca="1">OFFSET('Other Inputs'!$B118,,$D$2)</f>
        <v>0</v>
      </c>
      <c r="H50" s="61">
        <f t="shared" ca="1" si="13"/>
        <v>143.35745601818658</v>
      </c>
      <c r="I50" s="79">
        <f t="shared" ca="1" si="21"/>
        <v>81.33010454275535</v>
      </c>
      <c r="J50" s="63">
        <f ca="1">OFFSET('Other Inputs'!$B49,,$D$2)</f>
        <v>2</v>
      </c>
      <c r="K50" s="86">
        <f t="shared" ca="1" si="14"/>
        <v>286.71491203637316</v>
      </c>
      <c r="L50" s="82">
        <f ca="1">OFFSET('Other Inputs'!$B187,,$D$2)</f>
        <v>5.5E-2</v>
      </c>
      <c r="M50" s="52">
        <f ca="1">OFFSET('Other Inputs'!$B256,,$D$2)</f>
        <v>1.7500000000000002E-2</v>
      </c>
      <c r="N50" s="61">
        <f t="shared" ca="1" si="15"/>
        <v>307.7777062618452</v>
      </c>
      <c r="O50" s="61">
        <f t="shared" ca="1" si="16"/>
        <v>153.8888531309226</v>
      </c>
      <c r="P50" s="53"/>
      <c r="Q50" s="61">
        <f t="shared" ca="1" si="22"/>
        <v>404321.53549127362</v>
      </c>
      <c r="R50" s="54">
        <f t="shared" ca="1" si="17"/>
        <v>2.6825243324111847E-2</v>
      </c>
      <c r="S50" s="66">
        <f t="shared" ca="1" si="11"/>
        <v>62220577.392885715</v>
      </c>
      <c r="T50" s="68">
        <f t="shared" si="23"/>
        <v>23.5</v>
      </c>
      <c r="U50" s="416"/>
    </row>
    <row r="51" spans="2:21" s="51" customFormat="1">
      <c r="B51" s="15">
        <f t="shared" si="12"/>
        <v>2044</v>
      </c>
      <c r="C51" s="61">
        <f t="shared" ca="1" si="18"/>
        <v>278.49796584184577</v>
      </c>
      <c r="D51" s="79">
        <f t="shared" ca="1" si="19"/>
        <v>82.839386466376538</v>
      </c>
      <c r="E51" s="85">
        <f t="shared" ca="1" si="5"/>
        <v>0.45793720488366579</v>
      </c>
      <c r="F51" s="61">
        <f t="shared" ca="1" si="20"/>
        <v>127.53458004340149</v>
      </c>
      <c r="G51" s="181">
        <f ca="1">OFFSET('Other Inputs'!$B119,,$D$2)</f>
        <v>0</v>
      </c>
      <c r="H51" s="61">
        <f t="shared" ca="1" si="13"/>
        <v>127.53458004340149</v>
      </c>
      <c r="I51" s="79">
        <f t="shared" ca="1" si="21"/>
        <v>81.467519631799064</v>
      </c>
      <c r="J51" s="63">
        <f ca="1">OFFSET('Other Inputs'!$B50,,$D$2)</f>
        <v>2</v>
      </c>
      <c r="K51" s="86">
        <f t="shared" ca="1" si="14"/>
        <v>255.06916008680298</v>
      </c>
      <c r="L51" s="82">
        <f ca="1">OFFSET('Other Inputs'!$B188,,$D$2)</f>
        <v>5.5E-2</v>
      </c>
      <c r="M51" s="52">
        <f ca="1">OFFSET('Other Inputs'!$B257,,$D$2)</f>
        <v>1.7500000000000002E-2</v>
      </c>
      <c r="N51" s="61">
        <f t="shared" ca="1" si="15"/>
        <v>273.80717825967974</v>
      </c>
      <c r="O51" s="61">
        <f t="shared" ca="1" si="16"/>
        <v>136.90358912983987</v>
      </c>
      <c r="P51" s="53"/>
      <c r="Q51" s="61">
        <f t="shared" ca="1" si="22"/>
        <v>414773.60738986987</v>
      </c>
      <c r="R51" s="54">
        <f t="shared" ca="1" si="17"/>
        <v>2.5850890890331657E-2</v>
      </c>
      <c r="S51" s="66">
        <f t="shared" ca="1" si="11"/>
        <v>56783995.528004259</v>
      </c>
      <c r="T51" s="68">
        <f t="shared" si="23"/>
        <v>24.5</v>
      </c>
      <c r="U51" s="416"/>
    </row>
    <row r="52" spans="2:21" s="51" customFormat="1">
      <c r="B52" s="15">
        <f t="shared" si="12"/>
        <v>2045</v>
      </c>
      <c r="C52" s="61">
        <f t="shared" ca="1" si="18"/>
        <v>248.78350131146181</v>
      </c>
      <c r="D52" s="79">
        <f t="shared" ca="1" si="19"/>
        <v>82.97594211798463</v>
      </c>
      <c r="E52" s="85">
        <f t="shared" ca="1" si="5"/>
        <v>0.45591004913244931</v>
      </c>
      <c r="F52" s="61">
        <f t="shared" ca="1" si="20"/>
        <v>113.42289830625133</v>
      </c>
      <c r="G52" s="181">
        <f ca="1">OFFSET('Other Inputs'!$B120,,$D$2)</f>
        <v>0</v>
      </c>
      <c r="H52" s="61">
        <f t="shared" ca="1" si="13"/>
        <v>113.42289830625133</v>
      </c>
      <c r="I52" s="79">
        <f t="shared" ca="1" si="21"/>
        <v>81.624584069644939</v>
      </c>
      <c r="J52" s="63">
        <f ca="1">OFFSET('Other Inputs'!$B51,,$D$2)</f>
        <v>2</v>
      </c>
      <c r="K52" s="86">
        <f t="shared" ca="1" si="14"/>
        <v>226.84579661250265</v>
      </c>
      <c r="L52" s="82">
        <f ca="1">OFFSET('Other Inputs'!$B189,,$D$2)</f>
        <v>5.5E-2</v>
      </c>
      <c r="M52" s="52">
        <f ca="1">OFFSET('Other Inputs'!$B258,,$D$2)</f>
        <v>1.7500000000000002E-2</v>
      </c>
      <c r="N52" s="61">
        <f t="shared" ca="1" si="15"/>
        <v>243.51045594614862</v>
      </c>
      <c r="O52" s="61">
        <f t="shared" ca="1" si="16"/>
        <v>121.75522797307431</v>
      </c>
      <c r="P52" s="53"/>
      <c r="Q52" s="61">
        <f t="shared" ca="1" si="22"/>
        <v>425108.33918176714</v>
      </c>
      <c r="R52" s="54">
        <f t="shared" ca="1" si="17"/>
        <v>2.4916560764154605E-2</v>
      </c>
      <c r="S52" s="66">
        <f t="shared" ca="1" si="11"/>
        <v>51759162.750331059</v>
      </c>
      <c r="T52" s="68">
        <f t="shared" si="23"/>
        <v>25.5</v>
      </c>
      <c r="U52" s="416"/>
    </row>
    <row r="53" spans="2:21" s="51" customFormat="1">
      <c r="B53" s="15">
        <f t="shared" si="12"/>
        <v>2046</v>
      </c>
      <c r="C53" s="61">
        <f t="shared" ca="1" si="18"/>
        <v>221.6454495271046</v>
      </c>
      <c r="D53" s="79">
        <f t="shared" ca="1" si="19"/>
        <v>83.111939410171829</v>
      </c>
      <c r="E53" s="85">
        <f t="shared" ca="1" si="5"/>
        <v>0.45389066014936974</v>
      </c>
      <c r="F53" s="61">
        <f t="shared" ca="1" si="20"/>
        <v>100.60279940496132</v>
      </c>
      <c r="G53" s="181">
        <f ca="1">OFFSET('Other Inputs'!$B121,,$D$2)</f>
        <v>0</v>
      </c>
      <c r="H53" s="61">
        <f t="shared" ca="1" si="13"/>
        <v>100.60279940496132</v>
      </c>
      <c r="I53" s="79">
        <f t="shared" ca="1" si="21"/>
        <v>81.780344301129162</v>
      </c>
      <c r="J53" s="63">
        <f ca="1">OFFSET('Other Inputs'!$B52,,$D$2)</f>
        <v>2</v>
      </c>
      <c r="K53" s="86">
        <f t="shared" ca="1" si="14"/>
        <v>201.20559880992263</v>
      </c>
      <c r="L53" s="82">
        <f ca="1">OFFSET('Other Inputs'!$B190,,$D$2)</f>
        <v>5.5E-2</v>
      </c>
      <c r="M53" s="52">
        <f ca="1">OFFSET('Other Inputs'!$B259,,$D$2)</f>
        <v>1.7500000000000002E-2</v>
      </c>
      <c r="N53" s="61">
        <f t="shared" ca="1" si="15"/>
        <v>215.98666511249658</v>
      </c>
      <c r="O53" s="61">
        <f t="shared" ca="1" si="16"/>
        <v>107.99333255624829</v>
      </c>
      <c r="P53" s="53"/>
      <c r="Q53" s="61">
        <f t="shared" ca="1" si="22"/>
        <v>436057.43937413453</v>
      </c>
      <c r="R53" s="54">
        <f t="shared" ca="1" si="17"/>
        <v>2.5756023072710965E-2</v>
      </c>
      <c r="S53" s="66">
        <f t="shared" ca="1" si="11"/>
        <v>47091296.063956991</v>
      </c>
      <c r="T53" s="68">
        <f t="shared" si="23"/>
        <v>26.5</v>
      </c>
      <c r="U53" s="416"/>
    </row>
    <row r="54" spans="2:21" s="51" customFormat="1">
      <c r="B54" s="15">
        <f t="shared" si="12"/>
        <v>2047</v>
      </c>
      <c r="C54" s="61">
        <f t="shared" ca="1" si="18"/>
        <v>196.98046553470087</v>
      </c>
      <c r="D54" s="79">
        <f t="shared" ca="1" si="19"/>
        <v>83.249199451951043</v>
      </c>
      <c r="E54" s="85">
        <f t="shared" ca="1" si="5"/>
        <v>0.45185225922636069</v>
      </c>
      <c r="F54" s="61">
        <f t="shared" ca="1" si="20"/>
        <v>89.006068375314868</v>
      </c>
      <c r="G54" s="181">
        <f ca="1">OFFSET('Other Inputs'!$B122,,$D$2)</f>
        <v>0</v>
      </c>
      <c r="H54" s="61">
        <f t="shared" ca="1" si="13"/>
        <v>89.006068375314868</v>
      </c>
      <c r="I54" s="79">
        <f t="shared" ca="1" si="21"/>
        <v>81.935706760082795</v>
      </c>
      <c r="J54" s="63">
        <f ca="1">OFFSET('Other Inputs'!$B53,,$D$2)</f>
        <v>2</v>
      </c>
      <c r="K54" s="86">
        <f t="shared" ca="1" si="14"/>
        <v>178.01213675062974</v>
      </c>
      <c r="L54" s="82">
        <f ca="1">OFFSET('Other Inputs'!$B191,,$D$2)</f>
        <v>5.5E-2</v>
      </c>
      <c r="M54" s="52">
        <f ca="1">OFFSET('Other Inputs'!$B260,,$D$2)</f>
        <v>1.7500000000000002E-2</v>
      </c>
      <c r="N54" s="61">
        <f t="shared" ca="1" si="15"/>
        <v>191.08935334667288</v>
      </c>
      <c r="O54" s="61">
        <f t="shared" ca="1" si="16"/>
        <v>95.54467667333644</v>
      </c>
      <c r="P54" s="53"/>
      <c r="Q54" s="61">
        <f t="shared" ca="1" si="22"/>
        <v>447428.56313924247</v>
      </c>
      <c r="R54" s="54">
        <f t="shared" ca="1" si="17"/>
        <v>2.607712365010606E-2</v>
      </c>
      <c r="S54" s="66">
        <f t="shared" ca="1" si="11"/>
        <v>42749417.399554424</v>
      </c>
      <c r="T54" s="68">
        <f t="shared" si="23"/>
        <v>27.5</v>
      </c>
      <c r="U54" s="416"/>
    </row>
    <row r="55" spans="2:21" s="51" customFormat="1">
      <c r="B55" s="15">
        <f t="shared" si="12"/>
        <v>2048</v>
      </c>
      <c r="C55" s="61">
        <f t="shared" ca="1" si="18"/>
        <v>174.57694381897667</v>
      </c>
      <c r="D55" s="79">
        <f t="shared" ca="1" si="19"/>
        <v>83.383966242808853</v>
      </c>
      <c r="E55" s="85">
        <f t="shared" ca="1" si="5"/>
        <v>0.44985056796708167</v>
      </c>
      <c r="F55" s="61">
        <f t="shared" ca="1" si="20"/>
        <v>78.533537330923963</v>
      </c>
      <c r="G55" s="181">
        <f ca="1">OFFSET('Other Inputs'!$B123,,$D$2)</f>
        <v>0</v>
      </c>
      <c r="H55" s="61">
        <f t="shared" ca="1" si="13"/>
        <v>78.533537330923963</v>
      </c>
      <c r="I55" s="79">
        <f t="shared" ca="1" si="21"/>
        <v>82.087705259206558</v>
      </c>
      <c r="J55" s="63">
        <f ca="1">OFFSET('Other Inputs'!$B54,,$D$2)</f>
        <v>2</v>
      </c>
      <c r="K55" s="86">
        <f t="shared" ca="1" si="14"/>
        <v>157.06707466184793</v>
      </c>
      <c r="L55" s="82">
        <f ca="1">OFFSET('Other Inputs'!$B192,,$D$2)</f>
        <v>5.5E-2</v>
      </c>
      <c r="M55" s="52">
        <f ca="1">OFFSET('Other Inputs'!$B261,,$D$2)</f>
        <v>1.7500000000000002E-2</v>
      </c>
      <c r="N55" s="61">
        <f t="shared" ca="1" si="15"/>
        <v>168.60561463419393</v>
      </c>
      <c r="O55" s="61">
        <f t="shared" ca="1" si="16"/>
        <v>84.302807317096963</v>
      </c>
      <c r="P55" s="53"/>
      <c r="Q55" s="61">
        <f t="shared" ca="1" si="22"/>
        <v>458868.56833249069</v>
      </c>
      <c r="R55" s="54">
        <f t="shared" ca="1" si="17"/>
        <v>2.5568339028208209E-2</v>
      </c>
      <c r="S55" s="66">
        <f t="shared" ca="1" si="11"/>
        <v>38683908.500006102</v>
      </c>
      <c r="T55" s="68">
        <f t="shared" si="23"/>
        <v>28.5</v>
      </c>
      <c r="U55" s="416"/>
    </row>
    <row r="56" spans="2:21" s="51" customFormat="1">
      <c r="B56" s="15">
        <f t="shared" si="12"/>
        <v>2049</v>
      </c>
      <c r="C56" s="61">
        <f t="shared" ca="1" si="18"/>
        <v>154.44722639254223</v>
      </c>
      <c r="D56" s="79">
        <f t="shared" ca="1" si="19"/>
        <v>83.524929871440236</v>
      </c>
      <c r="E56" s="85">
        <f t="shared" ca="1" si="5"/>
        <v>0.44775632543975291</v>
      </c>
      <c r="F56" s="61">
        <f t="shared" ca="1" si="20"/>
        <v>69.154722563886338</v>
      </c>
      <c r="G56" s="181">
        <f ca="1">OFFSET('Other Inputs'!$B124,,$D$2)</f>
        <v>0</v>
      </c>
      <c r="H56" s="61">
        <f t="shared" ca="1" si="13"/>
        <v>69.154722563886338</v>
      </c>
      <c r="I56" s="79">
        <f t="shared" ca="1" si="21"/>
        <v>82.242587150556801</v>
      </c>
      <c r="J56" s="63">
        <f ca="1">OFFSET('Other Inputs'!$B55,,$D$2)</f>
        <v>2</v>
      </c>
      <c r="K56" s="86">
        <f t="shared" ca="1" si="14"/>
        <v>138.30944512777268</v>
      </c>
      <c r="L56" s="82">
        <f ca="1">OFFSET('Other Inputs'!$B193,,$D$2)</f>
        <v>5.5E-2</v>
      </c>
      <c r="M56" s="52">
        <f ca="1">OFFSET('Other Inputs'!$B262,,$D$2)</f>
        <v>1.7500000000000002E-2</v>
      </c>
      <c r="N56" s="61">
        <f t="shared" ca="1" si="15"/>
        <v>148.47000274047167</v>
      </c>
      <c r="O56" s="61">
        <f t="shared" ca="1" si="16"/>
        <v>74.235001370235835</v>
      </c>
      <c r="P56" s="53"/>
      <c r="Q56" s="61">
        <f t="shared" ca="1" si="22"/>
        <v>470396.89341110637</v>
      </c>
      <c r="R56" s="54">
        <f t="shared" ca="1" si="17"/>
        <v>2.5123370555776292E-2</v>
      </c>
      <c r="S56" s="66">
        <f t="shared" ca="1" si="11"/>
        <v>34919914.026928164</v>
      </c>
      <c r="T56" s="68">
        <f t="shared" si="23"/>
        <v>29.5</v>
      </c>
      <c r="U56" s="416"/>
    </row>
    <row r="57" spans="2:21" s="51" customFormat="1">
      <c r="B57" s="15">
        <f t="shared" si="12"/>
        <v>2050</v>
      </c>
      <c r="C57" s="61">
        <f t="shared" ca="1" si="18"/>
        <v>135.95650262418894</v>
      </c>
      <c r="D57" s="79">
        <f t="shared" ca="1" si="19"/>
        <v>83.647076444348912</v>
      </c>
      <c r="E57" s="85">
        <f t="shared" ca="1" si="5"/>
        <v>0.44594167559399039</v>
      </c>
      <c r="F57" s="61">
        <f t="shared" ca="1" si="20"/>
        <v>60.628670588129566</v>
      </c>
      <c r="G57" s="181">
        <f ca="1">OFFSET('Other Inputs'!$B125,,$D$2)</f>
        <v>0</v>
      </c>
      <c r="H57" s="61">
        <f t="shared" ca="1" si="13"/>
        <v>60.628670588129566</v>
      </c>
      <c r="I57" s="79">
        <f t="shared" ca="1" si="21"/>
        <v>82.378133793839481</v>
      </c>
      <c r="J57" s="63">
        <f ca="1">OFFSET('Other Inputs'!$B56,,$D$2)</f>
        <v>2</v>
      </c>
      <c r="K57" s="86">
        <f t="shared" ca="1" si="14"/>
        <v>121.25734117625913</v>
      </c>
      <c r="L57" s="82">
        <f ca="1">OFFSET('Other Inputs'!$B194,,$D$2)</f>
        <v>5.5E-2</v>
      </c>
      <c r="M57" s="52">
        <f ca="1">OFFSET('Other Inputs'!$B263,,$D$2)</f>
        <v>1.7500000000000002E-2</v>
      </c>
      <c r="N57" s="61">
        <f t="shared" ca="1" si="15"/>
        <v>130.16520860242008</v>
      </c>
      <c r="O57" s="61">
        <f t="shared" ca="1" si="16"/>
        <v>65.08260430121004</v>
      </c>
      <c r="P57" s="53"/>
      <c r="Q57" s="61">
        <f t="shared" ca="1" si="22"/>
        <v>482853.12393085472</v>
      </c>
      <c r="R57" s="54">
        <f t="shared" ca="1" si="17"/>
        <v>2.6480256766624022E-2</v>
      </c>
      <c r="S57" s="66">
        <f t="shared" ca="1" si="11"/>
        <v>31425338.800394949</v>
      </c>
      <c r="T57" s="68">
        <f t="shared" si="23"/>
        <v>30.5</v>
      </c>
      <c r="U57" s="416"/>
    </row>
    <row r="58" spans="2:21" s="51" customFormat="1">
      <c r="B58" s="15">
        <f t="shared" si="12"/>
        <v>2051</v>
      </c>
      <c r="C58" s="61">
        <f t="shared" ca="1" si="18"/>
        <v>119.13922912369172</v>
      </c>
      <c r="D58" s="79">
        <f t="shared" ca="1" si="19"/>
        <v>83.755864744847443</v>
      </c>
      <c r="E58" s="85">
        <f t="shared" ca="1" si="5"/>
        <v>0.44432511710549782</v>
      </c>
      <c r="F58" s="61">
        <f t="shared" ca="1" si="20"/>
        <v>52.936551932243063</v>
      </c>
      <c r="G58" s="181">
        <f ca="1">OFFSET('Other Inputs'!$B126,,$D$2)</f>
        <v>0</v>
      </c>
      <c r="H58" s="61">
        <f t="shared" ca="1" si="13"/>
        <v>52.936551932243063</v>
      </c>
      <c r="I58" s="79">
        <f t="shared" ca="1" si="21"/>
        <v>82.497777889301119</v>
      </c>
      <c r="J58" s="63">
        <f ca="1">OFFSET('Other Inputs'!$B57,,$D$2)</f>
        <v>2</v>
      </c>
      <c r="K58" s="86">
        <f t="shared" ca="1" si="14"/>
        <v>105.87310386448613</v>
      </c>
      <c r="L58" s="82">
        <f ca="1">OFFSET('Other Inputs'!$B195,,$D$2)</f>
        <v>5.5E-2</v>
      </c>
      <c r="M58" s="52">
        <f ca="1">OFFSET('Other Inputs'!$B264,,$D$2)</f>
        <v>1.7500000000000002E-2</v>
      </c>
      <c r="N58" s="61">
        <f t="shared" ca="1" si="15"/>
        <v>113.65080675713095</v>
      </c>
      <c r="O58" s="61">
        <f t="shared" ca="1" si="16"/>
        <v>56.825403378565476</v>
      </c>
      <c r="P58" s="53"/>
      <c r="Q58" s="61">
        <f t="shared" ca="1" si="22"/>
        <v>496023.03878469055</v>
      </c>
      <c r="R58" s="54">
        <f t="shared" ca="1" si="17"/>
        <v>2.7275198608266216E-2</v>
      </c>
      <c r="S58" s="66">
        <f t="shared" ca="1" si="11"/>
        <v>28186709.264001869</v>
      </c>
      <c r="T58" s="68">
        <f t="shared" si="23"/>
        <v>31.5</v>
      </c>
      <c r="U58" s="416"/>
    </row>
    <row r="59" spans="2:21" s="51" customFormat="1">
      <c r="B59" s="15">
        <f t="shared" si="12"/>
        <v>2052</v>
      </c>
      <c r="C59" s="61">
        <f t="shared" ca="1" si="18"/>
        <v>103.9184245980012</v>
      </c>
      <c r="D59" s="79">
        <f t="shared" ca="1" si="19"/>
        <v>83.849843406572887</v>
      </c>
      <c r="E59" s="85">
        <f t="shared" ca="1" si="5"/>
        <v>0.44292843732769538</v>
      </c>
      <c r="F59" s="61">
        <f t="shared" ca="1" si="20"/>
        <v>46.028425416748611</v>
      </c>
      <c r="G59" s="181">
        <f ca="1">OFFSET('Other Inputs'!$B127,,$D$2)</f>
        <v>0</v>
      </c>
      <c r="H59" s="61">
        <f t="shared" ca="1" si="13"/>
        <v>46.028425416748611</v>
      </c>
      <c r="I59" s="79">
        <f t="shared" ca="1" si="21"/>
        <v>82.599669630286584</v>
      </c>
      <c r="J59" s="63">
        <f ca="1">OFFSET('Other Inputs'!$B58,,$D$2)</f>
        <v>2</v>
      </c>
      <c r="K59" s="86">
        <f t="shared" ca="1" si="14"/>
        <v>92.056850833497222</v>
      </c>
      <c r="L59" s="82">
        <f ca="1">OFFSET('Other Inputs'!$B196,,$D$2)</f>
        <v>5.5E-2</v>
      </c>
      <c r="M59" s="52">
        <f ca="1">OFFSET('Other Inputs'!$B265,,$D$2)</f>
        <v>1.7500000000000002E-2</v>
      </c>
      <c r="N59" s="61">
        <f t="shared" ca="1" si="15"/>
        <v>98.819577237853011</v>
      </c>
      <c r="O59" s="61">
        <f t="shared" ca="1" si="16"/>
        <v>49.409788618926505</v>
      </c>
      <c r="P59" s="53"/>
      <c r="Q59" s="61">
        <f t="shared" ca="1" si="22"/>
        <v>509538.17044759874</v>
      </c>
      <c r="R59" s="54">
        <f t="shared" ca="1" si="17"/>
        <v>2.7246983720800033E-2</v>
      </c>
      <c r="S59" s="66">
        <f t="shared" ca="1" si="11"/>
        <v>25176173.2950904</v>
      </c>
      <c r="T59" s="68">
        <f t="shared" si="23"/>
        <v>32.5</v>
      </c>
      <c r="U59" s="416"/>
    </row>
    <row r="60" spans="2:21" s="51" customFormat="1">
      <c r="B60" s="15">
        <f t="shared" si="12"/>
        <v>2053</v>
      </c>
      <c r="C60" s="61">
        <f t="shared" ca="1" si="18"/>
        <v>90.289224517947574</v>
      </c>
      <c r="D60" s="79">
        <f t="shared" ca="1" si="19"/>
        <v>83.932670315663614</v>
      </c>
      <c r="E60" s="85">
        <f t="shared" ca="1" si="5"/>
        <v>0.44169731280557806</v>
      </c>
      <c r="F60" s="61">
        <f t="shared" ca="1" si="20"/>
        <v>39.880507844876959</v>
      </c>
      <c r="G60" s="181">
        <f ca="1">OFFSET('Other Inputs'!$B128,,$D$2)</f>
        <v>0</v>
      </c>
      <c r="H60" s="61">
        <f t="shared" ca="1" si="13"/>
        <v>39.880507844876959</v>
      </c>
      <c r="I60" s="79">
        <f t="shared" ca="1" si="21"/>
        <v>82.686928834254743</v>
      </c>
      <c r="J60" s="63">
        <f ca="1">OFFSET('Other Inputs'!$B59,,$D$2)</f>
        <v>2</v>
      </c>
      <c r="K60" s="86">
        <f t="shared" ca="1" si="14"/>
        <v>79.761015689753918</v>
      </c>
      <c r="L60" s="82">
        <f ca="1">OFFSET('Other Inputs'!$B197,,$D$2)</f>
        <v>5.5E-2</v>
      </c>
      <c r="M60" s="52">
        <f ca="1">OFFSET('Other Inputs'!$B266,,$D$2)</f>
        <v>1.7500000000000002E-2</v>
      </c>
      <c r="N60" s="61">
        <f t="shared" ca="1" si="15"/>
        <v>85.620459304862464</v>
      </c>
      <c r="O60" s="61">
        <f t="shared" ca="1" si="16"/>
        <v>42.810229652431232</v>
      </c>
      <c r="P60" s="53"/>
      <c r="Q60" s="61">
        <f t="shared" ca="1" si="22"/>
        <v>523468.15475560213</v>
      </c>
      <c r="R60" s="54">
        <f t="shared" ca="1" si="17"/>
        <v>2.7338451005087139E-2</v>
      </c>
      <c r="S60" s="66">
        <f t="shared" ca="1" si="11"/>
        <v>22409791.920821737</v>
      </c>
      <c r="T60" s="68">
        <f t="shared" si="23"/>
        <v>33.5</v>
      </c>
      <c r="U60" s="416"/>
    </row>
    <row r="61" spans="2:21" s="51" customFormat="1">
      <c r="B61" s="15">
        <f t="shared" si="12"/>
        <v>2054</v>
      </c>
      <c r="C61" s="61">
        <f t="shared" ca="1" si="18"/>
        <v>78.076679601519089</v>
      </c>
      <c r="D61" s="79">
        <f t="shared" ca="1" si="19"/>
        <v>83.997766114397507</v>
      </c>
      <c r="E61" s="85">
        <f t="shared" ca="1" si="5"/>
        <v>0.44072958326108336</v>
      </c>
      <c r="F61" s="61">
        <f t="shared" ca="1" si="20"/>
        <v>34.410702463186638</v>
      </c>
      <c r="G61" s="181">
        <f ca="1">OFFSET('Other Inputs'!$B129,,$D$2)</f>
        <v>0</v>
      </c>
      <c r="H61" s="61">
        <f t="shared" ca="1" si="13"/>
        <v>34.410702463186638</v>
      </c>
      <c r="I61" s="79">
        <f t="shared" ca="1" si="21"/>
        <v>82.75309380632234</v>
      </c>
      <c r="J61" s="63">
        <f ca="1">OFFSET('Other Inputs'!$B60,,$D$2)</f>
        <v>2</v>
      </c>
      <c r="K61" s="86">
        <f t="shared" ca="1" si="14"/>
        <v>68.821404926373276</v>
      </c>
      <c r="L61" s="82">
        <f ca="1">OFFSET('Other Inputs'!$B198,,$D$2)</f>
        <v>5.5E-2</v>
      </c>
      <c r="M61" s="52">
        <f ca="1">OFFSET('Other Inputs'!$B267,,$D$2)</f>
        <v>1.7500000000000002E-2</v>
      </c>
      <c r="N61" s="61">
        <f t="shared" ca="1" si="15"/>
        <v>73.877197385776981</v>
      </c>
      <c r="O61" s="61">
        <f t="shared" ca="1" si="16"/>
        <v>36.93859869288849</v>
      </c>
      <c r="P61" s="53"/>
      <c r="Q61" s="61">
        <f t="shared" ca="1" si="22"/>
        <v>538544.5916831689</v>
      </c>
      <c r="R61" s="54">
        <f t="shared" ca="1" si="17"/>
        <v>2.8801058460959705E-2</v>
      </c>
      <c r="S61" s="66">
        <f t="shared" ca="1" si="11"/>
        <v>19893082.55041007</v>
      </c>
      <c r="T61" s="68">
        <f t="shared" si="23"/>
        <v>34.5</v>
      </c>
      <c r="U61" s="416"/>
    </row>
    <row r="62" spans="2:21" s="51" customFormat="1">
      <c r="B62" s="15">
        <f t="shared" si="12"/>
        <v>2055</v>
      </c>
      <c r="C62" s="61">
        <f t="shared" ca="1" si="18"/>
        <v>67.231643147167148</v>
      </c>
      <c r="D62" s="79">
        <f t="shared" ca="1" si="19"/>
        <v>84.045859225512203</v>
      </c>
      <c r="E62" s="85">
        <f t="shared" ca="1" si="5"/>
        <v>0.44001459485676364</v>
      </c>
      <c r="F62" s="61">
        <f t="shared" ca="1" si="20"/>
        <v>29.582904220955264</v>
      </c>
      <c r="G62" s="181">
        <f ca="1">OFFSET('Other Inputs'!$B130,,$D$2)</f>
        <v>0</v>
      </c>
      <c r="H62" s="61">
        <f t="shared" ca="1" si="13"/>
        <v>29.582904220955264</v>
      </c>
      <c r="I62" s="79">
        <f t="shared" ca="1" si="21"/>
        <v>82.799148809756659</v>
      </c>
      <c r="J62" s="63">
        <f ca="1">OFFSET('Other Inputs'!$B61,,$D$2)</f>
        <v>2</v>
      </c>
      <c r="K62" s="86">
        <f t="shared" ca="1" si="14"/>
        <v>59.165808441910528</v>
      </c>
      <c r="L62" s="82">
        <f ca="1">OFFSET('Other Inputs'!$B199,,$D$2)</f>
        <v>5.5E-2</v>
      </c>
      <c r="M62" s="52">
        <f ca="1">OFFSET('Other Inputs'!$B268,,$D$2)</f>
        <v>1.7500000000000002E-2</v>
      </c>
      <c r="N62" s="61">
        <f t="shared" ca="1" si="15"/>
        <v>63.512276644574385</v>
      </c>
      <c r="O62" s="61">
        <f t="shared" ca="1" si="16"/>
        <v>31.756138322287192</v>
      </c>
      <c r="P62" s="53"/>
      <c r="Q62" s="61">
        <f t="shared" ca="1" si="22"/>
        <v>554558.58502221073</v>
      </c>
      <c r="R62" s="54">
        <f t="shared" ca="1" si="17"/>
        <v>2.973568686112249E-2</v>
      </c>
      <c r="S62" s="66">
        <f t="shared" ca="1" si="11"/>
        <v>17610639.133777186</v>
      </c>
      <c r="T62" s="68">
        <f t="shared" si="23"/>
        <v>35.5</v>
      </c>
      <c r="U62" s="416"/>
    </row>
    <row r="63" spans="2:21" s="51" customFormat="1">
      <c r="B63" s="15">
        <f t="shared" si="12"/>
        <v>2056</v>
      </c>
      <c r="C63" s="61">
        <f t="shared" ca="1" si="18"/>
        <v>57.732614553814777</v>
      </c>
      <c r="D63" s="79">
        <f t="shared" ca="1" si="19"/>
        <v>84.082223576834124</v>
      </c>
      <c r="E63" s="85">
        <f t="shared" ca="1" si="5"/>
        <v>0.43947376806697219</v>
      </c>
      <c r="F63" s="61">
        <f t="shared" ca="1" si="20"/>
        <v>25.371969658323099</v>
      </c>
      <c r="G63" s="181">
        <f ca="1">OFFSET('Other Inputs'!$B131,,$D$2)</f>
        <v>0</v>
      </c>
      <c r="H63" s="61">
        <f t="shared" ca="1" si="13"/>
        <v>25.371969658323099</v>
      </c>
      <c r="I63" s="79">
        <f t="shared" ca="1" si="21"/>
        <v>82.831154726253459</v>
      </c>
      <c r="J63" s="63">
        <f ca="1">OFFSET('Other Inputs'!$B62,,$D$2)</f>
        <v>2</v>
      </c>
      <c r="K63" s="86">
        <f t="shared" ca="1" si="14"/>
        <v>50.743939316646198</v>
      </c>
      <c r="L63" s="82">
        <f ca="1">OFFSET('Other Inputs'!$B200,,$D$2)</f>
        <v>5.5E-2</v>
      </c>
      <c r="M63" s="52">
        <f ca="1">OFFSET('Other Inputs'!$B269,,$D$2)</f>
        <v>1.7500000000000002E-2</v>
      </c>
      <c r="N63" s="61">
        <f t="shared" ca="1" si="15"/>
        <v>54.47171595869532</v>
      </c>
      <c r="O63" s="61">
        <f t="shared" ca="1" si="16"/>
        <v>27.23585797934766</v>
      </c>
      <c r="P63" s="53"/>
      <c r="Q63" s="61">
        <f t="shared" ca="1" si="22"/>
        <v>570961.04139054834</v>
      </c>
      <c r="R63" s="54">
        <f t="shared" ca="1" si="17"/>
        <v>2.9577499675134789E-2</v>
      </c>
      <c r="S63" s="66">
        <f t="shared" ca="1" si="11"/>
        <v>15550613.835053416</v>
      </c>
      <c r="T63" s="68">
        <f t="shared" si="23"/>
        <v>36.5</v>
      </c>
      <c r="U63" s="416"/>
    </row>
    <row r="64" spans="2:21" s="51" customFormat="1">
      <c r="B64" s="15">
        <f t="shared" si="12"/>
        <v>2057</v>
      </c>
      <c r="C64" s="61">
        <f t="shared" ca="1" si="18"/>
        <v>49.356232323298599</v>
      </c>
      <c r="D64" s="79">
        <f t="shared" ca="1" si="19"/>
        <v>84.093036590265569</v>
      </c>
      <c r="E64" s="85">
        <f t="shared" ca="1" si="5"/>
        <v>0.43931277884566727</v>
      </c>
      <c r="F64" s="61">
        <f t="shared" ca="1" si="20"/>
        <v>21.682823575300652</v>
      </c>
      <c r="G64" s="181">
        <f ca="1">OFFSET('Other Inputs'!$B132,,$D$2)</f>
        <v>0</v>
      </c>
      <c r="H64" s="61">
        <f t="shared" ca="1" si="13"/>
        <v>21.682823575300652</v>
      </c>
      <c r="I64" s="79">
        <f t="shared" ca="1" si="21"/>
        <v>82.837106587920459</v>
      </c>
      <c r="J64" s="63">
        <f ca="1">OFFSET('Other Inputs'!$B63,,$D$2)</f>
        <v>2</v>
      </c>
      <c r="K64" s="86">
        <f t="shared" ca="1" si="14"/>
        <v>43.365647150601305</v>
      </c>
      <c r="L64" s="82">
        <f ca="1">OFFSET('Other Inputs'!$B201,,$D$2)</f>
        <v>5.5E-2</v>
      </c>
      <c r="M64" s="52">
        <f ca="1">OFFSET('Other Inputs'!$B270,,$D$2)</f>
        <v>1.7500000000000002E-2</v>
      </c>
      <c r="N64" s="61">
        <f t="shared" ca="1" si="15"/>
        <v>46.551396004402349</v>
      </c>
      <c r="O64" s="61">
        <f t="shared" ca="1" si="16"/>
        <v>23.275698002201175</v>
      </c>
      <c r="P64" s="53"/>
      <c r="Q64" s="61">
        <f t="shared" ca="1" si="22"/>
        <v>588058.5382950143</v>
      </c>
      <c r="R64" s="54">
        <f t="shared" ca="1" si="17"/>
        <v>2.9945120008233461E-2</v>
      </c>
      <c r="S64" s="66">
        <f t="shared" ca="1" si="11"/>
        <v>13687472.944970608</v>
      </c>
      <c r="T64" s="68">
        <f t="shared" si="23"/>
        <v>37.5</v>
      </c>
      <c r="U64" s="416"/>
    </row>
    <row r="65" spans="2:21" s="51" customFormat="1">
      <c r="B65" s="15">
        <f t="shared" si="12"/>
        <v>2058</v>
      </c>
      <c r="C65" s="61">
        <f t="shared" ca="1" si="18"/>
        <v>42.140089430586293</v>
      </c>
      <c r="D65" s="79">
        <f t="shared" ca="1" si="19"/>
        <v>84.095141456629165</v>
      </c>
      <c r="E65" s="85">
        <f t="shared" ca="1" si="5"/>
        <v>0.43928105335810824</v>
      </c>
      <c r="F65" s="61">
        <f t="shared" ca="1" si="20"/>
        <v>18.511342873672831</v>
      </c>
      <c r="G65" s="181">
        <f ca="1">OFFSET('Other Inputs'!$B133,,$D$2)</f>
        <v>0</v>
      </c>
      <c r="H65" s="61">
        <f t="shared" ca="1" si="13"/>
        <v>18.511342873672831</v>
      </c>
      <c r="I65" s="79">
        <f t="shared" ca="1" si="21"/>
        <v>82.833545470407188</v>
      </c>
      <c r="J65" s="63">
        <f ca="1">OFFSET('Other Inputs'!$B64,,$D$2)</f>
        <v>2</v>
      </c>
      <c r="K65" s="86">
        <f t="shared" ca="1" si="14"/>
        <v>37.022685747345662</v>
      </c>
      <c r="L65" s="82">
        <f ca="1">OFFSET('Other Inputs'!$B202,,$D$2)</f>
        <v>5.5E-2</v>
      </c>
      <c r="M65" s="52">
        <f ca="1">OFFSET('Other Inputs'!$B271,,$D$2)</f>
        <v>1.7500000000000002E-2</v>
      </c>
      <c r="N65" s="61">
        <f t="shared" ca="1" si="15"/>
        <v>39.742464799060045</v>
      </c>
      <c r="O65" s="61">
        <f t="shared" ca="1" si="16"/>
        <v>19.871232399530022</v>
      </c>
      <c r="P65" s="53"/>
      <c r="Q65" s="61">
        <f t="shared" ca="1" si="22"/>
        <v>606297.65092200157</v>
      </c>
      <c r="R65" s="54">
        <f t="shared" ca="1" si="17"/>
        <v>3.1015811248772618E-2</v>
      </c>
      <c r="S65" s="66">
        <f t="shared" ca="1" si="11"/>
        <v>12047881.524760222</v>
      </c>
      <c r="T65" s="68">
        <f t="shared" si="23"/>
        <v>38.5</v>
      </c>
      <c r="U65" s="416"/>
    </row>
    <row r="66" spans="2:21" s="51" customFormat="1">
      <c r="B66" s="15">
        <f t="shared" si="12"/>
        <v>2059</v>
      </c>
      <c r="C66" s="61">
        <f t="shared" ca="1" si="18"/>
        <v>35.879199975527662</v>
      </c>
      <c r="D66" s="79">
        <f t="shared" ca="1" si="19"/>
        <v>84.075908086503787</v>
      </c>
      <c r="E66" s="85">
        <f t="shared" ca="1" si="5"/>
        <v>0.43956658902358714</v>
      </c>
      <c r="F66" s="61">
        <f t="shared" ca="1" si="20"/>
        <v>15.771297550137865</v>
      </c>
      <c r="G66" s="181">
        <f ca="1">OFFSET('Other Inputs'!$B134,,$D$2)</f>
        <v>0</v>
      </c>
      <c r="H66" s="61">
        <f t="shared" ca="1" si="13"/>
        <v>15.771297550137865</v>
      </c>
      <c r="I66" s="79">
        <f t="shared" ca="1" si="21"/>
        <v>82.810099636553517</v>
      </c>
      <c r="J66" s="63">
        <f ca="1">OFFSET('Other Inputs'!$B65,,$D$2)</f>
        <v>2</v>
      </c>
      <c r="K66" s="86">
        <f t="shared" ca="1" si="14"/>
        <v>31.542595100275729</v>
      </c>
      <c r="L66" s="82">
        <f ca="1">OFFSET('Other Inputs'!$B203,,$D$2)</f>
        <v>5.5E-2</v>
      </c>
      <c r="M66" s="52">
        <f ca="1">OFFSET('Other Inputs'!$B272,,$D$2)</f>
        <v>1.7500000000000002E-2</v>
      </c>
      <c r="N66" s="61">
        <f t="shared" ca="1" si="15"/>
        <v>33.859792992829739</v>
      </c>
      <c r="O66" s="61">
        <f t="shared" ca="1" si="16"/>
        <v>16.929896496414869</v>
      </c>
      <c r="P66" s="53"/>
      <c r="Q66" s="61">
        <f t="shared" ca="1" si="22"/>
        <v>625623.14478371886</v>
      </c>
      <c r="R66" s="54">
        <f t="shared" ca="1" si="17"/>
        <v>3.1874597950905637E-2</v>
      </c>
      <c r="S66" s="66">
        <f t="shared" ca="1" si="11"/>
        <v>10591735.086949935</v>
      </c>
      <c r="T66" s="68">
        <f t="shared" si="23"/>
        <v>39.5</v>
      </c>
      <c r="U66" s="416"/>
    </row>
    <row r="67" spans="2:21" s="51" customFormat="1" ht="14" thickBot="1">
      <c r="B67" s="15">
        <f t="shared" ref="B67" si="24">B66+1</f>
        <v>2060</v>
      </c>
      <c r="C67" s="61">
        <f t="shared" ca="1" si="18"/>
        <v>30.587361704077217</v>
      </c>
      <c r="D67" s="79">
        <f t="shared" ca="1" si="19"/>
        <v>84.058502321586076</v>
      </c>
      <c r="E67" s="85">
        <f t="shared" ca="1" si="5"/>
        <v>0.4398247387601591</v>
      </c>
      <c r="F67" s="61">
        <f t="shared" ca="1" si="20"/>
        <v>13.453078370858258</v>
      </c>
      <c r="G67" s="181">
        <f ca="1">OFFSET('Other Inputs'!$B135,,$D$2)</f>
        <v>0</v>
      </c>
      <c r="H67" s="61">
        <f t="shared" ca="1" si="13"/>
        <v>13.453078370858258</v>
      </c>
      <c r="I67" s="79">
        <f t="shared" ca="1" si="21"/>
        <v>82.789586677066907</v>
      </c>
      <c r="J67" s="63">
        <f ca="1">OFFSET('Other Inputs'!$B66,,$D$2)</f>
        <v>2</v>
      </c>
      <c r="K67" s="86">
        <f t="shared" ca="1" si="14"/>
        <v>26.906156741716515</v>
      </c>
      <c r="L67" s="82">
        <f ca="1">OFFSET('Other Inputs'!$B204,,$D$2)</f>
        <v>5.5E-2</v>
      </c>
      <c r="M67" s="52">
        <f ca="1">OFFSET('Other Inputs'!$B273,,$D$2)</f>
        <v>1.7500000000000002E-2</v>
      </c>
      <c r="N67" s="61">
        <f t="shared" ca="1" si="15"/>
        <v>28.882750281354866</v>
      </c>
      <c r="O67" s="61">
        <f t="shared" ca="1" si="16"/>
        <v>14.441375140677433</v>
      </c>
      <c r="P67" s="53"/>
      <c r="Q67" s="61">
        <f t="shared" ca="1" si="22"/>
        <v>645111.86945261678</v>
      </c>
      <c r="R67" s="54">
        <f t="shared" ca="1" si="17"/>
        <v>3.1150901035854828E-2</v>
      </c>
      <c r="S67" s="66">
        <f t="shared" ca="1" si="11"/>
        <v>9316302.5144689661</v>
      </c>
      <c r="T67" s="68">
        <f t="shared" si="23"/>
        <v>40.5</v>
      </c>
      <c r="U67" s="416"/>
    </row>
    <row r="68" spans="2:21" s="51" customFormat="1" ht="14" thickBot="1">
      <c r="B68" s="16" t="str">
        <f>Startyear&amp;" to "&amp;2050</f>
        <v>2020 to 2050</v>
      </c>
      <c r="C68" s="62">
        <f ca="1">SUMIFS(C$12:C$67, $B$12:$B$67,"&gt;="&amp;Startyear,$B$12:$B$67,"&lt;="&amp;2050)</f>
        <v>27470.494617138109</v>
      </c>
      <c r="D68" s="80"/>
      <c r="E68" s="87">
        <f ca="1">F68/C68</f>
        <v>0.50502031733302477</v>
      </c>
      <c r="F68" s="62">
        <f ca="1">SUMIFS(F$12:F$67, $B$12:$B$67,"&gt;="&amp;Startyear,$B$12:$B$67,"&lt;="&amp;Endyear)</f>
        <v>13873.157908842237</v>
      </c>
      <c r="G68" s="58">
        <f ca="1">1-H68/F68</f>
        <v>2.14536305188745E-2</v>
      </c>
      <c r="H68" s="62">
        <f ca="1">SUMIFS(H$12:H$67, $B$12:$B$67,"&gt;="&amp;Startyear,$B$12:$B$67,"&lt;="&amp;2050)</f>
        <v>13575.528304935933</v>
      </c>
      <c r="I68" s="57"/>
      <c r="J68" s="64">
        <f ca="1">K68/H68</f>
        <v>2</v>
      </c>
      <c r="K68" s="88">
        <f ca="1">SUMIFS(K$12:K$67, $B$12:$B$67,"&gt;="&amp;Startyear,$B$12:$B$67,"&lt;="&amp;2050)</f>
        <v>27151.056609871866</v>
      </c>
      <c r="L68" s="83"/>
      <c r="M68" s="59"/>
      <c r="N68" s="62">
        <f ca="1">SUMIFS(N$12:N$67, $B$12:$B$67,"&gt;="&amp;Startyear,$B$12:$B$67,"&lt;="&amp;2050)</f>
        <v>29145.641106074574</v>
      </c>
      <c r="O68" s="62">
        <f ca="1">SUMIFS(O$12:O$67, $B$12:$B$67,"&gt;="&amp;Startyear,$B$12:$B$67,"&lt;="&amp;2050)</f>
        <v>14572.820553037287</v>
      </c>
      <c r="P68" s="60"/>
      <c r="Q68" s="62">
        <f ca="1">S68/O68</f>
        <v>288317.82769451215</v>
      </c>
      <c r="R68" s="58">
        <f ca="1">(VLOOKUP(2050,$B$12:$Q$67,COLUMN(P1),0)/VLOOKUP(Startyear,$B$12:$Q$67,COLUMN(P1),0))^(1/(2050-Startyear))-1</f>
        <v>2.4057617224279237E-2</v>
      </c>
      <c r="S68" s="67">
        <f ca="1">SUMIFS(S$12:S$67, $B$12:$B$67,"&gt;="&amp;Startyear,$B$12:$B$67,"&lt;="&amp;2050)</f>
        <v>4201603965.2336497</v>
      </c>
      <c r="T68" s="69"/>
      <c r="U68" s="416"/>
    </row>
    <row r="69" spans="2:21" s="51" customFormat="1" ht="14" thickBot="1">
      <c r="B69" s="16" t="s">
        <v>31</v>
      </c>
      <c r="C69" s="70">
        <f ca="1">SUMPRODUCT(C$12:C$57,$T$12:$T$57)/C68</f>
        <v>9.5555514589184067</v>
      </c>
      <c r="D69" s="73"/>
      <c r="E69" s="74"/>
      <c r="F69" s="70">
        <f ca="1">SUMPRODUCT(F$12:F$67,$T$12:$T$67)/F68</f>
        <v>9.7665896240972696</v>
      </c>
      <c r="G69" s="140"/>
      <c r="H69" s="70">
        <f ca="1">SUMPRODUCT(H$12:H$57,$T$12:$T$57)/H68</f>
        <v>9.2178342758444689</v>
      </c>
      <c r="I69" s="70"/>
      <c r="J69" s="70"/>
      <c r="K69" s="70">
        <f ca="1">SUMPRODUCT(K$12:K$57,$T$12:$T$57)/K68</f>
        <v>9.2178342758444689</v>
      </c>
      <c r="L69" s="84"/>
      <c r="M69" s="70"/>
      <c r="N69" s="70">
        <f ca="1">SUMPRODUCT(N$12:N$57,$T$12:$T$57)/N68</f>
        <v>9.2178342758444725</v>
      </c>
      <c r="O69" s="70">
        <f ca="1">SUMPRODUCT(O$12:O$57,$T$12:$T$57)/O68</f>
        <v>9.2178342758444725</v>
      </c>
      <c r="P69" s="70"/>
      <c r="Q69" s="71"/>
      <c r="R69" s="72"/>
      <c r="S69" s="70">
        <f ca="1">SUMPRODUCT(S$12:S$57,$T$12:$T$57)/S68</f>
        <v>10.506530328632229</v>
      </c>
      <c r="T69" s="75"/>
      <c r="U69" s="416"/>
    </row>
    <row r="70" spans="2:21" s="51" customFormat="1" ht="14" thickBot="1">
      <c r="B70" s="16" t="str">
        <f>Startyear&amp;" to "&amp;Endyear</f>
        <v>2020 to 2060</v>
      </c>
      <c r="C70" s="62">
        <f ca="1">IF(C58=0,"N/A",SUMIFS(C$12:C$67, $B$12:$B$67,"&gt;="&amp;Startyear))</f>
        <v>28144.845316113737</v>
      </c>
      <c r="D70" s="80"/>
      <c r="E70" s="87">
        <f ca="1">IF(C58=0,"N/A",F70/C70)</f>
        <v>0.49292002684766767</v>
      </c>
      <c r="F70" s="62">
        <f ca="1">SUMIFS(F$12:F$67, $B$12:$B$67,"&gt;="&amp;Startyear)</f>
        <v>13873.157908842237</v>
      </c>
      <c r="G70" s="58">
        <f ca="1">1-H70/F70</f>
        <v>0</v>
      </c>
      <c r="H70" s="62">
        <f ca="1">IF(C58=0,"N/A",SUMIFS(H$12:H$67, $B$12:$B$67,"&gt;="&amp;Startyear))</f>
        <v>13873.157908842237</v>
      </c>
      <c r="I70" s="57"/>
      <c r="J70" s="64">
        <f ca="1">IF(C58=0,"N/A",K70/H70)</f>
        <v>2</v>
      </c>
      <c r="K70" s="88">
        <f ca="1">IF(C58=0,"N/A",SUMIFS(K$12:K$67, $B$12:$B$67,"&gt;="&amp;Startyear))</f>
        <v>27746.315817684474</v>
      </c>
      <c r="L70" s="83"/>
      <c r="M70" s="59"/>
      <c r="N70" s="62">
        <f ca="1">IF(C58=0,"N/A",SUMIFS(N$12:N$67, $B$12:$B$67,"&gt;="&amp;Startyear))</f>
        <v>29784.629543441111</v>
      </c>
      <c r="O70" s="62">
        <f ca="1">IF(C58=0,"N/A",SUMIFS(O$12:O$67, $B$12:$B$67,"&gt;="&amp;Startyear))</f>
        <v>14892.314771720556</v>
      </c>
      <c r="P70" s="60"/>
      <c r="Q70" s="62">
        <f ca="1">IF(OR(Q58="",Q58=0),"N/A",S70/O70)</f>
        <v>293847.82919132273</v>
      </c>
      <c r="R70" s="58">
        <f ca="1">IF(OR(Q58="",Q58=0),"N/A",(VLOOKUP($B$67,$B$12:$Q$67,COLUMN(P3),0)/VLOOKUP(Startyear,$B$12:$Q$67,COLUMN(P3),0))^(1/($B$67-Startyear))-1)</f>
        <v>2.5389329936721383E-2</v>
      </c>
      <c r="S70" s="67">
        <f ca="1">IF(OR(Q58="",Q58=0),"N/A",SUMIFS(S$12:S$67, $B$12:$B$67,"&gt;="&amp;Startyear))</f>
        <v>4376074367.3039541</v>
      </c>
      <c r="T70" s="69"/>
      <c r="U70" s="416"/>
    </row>
    <row r="71" spans="2:21" ht="14" thickBot="1">
      <c r="B71" s="16" t="s">
        <v>31</v>
      </c>
      <c r="C71" s="70">
        <f ca="1">IF(C58=0,"N/A",SUMPRODUCT(C$12:C$67,$T$12:$T$67)/C70)</f>
        <v>10.160564862046087</v>
      </c>
      <c r="D71" s="73"/>
      <c r="E71" s="74"/>
      <c r="F71" s="70">
        <f ca="1">SUMPRODUCT(F$12:F$67,$T$12:$T$67)/F70</f>
        <v>9.7665896240972696</v>
      </c>
      <c r="G71" s="140"/>
      <c r="H71" s="70">
        <f ca="1">IF(C58=0,"N/A",SUMPRODUCT(H$12:H$67,$T$12:$T$67)/H70)</f>
        <v>9.7665896240972696</v>
      </c>
      <c r="I71" s="70"/>
      <c r="J71" s="70"/>
      <c r="K71" s="75">
        <f ca="1">IF(C58=0,"N/A",SUMPRODUCT(K$12:K$67,$T$12:$T$67)/K70)</f>
        <v>9.7665896240972696</v>
      </c>
      <c r="L71" s="84"/>
      <c r="M71" s="70"/>
      <c r="N71" s="70">
        <f ca="1">IF(C58=0,"N/A",SUMPRODUCT(N$12:N$67,$T$12:$T$67)/N70)</f>
        <v>9.7665896240972767</v>
      </c>
      <c r="O71" s="70">
        <f ca="1">IF(C58=0,"N/A",SUMPRODUCT(O$12:O$67,$T$12:$T$67)/O70)</f>
        <v>9.7665896240972767</v>
      </c>
      <c r="P71" s="70"/>
      <c r="Q71" s="71"/>
      <c r="R71" s="72"/>
      <c r="S71" s="73">
        <f ca="1">IF(OR(Q58="",Q58=0),"N/A",SUMPRODUCT(S$12:S$67,$T$12:$T$67)/S70)</f>
        <v>11.483581899905174</v>
      </c>
      <c r="T71" s="75"/>
      <c r="U71" s="416"/>
    </row>
    <row r="72" spans="2:21" hidden="1">
      <c r="F72" s="30"/>
      <c r="H72" s="30"/>
      <c r="I72" s="30"/>
      <c r="J72" s="30"/>
      <c r="S72" s="18"/>
    </row>
    <row r="73" spans="2:21" hidden="1">
      <c r="S73" s="30"/>
    </row>
    <row r="74" spans="2:21" hidden="1">
      <c r="S74" s="19"/>
    </row>
    <row r="75" spans="2:21" hidden="1"/>
    <row r="76" spans="2:21" hidden="1">
      <c r="S76" s="18"/>
    </row>
    <row r="77" spans="2:21" hidden="1"/>
    <row r="78" spans="2:21" hidden="1">
      <c r="S78" s="17"/>
    </row>
    <row r="79" spans="2:21" hidden="1"/>
    <row r="80" spans="2:21"/>
    <row r="81"/>
    <row r="82"/>
    <row r="83"/>
    <row r="84"/>
    <row r="85"/>
    <row r="86"/>
    <row r="87"/>
    <row r="88"/>
    <row r="89"/>
  </sheetData>
  <pageMargins left="0.75" right="0.75" top="1" bottom="1" header="0.5" footer="0.5"/>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26</vt:i4>
      </vt:variant>
      <vt:variant>
        <vt:lpstr>Named Ranges</vt:lpstr>
      </vt:variant>
      <vt:variant>
        <vt:i4>15</vt:i4>
      </vt:variant>
    </vt:vector>
  </HeadingPairs>
  <TitlesOfParts>
    <vt:vector size="41" baseType="lpstr">
      <vt:lpstr>Information</vt:lpstr>
      <vt:lpstr>Review</vt:lpstr>
      <vt:lpstr>Actual</vt:lpstr>
      <vt:lpstr>Deaths</vt:lpstr>
      <vt:lpstr>Other Inputs</vt:lpstr>
      <vt:lpstr>Results</vt:lpstr>
      <vt:lpstr>Results Comparison</vt:lpstr>
      <vt:lpstr>ResultsByYr</vt:lpstr>
      <vt:lpstr>1</vt:lpstr>
      <vt:lpstr>2</vt:lpstr>
      <vt:lpstr>3</vt:lpstr>
      <vt:lpstr>4</vt:lpstr>
      <vt:lpstr>5</vt:lpstr>
      <vt:lpstr>6</vt:lpstr>
      <vt:lpstr>7</vt:lpstr>
      <vt:lpstr>8</vt:lpstr>
      <vt:lpstr>9</vt:lpstr>
      <vt:lpstr>10</vt:lpstr>
      <vt:lpstr>2009 Scenario 23</vt:lpstr>
      <vt:lpstr>Deaths - AWP2 (2020)</vt:lpstr>
      <vt:lpstr>Deaths - HSE (AWP) 2009</vt:lpstr>
      <vt:lpstr>Deaths - 2009 exc. background</vt:lpstr>
      <vt:lpstr>PtC 2020</vt:lpstr>
      <vt:lpstr>PtC(3) 2009</vt:lpstr>
      <vt:lpstr>ACPC 2020</vt:lpstr>
      <vt:lpstr>ACPC(RPI=2.5%) 2009</vt:lpstr>
      <vt:lpstr>Discount</vt:lpstr>
      <vt:lpstr>Endyear</vt:lpstr>
      <vt:lpstr>'1'!Print_Area</vt:lpstr>
      <vt:lpstr>'10'!Print_Area</vt:lpstr>
      <vt:lpstr>'2'!Print_Area</vt:lpstr>
      <vt:lpstr>'2009 Scenario 23'!Print_Area</vt:lpstr>
      <vt:lpstr>'3'!Print_Area</vt:lpstr>
      <vt:lpstr>'4'!Print_Area</vt:lpstr>
      <vt:lpstr>'5'!Print_Area</vt:lpstr>
      <vt:lpstr>'6'!Print_Area</vt:lpstr>
      <vt:lpstr>'7'!Print_Area</vt:lpstr>
      <vt:lpstr>'8'!Print_Area</vt:lpstr>
      <vt:lpstr>'9'!Print_Area</vt:lpstr>
      <vt:lpstr>Startyear</vt:lpstr>
      <vt:lpstr>TotalRow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 Asbestos Working Party</dc:creator>
  <cp:lastModifiedBy>Microsoft Office User</cp:lastModifiedBy>
  <dcterms:created xsi:type="dcterms:W3CDTF">2014-11-18T17:16:50Z</dcterms:created>
  <dcterms:modified xsi:type="dcterms:W3CDTF">2020-12-21T00:00:36Z</dcterms:modified>
</cp:coreProperties>
</file>