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EDUCATE\Exam_Papers\2018\September 2018\"/>
    </mc:Choice>
  </mc:AlternateContent>
  <bookViews>
    <workbookView xWindow="888" yWindow="468" windowWidth="27912" windowHeight="17532" tabRatio="500"/>
  </bookViews>
  <sheets>
    <sheet name="Parameters" sheetId="1" r:id="rId1"/>
    <sheet name="Policy projection" sheetId="7" r:id="rId2"/>
    <sheet name="Fund Projection" sheetId="2" r:id="rId3"/>
    <sheet name="Product Projection" sheetId="5" r:id="rId4"/>
    <sheet name="Profit Summary" sheetId="3" r:id="rId5"/>
  </sheets>
  <definedNames>
    <definedName name="AllocPremHigh">Parameters!$F$35</definedName>
    <definedName name="AllocPremLow">Parameters!$B$35</definedName>
    <definedName name="AllocPremMed">Parameters!$D$35</definedName>
    <definedName name="DiscRate">Parameters!$B$24</definedName>
    <definedName name="Exit">Parameters!$B$27</definedName>
    <definedName name="ExitCharge">Parameters!$B$15:$C$19</definedName>
    <definedName name="FundCharge">Parameters!$B$11</definedName>
    <definedName name="Infl">Parameters!$B$25</definedName>
    <definedName name="InitExp">Parameters!$B$28</definedName>
    <definedName name="InvReturn">Parameters!$B$23</definedName>
    <definedName name="Mortality">Parameters!$B$26</definedName>
    <definedName name="PremiumCharge">Parameters!$B$6:$C$8</definedName>
    <definedName name="PremiumHigh">Parameters!$F$33</definedName>
    <definedName name="PremiumLow">Parameters!$B$33</definedName>
    <definedName name="PremiumMed">Parameters!$D$33</definedName>
    <definedName name="ProjSales">Parameters!$B$38</definedName>
    <definedName name="RenExp">Parameters!$B$29</definedName>
    <definedName name="TermHigh">Parameters!$F$34</definedName>
    <definedName name="TermLow">Parameters!$B$34</definedName>
    <definedName name="TermMed">Parameters!$D$34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" i="3" l="1"/>
  <c r="A8" i="3"/>
  <c r="A7" i="3"/>
  <c r="D6" i="3"/>
  <c r="C6" i="3"/>
  <c r="B6" i="3"/>
  <c r="AQ4" i="5"/>
  <c r="AL4" i="5"/>
  <c r="AG4" i="5"/>
  <c r="AB4" i="5"/>
  <c r="W4" i="5"/>
  <c r="R4" i="5"/>
  <c r="M4" i="5"/>
  <c r="H4" i="5"/>
  <c r="C4" i="5"/>
  <c r="B35" i="1"/>
  <c r="G6" i="2"/>
  <c r="D35" i="1"/>
  <c r="F35" i="1"/>
  <c r="C6" i="2"/>
  <c r="A7" i="7"/>
  <c r="A8" i="7"/>
  <c r="B8" i="7"/>
  <c r="C6" i="7"/>
  <c r="A7" i="2"/>
  <c r="B7" i="2"/>
  <c r="A7" i="5"/>
  <c r="A8" i="5"/>
  <c r="B6" i="5"/>
  <c r="B6" i="7"/>
  <c r="B6" i="2"/>
  <c r="B48" i="3"/>
  <c r="B7" i="7"/>
  <c r="A8" i="2"/>
  <c r="B8" i="2"/>
  <c r="A9" i="5"/>
  <c r="B8" i="5"/>
  <c r="B7" i="5"/>
  <c r="A9" i="7"/>
  <c r="C6" i="5"/>
  <c r="AG6" i="5"/>
  <c r="R6" i="5"/>
  <c r="H6" i="5"/>
  <c r="W6" i="5"/>
  <c r="AL6" i="5"/>
  <c r="AB6" i="5"/>
  <c r="M6" i="5"/>
  <c r="AQ6" i="5"/>
  <c r="D6" i="2"/>
  <c r="E6" i="2"/>
  <c r="S6" i="5"/>
  <c r="E6" i="7"/>
  <c r="D6" i="7"/>
  <c r="G7" i="2"/>
  <c r="A9" i="2"/>
  <c r="G8" i="2"/>
  <c r="C7" i="7"/>
  <c r="D7" i="7"/>
  <c r="G9" i="2"/>
  <c r="A10" i="2"/>
  <c r="B9" i="2"/>
  <c r="AC6" i="5"/>
  <c r="X6" i="5"/>
  <c r="H7" i="5"/>
  <c r="AB7" i="5"/>
  <c r="N6" i="5"/>
  <c r="I6" i="5"/>
  <c r="AH6" i="5"/>
  <c r="F6" i="2"/>
  <c r="C7" i="2"/>
  <c r="AR6" i="5"/>
  <c r="AM6" i="5"/>
  <c r="D6" i="5"/>
  <c r="A10" i="7"/>
  <c r="B9" i="7"/>
  <c r="B9" i="5"/>
  <c r="A10" i="5"/>
  <c r="M7" i="5"/>
  <c r="R7" i="5"/>
  <c r="AL7" i="5"/>
  <c r="AG7" i="5"/>
  <c r="AQ7" i="5"/>
  <c r="W7" i="5"/>
  <c r="C7" i="5"/>
  <c r="E7" i="7"/>
  <c r="C8" i="7"/>
  <c r="Y6" i="5"/>
  <c r="Z6" i="5"/>
  <c r="AN6" i="5"/>
  <c r="AO6" i="5"/>
  <c r="T6" i="5"/>
  <c r="U6" i="5"/>
  <c r="AS6" i="5"/>
  <c r="AT6" i="5"/>
  <c r="A11" i="7"/>
  <c r="B10" i="7"/>
  <c r="AI6" i="5"/>
  <c r="AJ6" i="5"/>
  <c r="O6" i="5"/>
  <c r="P6" i="5"/>
  <c r="A11" i="5"/>
  <c r="B10" i="5"/>
  <c r="J6" i="5"/>
  <c r="K6" i="5"/>
  <c r="D7" i="2"/>
  <c r="E7" i="2"/>
  <c r="F7" i="2"/>
  <c r="AD6" i="5"/>
  <c r="AE6" i="5"/>
  <c r="G10" i="2"/>
  <c r="A11" i="2"/>
  <c r="B10" i="2"/>
  <c r="E6" i="5"/>
  <c r="F6" i="5"/>
  <c r="AQ8" i="5"/>
  <c r="M8" i="5"/>
  <c r="E8" i="7"/>
  <c r="W8" i="5"/>
  <c r="R8" i="5"/>
  <c r="AG8" i="5"/>
  <c r="AL8" i="5"/>
  <c r="D8" i="7"/>
  <c r="C8" i="5"/>
  <c r="H8" i="5"/>
  <c r="AB8" i="5"/>
  <c r="C9" i="7"/>
  <c r="R9" i="5"/>
  <c r="C8" i="2"/>
  <c r="E7" i="5"/>
  <c r="AN7" i="5"/>
  <c r="O7" i="5"/>
  <c r="AS7" i="5"/>
  <c r="T7" i="5"/>
  <c r="AI7" i="5"/>
  <c r="J7" i="5"/>
  <c r="Y7" i="5"/>
  <c r="AD7" i="5"/>
  <c r="A12" i="5"/>
  <c r="B11" i="5"/>
  <c r="G11" i="2"/>
  <c r="B11" i="2"/>
  <c r="A12" i="2"/>
  <c r="A12" i="7"/>
  <c r="B11" i="7"/>
  <c r="AH7" i="5"/>
  <c r="AM7" i="5"/>
  <c r="S7" i="5"/>
  <c r="I7" i="5"/>
  <c r="D7" i="5"/>
  <c r="F7" i="5"/>
  <c r="N7" i="5"/>
  <c r="X7" i="5"/>
  <c r="AC7" i="5"/>
  <c r="AR7" i="5"/>
  <c r="Z7" i="5"/>
  <c r="AT7" i="5"/>
  <c r="AJ7" i="5"/>
  <c r="AG9" i="5"/>
  <c r="P7" i="5"/>
  <c r="M9" i="5"/>
  <c r="E9" i="7"/>
  <c r="H9" i="5"/>
  <c r="K7" i="5"/>
  <c r="D9" i="7"/>
  <c r="W9" i="5"/>
  <c r="C9" i="5"/>
  <c r="AQ9" i="5"/>
  <c r="AB9" i="5"/>
  <c r="AL9" i="5"/>
  <c r="AE7" i="5"/>
  <c r="U7" i="5"/>
  <c r="AO7" i="5"/>
  <c r="A13" i="7"/>
  <c r="B12" i="7"/>
  <c r="G12" i="2"/>
  <c r="A13" i="2"/>
  <c r="B12" i="2"/>
  <c r="D8" i="2"/>
  <c r="E8" i="2"/>
  <c r="A13" i="5"/>
  <c r="B12" i="5"/>
  <c r="C10" i="7"/>
  <c r="AH8" i="5"/>
  <c r="AC8" i="5"/>
  <c r="S8" i="5"/>
  <c r="D8" i="5"/>
  <c r="I8" i="5"/>
  <c r="AM8" i="5"/>
  <c r="N8" i="5"/>
  <c r="X8" i="5"/>
  <c r="AR8" i="5"/>
  <c r="F8" i="2"/>
  <c r="G13" i="2"/>
  <c r="B13" i="2"/>
  <c r="A14" i="2"/>
  <c r="A14" i="7"/>
  <c r="B13" i="7"/>
  <c r="B13" i="5"/>
  <c r="A14" i="5"/>
  <c r="W10" i="5"/>
  <c r="M10" i="5"/>
  <c r="AG10" i="5"/>
  <c r="C10" i="5"/>
  <c r="D10" i="7"/>
  <c r="AQ10" i="5"/>
  <c r="H10" i="5"/>
  <c r="AB10" i="5"/>
  <c r="E10" i="7"/>
  <c r="R10" i="5"/>
  <c r="AL10" i="5"/>
  <c r="A15" i="7"/>
  <c r="B14" i="7"/>
  <c r="C9" i="2"/>
  <c r="AS8" i="5"/>
  <c r="AT8" i="5"/>
  <c r="T8" i="5"/>
  <c r="U8" i="5"/>
  <c r="AN8" i="5"/>
  <c r="AO8" i="5"/>
  <c r="AI8" i="5"/>
  <c r="AJ8" i="5"/>
  <c r="J8" i="5"/>
  <c r="K8" i="5"/>
  <c r="O8" i="5"/>
  <c r="P8" i="5"/>
  <c r="Y8" i="5"/>
  <c r="Z8" i="5"/>
  <c r="AD8" i="5"/>
  <c r="AE8" i="5"/>
  <c r="E8" i="5"/>
  <c r="F8" i="5"/>
  <c r="A15" i="5"/>
  <c r="B14" i="5"/>
  <c r="G14" i="2"/>
  <c r="A15" i="2"/>
  <c r="B14" i="2"/>
  <c r="C11" i="7"/>
  <c r="H11" i="5"/>
  <c r="AB11" i="5"/>
  <c r="D9" i="2"/>
  <c r="E9" i="2"/>
  <c r="G15" i="2"/>
  <c r="A16" i="2"/>
  <c r="B15" i="2"/>
  <c r="A16" i="5"/>
  <c r="B15" i="5"/>
  <c r="A16" i="7"/>
  <c r="B15" i="7"/>
  <c r="E11" i="7"/>
  <c r="D11" i="7"/>
  <c r="C12" i="7"/>
  <c r="W11" i="5"/>
  <c r="R11" i="5"/>
  <c r="AQ11" i="5"/>
  <c r="AL11" i="5"/>
  <c r="M11" i="5"/>
  <c r="C11" i="5"/>
  <c r="E12" i="7"/>
  <c r="AL12" i="5"/>
  <c r="M12" i="5"/>
  <c r="R12" i="5"/>
  <c r="AQ12" i="5"/>
  <c r="AG12" i="5"/>
  <c r="C12" i="5"/>
  <c r="AB12" i="5"/>
  <c r="W12" i="5"/>
  <c r="D12" i="7"/>
  <c r="H12" i="5"/>
  <c r="AG11" i="5"/>
  <c r="AM9" i="5"/>
  <c r="I9" i="5"/>
  <c r="AR9" i="5"/>
  <c r="N9" i="5"/>
  <c r="S9" i="5"/>
  <c r="AH9" i="5"/>
  <c r="AC9" i="5"/>
  <c r="X9" i="5"/>
  <c r="D9" i="5"/>
  <c r="G16" i="2"/>
  <c r="A17" i="2"/>
  <c r="B16" i="2"/>
  <c r="F9" i="2"/>
  <c r="A17" i="7"/>
  <c r="B16" i="7"/>
  <c r="A17" i="5"/>
  <c r="B16" i="5"/>
  <c r="C13" i="7"/>
  <c r="AQ13" i="5"/>
  <c r="W13" i="5"/>
  <c r="AL13" i="5"/>
  <c r="D13" i="7"/>
  <c r="R13" i="5"/>
  <c r="AB13" i="5"/>
  <c r="M13" i="5"/>
  <c r="E13" i="7"/>
  <c r="H13" i="5"/>
  <c r="AG13" i="5"/>
  <c r="C13" i="5"/>
  <c r="C10" i="2"/>
  <c r="O9" i="5"/>
  <c r="AD9" i="5"/>
  <c r="AS9" i="5"/>
  <c r="AT9" i="5"/>
  <c r="T9" i="5"/>
  <c r="U9" i="5"/>
  <c r="E9" i="5"/>
  <c r="F9" i="5"/>
  <c r="AI9" i="5"/>
  <c r="AJ9" i="5"/>
  <c r="AN9" i="5"/>
  <c r="AO9" i="5"/>
  <c r="Y9" i="5"/>
  <c r="Z9" i="5"/>
  <c r="J9" i="5"/>
  <c r="K9" i="5"/>
  <c r="AE9" i="5"/>
  <c r="A18" i="7"/>
  <c r="B17" i="7"/>
  <c r="G17" i="2"/>
  <c r="A18" i="2"/>
  <c r="B17" i="2"/>
  <c r="B17" i="5"/>
  <c r="A18" i="5"/>
  <c r="P9" i="5"/>
  <c r="C14" i="7"/>
  <c r="AL14" i="5"/>
  <c r="A19" i="5"/>
  <c r="B18" i="5"/>
  <c r="G18" i="2"/>
  <c r="A19" i="2"/>
  <c r="B18" i="2"/>
  <c r="A19" i="7"/>
  <c r="B18" i="7"/>
  <c r="D10" i="2"/>
  <c r="AG14" i="5"/>
  <c r="R14" i="5"/>
  <c r="AQ14" i="5"/>
  <c r="D14" i="7"/>
  <c r="C14" i="5"/>
  <c r="AB14" i="5"/>
  <c r="H14" i="5"/>
  <c r="M14" i="5"/>
  <c r="W14" i="5"/>
  <c r="E14" i="7"/>
  <c r="E10" i="2"/>
  <c r="G19" i="2"/>
  <c r="B19" i="2"/>
  <c r="A20" i="2"/>
  <c r="A20" i="5"/>
  <c r="B19" i="5"/>
  <c r="A20" i="7"/>
  <c r="B19" i="7"/>
  <c r="C15" i="7"/>
  <c r="E15" i="7"/>
  <c r="AG15" i="5"/>
  <c r="AQ15" i="5"/>
  <c r="H15" i="5"/>
  <c r="W15" i="5"/>
  <c r="R15" i="5"/>
  <c r="AB15" i="5"/>
  <c r="AL15" i="5"/>
  <c r="D15" i="7"/>
  <c r="M15" i="5"/>
  <c r="C15" i="5"/>
  <c r="A21" i="5"/>
  <c r="B20" i="5"/>
  <c r="A21" i="7"/>
  <c r="B20" i="7"/>
  <c r="G20" i="2"/>
  <c r="A21" i="2"/>
  <c r="B20" i="2"/>
  <c r="S10" i="5"/>
  <c r="AM10" i="5"/>
  <c r="D10" i="5"/>
  <c r="I10" i="5"/>
  <c r="AR10" i="5"/>
  <c r="AH10" i="5"/>
  <c r="X10" i="5"/>
  <c r="N10" i="5"/>
  <c r="AC10" i="5"/>
  <c r="F10" i="2"/>
  <c r="C16" i="7"/>
  <c r="G21" i="2"/>
  <c r="B21" i="2"/>
  <c r="A22" i="2"/>
  <c r="A22" i="7"/>
  <c r="B21" i="7"/>
  <c r="C11" i="2"/>
  <c r="T10" i="5"/>
  <c r="U10" i="5"/>
  <c r="O10" i="5"/>
  <c r="P10" i="5"/>
  <c r="Y10" i="5"/>
  <c r="Z10" i="5"/>
  <c r="AI10" i="5"/>
  <c r="AJ10" i="5"/>
  <c r="AD10" i="5"/>
  <c r="AE10" i="5"/>
  <c r="E10" i="5"/>
  <c r="F10" i="5"/>
  <c r="AS10" i="5"/>
  <c r="AT10" i="5"/>
  <c r="AN10" i="5"/>
  <c r="AO10" i="5"/>
  <c r="J10" i="5"/>
  <c r="K10" i="5"/>
  <c r="B21" i="5"/>
  <c r="A22" i="5"/>
  <c r="D16" i="7"/>
  <c r="AB16" i="5"/>
  <c r="AL16" i="5"/>
  <c r="H16" i="5"/>
  <c r="W16" i="5"/>
  <c r="AG16" i="5"/>
  <c r="AQ16" i="5"/>
  <c r="M16" i="5"/>
  <c r="E16" i="7"/>
  <c r="R16" i="5"/>
  <c r="C16" i="5"/>
  <c r="G22" i="2"/>
  <c r="A23" i="2"/>
  <c r="B22" i="2"/>
  <c r="A23" i="5"/>
  <c r="B22" i="5"/>
  <c r="D11" i="2"/>
  <c r="E11" i="2"/>
  <c r="A23" i="7"/>
  <c r="B22" i="7"/>
  <c r="C17" i="7"/>
  <c r="F11" i="2"/>
  <c r="O11" i="5"/>
  <c r="AH11" i="5"/>
  <c r="AC11" i="5"/>
  <c r="X11" i="5"/>
  <c r="N11" i="5"/>
  <c r="D11" i="5"/>
  <c r="I11" i="5"/>
  <c r="S11" i="5"/>
  <c r="AM11" i="5"/>
  <c r="AR11" i="5"/>
  <c r="A24" i="5"/>
  <c r="B23" i="5"/>
  <c r="A24" i="7"/>
  <c r="B23" i="7"/>
  <c r="E11" i="5"/>
  <c r="J11" i="5"/>
  <c r="G23" i="2"/>
  <c r="A24" i="2"/>
  <c r="B23" i="2"/>
  <c r="E17" i="7"/>
  <c r="R17" i="5"/>
  <c r="H17" i="5"/>
  <c r="AQ17" i="5"/>
  <c r="D17" i="7"/>
  <c r="AB17" i="5"/>
  <c r="C17" i="5"/>
  <c r="AL17" i="5"/>
  <c r="W17" i="5"/>
  <c r="AG17" i="5"/>
  <c r="M17" i="5"/>
  <c r="Y11" i="5"/>
  <c r="Z11" i="5"/>
  <c r="AS11" i="5"/>
  <c r="AT11" i="5"/>
  <c r="AN11" i="5"/>
  <c r="T11" i="5"/>
  <c r="U11" i="5"/>
  <c r="AI11" i="5"/>
  <c r="AJ11" i="5"/>
  <c r="C12" i="2"/>
  <c r="AD11" i="5"/>
  <c r="G24" i="2"/>
  <c r="A25" i="2"/>
  <c r="B24" i="2"/>
  <c r="A25" i="5"/>
  <c r="B24" i="5"/>
  <c r="K11" i="5"/>
  <c r="AE11" i="5"/>
  <c r="D12" i="2"/>
  <c r="E12" i="2"/>
  <c r="F11" i="5"/>
  <c r="AO11" i="5"/>
  <c r="P11" i="5"/>
  <c r="A25" i="7"/>
  <c r="B24" i="7"/>
  <c r="C18" i="7"/>
  <c r="A26" i="7"/>
  <c r="B25" i="7"/>
  <c r="AR12" i="5"/>
  <c r="AC12" i="5"/>
  <c r="S12" i="5"/>
  <c r="D12" i="5"/>
  <c r="I12" i="5"/>
  <c r="AM12" i="5"/>
  <c r="X12" i="5"/>
  <c r="AH12" i="5"/>
  <c r="N12" i="5"/>
  <c r="B25" i="5"/>
  <c r="A26" i="5"/>
  <c r="G25" i="2"/>
  <c r="A26" i="2"/>
  <c r="B25" i="2"/>
  <c r="F12" i="2"/>
  <c r="E18" i="7"/>
  <c r="H18" i="5"/>
  <c r="M18" i="5"/>
  <c r="R18" i="5"/>
  <c r="W18" i="5"/>
  <c r="AQ18" i="5"/>
  <c r="C18" i="5"/>
  <c r="AL18" i="5"/>
  <c r="AB18" i="5"/>
  <c r="D18" i="7"/>
  <c r="C19" i="7"/>
  <c r="AG18" i="5"/>
  <c r="A27" i="5"/>
  <c r="B26" i="5"/>
  <c r="C13" i="2"/>
  <c r="AI12" i="5"/>
  <c r="AJ12" i="5"/>
  <c r="O12" i="5"/>
  <c r="P12" i="5"/>
  <c r="J12" i="5"/>
  <c r="K12" i="5"/>
  <c r="T12" i="5"/>
  <c r="U12" i="5"/>
  <c r="AN12" i="5"/>
  <c r="AO12" i="5"/>
  <c r="AS12" i="5"/>
  <c r="AT12" i="5"/>
  <c r="E12" i="5"/>
  <c r="F12" i="5"/>
  <c r="Y12" i="5"/>
  <c r="Z12" i="5"/>
  <c r="AD12" i="5"/>
  <c r="AE12" i="5"/>
  <c r="G26" i="2"/>
  <c r="A27" i="2"/>
  <c r="B26" i="2"/>
  <c r="A27" i="7"/>
  <c r="B26" i="7"/>
  <c r="AG19" i="5"/>
  <c r="H19" i="5"/>
  <c r="M19" i="5"/>
  <c r="W19" i="5"/>
  <c r="R19" i="5"/>
  <c r="AL19" i="5"/>
  <c r="C19" i="5"/>
  <c r="AB19" i="5"/>
  <c r="D19" i="7"/>
  <c r="E19" i="7"/>
  <c r="AQ19" i="5"/>
  <c r="A28" i="7"/>
  <c r="B27" i="7"/>
  <c r="G27" i="2"/>
  <c r="B27" i="2"/>
  <c r="A28" i="2"/>
  <c r="D13" i="2"/>
  <c r="A28" i="5"/>
  <c r="B27" i="5"/>
  <c r="C20" i="7"/>
  <c r="E13" i="2"/>
  <c r="A29" i="7"/>
  <c r="B28" i="7"/>
  <c r="A29" i="5"/>
  <c r="B28" i="5"/>
  <c r="G28" i="2"/>
  <c r="A29" i="2"/>
  <c r="B28" i="2"/>
  <c r="H20" i="5"/>
  <c r="AQ20" i="5"/>
  <c r="AG20" i="5"/>
  <c r="W20" i="5"/>
  <c r="D20" i="7"/>
  <c r="AB20" i="5"/>
  <c r="E20" i="7"/>
  <c r="M20" i="5"/>
  <c r="AL20" i="5"/>
  <c r="C20" i="5"/>
  <c r="R20" i="5"/>
  <c r="C21" i="7"/>
  <c r="G29" i="2"/>
  <c r="B29" i="2"/>
  <c r="A30" i="2"/>
  <c r="AM13" i="5"/>
  <c r="AC13" i="5"/>
  <c r="D13" i="5"/>
  <c r="X13" i="5"/>
  <c r="AR13" i="5"/>
  <c r="S13" i="5"/>
  <c r="AH13" i="5"/>
  <c r="I13" i="5"/>
  <c r="N13" i="5"/>
  <c r="B29" i="5"/>
  <c r="A30" i="5"/>
  <c r="A30" i="7"/>
  <c r="B29" i="7"/>
  <c r="F13" i="2"/>
  <c r="AL21" i="5"/>
  <c r="W21" i="5"/>
  <c r="R21" i="5"/>
  <c r="AQ21" i="5"/>
  <c r="C21" i="5"/>
  <c r="M21" i="5"/>
  <c r="E21" i="7"/>
  <c r="D21" i="7"/>
  <c r="C22" i="7"/>
  <c r="H21" i="5"/>
  <c r="AB21" i="5"/>
  <c r="AG21" i="5"/>
  <c r="A31" i="5"/>
  <c r="B30" i="5"/>
  <c r="G30" i="2"/>
  <c r="A31" i="2"/>
  <c r="B30" i="2"/>
  <c r="C14" i="2"/>
  <c r="AN13" i="5"/>
  <c r="AO13" i="5"/>
  <c r="E13" i="5"/>
  <c r="F13" i="5"/>
  <c r="AS13" i="5"/>
  <c r="AT13" i="5"/>
  <c r="AD13" i="5"/>
  <c r="AE13" i="5"/>
  <c r="T13" i="5"/>
  <c r="U13" i="5"/>
  <c r="O13" i="5"/>
  <c r="P13" i="5"/>
  <c r="J13" i="5"/>
  <c r="K13" i="5"/>
  <c r="Y13" i="5"/>
  <c r="Z13" i="5"/>
  <c r="AI13" i="5"/>
  <c r="AJ13" i="5"/>
  <c r="A31" i="7"/>
  <c r="B30" i="7"/>
  <c r="AL22" i="5"/>
  <c r="AG22" i="5"/>
  <c r="W22" i="5"/>
  <c r="R22" i="5"/>
  <c r="D22" i="7"/>
  <c r="C22" i="5"/>
  <c r="H22" i="5"/>
  <c r="E22" i="7"/>
  <c r="M22" i="5"/>
  <c r="AQ22" i="5"/>
  <c r="AB22" i="5"/>
  <c r="G31" i="2"/>
  <c r="A32" i="2"/>
  <c r="B31" i="2"/>
  <c r="D14" i="2"/>
  <c r="E14" i="2"/>
  <c r="A32" i="7"/>
  <c r="B31" i="7"/>
  <c r="A32" i="5"/>
  <c r="B31" i="5"/>
  <c r="C23" i="7"/>
  <c r="F14" i="2"/>
  <c r="AS14" i="5"/>
  <c r="S14" i="5"/>
  <c r="N14" i="5"/>
  <c r="AM14" i="5"/>
  <c r="AH14" i="5"/>
  <c r="I14" i="5"/>
  <c r="AR14" i="5"/>
  <c r="AC14" i="5"/>
  <c r="D14" i="5"/>
  <c r="X14" i="5"/>
  <c r="G32" i="2"/>
  <c r="A33" i="2"/>
  <c r="B32" i="2"/>
  <c r="A33" i="7"/>
  <c r="B32" i="7"/>
  <c r="A33" i="5"/>
  <c r="B32" i="5"/>
  <c r="C15" i="2"/>
  <c r="T14" i="5"/>
  <c r="Y14" i="5"/>
  <c r="AI14" i="5"/>
  <c r="O14" i="5"/>
  <c r="J14" i="5"/>
  <c r="AD14" i="5"/>
  <c r="E14" i="5"/>
  <c r="AB23" i="5"/>
  <c r="AG23" i="5"/>
  <c r="AL23" i="5"/>
  <c r="C23" i="5"/>
  <c r="D23" i="7"/>
  <c r="H23" i="5"/>
  <c r="AQ23" i="5"/>
  <c r="W23" i="5"/>
  <c r="M23" i="5"/>
  <c r="E23" i="7"/>
  <c r="R23" i="5"/>
  <c r="C24" i="7"/>
  <c r="AN14" i="5"/>
  <c r="AO14" i="5"/>
  <c r="B33" i="5"/>
  <c r="A34" i="5"/>
  <c r="AT14" i="5"/>
  <c r="P14" i="5"/>
  <c r="D15" i="2"/>
  <c r="E15" i="2"/>
  <c r="Z14" i="5"/>
  <c r="K14" i="5"/>
  <c r="U14" i="5"/>
  <c r="G33" i="2"/>
  <c r="A34" i="2"/>
  <c r="B33" i="2"/>
  <c r="F14" i="5"/>
  <c r="AJ14" i="5"/>
  <c r="A34" i="7"/>
  <c r="B33" i="7"/>
  <c r="AE14" i="5"/>
  <c r="H24" i="5"/>
  <c r="C24" i="5"/>
  <c r="E24" i="7"/>
  <c r="M24" i="5"/>
  <c r="W24" i="5"/>
  <c r="R24" i="5"/>
  <c r="AB24" i="5"/>
  <c r="D24" i="7"/>
  <c r="AQ24" i="5"/>
  <c r="AG24" i="5"/>
  <c r="AL24" i="5"/>
  <c r="F15" i="2"/>
  <c r="C16" i="2"/>
  <c r="G34" i="2"/>
  <c r="A35" i="2"/>
  <c r="B34" i="2"/>
  <c r="AM15" i="5"/>
  <c r="S15" i="5"/>
  <c r="N15" i="5"/>
  <c r="X15" i="5"/>
  <c r="AH15" i="5"/>
  <c r="I15" i="5"/>
  <c r="AC15" i="5"/>
  <c r="AR15" i="5"/>
  <c r="D15" i="5"/>
  <c r="A35" i="7"/>
  <c r="B34" i="7"/>
  <c r="A35" i="5"/>
  <c r="B34" i="5"/>
  <c r="AI15" i="5"/>
  <c r="AJ15" i="5"/>
  <c r="J15" i="5"/>
  <c r="C25" i="7"/>
  <c r="T15" i="5"/>
  <c r="AD15" i="5"/>
  <c r="E15" i="5"/>
  <c r="Y15" i="5"/>
  <c r="AS15" i="5"/>
  <c r="O15" i="5"/>
  <c r="P15" i="5"/>
  <c r="Z15" i="5"/>
  <c r="K15" i="5"/>
  <c r="AE15" i="5"/>
  <c r="U15" i="5"/>
  <c r="F15" i="5"/>
  <c r="AN15" i="5"/>
  <c r="AO15" i="5"/>
  <c r="AT15" i="5"/>
  <c r="A36" i="5"/>
  <c r="B35" i="5"/>
  <c r="A36" i="7"/>
  <c r="B35" i="7"/>
  <c r="G35" i="2"/>
  <c r="B35" i="2"/>
  <c r="A36" i="2"/>
  <c r="D16" i="2"/>
  <c r="E16" i="2"/>
  <c r="AQ25" i="5"/>
  <c r="AL25" i="5"/>
  <c r="AG25" i="5"/>
  <c r="D25" i="7"/>
  <c r="AB25" i="5"/>
  <c r="E25" i="7"/>
  <c r="M25" i="5"/>
  <c r="R25" i="5"/>
  <c r="C25" i="5"/>
  <c r="W25" i="5"/>
  <c r="H25" i="5"/>
  <c r="AM16" i="5"/>
  <c r="AC16" i="5"/>
  <c r="AH16" i="5"/>
  <c r="X16" i="5"/>
  <c r="AR16" i="5"/>
  <c r="S16" i="5"/>
  <c r="I16" i="5"/>
  <c r="D16" i="5"/>
  <c r="N16" i="5"/>
  <c r="A37" i="7"/>
  <c r="B36" i="7"/>
  <c r="F16" i="2"/>
  <c r="G36" i="2"/>
  <c r="A37" i="2"/>
  <c r="B36" i="2"/>
  <c r="A37" i="5"/>
  <c r="B36" i="5"/>
  <c r="C26" i="7"/>
  <c r="B37" i="5"/>
  <c r="A38" i="5"/>
  <c r="C17" i="2"/>
  <c r="AD16" i="5"/>
  <c r="AE16" i="5"/>
  <c r="J16" i="5"/>
  <c r="K16" i="5"/>
  <c r="AS16" i="5"/>
  <c r="AT16" i="5"/>
  <c r="O16" i="5"/>
  <c r="P16" i="5"/>
  <c r="E16" i="5"/>
  <c r="F16" i="5"/>
  <c r="T16" i="5"/>
  <c r="U16" i="5"/>
  <c r="AI16" i="5"/>
  <c r="AJ16" i="5"/>
  <c r="Y16" i="5"/>
  <c r="Z16" i="5"/>
  <c r="AN16" i="5"/>
  <c r="AO16" i="5"/>
  <c r="G37" i="2"/>
  <c r="B37" i="2"/>
  <c r="A38" i="2"/>
  <c r="A38" i="7"/>
  <c r="B37" i="7"/>
  <c r="AB26" i="5"/>
  <c r="E26" i="7"/>
  <c r="C26" i="5"/>
  <c r="D26" i="7"/>
  <c r="R26" i="5"/>
  <c r="W26" i="5"/>
  <c r="AL26" i="5"/>
  <c r="H26" i="5"/>
  <c r="AG26" i="5"/>
  <c r="AQ26" i="5"/>
  <c r="M26" i="5"/>
  <c r="G38" i="2"/>
  <c r="A39" i="2"/>
  <c r="B38" i="2"/>
  <c r="A39" i="7"/>
  <c r="B38" i="7"/>
  <c r="D17" i="2"/>
  <c r="A39" i="5"/>
  <c r="B38" i="5"/>
  <c r="C27" i="7"/>
  <c r="E17" i="2"/>
  <c r="F17" i="2"/>
  <c r="A40" i="7"/>
  <c r="B39" i="7"/>
  <c r="AR17" i="5"/>
  <c r="AH17" i="5"/>
  <c r="D17" i="5"/>
  <c r="AM17" i="5"/>
  <c r="N17" i="5"/>
  <c r="X17" i="5"/>
  <c r="A40" i="5"/>
  <c r="B39" i="5"/>
  <c r="G39" i="2"/>
  <c r="A40" i="2"/>
  <c r="B39" i="2"/>
  <c r="AQ27" i="5"/>
  <c r="M27" i="5"/>
  <c r="AL27" i="5"/>
  <c r="AG27" i="5"/>
  <c r="R27" i="5"/>
  <c r="H27" i="5"/>
  <c r="W27" i="5"/>
  <c r="C27" i="5"/>
  <c r="E27" i="7"/>
  <c r="D27" i="7"/>
  <c r="C28" i="7"/>
  <c r="AB27" i="5"/>
  <c r="AC17" i="5"/>
  <c r="I17" i="5"/>
  <c r="S17" i="5"/>
  <c r="AN17" i="5"/>
  <c r="AO17" i="5"/>
  <c r="AD17" i="5"/>
  <c r="AI17" i="5"/>
  <c r="AJ17" i="5"/>
  <c r="Y17" i="5"/>
  <c r="Z17" i="5"/>
  <c r="C18" i="2"/>
  <c r="D18" i="2"/>
  <c r="E18" i="2"/>
  <c r="T17" i="5"/>
  <c r="U17" i="5"/>
  <c r="O17" i="5"/>
  <c r="P17" i="5"/>
  <c r="E17" i="5"/>
  <c r="F17" i="5"/>
  <c r="AS17" i="5"/>
  <c r="AT17" i="5"/>
  <c r="J17" i="5"/>
  <c r="K17" i="5"/>
  <c r="A41" i="7"/>
  <c r="B40" i="7"/>
  <c r="A41" i="5"/>
  <c r="B40" i="5"/>
  <c r="G40" i="2"/>
  <c r="A41" i="2"/>
  <c r="B40" i="2"/>
  <c r="E28" i="7"/>
  <c r="W28" i="5"/>
  <c r="M28" i="5"/>
  <c r="H28" i="5"/>
  <c r="AL28" i="5"/>
  <c r="AB28" i="5"/>
  <c r="D28" i="7"/>
  <c r="C29" i="7"/>
  <c r="C28" i="5"/>
  <c r="AQ28" i="5"/>
  <c r="R28" i="5"/>
  <c r="AG28" i="5"/>
  <c r="AE17" i="5"/>
  <c r="AH18" i="5"/>
  <c r="AC18" i="5"/>
  <c r="AR18" i="5"/>
  <c r="N18" i="5"/>
  <c r="X18" i="5"/>
  <c r="D18" i="5"/>
  <c r="AM18" i="5"/>
  <c r="I18" i="5"/>
  <c r="S18" i="5"/>
  <c r="G41" i="2"/>
  <c r="A42" i="2"/>
  <c r="B41" i="2"/>
  <c r="F18" i="2"/>
  <c r="B41" i="5"/>
  <c r="A42" i="5"/>
  <c r="A42" i="7"/>
  <c r="B41" i="7"/>
  <c r="C29" i="5"/>
  <c r="E29" i="7"/>
  <c r="AQ29" i="5"/>
  <c r="W29" i="5"/>
  <c r="M29" i="5"/>
  <c r="AB29" i="5"/>
  <c r="AG29" i="5"/>
  <c r="R29" i="5"/>
  <c r="D29" i="7"/>
  <c r="AL29" i="5"/>
  <c r="H29" i="5"/>
  <c r="A43" i="7"/>
  <c r="B42" i="7"/>
  <c r="A43" i="5"/>
  <c r="B42" i="5"/>
  <c r="C19" i="2"/>
  <c r="J18" i="5"/>
  <c r="K18" i="5"/>
  <c r="O18" i="5"/>
  <c r="P18" i="5"/>
  <c r="AS18" i="5"/>
  <c r="AT18" i="5"/>
  <c r="AN18" i="5"/>
  <c r="AO18" i="5"/>
  <c r="AI18" i="5"/>
  <c r="AJ18" i="5"/>
  <c r="AD18" i="5"/>
  <c r="AE18" i="5"/>
  <c r="Y18" i="5"/>
  <c r="Z18" i="5"/>
  <c r="E18" i="5"/>
  <c r="F18" i="5"/>
  <c r="T18" i="5"/>
  <c r="U18" i="5"/>
  <c r="G42" i="2"/>
  <c r="A43" i="2"/>
  <c r="B42" i="2"/>
  <c r="C30" i="7"/>
  <c r="A44" i="7"/>
  <c r="B43" i="7"/>
  <c r="G43" i="2"/>
  <c r="B43" i="2"/>
  <c r="A44" i="2"/>
  <c r="D19" i="2"/>
  <c r="E19" i="2"/>
  <c r="A44" i="5"/>
  <c r="B43" i="5"/>
  <c r="AL30" i="5"/>
  <c r="E30" i="7"/>
  <c r="D30" i="7"/>
  <c r="C30" i="5"/>
  <c r="H30" i="5"/>
  <c r="AG30" i="5"/>
  <c r="AB30" i="5"/>
  <c r="AQ30" i="5"/>
  <c r="R30" i="5"/>
  <c r="M30" i="5"/>
  <c r="W30" i="5"/>
  <c r="A45" i="5"/>
  <c r="B44" i="5"/>
  <c r="G44" i="2"/>
  <c r="A45" i="2"/>
  <c r="B44" i="2"/>
  <c r="D19" i="5"/>
  <c r="AH19" i="5"/>
  <c r="X19" i="5"/>
  <c r="I19" i="5"/>
  <c r="AC19" i="5"/>
  <c r="S19" i="5"/>
  <c r="AM19" i="5"/>
  <c r="N19" i="5"/>
  <c r="AR19" i="5"/>
  <c r="A45" i="7"/>
  <c r="B44" i="7"/>
  <c r="F19" i="2"/>
  <c r="C31" i="7"/>
  <c r="A46" i="7"/>
  <c r="B45" i="7"/>
  <c r="C20" i="2"/>
  <c r="T19" i="5"/>
  <c r="U19" i="5"/>
  <c r="E19" i="5"/>
  <c r="F19" i="5"/>
  <c r="AD19" i="5"/>
  <c r="AE19" i="5"/>
  <c r="O19" i="5"/>
  <c r="P19" i="5"/>
  <c r="AI19" i="5"/>
  <c r="AJ19" i="5"/>
  <c r="J19" i="5"/>
  <c r="K19" i="5"/>
  <c r="AS19" i="5"/>
  <c r="AT19" i="5"/>
  <c r="Y19" i="5"/>
  <c r="Z19" i="5"/>
  <c r="AN19" i="5"/>
  <c r="AO19" i="5"/>
  <c r="G45" i="2"/>
  <c r="B45" i="2"/>
  <c r="A46" i="2"/>
  <c r="B45" i="5"/>
  <c r="A46" i="5"/>
  <c r="AQ31" i="5"/>
  <c r="R31" i="5"/>
  <c r="AB31" i="5"/>
  <c r="H31" i="5"/>
  <c r="M31" i="5"/>
  <c r="D31" i="7"/>
  <c r="E31" i="7"/>
  <c r="C31" i="5"/>
  <c r="AL31" i="5"/>
  <c r="AG31" i="5"/>
  <c r="W31" i="5"/>
  <c r="C32" i="7"/>
  <c r="A47" i="5"/>
  <c r="B46" i="5"/>
  <c r="A47" i="7"/>
  <c r="B46" i="7"/>
  <c r="D20" i="2"/>
  <c r="E20" i="2"/>
  <c r="G46" i="2"/>
  <c r="A47" i="2"/>
  <c r="B46" i="2"/>
  <c r="AQ32" i="5"/>
  <c r="AL32" i="5"/>
  <c r="AB32" i="5"/>
  <c r="AG32" i="5"/>
  <c r="M32" i="5"/>
  <c r="C32" i="5"/>
  <c r="W32" i="5"/>
  <c r="D32" i="7"/>
  <c r="E32" i="7"/>
  <c r="H32" i="5"/>
  <c r="R32" i="5"/>
  <c r="G47" i="2"/>
  <c r="A48" i="2"/>
  <c r="B47" i="2"/>
  <c r="A48" i="5"/>
  <c r="B47" i="5"/>
  <c r="D20" i="5"/>
  <c r="N20" i="5"/>
  <c r="S20" i="5"/>
  <c r="AR20" i="5"/>
  <c r="X20" i="5"/>
  <c r="AH20" i="5"/>
  <c r="AC20" i="5"/>
  <c r="I20" i="5"/>
  <c r="AM20" i="5"/>
  <c r="A48" i="7"/>
  <c r="B47" i="7"/>
  <c r="F20" i="2"/>
  <c r="C33" i="7"/>
  <c r="AB33" i="5"/>
  <c r="AQ33" i="5"/>
  <c r="M33" i="5"/>
  <c r="R33" i="5"/>
  <c r="D33" i="7"/>
  <c r="E33" i="7"/>
  <c r="C34" i="7"/>
  <c r="AG33" i="5"/>
  <c r="AL33" i="5"/>
  <c r="W33" i="5"/>
  <c r="C33" i="5"/>
  <c r="H33" i="5"/>
  <c r="A49" i="7"/>
  <c r="B48" i="7"/>
  <c r="G48" i="2"/>
  <c r="A49" i="2"/>
  <c r="B48" i="2"/>
  <c r="C21" i="2"/>
  <c r="E20" i="5"/>
  <c r="F20" i="5"/>
  <c r="J20" i="5"/>
  <c r="K20" i="5"/>
  <c r="Y20" i="5"/>
  <c r="Z20" i="5"/>
  <c r="AI20" i="5"/>
  <c r="AJ20" i="5"/>
  <c r="AD20" i="5"/>
  <c r="AN20" i="5"/>
  <c r="AO20" i="5"/>
  <c r="AS20" i="5"/>
  <c r="AT20" i="5"/>
  <c r="T20" i="5"/>
  <c r="U20" i="5"/>
  <c r="O20" i="5"/>
  <c r="P20" i="5"/>
  <c r="AE20" i="5"/>
  <c r="A49" i="5"/>
  <c r="B48" i="5"/>
  <c r="W34" i="5"/>
  <c r="C34" i="5"/>
  <c r="AL34" i="5"/>
  <c r="AQ34" i="5"/>
  <c r="M34" i="5"/>
  <c r="R34" i="5"/>
  <c r="H34" i="5"/>
  <c r="D34" i="7"/>
  <c r="AB34" i="5"/>
  <c r="E34" i="7"/>
  <c r="C35" i="7"/>
  <c r="AG34" i="5"/>
  <c r="B49" i="5"/>
  <c r="A50" i="5"/>
  <c r="A50" i="7"/>
  <c r="B49" i="7"/>
  <c r="D21" i="2"/>
  <c r="E21" i="2"/>
  <c r="F21" i="2"/>
  <c r="G49" i="2"/>
  <c r="A50" i="2"/>
  <c r="B49" i="2"/>
  <c r="AQ35" i="5"/>
  <c r="AL35" i="5"/>
  <c r="D35" i="7"/>
  <c r="E35" i="7"/>
  <c r="R35" i="5"/>
  <c r="C35" i="5"/>
  <c r="W35" i="5"/>
  <c r="H35" i="5"/>
  <c r="M35" i="5"/>
  <c r="AB35" i="5"/>
  <c r="AG35" i="5"/>
  <c r="C22" i="2"/>
  <c r="Y21" i="5"/>
  <c r="T21" i="5"/>
  <c r="AN21" i="5"/>
  <c r="AS21" i="5"/>
  <c r="E21" i="5"/>
  <c r="AI21" i="5"/>
  <c r="AD21" i="5"/>
  <c r="J21" i="5"/>
  <c r="O21" i="5"/>
  <c r="A51" i="5"/>
  <c r="B50" i="5"/>
  <c r="AC21" i="5"/>
  <c r="S21" i="5"/>
  <c r="AM21" i="5"/>
  <c r="AR21" i="5"/>
  <c r="D21" i="5"/>
  <c r="N21" i="5"/>
  <c r="I21" i="5"/>
  <c r="X21" i="5"/>
  <c r="AH21" i="5"/>
  <c r="G50" i="2"/>
  <c r="A51" i="2"/>
  <c r="B50" i="2"/>
  <c r="A51" i="7"/>
  <c r="B50" i="7"/>
  <c r="C36" i="7"/>
  <c r="AE21" i="5"/>
  <c r="AT21" i="5"/>
  <c r="K21" i="5"/>
  <c r="AO21" i="5"/>
  <c r="P21" i="5"/>
  <c r="F21" i="5"/>
  <c r="Z21" i="5"/>
  <c r="U21" i="5"/>
  <c r="AJ21" i="5"/>
  <c r="A52" i="7"/>
  <c r="B51" i="7"/>
  <c r="D22" i="2"/>
  <c r="E22" i="2"/>
  <c r="G51" i="2"/>
  <c r="B51" i="2"/>
  <c r="A52" i="2"/>
  <c r="A52" i="5"/>
  <c r="B51" i="5"/>
  <c r="E36" i="7"/>
  <c r="R36" i="5"/>
  <c r="D36" i="7"/>
  <c r="C37" i="7"/>
  <c r="AQ36" i="5"/>
  <c r="M36" i="5"/>
  <c r="C36" i="5"/>
  <c r="H36" i="5"/>
  <c r="W36" i="5"/>
  <c r="AG36" i="5"/>
  <c r="AB36" i="5"/>
  <c r="AL36" i="5"/>
  <c r="F22" i="2"/>
  <c r="C23" i="2"/>
  <c r="A53" i="7"/>
  <c r="B52" i="7"/>
  <c r="G52" i="2"/>
  <c r="A53" i="2"/>
  <c r="B52" i="2"/>
  <c r="X22" i="5"/>
  <c r="S22" i="5"/>
  <c r="D22" i="5"/>
  <c r="AM22" i="5"/>
  <c r="AH22" i="5"/>
  <c r="AC22" i="5"/>
  <c r="AR22" i="5"/>
  <c r="N22" i="5"/>
  <c r="I22" i="5"/>
  <c r="A53" i="5"/>
  <c r="B52" i="5"/>
  <c r="AI22" i="5"/>
  <c r="AS22" i="5"/>
  <c r="AN22" i="5"/>
  <c r="T22" i="5"/>
  <c r="O22" i="5"/>
  <c r="Y22" i="5"/>
  <c r="E22" i="5"/>
  <c r="J22" i="5"/>
  <c r="AD22" i="5"/>
  <c r="E37" i="7"/>
  <c r="H37" i="5"/>
  <c r="R37" i="5"/>
  <c r="D37" i="7"/>
  <c r="AG37" i="5"/>
  <c r="AQ37" i="5"/>
  <c r="W37" i="5"/>
  <c r="C37" i="5"/>
  <c r="M37" i="5"/>
  <c r="AB37" i="5"/>
  <c r="AL37" i="5"/>
  <c r="AJ22" i="5"/>
  <c r="B53" i="5"/>
  <c r="A54" i="5"/>
  <c r="P22" i="5"/>
  <c r="AO22" i="5"/>
  <c r="A54" i="7"/>
  <c r="B53" i="7"/>
  <c r="AT22" i="5"/>
  <c r="F22" i="5"/>
  <c r="G53" i="2"/>
  <c r="B53" i="2"/>
  <c r="A54" i="2"/>
  <c r="D23" i="2"/>
  <c r="AE22" i="5"/>
  <c r="U22" i="5"/>
  <c r="K22" i="5"/>
  <c r="Z22" i="5"/>
  <c r="C38" i="7"/>
  <c r="E23" i="2"/>
  <c r="G54" i="2"/>
  <c r="A55" i="2"/>
  <c r="B54" i="2"/>
  <c r="A55" i="7"/>
  <c r="B54" i="7"/>
  <c r="A55" i="5"/>
  <c r="B54" i="5"/>
  <c r="E38" i="7"/>
  <c r="W38" i="5"/>
  <c r="C38" i="5"/>
  <c r="AQ38" i="5"/>
  <c r="AB38" i="5"/>
  <c r="M38" i="5"/>
  <c r="AL38" i="5"/>
  <c r="D38" i="7"/>
  <c r="H38" i="5"/>
  <c r="C39" i="7"/>
  <c r="R38" i="5"/>
  <c r="AG38" i="5"/>
  <c r="A56" i="7"/>
  <c r="B55" i="7"/>
  <c r="X23" i="5"/>
  <c r="N23" i="5"/>
  <c r="AC23" i="5"/>
  <c r="AM23" i="5"/>
  <c r="S23" i="5"/>
  <c r="AR23" i="5"/>
  <c r="AH23" i="5"/>
  <c r="D23" i="5"/>
  <c r="I23" i="5"/>
  <c r="G55" i="2"/>
  <c r="A56" i="2"/>
  <c r="B55" i="2"/>
  <c r="A56" i="5"/>
  <c r="B55" i="5"/>
  <c r="F23" i="2"/>
  <c r="AG39" i="5"/>
  <c r="AB39" i="5"/>
  <c r="H39" i="5"/>
  <c r="C39" i="5"/>
  <c r="M39" i="5"/>
  <c r="AL39" i="5"/>
  <c r="R39" i="5"/>
  <c r="AQ39" i="5"/>
  <c r="D39" i="7"/>
  <c r="W39" i="5"/>
  <c r="E39" i="7"/>
  <c r="C40" i="7"/>
  <c r="A57" i="7"/>
  <c r="B56" i="7"/>
  <c r="G56" i="2"/>
  <c r="A57" i="2"/>
  <c r="B56" i="2"/>
  <c r="C24" i="2"/>
  <c r="T23" i="5"/>
  <c r="U23" i="5"/>
  <c r="AD23" i="5"/>
  <c r="AE23" i="5"/>
  <c r="Y23" i="5"/>
  <c r="Z23" i="5"/>
  <c r="AN23" i="5"/>
  <c r="AO23" i="5"/>
  <c r="E23" i="5"/>
  <c r="F23" i="5"/>
  <c r="O23" i="5"/>
  <c r="P23" i="5"/>
  <c r="AI23" i="5"/>
  <c r="AJ23" i="5"/>
  <c r="AS23" i="5"/>
  <c r="AT23" i="5"/>
  <c r="J23" i="5"/>
  <c r="K23" i="5"/>
  <c r="A57" i="5"/>
  <c r="B56" i="5"/>
  <c r="D40" i="7"/>
  <c r="W40" i="5"/>
  <c r="E40" i="7"/>
  <c r="H40" i="5"/>
  <c r="AQ40" i="5"/>
  <c r="R40" i="5"/>
  <c r="C40" i="5"/>
  <c r="AL40" i="5"/>
  <c r="AB40" i="5"/>
  <c r="AG40" i="5"/>
  <c r="M40" i="5"/>
  <c r="D24" i="2"/>
  <c r="E24" i="2"/>
  <c r="B57" i="5"/>
  <c r="A58" i="5"/>
  <c r="G57" i="2"/>
  <c r="A58" i="2"/>
  <c r="B57" i="2"/>
  <c r="A58" i="7"/>
  <c r="B57" i="7"/>
  <c r="C41" i="7"/>
  <c r="A59" i="7"/>
  <c r="B58" i="7"/>
  <c r="G58" i="2"/>
  <c r="A59" i="2"/>
  <c r="B58" i="2"/>
  <c r="D24" i="5"/>
  <c r="I24" i="5"/>
  <c r="N24" i="5"/>
  <c r="X24" i="5"/>
  <c r="S24" i="5"/>
  <c r="AR24" i="5"/>
  <c r="AC24" i="5"/>
  <c r="AM24" i="5"/>
  <c r="AH24" i="5"/>
  <c r="A59" i="5"/>
  <c r="B58" i="5"/>
  <c r="F24" i="2"/>
  <c r="W41" i="5"/>
  <c r="AL41" i="5"/>
  <c r="AG41" i="5"/>
  <c r="AQ41" i="5"/>
  <c r="AB41" i="5"/>
  <c r="E41" i="7"/>
  <c r="D41" i="7"/>
  <c r="H41" i="5"/>
  <c r="C41" i="5"/>
  <c r="M41" i="5"/>
  <c r="R41" i="5"/>
  <c r="C25" i="2"/>
  <c r="O24" i="5"/>
  <c r="P24" i="5"/>
  <c r="AD24" i="5"/>
  <c r="AE24" i="5"/>
  <c r="AN24" i="5"/>
  <c r="AO24" i="5"/>
  <c r="AS24" i="5"/>
  <c r="AT24" i="5"/>
  <c r="T24" i="5"/>
  <c r="U24" i="5"/>
  <c r="E24" i="5"/>
  <c r="F24" i="5"/>
  <c r="J24" i="5"/>
  <c r="K24" i="5"/>
  <c r="Y24" i="5"/>
  <c r="Z24" i="5"/>
  <c r="AI24" i="5"/>
  <c r="AJ24" i="5"/>
  <c r="A60" i="5"/>
  <c r="B59" i="5"/>
  <c r="G59" i="2"/>
  <c r="B59" i="2"/>
  <c r="A60" i="2"/>
  <c r="A60" i="7"/>
  <c r="B59" i="7"/>
  <c r="C42" i="7"/>
  <c r="M42" i="5"/>
  <c r="AG42" i="5"/>
  <c r="C42" i="5"/>
  <c r="E42" i="7"/>
  <c r="AB42" i="5"/>
  <c r="D42" i="7"/>
  <c r="AL42" i="5"/>
  <c r="AQ42" i="5"/>
  <c r="W42" i="5"/>
  <c r="H42" i="5"/>
  <c r="C43" i="7"/>
  <c r="R42" i="5"/>
  <c r="A61" i="7"/>
  <c r="B60" i="7"/>
  <c r="G60" i="2"/>
  <c r="A61" i="2"/>
  <c r="B60" i="2"/>
  <c r="A61" i="5"/>
  <c r="B60" i="5"/>
  <c r="D25" i="2"/>
  <c r="E25" i="2"/>
  <c r="C43" i="5"/>
  <c r="D43" i="7"/>
  <c r="AG43" i="5"/>
  <c r="W43" i="5"/>
  <c r="AB43" i="5"/>
  <c r="R43" i="5"/>
  <c r="E43" i="7"/>
  <c r="M43" i="5"/>
  <c r="AQ43" i="5"/>
  <c r="H43" i="5"/>
  <c r="AL43" i="5"/>
  <c r="AC25" i="5"/>
  <c r="D25" i="5"/>
  <c r="I25" i="5"/>
  <c r="AR25" i="5"/>
  <c r="S25" i="5"/>
  <c r="AH25" i="5"/>
  <c r="X25" i="5"/>
  <c r="N25" i="5"/>
  <c r="AM25" i="5"/>
  <c r="F25" i="2"/>
  <c r="B61" i="5"/>
  <c r="A62" i="5"/>
  <c r="G61" i="2"/>
  <c r="B61" i="2"/>
  <c r="A62" i="2"/>
  <c r="A62" i="7"/>
  <c r="B61" i="7"/>
  <c r="C44" i="7"/>
  <c r="G62" i="2"/>
  <c r="A63" i="2"/>
  <c r="B62" i="2"/>
  <c r="A63" i="5"/>
  <c r="B62" i="5"/>
  <c r="C26" i="2"/>
  <c r="E25" i="5"/>
  <c r="F25" i="5"/>
  <c r="AN25" i="5"/>
  <c r="AO25" i="5"/>
  <c r="T25" i="5"/>
  <c r="U25" i="5"/>
  <c r="O25" i="5"/>
  <c r="P25" i="5"/>
  <c r="J25" i="5"/>
  <c r="K25" i="5"/>
  <c r="AI25" i="5"/>
  <c r="AJ25" i="5"/>
  <c r="AS25" i="5"/>
  <c r="AT25" i="5"/>
  <c r="Y25" i="5"/>
  <c r="Z25" i="5"/>
  <c r="AD25" i="5"/>
  <c r="AE25" i="5"/>
  <c r="A63" i="7"/>
  <c r="B62" i="7"/>
  <c r="R44" i="5"/>
  <c r="AB44" i="5"/>
  <c r="AQ44" i="5"/>
  <c r="AL44" i="5"/>
  <c r="H44" i="5"/>
  <c r="D44" i="7"/>
  <c r="AG44" i="5"/>
  <c r="M44" i="5"/>
  <c r="C44" i="5"/>
  <c r="E44" i="7"/>
  <c r="C45" i="7"/>
  <c r="W44" i="5"/>
  <c r="G63" i="2"/>
  <c r="A64" i="2"/>
  <c r="B63" i="2"/>
  <c r="A64" i="5"/>
  <c r="B63" i="5"/>
  <c r="D26" i="2"/>
  <c r="E26" i="2"/>
  <c r="A64" i="7"/>
  <c r="B63" i="7"/>
  <c r="D45" i="7"/>
  <c r="AL45" i="5"/>
  <c r="AQ45" i="5"/>
  <c r="E45" i="7"/>
  <c r="C46" i="7"/>
  <c r="H45" i="5"/>
  <c r="AB45" i="5"/>
  <c r="C45" i="5"/>
  <c r="M45" i="5"/>
  <c r="W45" i="5"/>
  <c r="AG45" i="5"/>
  <c r="R45" i="5"/>
  <c r="G64" i="2"/>
  <c r="A65" i="2"/>
  <c r="B64" i="2"/>
  <c r="A65" i="5"/>
  <c r="B64" i="5"/>
  <c r="N26" i="5"/>
  <c r="S26" i="5"/>
  <c r="X26" i="5"/>
  <c r="AM26" i="5"/>
  <c r="AH26" i="5"/>
  <c r="AC26" i="5"/>
  <c r="AR26" i="5"/>
  <c r="D26" i="5"/>
  <c r="I26" i="5"/>
  <c r="A65" i="7"/>
  <c r="B64" i="7"/>
  <c r="F26" i="2"/>
  <c r="E46" i="7"/>
  <c r="R46" i="5"/>
  <c r="AL46" i="5"/>
  <c r="C46" i="5"/>
  <c r="D46" i="7"/>
  <c r="C47" i="7"/>
  <c r="AB46" i="5"/>
  <c r="H46" i="5"/>
  <c r="AQ46" i="5"/>
  <c r="W46" i="5"/>
  <c r="M46" i="5"/>
  <c r="AG46" i="5"/>
  <c r="B65" i="7"/>
  <c r="A66" i="7"/>
  <c r="B65" i="5"/>
  <c r="A66" i="5"/>
  <c r="G65" i="2"/>
  <c r="A66" i="2"/>
  <c r="B65" i="2"/>
  <c r="C27" i="2"/>
  <c r="T26" i="5"/>
  <c r="U26" i="5"/>
  <c r="AI26" i="5"/>
  <c r="AJ26" i="5"/>
  <c r="O26" i="5"/>
  <c r="P26" i="5"/>
  <c r="E26" i="5"/>
  <c r="F26" i="5"/>
  <c r="J26" i="5"/>
  <c r="K26" i="5"/>
  <c r="AD26" i="5"/>
  <c r="AE26" i="5"/>
  <c r="AN26" i="5"/>
  <c r="AO26" i="5"/>
  <c r="AS26" i="5"/>
  <c r="AT26" i="5"/>
  <c r="Y26" i="5"/>
  <c r="Z26" i="5"/>
  <c r="H47" i="5"/>
  <c r="AQ47" i="5"/>
  <c r="C47" i="5"/>
  <c r="M47" i="5"/>
  <c r="AG47" i="5"/>
  <c r="D47" i="7"/>
  <c r="E47" i="7"/>
  <c r="C48" i="7"/>
  <c r="R47" i="5"/>
  <c r="AL47" i="5"/>
  <c r="AB47" i="5"/>
  <c r="W47" i="5"/>
  <c r="D27" i="2"/>
  <c r="E27" i="2"/>
  <c r="F27" i="2"/>
  <c r="A67" i="5"/>
  <c r="B66" i="5"/>
  <c r="G66" i="2"/>
  <c r="A67" i="2"/>
  <c r="B66" i="2"/>
  <c r="A67" i="7"/>
  <c r="B66" i="7"/>
  <c r="H48" i="5"/>
  <c r="AQ48" i="5"/>
  <c r="C48" i="5"/>
  <c r="W48" i="5"/>
  <c r="D48" i="7"/>
  <c r="M48" i="5"/>
  <c r="AG48" i="5"/>
  <c r="R48" i="5"/>
  <c r="AL48" i="5"/>
  <c r="AB48" i="5"/>
  <c r="E48" i="7"/>
  <c r="C28" i="2"/>
  <c r="E27" i="5"/>
  <c r="Y27" i="5"/>
  <c r="AN27" i="5"/>
  <c r="T27" i="5"/>
  <c r="AD27" i="5"/>
  <c r="O27" i="5"/>
  <c r="AI27" i="5"/>
  <c r="AS27" i="5"/>
  <c r="J27" i="5"/>
  <c r="G66" i="5"/>
  <c r="V66" i="5"/>
  <c r="AK66" i="5"/>
  <c r="S66" i="5"/>
  <c r="AI66" i="5"/>
  <c r="E66" i="5"/>
  <c r="D66" i="5"/>
  <c r="AH66" i="5"/>
  <c r="T66" i="5"/>
  <c r="F66" i="5"/>
  <c r="AG66" i="5"/>
  <c r="R66" i="5"/>
  <c r="C66" i="5"/>
  <c r="AJ66" i="5"/>
  <c r="U66" i="5"/>
  <c r="A68" i="7"/>
  <c r="B67" i="7"/>
  <c r="G67" i="2"/>
  <c r="B67" i="2"/>
  <c r="A68" i="2"/>
  <c r="B67" i="5"/>
  <c r="A68" i="5"/>
  <c r="D27" i="5"/>
  <c r="AC27" i="5"/>
  <c r="AE27" i="5"/>
  <c r="N27" i="5"/>
  <c r="S27" i="5"/>
  <c r="AH27" i="5"/>
  <c r="AR27" i="5"/>
  <c r="X27" i="5"/>
  <c r="Z27" i="5"/>
  <c r="I27" i="5"/>
  <c r="AM27" i="5"/>
  <c r="C49" i="7"/>
  <c r="D49" i="7"/>
  <c r="AL49" i="5"/>
  <c r="E49" i="7"/>
  <c r="AB49" i="5"/>
  <c r="R49" i="5"/>
  <c r="W49" i="5"/>
  <c r="AQ49" i="5"/>
  <c r="AG49" i="5"/>
  <c r="M49" i="5"/>
  <c r="H49" i="5"/>
  <c r="AO27" i="5"/>
  <c r="AJ27" i="5"/>
  <c r="K27" i="5"/>
  <c r="F27" i="5"/>
  <c r="U27" i="5"/>
  <c r="AT27" i="5"/>
  <c r="P27" i="5"/>
  <c r="A69" i="7"/>
  <c r="B68" i="7"/>
  <c r="A69" i="5"/>
  <c r="B68" i="5"/>
  <c r="AK67" i="5"/>
  <c r="G67" i="5"/>
  <c r="V67" i="5"/>
  <c r="S67" i="5"/>
  <c r="AI67" i="5"/>
  <c r="AH67" i="5"/>
  <c r="E67" i="5"/>
  <c r="D67" i="5"/>
  <c r="T67" i="5"/>
  <c r="F67" i="5"/>
  <c r="AG67" i="5"/>
  <c r="R67" i="5"/>
  <c r="C67" i="5"/>
  <c r="AJ67" i="5"/>
  <c r="U67" i="5"/>
  <c r="G68" i="2"/>
  <c r="A69" i="2"/>
  <c r="B68" i="2"/>
  <c r="D28" i="2"/>
  <c r="E28" i="2"/>
  <c r="F28" i="2"/>
  <c r="C49" i="5"/>
  <c r="C50" i="7"/>
  <c r="C29" i="2"/>
  <c r="O28" i="5"/>
  <c r="J28" i="5"/>
  <c r="AS28" i="5"/>
  <c r="AD28" i="5"/>
  <c r="Y28" i="5"/>
  <c r="E28" i="5"/>
  <c r="AI28" i="5"/>
  <c r="AN28" i="5"/>
  <c r="T28" i="5"/>
  <c r="G69" i="2"/>
  <c r="B69" i="2"/>
  <c r="A70" i="2"/>
  <c r="AK68" i="5"/>
  <c r="V68" i="5"/>
  <c r="G68" i="5"/>
  <c r="S68" i="5"/>
  <c r="AI68" i="5"/>
  <c r="AH68" i="5"/>
  <c r="T68" i="5"/>
  <c r="E68" i="5"/>
  <c r="D68" i="5"/>
  <c r="AJ68" i="5"/>
  <c r="U68" i="5"/>
  <c r="F68" i="5"/>
  <c r="AG68" i="5"/>
  <c r="R68" i="5"/>
  <c r="C68" i="5"/>
  <c r="A70" i="5"/>
  <c r="B69" i="5"/>
  <c r="AR28" i="5"/>
  <c r="X28" i="5"/>
  <c r="AM28" i="5"/>
  <c r="S28" i="5"/>
  <c r="AH28" i="5"/>
  <c r="N28" i="5"/>
  <c r="I28" i="5"/>
  <c r="D28" i="5"/>
  <c r="AC28" i="5"/>
  <c r="A70" i="7"/>
  <c r="B69" i="7"/>
  <c r="E50" i="7"/>
  <c r="AB50" i="5"/>
  <c r="H50" i="5"/>
  <c r="C50" i="5"/>
  <c r="AG50" i="5"/>
  <c r="M50" i="5"/>
  <c r="W50" i="5"/>
  <c r="AL50" i="5"/>
  <c r="AQ50" i="5"/>
  <c r="D50" i="7"/>
  <c r="R50" i="5"/>
  <c r="P28" i="5"/>
  <c r="Z28" i="5"/>
  <c r="AO28" i="5"/>
  <c r="AE28" i="5"/>
  <c r="F28" i="5"/>
  <c r="U28" i="5"/>
  <c r="K28" i="5"/>
  <c r="AJ28" i="5"/>
  <c r="AT28" i="5"/>
  <c r="A71" i="7"/>
  <c r="B70" i="7"/>
  <c r="AK69" i="5"/>
  <c r="V69" i="5"/>
  <c r="G69" i="5"/>
  <c r="S69" i="5"/>
  <c r="E69" i="5"/>
  <c r="D69" i="5"/>
  <c r="AI69" i="5"/>
  <c r="AH69" i="5"/>
  <c r="T69" i="5"/>
  <c r="AJ69" i="5"/>
  <c r="U69" i="5"/>
  <c r="F69" i="5"/>
  <c r="AG69" i="5"/>
  <c r="R69" i="5"/>
  <c r="C69" i="5"/>
  <c r="A71" i="5"/>
  <c r="B70" i="5"/>
  <c r="G70" i="2"/>
  <c r="A71" i="2"/>
  <c r="B70" i="2"/>
  <c r="D29" i="2"/>
  <c r="E29" i="2"/>
  <c r="F29" i="2"/>
  <c r="C51" i="7"/>
  <c r="R51" i="5"/>
  <c r="AQ51" i="5"/>
  <c r="AG51" i="5"/>
  <c r="C30" i="2"/>
  <c r="O29" i="5"/>
  <c r="AN29" i="5"/>
  <c r="AS29" i="5"/>
  <c r="Y29" i="5"/>
  <c r="J29" i="5"/>
  <c r="E29" i="5"/>
  <c r="T29" i="5"/>
  <c r="AD29" i="5"/>
  <c r="AI29" i="5"/>
  <c r="AC29" i="5"/>
  <c r="AR29" i="5"/>
  <c r="I29" i="5"/>
  <c r="S29" i="5"/>
  <c r="D29" i="5"/>
  <c r="F29" i="5"/>
  <c r="X29" i="5"/>
  <c r="AH29" i="5"/>
  <c r="AM29" i="5"/>
  <c r="N29" i="5"/>
  <c r="P29" i="5"/>
  <c r="G70" i="5"/>
  <c r="AK70" i="5"/>
  <c r="V70" i="5"/>
  <c r="S70" i="5"/>
  <c r="AI70" i="5"/>
  <c r="E70" i="5"/>
  <c r="D70" i="5"/>
  <c r="AH70" i="5"/>
  <c r="T70" i="5"/>
  <c r="F70" i="5"/>
  <c r="AG70" i="5"/>
  <c r="R70" i="5"/>
  <c r="C70" i="5"/>
  <c r="AJ70" i="5"/>
  <c r="U70" i="5"/>
  <c r="A72" i="7"/>
  <c r="B71" i="7"/>
  <c r="G71" i="2"/>
  <c r="A72" i="2"/>
  <c r="B71" i="2"/>
  <c r="B71" i="5"/>
  <c r="A72" i="5"/>
  <c r="E51" i="7"/>
  <c r="W51" i="5"/>
  <c r="D51" i="7"/>
  <c r="M51" i="5"/>
  <c r="AL51" i="5"/>
  <c r="AB51" i="5"/>
  <c r="C51" i="5"/>
  <c r="H51" i="5"/>
  <c r="C52" i="7"/>
  <c r="E52" i="7"/>
  <c r="R52" i="5"/>
  <c r="H52" i="5"/>
  <c r="AG52" i="5"/>
  <c r="W52" i="5"/>
  <c r="AB52" i="5"/>
  <c r="M52" i="5"/>
  <c r="AL52" i="5"/>
  <c r="AQ52" i="5"/>
  <c r="D52" i="7"/>
  <c r="C53" i="7"/>
  <c r="C52" i="5"/>
  <c r="AO29" i="5"/>
  <c r="AJ29" i="5"/>
  <c r="K29" i="5"/>
  <c r="Z29" i="5"/>
  <c r="AE29" i="5"/>
  <c r="U29" i="5"/>
  <c r="AT29" i="5"/>
  <c r="A73" i="5"/>
  <c r="B72" i="5"/>
  <c r="AK71" i="5"/>
  <c r="G71" i="5"/>
  <c r="V71" i="5"/>
  <c r="S71" i="5"/>
  <c r="AI71" i="5"/>
  <c r="AH71" i="5"/>
  <c r="E71" i="5"/>
  <c r="D71" i="5"/>
  <c r="T71" i="5"/>
  <c r="F71" i="5"/>
  <c r="AG71" i="5"/>
  <c r="R71" i="5"/>
  <c r="C71" i="5"/>
  <c r="AJ71" i="5"/>
  <c r="U71" i="5"/>
  <c r="A73" i="7"/>
  <c r="B72" i="7"/>
  <c r="G72" i="2"/>
  <c r="A73" i="2"/>
  <c r="B72" i="2"/>
  <c r="D30" i="2"/>
  <c r="E30" i="2"/>
  <c r="E53" i="7"/>
  <c r="AG53" i="5"/>
  <c r="AQ53" i="5"/>
  <c r="W53" i="5"/>
  <c r="M53" i="5"/>
  <c r="AL53" i="5"/>
  <c r="D53" i="7"/>
  <c r="C54" i="7"/>
  <c r="R53" i="5"/>
  <c r="H53" i="5"/>
  <c r="C53" i="5"/>
  <c r="AB53" i="5"/>
  <c r="F30" i="2"/>
  <c r="AK72" i="5"/>
  <c r="V72" i="5"/>
  <c r="G72" i="5"/>
  <c r="S72" i="5"/>
  <c r="AI72" i="5"/>
  <c r="AH72" i="5"/>
  <c r="T72" i="5"/>
  <c r="E72" i="5"/>
  <c r="D72" i="5"/>
  <c r="AJ72" i="5"/>
  <c r="U72" i="5"/>
  <c r="F72" i="5"/>
  <c r="AG72" i="5"/>
  <c r="R72" i="5"/>
  <c r="C72" i="5"/>
  <c r="A74" i="7"/>
  <c r="B73" i="7"/>
  <c r="A74" i="5"/>
  <c r="B73" i="5"/>
  <c r="C31" i="2"/>
  <c r="Y30" i="5"/>
  <c r="AS30" i="5"/>
  <c r="AN30" i="5"/>
  <c r="T30" i="5"/>
  <c r="E30" i="5"/>
  <c r="O30" i="5"/>
  <c r="AD30" i="5"/>
  <c r="AI30" i="5"/>
  <c r="J30" i="5"/>
  <c r="S30" i="5"/>
  <c r="AC30" i="5"/>
  <c r="AE30" i="5"/>
  <c r="AM30" i="5"/>
  <c r="AH30" i="5"/>
  <c r="AR30" i="5"/>
  <c r="AT30" i="5"/>
  <c r="N30" i="5"/>
  <c r="I30" i="5"/>
  <c r="X30" i="5"/>
  <c r="Z30" i="5"/>
  <c r="D30" i="5"/>
  <c r="G73" i="2"/>
  <c r="A74" i="2"/>
  <c r="B73" i="2"/>
  <c r="AG54" i="5"/>
  <c r="M54" i="5"/>
  <c r="AQ54" i="5"/>
  <c r="AL54" i="5"/>
  <c r="E54" i="7"/>
  <c r="D54" i="7"/>
  <c r="W54" i="5"/>
  <c r="R54" i="5"/>
  <c r="C54" i="5"/>
  <c r="H54" i="5"/>
  <c r="AB54" i="5"/>
  <c r="U30" i="5"/>
  <c r="AJ30" i="5"/>
  <c r="P30" i="5"/>
  <c r="F30" i="5"/>
  <c r="A75" i="5"/>
  <c r="B74" i="5"/>
  <c r="G74" i="2"/>
  <c r="A75" i="2"/>
  <c r="B74" i="2"/>
  <c r="K30" i="5"/>
  <c r="AO30" i="5"/>
  <c r="D31" i="2"/>
  <c r="E31" i="2"/>
  <c r="AK73" i="5"/>
  <c r="V73" i="5"/>
  <c r="G73" i="5"/>
  <c r="S73" i="5"/>
  <c r="E73" i="5"/>
  <c r="D73" i="5"/>
  <c r="AI73" i="5"/>
  <c r="AH73" i="5"/>
  <c r="T73" i="5"/>
  <c r="AJ73" i="5"/>
  <c r="U73" i="5"/>
  <c r="F73" i="5"/>
  <c r="AG73" i="5"/>
  <c r="R73" i="5"/>
  <c r="C73" i="5"/>
  <c r="A75" i="7"/>
  <c r="B74" i="7"/>
  <c r="C55" i="7"/>
  <c r="AG55" i="5"/>
  <c r="AL55" i="5"/>
  <c r="AB55" i="5"/>
  <c r="E55" i="7"/>
  <c r="AQ55" i="5"/>
  <c r="D55" i="7"/>
  <c r="C56" i="7"/>
  <c r="H55" i="5"/>
  <c r="M55" i="5"/>
  <c r="C55" i="5"/>
  <c r="W55" i="5"/>
  <c r="R55" i="5"/>
  <c r="X31" i="5"/>
  <c r="D31" i="5"/>
  <c r="AC31" i="5"/>
  <c r="I31" i="5"/>
  <c r="AH31" i="5"/>
  <c r="S31" i="5"/>
  <c r="AM31" i="5"/>
  <c r="AR31" i="5"/>
  <c r="N31" i="5"/>
  <c r="F31" i="2"/>
  <c r="G75" i="2"/>
  <c r="B75" i="2"/>
  <c r="A76" i="2"/>
  <c r="A76" i="7"/>
  <c r="B75" i="7"/>
  <c r="G74" i="5"/>
  <c r="AK74" i="5"/>
  <c r="V74" i="5"/>
  <c r="S74" i="5"/>
  <c r="AI74" i="5"/>
  <c r="E74" i="5"/>
  <c r="D74" i="5"/>
  <c r="AH74" i="5"/>
  <c r="T74" i="5"/>
  <c r="F74" i="5"/>
  <c r="AG74" i="5"/>
  <c r="R74" i="5"/>
  <c r="C74" i="5"/>
  <c r="AJ74" i="5"/>
  <c r="U74" i="5"/>
  <c r="B75" i="5"/>
  <c r="A76" i="5"/>
  <c r="AL56" i="5"/>
  <c r="AQ56" i="5"/>
  <c r="AB56" i="5"/>
  <c r="W56" i="5"/>
  <c r="AG56" i="5"/>
  <c r="M56" i="5"/>
  <c r="C56" i="5"/>
  <c r="D56" i="7"/>
  <c r="E56" i="7"/>
  <c r="R56" i="5"/>
  <c r="H56" i="5"/>
  <c r="C32" i="2"/>
  <c r="AD31" i="5"/>
  <c r="J31" i="5"/>
  <c r="K31" i="5"/>
  <c r="E31" i="5"/>
  <c r="F31" i="5"/>
  <c r="T31" i="5"/>
  <c r="U31" i="5"/>
  <c r="Y31" i="5"/>
  <c r="Z31" i="5"/>
  <c r="AI31" i="5"/>
  <c r="AJ31" i="5"/>
  <c r="O31" i="5"/>
  <c r="P31" i="5"/>
  <c r="AN31" i="5"/>
  <c r="AS31" i="5"/>
  <c r="AT31" i="5"/>
  <c r="G76" i="2"/>
  <c r="A77" i="2"/>
  <c r="B76" i="2"/>
  <c r="AK75" i="5"/>
  <c r="G75" i="5"/>
  <c r="V75" i="5"/>
  <c r="S75" i="5"/>
  <c r="AI75" i="5"/>
  <c r="AH75" i="5"/>
  <c r="E75" i="5"/>
  <c r="D75" i="5"/>
  <c r="T75" i="5"/>
  <c r="F75" i="5"/>
  <c r="AG75" i="5"/>
  <c r="R75" i="5"/>
  <c r="C75" i="5"/>
  <c r="AJ75" i="5"/>
  <c r="U75" i="5"/>
  <c r="A77" i="5"/>
  <c r="B76" i="5"/>
  <c r="A77" i="7"/>
  <c r="B76" i="7"/>
  <c r="AO31" i="5"/>
  <c r="AE31" i="5"/>
  <c r="C57" i="7"/>
  <c r="AB57" i="5"/>
  <c r="AL57" i="5"/>
  <c r="R57" i="5"/>
  <c r="AQ57" i="5"/>
  <c r="H57" i="5"/>
  <c r="AG57" i="5"/>
  <c r="W57" i="5"/>
  <c r="C57" i="5"/>
  <c r="E57" i="7"/>
  <c r="M57" i="5"/>
  <c r="AK76" i="5"/>
  <c r="V76" i="5"/>
  <c r="G76" i="5"/>
  <c r="S76" i="5"/>
  <c r="AI76" i="5"/>
  <c r="AH76" i="5"/>
  <c r="T76" i="5"/>
  <c r="E76" i="5"/>
  <c r="D76" i="5"/>
  <c r="AJ76" i="5"/>
  <c r="U76" i="5"/>
  <c r="F76" i="5"/>
  <c r="AG76" i="5"/>
  <c r="R76" i="5"/>
  <c r="C76" i="5"/>
  <c r="A78" i="5"/>
  <c r="B77" i="5"/>
  <c r="G77" i="2"/>
  <c r="B77" i="2"/>
  <c r="A78" i="2"/>
  <c r="A78" i="7"/>
  <c r="B77" i="7"/>
  <c r="D32" i="2"/>
  <c r="D57" i="7"/>
  <c r="C58" i="7"/>
  <c r="AB58" i="5"/>
  <c r="R58" i="5"/>
  <c r="AL58" i="5"/>
  <c r="D58" i="7"/>
  <c r="H58" i="5"/>
  <c r="AG58" i="5"/>
  <c r="AQ58" i="5"/>
  <c r="C58" i="5"/>
  <c r="W58" i="5"/>
  <c r="E58" i="7"/>
  <c r="M58" i="5"/>
  <c r="A79" i="7"/>
  <c r="B78" i="7"/>
  <c r="G78" i="2"/>
  <c r="A79" i="2"/>
  <c r="B78" i="2"/>
  <c r="AK77" i="5"/>
  <c r="V77" i="5"/>
  <c r="G77" i="5"/>
  <c r="S77" i="5"/>
  <c r="E77" i="5"/>
  <c r="D77" i="5"/>
  <c r="AI77" i="5"/>
  <c r="AH77" i="5"/>
  <c r="T77" i="5"/>
  <c r="AJ77" i="5"/>
  <c r="U77" i="5"/>
  <c r="F77" i="5"/>
  <c r="AG77" i="5"/>
  <c r="R77" i="5"/>
  <c r="C77" i="5"/>
  <c r="E32" i="2"/>
  <c r="A79" i="5"/>
  <c r="B78" i="5"/>
  <c r="C59" i="7"/>
  <c r="N32" i="5"/>
  <c r="AR32" i="5"/>
  <c r="AM32" i="5"/>
  <c r="AC32" i="5"/>
  <c r="D32" i="5"/>
  <c r="S32" i="5"/>
  <c r="AH32" i="5"/>
  <c r="X32" i="5"/>
  <c r="I32" i="5"/>
  <c r="B79" i="7"/>
  <c r="A80" i="7"/>
  <c r="G79" i="2"/>
  <c r="A80" i="2"/>
  <c r="B79" i="2"/>
  <c r="G78" i="5"/>
  <c r="AK78" i="5"/>
  <c r="V78" i="5"/>
  <c r="S78" i="5"/>
  <c r="AI78" i="5"/>
  <c r="E78" i="5"/>
  <c r="D78" i="5"/>
  <c r="AH78" i="5"/>
  <c r="T78" i="5"/>
  <c r="F78" i="5"/>
  <c r="AG78" i="5"/>
  <c r="R78" i="5"/>
  <c r="C78" i="5"/>
  <c r="AJ78" i="5"/>
  <c r="U78" i="5"/>
  <c r="B79" i="5"/>
  <c r="A80" i="5"/>
  <c r="F32" i="2"/>
  <c r="D59" i="7"/>
  <c r="AL59" i="5"/>
  <c r="AQ59" i="5"/>
  <c r="W59" i="5"/>
  <c r="AB59" i="5"/>
  <c r="E59" i="7"/>
  <c r="C60" i="7"/>
  <c r="R59" i="5"/>
  <c r="C59" i="5"/>
  <c r="AG59" i="5"/>
  <c r="H59" i="5"/>
  <c r="M59" i="5"/>
  <c r="A81" i="5"/>
  <c r="B80" i="5"/>
  <c r="AK79" i="5"/>
  <c r="G79" i="5"/>
  <c r="V79" i="5"/>
  <c r="S79" i="5"/>
  <c r="AI79" i="5"/>
  <c r="AH79" i="5"/>
  <c r="E79" i="5"/>
  <c r="D79" i="5"/>
  <c r="T79" i="5"/>
  <c r="F79" i="5"/>
  <c r="AG79" i="5"/>
  <c r="R79" i="5"/>
  <c r="C79" i="5"/>
  <c r="AJ79" i="5"/>
  <c r="U79" i="5"/>
  <c r="C33" i="2"/>
  <c r="T32" i="5"/>
  <c r="U32" i="5"/>
  <c r="AD32" i="5"/>
  <c r="AE32" i="5"/>
  <c r="Y32" i="5"/>
  <c r="Z32" i="5"/>
  <c r="E32" i="5"/>
  <c r="F32" i="5"/>
  <c r="AI32" i="5"/>
  <c r="AJ32" i="5"/>
  <c r="O32" i="5"/>
  <c r="P32" i="5"/>
  <c r="J32" i="5"/>
  <c r="K32" i="5"/>
  <c r="AS32" i="5"/>
  <c r="AT32" i="5"/>
  <c r="AN32" i="5"/>
  <c r="AO32" i="5"/>
  <c r="A81" i="7"/>
  <c r="B80" i="7"/>
  <c r="G80" i="2"/>
  <c r="A81" i="2"/>
  <c r="B80" i="2"/>
  <c r="D60" i="7"/>
  <c r="R60" i="5"/>
  <c r="AL60" i="5"/>
  <c r="M60" i="5"/>
  <c r="AG60" i="5"/>
  <c r="E60" i="7"/>
  <c r="C61" i="7"/>
  <c r="AQ60" i="5"/>
  <c r="AB60" i="5"/>
  <c r="C60" i="5"/>
  <c r="W60" i="5"/>
  <c r="H60" i="5"/>
  <c r="A82" i="7"/>
  <c r="B81" i="7"/>
  <c r="A82" i="5"/>
  <c r="B81" i="5"/>
  <c r="G81" i="2"/>
  <c r="A82" i="2"/>
  <c r="B81" i="2"/>
  <c r="D33" i="2"/>
  <c r="E33" i="2"/>
  <c r="AK80" i="5"/>
  <c r="V80" i="5"/>
  <c r="G80" i="5"/>
  <c r="S80" i="5"/>
  <c r="AI80" i="5"/>
  <c r="AH80" i="5"/>
  <c r="T80" i="5"/>
  <c r="E80" i="5"/>
  <c r="D80" i="5"/>
  <c r="AJ80" i="5"/>
  <c r="U80" i="5"/>
  <c r="F80" i="5"/>
  <c r="AG80" i="5"/>
  <c r="R80" i="5"/>
  <c r="C80" i="5"/>
  <c r="M61" i="5"/>
  <c r="W61" i="5"/>
  <c r="AL61" i="5"/>
  <c r="AG61" i="5"/>
  <c r="AB61" i="5"/>
  <c r="E61" i="7"/>
  <c r="AQ61" i="5"/>
  <c r="D61" i="7"/>
  <c r="C61" i="5"/>
  <c r="R61" i="5"/>
  <c r="H61" i="5"/>
  <c r="AH33" i="5"/>
  <c r="N33" i="5"/>
  <c r="AR33" i="5"/>
  <c r="I33" i="5"/>
  <c r="D33" i="5"/>
  <c r="AM33" i="5"/>
  <c r="S33" i="5"/>
  <c r="X33" i="5"/>
  <c r="AC33" i="5"/>
  <c r="F33" i="2"/>
  <c r="G82" i="2"/>
  <c r="A83" i="2"/>
  <c r="B82" i="2"/>
  <c r="AK81" i="5"/>
  <c r="V81" i="5"/>
  <c r="G81" i="5"/>
  <c r="S81" i="5"/>
  <c r="E81" i="5"/>
  <c r="D81" i="5"/>
  <c r="AI81" i="5"/>
  <c r="AH81" i="5"/>
  <c r="T81" i="5"/>
  <c r="AJ81" i="5"/>
  <c r="U81" i="5"/>
  <c r="F81" i="5"/>
  <c r="AG81" i="5"/>
  <c r="R81" i="5"/>
  <c r="C81" i="5"/>
  <c r="A83" i="5"/>
  <c r="B82" i="5"/>
  <c r="A83" i="7"/>
  <c r="B82" i="7"/>
  <c r="C62" i="7"/>
  <c r="AB62" i="5"/>
  <c r="AL62" i="5"/>
  <c r="AG62" i="5"/>
  <c r="AQ62" i="5"/>
  <c r="C62" i="5"/>
  <c r="R62" i="5"/>
  <c r="A84" i="7"/>
  <c r="B83" i="7"/>
  <c r="G82" i="5"/>
  <c r="AK82" i="5"/>
  <c r="V82" i="5"/>
  <c r="S82" i="5"/>
  <c r="AI82" i="5"/>
  <c r="E82" i="5"/>
  <c r="D82" i="5"/>
  <c r="AH82" i="5"/>
  <c r="T82" i="5"/>
  <c r="F82" i="5"/>
  <c r="AG82" i="5"/>
  <c r="R82" i="5"/>
  <c r="C82" i="5"/>
  <c r="AJ82" i="5"/>
  <c r="U82" i="5"/>
  <c r="B83" i="5"/>
  <c r="A84" i="5"/>
  <c r="C34" i="2"/>
  <c r="AD33" i="5"/>
  <c r="J33" i="5"/>
  <c r="K33" i="5"/>
  <c r="AS33" i="5"/>
  <c r="AT33" i="5"/>
  <c r="AN33" i="5"/>
  <c r="AO33" i="5"/>
  <c r="AI33" i="5"/>
  <c r="AJ33" i="5"/>
  <c r="Y33" i="5"/>
  <c r="Z33" i="5"/>
  <c r="O33" i="5"/>
  <c r="P33" i="5"/>
  <c r="E33" i="5"/>
  <c r="F33" i="5"/>
  <c r="T33" i="5"/>
  <c r="U33" i="5"/>
  <c r="G83" i="2"/>
  <c r="B83" i="2"/>
  <c r="A84" i="2"/>
  <c r="AE33" i="5"/>
  <c r="W62" i="5"/>
  <c r="E62" i="7"/>
  <c r="H62" i="5"/>
  <c r="D62" i="7"/>
  <c r="C63" i="7"/>
  <c r="R63" i="5"/>
  <c r="M62" i="5"/>
  <c r="AB63" i="5"/>
  <c r="M63" i="5"/>
  <c r="E63" i="7"/>
  <c r="AL63" i="5"/>
  <c r="G84" i="2"/>
  <c r="A85" i="2"/>
  <c r="B84" i="2"/>
  <c r="AK83" i="5"/>
  <c r="G83" i="5"/>
  <c r="V83" i="5"/>
  <c r="S83" i="5"/>
  <c r="AI83" i="5"/>
  <c r="AH83" i="5"/>
  <c r="E83" i="5"/>
  <c r="D83" i="5"/>
  <c r="T83" i="5"/>
  <c r="F83" i="5"/>
  <c r="AG83" i="5"/>
  <c r="R83" i="5"/>
  <c r="C83" i="5"/>
  <c r="AJ83" i="5"/>
  <c r="U83" i="5"/>
  <c r="D34" i="2"/>
  <c r="A85" i="7"/>
  <c r="B84" i="7"/>
  <c r="A85" i="5"/>
  <c r="B84" i="5"/>
  <c r="AQ63" i="5"/>
  <c r="AG63" i="5"/>
  <c r="C63" i="5"/>
  <c r="H63" i="5"/>
  <c r="D63" i="7"/>
  <c r="C64" i="7"/>
  <c r="W63" i="5"/>
  <c r="C64" i="5"/>
  <c r="W64" i="5"/>
  <c r="AB64" i="5"/>
  <c r="AG64" i="5"/>
  <c r="H64" i="5"/>
  <c r="R64" i="5"/>
  <c r="AQ64" i="5"/>
  <c r="E64" i="7"/>
  <c r="D64" i="7"/>
  <c r="AL64" i="5"/>
  <c r="M64" i="5"/>
  <c r="G85" i="2"/>
  <c r="B85" i="2"/>
  <c r="A86" i="2"/>
  <c r="A86" i="5"/>
  <c r="B85" i="5"/>
  <c r="E34" i="2"/>
  <c r="AK84" i="5"/>
  <c r="V84" i="5"/>
  <c r="G84" i="5"/>
  <c r="S84" i="5"/>
  <c r="AI84" i="5"/>
  <c r="AH84" i="5"/>
  <c r="T84" i="5"/>
  <c r="E84" i="5"/>
  <c r="D84" i="5"/>
  <c r="AJ84" i="5"/>
  <c r="U84" i="5"/>
  <c r="F84" i="5"/>
  <c r="AG84" i="5"/>
  <c r="R84" i="5"/>
  <c r="C84" i="5"/>
  <c r="A86" i="7"/>
  <c r="B85" i="7"/>
  <c r="C65" i="7"/>
  <c r="A87" i="7"/>
  <c r="B86" i="7"/>
  <c r="AK85" i="5"/>
  <c r="V85" i="5"/>
  <c r="G85" i="5"/>
  <c r="S85" i="5"/>
  <c r="E85" i="5"/>
  <c r="D85" i="5"/>
  <c r="AI85" i="5"/>
  <c r="AH85" i="5"/>
  <c r="T85" i="5"/>
  <c r="AJ85" i="5"/>
  <c r="U85" i="5"/>
  <c r="F85" i="5"/>
  <c r="AG85" i="5"/>
  <c r="R85" i="5"/>
  <c r="C85" i="5"/>
  <c r="A87" i="5"/>
  <c r="B86" i="5"/>
  <c r="G86" i="2"/>
  <c r="A87" i="2"/>
  <c r="B86" i="2"/>
  <c r="AM34" i="5"/>
  <c r="AR34" i="5"/>
  <c r="I34" i="5"/>
  <c r="AC34" i="5"/>
  <c r="S34" i="5"/>
  <c r="N34" i="5"/>
  <c r="X34" i="5"/>
  <c r="AH34" i="5"/>
  <c r="D34" i="5"/>
  <c r="F34" i="2"/>
  <c r="W65" i="5"/>
  <c r="M65" i="5"/>
  <c r="C65" i="5"/>
  <c r="AG65" i="5"/>
  <c r="AL65" i="5"/>
  <c r="E65" i="7"/>
  <c r="AB65" i="5"/>
  <c r="D65" i="7"/>
  <c r="C66" i="7"/>
  <c r="R65" i="5"/>
  <c r="AQ65" i="5"/>
  <c r="H65" i="5"/>
  <c r="G86" i="5"/>
  <c r="AK86" i="5"/>
  <c r="V86" i="5"/>
  <c r="S86" i="5"/>
  <c r="AI86" i="5"/>
  <c r="E86" i="5"/>
  <c r="D86" i="5"/>
  <c r="AH86" i="5"/>
  <c r="T86" i="5"/>
  <c r="F86" i="5"/>
  <c r="AG86" i="5"/>
  <c r="R86" i="5"/>
  <c r="C86" i="5"/>
  <c r="AJ86" i="5"/>
  <c r="U86" i="5"/>
  <c r="B87" i="5"/>
  <c r="A88" i="5"/>
  <c r="A88" i="7"/>
  <c r="B87" i="7"/>
  <c r="C35" i="2"/>
  <c r="AD34" i="5"/>
  <c r="AE34" i="5"/>
  <c r="J34" i="5"/>
  <c r="K34" i="5"/>
  <c r="AS34" i="5"/>
  <c r="AT34" i="5"/>
  <c r="T34" i="5"/>
  <c r="U34" i="5"/>
  <c r="AN34" i="5"/>
  <c r="AO34" i="5"/>
  <c r="E34" i="5"/>
  <c r="F34" i="5"/>
  <c r="O34" i="5"/>
  <c r="P34" i="5"/>
  <c r="Y34" i="5"/>
  <c r="Z34" i="5"/>
  <c r="AI34" i="5"/>
  <c r="AJ34" i="5"/>
  <c r="G87" i="2"/>
  <c r="A88" i="2"/>
  <c r="B87" i="2"/>
  <c r="M66" i="5"/>
  <c r="AL66" i="5"/>
  <c r="D66" i="7"/>
  <c r="W66" i="5"/>
  <c r="E66" i="7"/>
  <c r="H66" i="5"/>
  <c r="AQ66" i="5"/>
  <c r="AB66" i="5"/>
  <c r="D35" i="2"/>
  <c r="E35" i="2"/>
  <c r="A89" i="5"/>
  <c r="B88" i="5"/>
  <c r="G88" i="2"/>
  <c r="A89" i="2"/>
  <c r="B88" i="2"/>
  <c r="AK87" i="5"/>
  <c r="G87" i="5"/>
  <c r="V87" i="5"/>
  <c r="S87" i="5"/>
  <c r="AI87" i="5"/>
  <c r="AH87" i="5"/>
  <c r="E87" i="5"/>
  <c r="D87" i="5"/>
  <c r="T87" i="5"/>
  <c r="F87" i="5"/>
  <c r="AG87" i="5"/>
  <c r="R87" i="5"/>
  <c r="C87" i="5"/>
  <c r="AJ87" i="5"/>
  <c r="U87" i="5"/>
  <c r="A89" i="7"/>
  <c r="B88" i="7"/>
  <c r="C67" i="7"/>
  <c r="H67" i="5"/>
  <c r="AL67" i="5"/>
  <c r="M67" i="5"/>
  <c r="W67" i="5"/>
  <c r="E67" i="7"/>
  <c r="AB67" i="5"/>
  <c r="AQ67" i="5"/>
  <c r="D67" i="7"/>
  <c r="AM35" i="5"/>
  <c r="D35" i="5"/>
  <c r="N35" i="5"/>
  <c r="X35" i="5"/>
  <c r="AR35" i="5"/>
  <c r="AC35" i="5"/>
  <c r="S35" i="5"/>
  <c r="AH35" i="5"/>
  <c r="I35" i="5"/>
  <c r="F35" i="2"/>
  <c r="AK88" i="5"/>
  <c r="V88" i="5"/>
  <c r="G88" i="5"/>
  <c r="S88" i="5"/>
  <c r="AI88" i="5"/>
  <c r="AH88" i="5"/>
  <c r="T88" i="5"/>
  <c r="E88" i="5"/>
  <c r="D88" i="5"/>
  <c r="AJ88" i="5"/>
  <c r="U88" i="5"/>
  <c r="F88" i="5"/>
  <c r="AG88" i="5"/>
  <c r="R88" i="5"/>
  <c r="C88" i="5"/>
  <c r="A90" i="7"/>
  <c r="B89" i="7"/>
  <c r="G89" i="2"/>
  <c r="A90" i="2"/>
  <c r="B89" i="2"/>
  <c r="A90" i="5"/>
  <c r="B89" i="5"/>
  <c r="C68" i="7"/>
  <c r="AQ68" i="5"/>
  <c r="W68" i="5"/>
  <c r="H68" i="5"/>
  <c r="AL68" i="5"/>
  <c r="D68" i="7"/>
  <c r="AB68" i="5"/>
  <c r="E68" i="7"/>
  <c r="M68" i="5"/>
  <c r="A91" i="5"/>
  <c r="B90" i="5"/>
  <c r="G90" i="2"/>
  <c r="A91" i="2"/>
  <c r="B90" i="2"/>
  <c r="A91" i="7"/>
  <c r="B90" i="7"/>
  <c r="AK89" i="5"/>
  <c r="V89" i="5"/>
  <c r="G89" i="5"/>
  <c r="S89" i="5"/>
  <c r="E89" i="5"/>
  <c r="D89" i="5"/>
  <c r="AI89" i="5"/>
  <c r="AH89" i="5"/>
  <c r="T89" i="5"/>
  <c r="AJ89" i="5"/>
  <c r="U89" i="5"/>
  <c r="F89" i="5"/>
  <c r="AG89" i="5"/>
  <c r="R89" i="5"/>
  <c r="C89" i="5"/>
  <c r="C36" i="2"/>
  <c r="O35" i="5"/>
  <c r="P35" i="5"/>
  <c r="J35" i="5"/>
  <c r="K35" i="5"/>
  <c r="AS35" i="5"/>
  <c r="AT35" i="5"/>
  <c r="T35" i="5"/>
  <c r="U35" i="5"/>
  <c r="AN35" i="5"/>
  <c r="AO35" i="5"/>
  <c r="E35" i="5"/>
  <c r="F35" i="5"/>
  <c r="AD35" i="5"/>
  <c r="AE35" i="5"/>
  <c r="Y35" i="5"/>
  <c r="Z35" i="5"/>
  <c r="AI35" i="5"/>
  <c r="AJ35" i="5"/>
  <c r="C69" i="7"/>
  <c r="W69" i="5"/>
  <c r="AB69" i="5"/>
  <c r="E69" i="7"/>
  <c r="AL69" i="5"/>
  <c r="M69" i="5"/>
  <c r="H69" i="5"/>
  <c r="AQ69" i="5"/>
  <c r="D69" i="7"/>
  <c r="C70" i="7"/>
  <c r="G91" i="2"/>
  <c r="B91" i="2"/>
  <c r="A92" i="2"/>
  <c r="D36" i="2"/>
  <c r="A92" i="7"/>
  <c r="B91" i="7"/>
  <c r="G90" i="5"/>
  <c r="AK90" i="5"/>
  <c r="V90" i="5"/>
  <c r="S90" i="5"/>
  <c r="AI90" i="5"/>
  <c r="E90" i="5"/>
  <c r="D90" i="5"/>
  <c r="AH90" i="5"/>
  <c r="T90" i="5"/>
  <c r="F90" i="5"/>
  <c r="AG90" i="5"/>
  <c r="R90" i="5"/>
  <c r="C90" i="5"/>
  <c r="AJ90" i="5"/>
  <c r="U90" i="5"/>
  <c r="B91" i="5"/>
  <c r="A92" i="5"/>
  <c r="H70" i="5"/>
  <c r="AL70" i="5"/>
  <c r="E70" i="7"/>
  <c r="AQ70" i="5"/>
  <c r="W70" i="5"/>
  <c r="AB70" i="5"/>
  <c r="D70" i="7"/>
  <c r="M70" i="5"/>
  <c r="E36" i="2"/>
  <c r="AK91" i="5"/>
  <c r="G91" i="5"/>
  <c r="V91" i="5"/>
  <c r="S91" i="5"/>
  <c r="AI91" i="5"/>
  <c r="AH91" i="5"/>
  <c r="E91" i="5"/>
  <c r="D91" i="5"/>
  <c r="T91" i="5"/>
  <c r="F91" i="5"/>
  <c r="AG91" i="5"/>
  <c r="R91" i="5"/>
  <c r="C91" i="5"/>
  <c r="AJ91" i="5"/>
  <c r="U91" i="5"/>
  <c r="A93" i="7"/>
  <c r="B92" i="7"/>
  <c r="A93" i="5"/>
  <c r="B92" i="5"/>
  <c r="G92" i="2"/>
  <c r="A93" i="2"/>
  <c r="B92" i="2"/>
  <c r="C71" i="7"/>
  <c r="A94" i="5"/>
  <c r="B93" i="5"/>
  <c r="AK92" i="5"/>
  <c r="V92" i="5"/>
  <c r="G92" i="5"/>
  <c r="S92" i="5"/>
  <c r="AI92" i="5"/>
  <c r="AH92" i="5"/>
  <c r="T92" i="5"/>
  <c r="E92" i="5"/>
  <c r="D92" i="5"/>
  <c r="AJ92" i="5"/>
  <c r="U92" i="5"/>
  <c r="F92" i="5"/>
  <c r="AG92" i="5"/>
  <c r="R92" i="5"/>
  <c r="C92" i="5"/>
  <c r="B93" i="7"/>
  <c r="A94" i="7"/>
  <c r="G93" i="2"/>
  <c r="B93" i="2"/>
  <c r="A94" i="2"/>
  <c r="X36" i="5"/>
  <c r="N36" i="5"/>
  <c r="AH36" i="5"/>
  <c r="AC36" i="5"/>
  <c r="I36" i="5"/>
  <c r="D36" i="5"/>
  <c r="AR36" i="5"/>
  <c r="AM36" i="5"/>
  <c r="S36" i="5"/>
  <c r="F36" i="2"/>
  <c r="AQ71" i="5"/>
  <c r="AB71" i="5"/>
  <c r="D71" i="7"/>
  <c r="H71" i="5"/>
  <c r="W71" i="5"/>
  <c r="M71" i="5"/>
  <c r="E71" i="7"/>
  <c r="C72" i="7"/>
  <c r="AL71" i="5"/>
  <c r="A95" i="5"/>
  <c r="B94" i="5"/>
  <c r="C37" i="2"/>
  <c r="E36" i="5"/>
  <c r="F36" i="5"/>
  <c r="Y36" i="5"/>
  <c r="Z36" i="5"/>
  <c r="T36" i="5"/>
  <c r="U36" i="5"/>
  <c r="AN36" i="5"/>
  <c r="AO36" i="5"/>
  <c r="J36" i="5"/>
  <c r="K36" i="5"/>
  <c r="AS36" i="5"/>
  <c r="AT36" i="5"/>
  <c r="AD36" i="5"/>
  <c r="AE36" i="5"/>
  <c r="O36" i="5"/>
  <c r="P36" i="5"/>
  <c r="AI36" i="5"/>
  <c r="AJ36" i="5"/>
  <c r="G94" i="2"/>
  <c r="A95" i="2"/>
  <c r="B94" i="2"/>
  <c r="A95" i="7"/>
  <c r="B94" i="7"/>
  <c r="AK93" i="5"/>
  <c r="V93" i="5"/>
  <c r="G93" i="5"/>
  <c r="S93" i="5"/>
  <c r="E93" i="5"/>
  <c r="D93" i="5"/>
  <c r="AI93" i="5"/>
  <c r="AH93" i="5"/>
  <c r="T93" i="5"/>
  <c r="AJ93" i="5"/>
  <c r="U93" i="5"/>
  <c r="F93" i="5"/>
  <c r="AG93" i="5"/>
  <c r="R93" i="5"/>
  <c r="C93" i="5"/>
  <c r="D72" i="7"/>
  <c r="AQ72" i="5"/>
  <c r="H72" i="5"/>
  <c r="AL72" i="5"/>
  <c r="E72" i="7"/>
  <c r="C73" i="7"/>
  <c r="AB72" i="5"/>
  <c r="M72" i="5"/>
  <c r="W72" i="5"/>
  <c r="G95" i="2"/>
  <c r="A96" i="2"/>
  <c r="B95" i="2"/>
  <c r="D37" i="2"/>
  <c r="E37" i="2"/>
  <c r="A96" i="7"/>
  <c r="B95" i="7"/>
  <c r="G94" i="5"/>
  <c r="AK94" i="5"/>
  <c r="V94" i="5"/>
  <c r="S94" i="5"/>
  <c r="AI94" i="5"/>
  <c r="E94" i="5"/>
  <c r="D94" i="5"/>
  <c r="AH94" i="5"/>
  <c r="T94" i="5"/>
  <c r="F94" i="5"/>
  <c r="AG94" i="5"/>
  <c r="R94" i="5"/>
  <c r="C94" i="5"/>
  <c r="AJ94" i="5"/>
  <c r="U94" i="5"/>
  <c r="B95" i="5"/>
  <c r="A96" i="5"/>
  <c r="AB73" i="5"/>
  <c r="E73" i="7"/>
  <c r="W73" i="5"/>
  <c r="AL73" i="5"/>
  <c r="H73" i="5"/>
  <c r="AQ73" i="5"/>
  <c r="D73" i="7"/>
  <c r="C74" i="7"/>
  <c r="M73" i="5"/>
  <c r="AH37" i="5"/>
  <c r="AR37" i="5"/>
  <c r="S37" i="5"/>
  <c r="AM37" i="5"/>
  <c r="I37" i="5"/>
  <c r="X37" i="5"/>
  <c r="AC37" i="5"/>
  <c r="D37" i="5"/>
  <c r="N37" i="5"/>
  <c r="F37" i="2"/>
  <c r="A97" i="5"/>
  <c r="B96" i="5"/>
  <c r="A97" i="7"/>
  <c r="B96" i="7"/>
  <c r="G96" i="2"/>
  <c r="A97" i="2"/>
  <c r="B96" i="2"/>
  <c r="AK95" i="5"/>
  <c r="G95" i="5"/>
  <c r="V95" i="5"/>
  <c r="S95" i="5"/>
  <c r="AI95" i="5"/>
  <c r="AH95" i="5"/>
  <c r="E95" i="5"/>
  <c r="D95" i="5"/>
  <c r="T95" i="5"/>
  <c r="F95" i="5"/>
  <c r="AG95" i="5"/>
  <c r="R95" i="5"/>
  <c r="C95" i="5"/>
  <c r="AJ95" i="5"/>
  <c r="U95" i="5"/>
  <c r="H74" i="5"/>
  <c r="AL74" i="5"/>
  <c r="AB74" i="5"/>
  <c r="M74" i="5"/>
  <c r="D74" i="7"/>
  <c r="E74" i="7"/>
  <c r="AQ74" i="5"/>
  <c r="W74" i="5"/>
  <c r="AK96" i="5"/>
  <c r="V96" i="5"/>
  <c r="G96" i="5"/>
  <c r="S96" i="5"/>
  <c r="AI96" i="5"/>
  <c r="AH96" i="5"/>
  <c r="T96" i="5"/>
  <c r="E96" i="5"/>
  <c r="D96" i="5"/>
  <c r="AJ96" i="5"/>
  <c r="U96" i="5"/>
  <c r="F96" i="5"/>
  <c r="AG96" i="5"/>
  <c r="R96" i="5"/>
  <c r="C96" i="5"/>
  <c r="C38" i="2"/>
  <c r="AD37" i="5"/>
  <c r="AE37" i="5"/>
  <c r="E37" i="5"/>
  <c r="F37" i="5"/>
  <c r="AS37" i="5"/>
  <c r="AT37" i="5"/>
  <c r="J37" i="5"/>
  <c r="K37" i="5"/>
  <c r="AI37" i="5"/>
  <c r="AJ37" i="5"/>
  <c r="T37" i="5"/>
  <c r="U37" i="5"/>
  <c r="AN37" i="5"/>
  <c r="AO37" i="5"/>
  <c r="Y37" i="5"/>
  <c r="Z37" i="5"/>
  <c r="O37" i="5"/>
  <c r="P37" i="5"/>
  <c r="A98" i="5"/>
  <c r="B97" i="5"/>
  <c r="G97" i="2"/>
  <c r="A98" i="2"/>
  <c r="B97" i="2"/>
  <c r="B97" i="7"/>
  <c r="A98" i="7"/>
  <c r="C75" i="7"/>
  <c r="AL75" i="5"/>
  <c r="AB75" i="5"/>
  <c r="M75" i="5"/>
  <c r="W75" i="5"/>
  <c r="H75" i="5"/>
  <c r="D75" i="7"/>
  <c r="AQ75" i="5"/>
  <c r="E75" i="7"/>
  <c r="C76" i="7"/>
  <c r="A99" i="7"/>
  <c r="B98" i="7"/>
  <c r="AK97" i="5"/>
  <c r="V97" i="5"/>
  <c r="G97" i="5"/>
  <c r="S97" i="5"/>
  <c r="E97" i="5"/>
  <c r="D97" i="5"/>
  <c r="AI97" i="5"/>
  <c r="AH97" i="5"/>
  <c r="T97" i="5"/>
  <c r="AJ97" i="5"/>
  <c r="U97" i="5"/>
  <c r="F97" i="5"/>
  <c r="AG97" i="5"/>
  <c r="R97" i="5"/>
  <c r="C97" i="5"/>
  <c r="A99" i="5"/>
  <c r="B98" i="5"/>
  <c r="G98" i="2"/>
  <c r="A99" i="2"/>
  <c r="B98" i="2"/>
  <c r="D38" i="2"/>
  <c r="E38" i="2"/>
  <c r="AQ76" i="5"/>
  <c r="D76" i="7"/>
  <c r="E76" i="7"/>
  <c r="M76" i="5"/>
  <c r="H76" i="5"/>
  <c r="AL76" i="5"/>
  <c r="W76" i="5"/>
  <c r="AB76" i="5"/>
  <c r="S38" i="5"/>
  <c r="D38" i="5"/>
  <c r="N38" i="5"/>
  <c r="AH38" i="5"/>
  <c r="AM38" i="5"/>
  <c r="I38" i="5"/>
  <c r="AC38" i="5"/>
  <c r="AR38" i="5"/>
  <c r="X38" i="5"/>
  <c r="G98" i="5"/>
  <c r="AK98" i="5"/>
  <c r="V98" i="5"/>
  <c r="S98" i="5"/>
  <c r="AI98" i="5"/>
  <c r="E98" i="5"/>
  <c r="D98" i="5"/>
  <c r="AH98" i="5"/>
  <c r="T98" i="5"/>
  <c r="F98" i="5"/>
  <c r="AG98" i="5"/>
  <c r="R98" i="5"/>
  <c r="C98" i="5"/>
  <c r="AJ98" i="5"/>
  <c r="U98" i="5"/>
  <c r="F38" i="2"/>
  <c r="G99" i="2"/>
  <c r="B99" i="2"/>
  <c r="A100" i="2"/>
  <c r="B99" i="5"/>
  <c r="A100" i="5"/>
  <c r="A100" i="7"/>
  <c r="B99" i="7"/>
  <c r="C77" i="7"/>
  <c r="A101" i="5"/>
  <c r="B100" i="5"/>
  <c r="C39" i="2"/>
  <c r="AD38" i="5"/>
  <c r="AE38" i="5"/>
  <c r="AN38" i="5"/>
  <c r="AO38" i="5"/>
  <c r="O38" i="5"/>
  <c r="P38" i="5"/>
  <c r="T38" i="5"/>
  <c r="U38" i="5"/>
  <c r="AS38" i="5"/>
  <c r="AT38" i="5"/>
  <c r="E38" i="5"/>
  <c r="F38" i="5"/>
  <c r="J38" i="5"/>
  <c r="K38" i="5"/>
  <c r="AI38" i="5"/>
  <c r="AJ38" i="5"/>
  <c r="Y38" i="5"/>
  <c r="Z38" i="5"/>
  <c r="AK99" i="5"/>
  <c r="G99" i="5"/>
  <c r="V99" i="5"/>
  <c r="S99" i="5"/>
  <c r="AI99" i="5"/>
  <c r="AH99" i="5"/>
  <c r="E99" i="5"/>
  <c r="D99" i="5"/>
  <c r="T99" i="5"/>
  <c r="F99" i="5"/>
  <c r="AG99" i="5"/>
  <c r="R99" i="5"/>
  <c r="C99" i="5"/>
  <c r="AJ99" i="5"/>
  <c r="U99" i="5"/>
  <c r="A101" i="7"/>
  <c r="B100" i="7"/>
  <c r="G100" i="2"/>
  <c r="A101" i="2"/>
  <c r="B100" i="2"/>
  <c r="W77" i="5"/>
  <c r="E77" i="7"/>
  <c r="M77" i="5"/>
  <c r="AQ77" i="5"/>
  <c r="H77" i="5"/>
  <c r="AL77" i="5"/>
  <c r="AB77" i="5"/>
  <c r="D77" i="7"/>
  <c r="C78" i="7"/>
  <c r="G101" i="2"/>
  <c r="B101" i="2"/>
  <c r="A102" i="2"/>
  <c r="A102" i="5"/>
  <c r="B101" i="5"/>
  <c r="B101" i="7"/>
  <c r="A102" i="7"/>
  <c r="D39" i="2"/>
  <c r="E39" i="2"/>
  <c r="AK100" i="5"/>
  <c r="V100" i="5"/>
  <c r="G100" i="5"/>
  <c r="S100" i="5"/>
  <c r="AI100" i="5"/>
  <c r="AH100" i="5"/>
  <c r="T100" i="5"/>
  <c r="E100" i="5"/>
  <c r="D100" i="5"/>
  <c r="AJ100" i="5"/>
  <c r="U100" i="5"/>
  <c r="F100" i="5"/>
  <c r="AG100" i="5"/>
  <c r="R100" i="5"/>
  <c r="C100" i="5"/>
  <c r="AL78" i="5"/>
  <c r="E78" i="7"/>
  <c r="W78" i="5"/>
  <c r="H78" i="5"/>
  <c r="AQ78" i="5"/>
  <c r="AB78" i="5"/>
  <c r="M78" i="5"/>
  <c r="D78" i="7"/>
  <c r="C79" i="7"/>
  <c r="AC39" i="5"/>
  <c r="X39" i="5"/>
  <c r="AR39" i="5"/>
  <c r="S39" i="5"/>
  <c r="D39" i="5"/>
  <c r="AH39" i="5"/>
  <c r="AM39" i="5"/>
  <c r="I39" i="5"/>
  <c r="N39" i="5"/>
  <c r="AK101" i="5"/>
  <c r="V101" i="5"/>
  <c r="G101" i="5"/>
  <c r="S101" i="5"/>
  <c r="E101" i="5"/>
  <c r="D101" i="5"/>
  <c r="AI101" i="5"/>
  <c r="AH101" i="5"/>
  <c r="T101" i="5"/>
  <c r="AJ101" i="5"/>
  <c r="U101" i="5"/>
  <c r="F101" i="5"/>
  <c r="AG101" i="5"/>
  <c r="R101" i="5"/>
  <c r="C101" i="5"/>
  <c r="F39" i="2"/>
  <c r="A103" i="5"/>
  <c r="B102" i="5"/>
  <c r="A103" i="7"/>
  <c r="B102" i="7"/>
  <c r="G102" i="2"/>
  <c r="A103" i="2"/>
  <c r="B102" i="2"/>
  <c r="H79" i="5"/>
  <c r="AL79" i="5"/>
  <c r="W79" i="5"/>
  <c r="D79" i="7"/>
  <c r="E79" i="7"/>
  <c r="AB79" i="5"/>
  <c r="M79" i="5"/>
  <c r="AQ79" i="5"/>
  <c r="C40" i="2"/>
  <c r="AN39" i="5"/>
  <c r="AO39" i="5"/>
  <c r="O39" i="5"/>
  <c r="P39" i="5"/>
  <c r="AD39" i="5"/>
  <c r="AE39" i="5"/>
  <c r="AI39" i="5"/>
  <c r="AJ39" i="5"/>
  <c r="E39" i="5"/>
  <c r="F39" i="5"/>
  <c r="T39" i="5"/>
  <c r="U39" i="5"/>
  <c r="J39" i="5"/>
  <c r="Y39" i="5"/>
  <c r="Z39" i="5"/>
  <c r="AS39" i="5"/>
  <c r="AT39" i="5"/>
  <c r="K39" i="5"/>
  <c r="G103" i="2"/>
  <c r="A104" i="2"/>
  <c r="B103" i="2"/>
  <c r="A104" i="7"/>
  <c r="B103" i="7"/>
  <c r="G102" i="5"/>
  <c r="AK102" i="5"/>
  <c r="V102" i="5"/>
  <c r="S102" i="5"/>
  <c r="AI102" i="5"/>
  <c r="E102" i="5"/>
  <c r="D102" i="5"/>
  <c r="AH102" i="5"/>
  <c r="T102" i="5"/>
  <c r="F102" i="5"/>
  <c r="AG102" i="5"/>
  <c r="R102" i="5"/>
  <c r="C102" i="5"/>
  <c r="AJ102" i="5"/>
  <c r="U102" i="5"/>
  <c r="B103" i="5"/>
  <c r="A104" i="5"/>
  <c r="C80" i="7"/>
  <c r="A105" i="5"/>
  <c r="B104" i="5"/>
  <c r="AK103" i="5"/>
  <c r="G103" i="5"/>
  <c r="V103" i="5"/>
  <c r="S103" i="5"/>
  <c r="AI103" i="5"/>
  <c r="AH103" i="5"/>
  <c r="E103" i="5"/>
  <c r="D103" i="5"/>
  <c r="T103" i="5"/>
  <c r="F103" i="5"/>
  <c r="AG103" i="5"/>
  <c r="R103" i="5"/>
  <c r="C103" i="5"/>
  <c r="AJ103" i="5"/>
  <c r="U103" i="5"/>
  <c r="G104" i="2"/>
  <c r="A105" i="2"/>
  <c r="B104" i="2"/>
  <c r="D40" i="2"/>
  <c r="E40" i="2"/>
  <c r="F40" i="2"/>
  <c r="A105" i="7"/>
  <c r="B104" i="7"/>
  <c r="M80" i="5"/>
  <c r="H80" i="5"/>
  <c r="E80" i="7"/>
  <c r="W80" i="5"/>
  <c r="AQ80" i="5"/>
  <c r="D80" i="7"/>
  <c r="AL80" i="5"/>
  <c r="AB80" i="5"/>
  <c r="C41" i="2"/>
  <c r="O40" i="5"/>
  <c r="AD40" i="5"/>
  <c r="AS40" i="5"/>
  <c r="E40" i="5"/>
  <c r="J40" i="5"/>
  <c r="AN40" i="5"/>
  <c r="Y40" i="5"/>
  <c r="AI40" i="5"/>
  <c r="T40" i="5"/>
  <c r="AH40" i="5"/>
  <c r="AR40" i="5"/>
  <c r="AT40" i="5"/>
  <c r="AC40" i="5"/>
  <c r="S40" i="5"/>
  <c r="I40" i="5"/>
  <c r="D40" i="5"/>
  <c r="AM40" i="5"/>
  <c r="X40" i="5"/>
  <c r="Z40" i="5"/>
  <c r="N40" i="5"/>
  <c r="G105" i="2"/>
  <c r="A106" i="2"/>
  <c r="B105" i="2"/>
  <c r="AK104" i="5"/>
  <c r="V104" i="5"/>
  <c r="G104" i="5"/>
  <c r="S104" i="5"/>
  <c r="AI104" i="5"/>
  <c r="AH104" i="5"/>
  <c r="T104" i="5"/>
  <c r="E104" i="5"/>
  <c r="D104" i="5"/>
  <c r="AJ104" i="5"/>
  <c r="U104" i="5"/>
  <c r="F104" i="5"/>
  <c r="AG104" i="5"/>
  <c r="R104" i="5"/>
  <c r="C104" i="5"/>
  <c r="A106" i="5"/>
  <c r="B105" i="5"/>
  <c r="B105" i="7"/>
  <c r="A106" i="7"/>
  <c r="C81" i="7"/>
  <c r="H81" i="5"/>
  <c r="W81" i="5"/>
  <c r="AB81" i="5"/>
  <c r="M81" i="5"/>
  <c r="AL81" i="5"/>
  <c r="P40" i="5"/>
  <c r="K40" i="5"/>
  <c r="U40" i="5"/>
  <c r="AO40" i="5"/>
  <c r="AE40" i="5"/>
  <c r="F40" i="5"/>
  <c r="AJ40" i="5"/>
  <c r="A107" i="5"/>
  <c r="B106" i="5"/>
  <c r="D41" i="2"/>
  <c r="A107" i="7"/>
  <c r="B106" i="7"/>
  <c r="AK105" i="5"/>
  <c r="V105" i="5"/>
  <c r="G105" i="5"/>
  <c r="S105" i="5"/>
  <c r="E105" i="5"/>
  <c r="D105" i="5"/>
  <c r="AI105" i="5"/>
  <c r="AH105" i="5"/>
  <c r="T105" i="5"/>
  <c r="AJ105" i="5"/>
  <c r="U105" i="5"/>
  <c r="F105" i="5"/>
  <c r="AG105" i="5"/>
  <c r="R105" i="5"/>
  <c r="C105" i="5"/>
  <c r="G106" i="2"/>
  <c r="A107" i="2"/>
  <c r="B106" i="2"/>
  <c r="D81" i="7"/>
  <c r="E81" i="7"/>
  <c r="C82" i="7"/>
  <c r="H82" i="5"/>
  <c r="AQ81" i="5"/>
  <c r="AB82" i="5"/>
  <c r="D82" i="7"/>
  <c r="W82" i="5"/>
  <c r="E82" i="7"/>
  <c r="C83" i="7"/>
  <c r="AL82" i="5"/>
  <c r="AQ82" i="5"/>
  <c r="M82" i="5"/>
  <c r="E41" i="2"/>
  <c r="B107" i="5"/>
  <c r="A108" i="5"/>
  <c r="G107" i="2"/>
  <c r="B107" i="2"/>
  <c r="A108" i="2"/>
  <c r="A108" i="7"/>
  <c r="B107" i="7"/>
  <c r="G106" i="5"/>
  <c r="AK106" i="5"/>
  <c r="V106" i="5"/>
  <c r="S106" i="5"/>
  <c r="AI106" i="5"/>
  <c r="E106" i="5"/>
  <c r="D106" i="5"/>
  <c r="AH106" i="5"/>
  <c r="T106" i="5"/>
  <c r="F106" i="5"/>
  <c r="AG106" i="5"/>
  <c r="R106" i="5"/>
  <c r="C106" i="5"/>
  <c r="AJ106" i="5"/>
  <c r="U106" i="5"/>
  <c r="AL83" i="5"/>
  <c r="H83" i="5"/>
  <c r="AB83" i="5"/>
  <c r="D83" i="7"/>
  <c r="M83" i="5"/>
  <c r="W83" i="5"/>
  <c r="AQ83" i="5"/>
  <c r="E83" i="7"/>
  <c r="C84" i="7"/>
  <c r="A109" i="7"/>
  <c r="B108" i="7"/>
  <c r="AK107" i="5"/>
  <c r="G107" i="5"/>
  <c r="V107" i="5"/>
  <c r="S107" i="5"/>
  <c r="AI107" i="5"/>
  <c r="AH107" i="5"/>
  <c r="E107" i="5"/>
  <c r="D107" i="5"/>
  <c r="T107" i="5"/>
  <c r="F107" i="5"/>
  <c r="AG107" i="5"/>
  <c r="R107" i="5"/>
  <c r="C107" i="5"/>
  <c r="AJ107" i="5"/>
  <c r="U107" i="5"/>
  <c r="D41" i="5"/>
  <c r="AC41" i="5"/>
  <c r="S41" i="5"/>
  <c r="AH41" i="5"/>
  <c r="AR41" i="5"/>
  <c r="AM41" i="5"/>
  <c r="X41" i="5"/>
  <c r="N41" i="5"/>
  <c r="I41" i="5"/>
  <c r="G108" i="2"/>
  <c r="A109" i="2"/>
  <c r="B108" i="2"/>
  <c r="A109" i="5"/>
  <c r="B108" i="5"/>
  <c r="F41" i="2"/>
  <c r="W84" i="5"/>
  <c r="H84" i="5"/>
  <c r="AQ84" i="5"/>
  <c r="D84" i="7"/>
  <c r="AL84" i="5"/>
  <c r="AB84" i="5"/>
  <c r="E84" i="7"/>
  <c r="M84" i="5"/>
  <c r="G109" i="2"/>
  <c r="B109" i="2"/>
  <c r="A110" i="2"/>
  <c r="AK108" i="5"/>
  <c r="V108" i="5"/>
  <c r="G108" i="5"/>
  <c r="S108" i="5"/>
  <c r="AI108" i="5"/>
  <c r="AH108" i="5"/>
  <c r="T108" i="5"/>
  <c r="E108" i="5"/>
  <c r="D108" i="5"/>
  <c r="AJ108" i="5"/>
  <c r="U108" i="5"/>
  <c r="F108" i="5"/>
  <c r="AG108" i="5"/>
  <c r="R108" i="5"/>
  <c r="C108" i="5"/>
  <c r="C42" i="2"/>
  <c r="AS41" i="5"/>
  <c r="AT41" i="5"/>
  <c r="T41" i="5"/>
  <c r="U41" i="5"/>
  <c r="Y41" i="5"/>
  <c r="Z41" i="5"/>
  <c r="AI41" i="5"/>
  <c r="AJ41" i="5"/>
  <c r="AD41" i="5"/>
  <c r="AE41" i="5"/>
  <c r="J41" i="5"/>
  <c r="K41" i="5"/>
  <c r="O41" i="5"/>
  <c r="P41" i="5"/>
  <c r="E41" i="5"/>
  <c r="F41" i="5"/>
  <c r="AN41" i="5"/>
  <c r="AO41" i="5"/>
  <c r="A110" i="5"/>
  <c r="B109" i="5"/>
  <c r="B109" i="7"/>
  <c r="A110" i="7"/>
  <c r="C85" i="7"/>
  <c r="D85" i="7"/>
  <c r="AB85" i="5"/>
  <c r="W85" i="5"/>
  <c r="AL85" i="5"/>
  <c r="AQ85" i="5"/>
  <c r="H85" i="5"/>
  <c r="E85" i="7"/>
  <c r="M85" i="5"/>
  <c r="D42" i="2"/>
  <c r="E42" i="2"/>
  <c r="A111" i="7"/>
  <c r="B110" i="7"/>
  <c r="G110" i="2"/>
  <c r="A111" i="2"/>
  <c r="B110" i="2"/>
  <c r="AK109" i="5"/>
  <c r="V109" i="5"/>
  <c r="G109" i="5"/>
  <c r="S109" i="5"/>
  <c r="E109" i="5"/>
  <c r="D109" i="5"/>
  <c r="AI109" i="5"/>
  <c r="AH109" i="5"/>
  <c r="T109" i="5"/>
  <c r="AJ109" i="5"/>
  <c r="U109" i="5"/>
  <c r="F109" i="5"/>
  <c r="AG109" i="5"/>
  <c r="R109" i="5"/>
  <c r="C109" i="5"/>
  <c r="A111" i="5"/>
  <c r="B110" i="5"/>
  <c r="C86" i="7"/>
  <c r="AQ86" i="5"/>
  <c r="M86" i="5"/>
  <c r="W86" i="5"/>
  <c r="AL86" i="5"/>
  <c r="H86" i="5"/>
  <c r="D86" i="7"/>
  <c r="E86" i="7"/>
  <c r="AB86" i="5"/>
  <c r="F42" i="2"/>
  <c r="C43" i="2"/>
  <c r="AM42" i="5"/>
  <c r="D42" i="5"/>
  <c r="X42" i="5"/>
  <c r="N42" i="5"/>
  <c r="AC42" i="5"/>
  <c r="AH42" i="5"/>
  <c r="S42" i="5"/>
  <c r="I42" i="5"/>
  <c r="AR42" i="5"/>
  <c r="G110" i="5"/>
  <c r="AK110" i="5"/>
  <c r="V110" i="5"/>
  <c r="S110" i="5"/>
  <c r="AI110" i="5"/>
  <c r="E110" i="5"/>
  <c r="D110" i="5"/>
  <c r="AH110" i="5"/>
  <c r="T110" i="5"/>
  <c r="F110" i="5"/>
  <c r="AG110" i="5"/>
  <c r="R110" i="5"/>
  <c r="C110" i="5"/>
  <c r="AJ110" i="5"/>
  <c r="U110" i="5"/>
  <c r="B111" i="5"/>
  <c r="A112" i="5"/>
  <c r="G111" i="2"/>
  <c r="A112" i="2"/>
  <c r="B111" i="2"/>
  <c r="A112" i="7"/>
  <c r="B111" i="7"/>
  <c r="AD42" i="5"/>
  <c r="O42" i="5"/>
  <c r="C87" i="7"/>
  <c r="J42" i="5"/>
  <c r="K42" i="5"/>
  <c r="T42" i="5"/>
  <c r="AE42" i="5"/>
  <c r="AI42" i="5"/>
  <c r="E42" i="5"/>
  <c r="F42" i="5"/>
  <c r="P42" i="5"/>
  <c r="AS42" i="5"/>
  <c r="AT42" i="5"/>
  <c r="Y42" i="5"/>
  <c r="AN42" i="5"/>
  <c r="AO42" i="5"/>
  <c r="Z42" i="5"/>
  <c r="U42" i="5"/>
  <c r="AJ42" i="5"/>
  <c r="AK111" i="5"/>
  <c r="G111" i="5"/>
  <c r="V111" i="5"/>
  <c r="S111" i="5"/>
  <c r="AI111" i="5"/>
  <c r="AH111" i="5"/>
  <c r="E111" i="5"/>
  <c r="D111" i="5"/>
  <c r="T111" i="5"/>
  <c r="F111" i="5"/>
  <c r="AG111" i="5"/>
  <c r="R111" i="5"/>
  <c r="C111" i="5"/>
  <c r="AJ111" i="5"/>
  <c r="U111" i="5"/>
  <c r="A113" i="5"/>
  <c r="B112" i="5"/>
  <c r="G112" i="2"/>
  <c r="A113" i="2"/>
  <c r="B112" i="2"/>
  <c r="A113" i="7"/>
  <c r="B112" i="7"/>
  <c r="D43" i="2"/>
  <c r="AB87" i="5"/>
  <c r="H87" i="5"/>
  <c r="AL87" i="5"/>
  <c r="D87" i="7"/>
  <c r="M87" i="5"/>
  <c r="E87" i="7"/>
  <c r="AQ87" i="5"/>
  <c r="W87" i="5"/>
  <c r="E43" i="2"/>
  <c r="F43" i="2"/>
  <c r="A114" i="5"/>
  <c r="B113" i="5"/>
  <c r="G113" i="2"/>
  <c r="A114" i="2"/>
  <c r="B113" i="2"/>
  <c r="B113" i="7"/>
  <c r="A114" i="7"/>
  <c r="AK112" i="5"/>
  <c r="V112" i="5"/>
  <c r="G112" i="5"/>
  <c r="S112" i="5"/>
  <c r="AI112" i="5"/>
  <c r="AH112" i="5"/>
  <c r="T112" i="5"/>
  <c r="E112" i="5"/>
  <c r="D112" i="5"/>
  <c r="AJ112" i="5"/>
  <c r="U112" i="5"/>
  <c r="F112" i="5"/>
  <c r="AG112" i="5"/>
  <c r="R112" i="5"/>
  <c r="C112" i="5"/>
  <c r="AR43" i="5"/>
  <c r="N43" i="5"/>
  <c r="S43" i="5"/>
  <c r="AH43" i="5"/>
  <c r="C88" i="7"/>
  <c r="AM43" i="5"/>
  <c r="D43" i="5"/>
  <c r="X43" i="5"/>
  <c r="I43" i="5"/>
  <c r="AC43" i="5"/>
  <c r="Y43" i="5"/>
  <c r="AD43" i="5"/>
  <c r="E43" i="5"/>
  <c r="F43" i="5"/>
  <c r="AI43" i="5"/>
  <c r="AJ43" i="5"/>
  <c r="C44" i="2"/>
  <c r="J43" i="5"/>
  <c r="AN43" i="5"/>
  <c r="AO43" i="5"/>
  <c r="AS43" i="5"/>
  <c r="AT43" i="5"/>
  <c r="T43" i="5"/>
  <c r="O43" i="5"/>
  <c r="P43" i="5"/>
  <c r="U43" i="5"/>
  <c r="AK113" i="5"/>
  <c r="V113" i="5"/>
  <c r="G113" i="5"/>
  <c r="S113" i="5"/>
  <c r="E113" i="5"/>
  <c r="D113" i="5"/>
  <c r="AI113" i="5"/>
  <c r="AH113" i="5"/>
  <c r="T113" i="5"/>
  <c r="AJ113" i="5"/>
  <c r="U113" i="5"/>
  <c r="F113" i="5"/>
  <c r="AG113" i="5"/>
  <c r="R113" i="5"/>
  <c r="C113" i="5"/>
  <c r="A115" i="7"/>
  <c r="B114" i="7"/>
  <c r="G114" i="2"/>
  <c r="A115" i="2"/>
  <c r="B114" i="2"/>
  <c r="A115" i="5"/>
  <c r="B114" i="5"/>
  <c r="D44" i="2"/>
  <c r="E44" i="2"/>
  <c r="Z43" i="5"/>
  <c r="AQ88" i="5"/>
  <c r="AB88" i="5"/>
  <c r="E88" i="7"/>
  <c r="AL88" i="5"/>
  <c r="H88" i="5"/>
  <c r="M88" i="5"/>
  <c r="W88" i="5"/>
  <c r="D88" i="7"/>
  <c r="C89" i="7"/>
  <c r="K43" i="5"/>
  <c r="AE43" i="5"/>
  <c r="B115" i="5"/>
  <c r="A116" i="5"/>
  <c r="X44" i="5"/>
  <c r="D44" i="5"/>
  <c r="N44" i="5"/>
  <c r="AC44" i="5"/>
  <c r="I44" i="5"/>
  <c r="AR44" i="5"/>
  <c r="AH44" i="5"/>
  <c r="AM44" i="5"/>
  <c r="S44" i="5"/>
  <c r="G115" i="2"/>
  <c r="B115" i="2"/>
  <c r="A116" i="2"/>
  <c r="A116" i="7"/>
  <c r="B115" i="7"/>
  <c r="F44" i="2"/>
  <c r="G114" i="5"/>
  <c r="AK114" i="5"/>
  <c r="V114" i="5"/>
  <c r="S114" i="5"/>
  <c r="AI114" i="5"/>
  <c r="E114" i="5"/>
  <c r="D114" i="5"/>
  <c r="AH114" i="5"/>
  <c r="T114" i="5"/>
  <c r="F114" i="5"/>
  <c r="AG114" i="5"/>
  <c r="R114" i="5"/>
  <c r="C114" i="5"/>
  <c r="AJ114" i="5"/>
  <c r="U114" i="5"/>
  <c r="E89" i="7"/>
  <c r="D89" i="7"/>
  <c r="M89" i="5"/>
  <c r="AQ89" i="5"/>
  <c r="W89" i="5"/>
  <c r="AB89" i="5"/>
  <c r="H89" i="5"/>
  <c r="AL89" i="5"/>
  <c r="A117" i="7"/>
  <c r="B116" i="7"/>
  <c r="AK115" i="5"/>
  <c r="G115" i="5"/>
  <c r="V115" i="5"/>
  <c r="S115" i="5"/>
  <c r="AI115" i="5"/>
  <c r="AH115" i="5"/>
  <c r="E115" i="5"/>
  <c r="D115" i="5"/>
  <c r="T115" i="5"/>
  <c r="F115" i="5"/>
  <c r="AG115" i="5"/>
  <c r="R115" i="5"/>
  <c r="C115" i="5"/>
  <c r="AJ115" i="5"/>
  <c r="U115" i="5"/>
  <c r="C45" i="2"/>
  <c r="AD44" i="5"/>
  <c r="T44" i="5"/>
  <c r="U44" i="5"/>
  <c r="E44" i="5"/>
  <c r="F44" i="5"/>
  <c r="O44" i="5"/>
  <c r="P44" i="5"/>
  <c r="Y44" i="5"/>
  <c r="Z44" i="5"/>
  <c r="J44" i="5"/>
  <c r="K44" i="5"/>
  <c r="AN44" i="5"/>
  <c r="AO44" i="5"/>
  <c r="AS44" i="5"/>
  <c r="AT44" i="5"/>
  <c r="AI44" i="5"/>
  <c r="AJ44" i="5"/>
  <c r="G116" i="2"/>
  <c r="A117" i="2"/>
  <c r="B116" i="2"/>
  <c r="AE44" i="5"/>
  <c r="A117" i="5"/>
  <c r="B116" i="5"/>
  <c r="C90" i="7"/>
  <c r="M90" i="5"/>
  <c r="AQ90" i="5"/>
  <c r="AB90" i="5"/>
  <c r="E90" i="7"/>
  <c r="D90" i="7"/>
  <c r="H90" i="5"/>
  <c r="W90" i="5"/>
  <c r="AL90" i="5"/>
  <c r="AK116" i="5"/>
  <c r="V116" i="5"/>
  <c r="G116" i="5"/>
  <c r="S116" i="5"/>
  <c r="AI116" i="5"/>
  <c r="AH116" i="5"/>
  <c r="T116" i="5"/>
  <c r="E116" i="5"/>
  <c r="D116" i="5"/>
  <c r="AJ116" i="5"/>
  <c r="U116" i="5"/>
  <c r="F116" i="5"/>
  <c r="AG116" i="5"/>
  <c r="R116" i="5"/>
  <c r="C116" i="5"/>
  <c r="A118" i="5"/>
  <c r="B117" i="5"/>
  <c r="G117" i="2"/>
  <c r="B117" i="2"/>
  <c r="A118" i="2"/>
  <c r="D45" i="2"/>
  <c r="B117" i="7"/>
  <c r="A118" i="7"/>
  <c r="C91" i="7"/>
  <c r="E45" i="2"/>
  <c r="F45" i="2"/>
  <c r="A119" i="5"/>
  <c r="B118" i="5"/>
  <c r="A119" i="7"/>
  <c r="B118" i="7"/>
  <c r="G118" i="2"/>
  <c r="A119" i="2"/>
  <c r="B118" i="2"/>
  <c r="AK117" i="5"/>
  <c r="V117" i="5"/>
  <c r="G117" i="5"/>
  <c r="S117" i="5"/>
  <c r="E117" i="5"/>
  <c r="D117" i="5"/>
  <c r="AI117" i="5"/>
  <c r="AH117" i="5"/>
  <c r="T117" i="5"/>
  <c r="AJ117" i="5"/>
  <c r="U117" i="5"/>
  <c r="F117" i="5"/>
  <c r="AG117" i="5"/>
  <c r="R117" i="5"/>
  <c r="C117" i="5"/>
  <c r="AQ91" i="5"/>
  <c r="AL91" i="5"/>
  <c r="D91" i="7"/>
  <c r="AB91" i="5"/>
  <c r="E91" i="7"/>
  <c r="C92" i="7"/>
  <c r="H91" i="5"/>
  <c r="M91" i="5"/>
  <c r="W91" i="5"/>
  <c r="G119" i="2"/>
  <c r="A120" i="2"/>
  <c r="B119" i="2"/>
  <c r="A120" i="7"/>
  <c r="B119" i="7"/>
  <c r="G118" i="5"/>
  <c r="AK118" i="5"/>
  <c r="V118" i="5"/>
  <c r="S118" i="5"/>
  <c r="AI118" i="5"/>
  <c r="E118" i="5"/>
  <c r="D118" i="5"/>
  <c r="AH118" i="5"/>
  <c r="T118" i="5"/>
  <c r="F118" i="5"/>
  <c r="AG118" i="5"/>
  <c r="R118" i="5"/>
  <c r="C118" i="5"/>
  <c r="AJ118" i="5"/>
  <c r="U118" i="5"/>
  <c r="B119" i="5"/>
  <c r="A120" i="5"/>
  <c r="AC45" i="5"/>
  <c r="AH45" i="5"/>
  <c r="AR45" i="5"/>
  <c r="I45" i="5"/>
  <c r="D45" i="5"/>
  <c r="AM45" i="5"/>
  <c r="X45" i="5"/>
  <c r="S45" i="5"/>
  <c r="N45" i="5"/>
  <c r="C46" i="2"/>
  <c r="J45" i="5"/>
  <c r="E45" i="5"/>
  <c r="AD45" i="5"/>
  <c r="AN45" i="5"/>
  <c r="T45" i="5"/>
  <c r="AS45" i="5"/>
  <c r="Y45" i="5"/>
  <c r="AI45" i="5"/>
  <c r="O45" i="5"/>
  <c r="AL92" i="5"/>
  <c r="W92" i="5"/>
  <c r="M92" i="5"/>
  <c r="H92" i="5"/>
  <c r="E92" i="7"/>
  <c r="AB92" i="5"/>
  <c r="D92" i="7"/>
  <c r="AQ92" i="5"/>
  <c r="F45" i="5"/>
  <c r="AT45" i="5"/>
  <c r="D46" i="2"/>
  <c r="E46" i="2"/>
  <c r="U45" i="5"/>
  <c r="K45" i="5"/>
  <c r="AK119" i="5"/>
  <c r="G119" i="5"/>
  <c r="V119" i="5"/>
  <c r="S119" i="5"/>
  <c r="AI119" i="5"/>
  <c r="AH119" i="5"/>
  <c r="E119" i="5"/>
  <c r="D119" i="5"/>
  <c r="T119" i="5"/>
  <c r="F119" i="5"/>
  <c r="AG119" i="5"/>
  <c r="R119" i="5"/>
  <c r="C119" i="5"/>
  <c r="AJ119" i="5"/>
  <c r="U119" i="5"/>
  <c r="G120" i="2"/>
  <c r="A121" i="2"/>
  <c r="B120" i="2"/>
  <c r="Z45" i="5"/>
  <c r="A121" i="7"/>
  <c r="B120" i="7"/>
  <c r="AO45" i="5"/>
  <c r="AJ45" i="5"/>
  <c r="P45" i="5"/>
  <c r="AE45" i="5"/>
  <c r="A121" i="5"/>
  <c r="B120" i="5"/>
  <c r="C93" i="7"/>
  <c r="S46" i="5"/>
  <c r="AC46" i="5"/>
  <c r="AH46" i="5"/>
  <c r="N46" i="5"/>
  <c r="D46" i="5"/>
  <c r="AR46" i="5"/>
  <c r="I46" i="5"/>
  <c r="AM46" i="5"/>
  <c r="X46" i="5"/>
  <c r="AK120" i="5"/>
  <c r="V120" i="5"/>
  <c r="G120" i="5"/>
  <c r="S120" i="5"/>
  <c r="AI120" i="5"/>
  <c r="AH120" i="5"/>
  <c r="T120" i="5"/>
  <c r="E120" i="5"/>
  <c r="D120" i="5"/>
  <c r="AJ120" i="5"/>
  <c r="U120" i="5"/>
  <c r="F120" i="5"/>
  <c r="AG120" i="5"/>
  <c r="R120" i="5"/>
  <c r="C120" i="5"/>
  <c r="A122" i="5"/>
  <c r="B121" i="5"/>
  <c r="F46" i="2"/>
  <c r="B121" i="7"/>
  <c r="A122" i="7"/>
  <c r="G121" i="2"/>
  <c r="A122" i="2"/>
  <c r="B121" i="2"/>
  <c r="E93" i="7"/>
  <c r="M93" i="5"/>
  <c r="AB93" i="5"/>
  <c r="AQ93" i="5"/>
  <c r="D93" i="7"/>
  <c r="C94" i="7"/>
  <c r="H93" i="5"/>
  <c r="AL93" i="5"/>
  <c r="W93" i="5"/>
  <c r="C47" i="2"/>
  <c r="AI46" i="5"/>
  <c r="AJ46" i="5"/>
  <c r="J46" i="5"/>
  <c r="K46" i="5"/>
  <c r="Y46" i="5"/>
  <c r="Z46" i="5"/>
  <c r="T46" i="5"/>
  <c r="U46" i="5"/>
  <c r="E46" i="5"/>
  <c r="F46" i="5"/>
  <c r="AS46" i="5"/>
  <c r="AT46" i="5"/>
  <c r="AN46" i="5"/>
  <c r="AO46" i="5"/>
  <c r="AD46" i="5"/>
  <c r="AE46" i="5"/>
  <c r="O46" i="5"/>
  <c r="P46" i="5"/>
  <c r="A123" i="5"/>
  <c r="B122" i="5"/>
  <c r="A123" i="7"/>
  <c r="B122" i="7"/>
  <c r="G122" i="2"/>
  <c r="A123" i="2"/>
  <c r="B122" i="2"/>
  <c r="AK121" i="5"/>
  <c r="V121" i="5"/>
  <c r="G121" i="5"/>
  <c r="S121" i="5"/>
  <c r="E121" i="5"/>
  <c r="D121" i="5"/>
  <c r="AI121" i="5"/>
  <c r="AH121" i="5"/>
  <c r="T121" i="5"/>
  <c r="AJ121" i="5"/>
  <c r="U121" i="5"/>
  <c r="F121" i="5"/>
  <c r="AG121" i="5"/>
  <c r="R121" i="5"/>
  <c r="C121" i="5"/>
  <c r="AB94" i="5"/>
  <c r="H94" i="5"/>
  <c r="AQ94" i="5"/>
  <c r="D94" i="7"/>
  <c r="E94" i="7"/>
  <c r="AL94" i="5"/>
  <c r="M94" i="5"/>
  <c r="W94" i="5"/>
  <c r="A124" i="7"/>
  <c r="B123" i="7"/>
  <c r="B123" i="5"/>
  <c r="A124" i="5"/>
  <c r="G123" i="2"/>
  <c r="B123" i="2"/>
  <c r="A124" i="2"/>
  <c r="D47" i="2"/>
  <c r="E47" i="2"/>
  <c r="G122" i="5"/>
  <c r="AK122" i="5"/>
  <c r="V122" i="5"/>
  <c r="S122" i="5"/>
  <c r="AI122" i="5"/>
  <c r="E122" i="5"/>
  <c r="D122" i="5"/>
  <c r="AH122" i="5"/>
  <c r="T122" i="5"/>
  <c r="F122" i="5"/>
  <c r="AG122" i="5"/>
  <c r="R122" i="5"/>
  <c r="C122" i="5"/>
  <c r="AJ122" i="5"/>
  <c r="U122" i="5"/>
  <c r="C95" i="7"/>
  <c r="E95" i="7"/>
  <c r="AL95" i="5"/>
  <c r="H95" i="5"/>
  <c r="AQ95" i="5"/>
  <c r="M95" i="5"/>
  <c r="AB95" i="5"/>
  <c r="W95" i="5"/>
  <c r="D95" i="7"/>
  <c r="C96" i="7"/>
  <c r="F47" i="2"/>
  <c r="C48" i="2"/>
  <c r="S47" i="5"/>
  <c r="AR47" i="5"/>
  <c r="X47" i="5"/>
  <c r="I47" i="5"/>
  <c r="AH47" i="5"/>
  <c r="AM47" i="5"/>
  <c r="AC47" i="5"/>
  <c r="D47" i="5"/>
  <c r="N47" i="5"/>
  <c r="AK123" i="5"/>
  <c r="G123" i="5"/>
  <c r="V123" i="5"/>
  <c r="S123" i="5"/>
  <c r="AI123" i="5"/>
  <c r="AH123" i="5"/>
  <c r="E123" i="5"/>
  <c r="D123" i="5"/>
  <c r="T123" i="5"/>
  <c r="F123" i="5"/>
  <c r="AG123" i="5"/>
  <c r="R123" i="5"/>
  <c r="C123" i="5"/>
  <c r="AJ123" i="5"/>
  <c r="U123" i="5"/>
  <c r="G124" i="2"/>
  <c r="A125" i="2"/>
  <c r="B124" i="2"/>
  <c r="A125" i="7"/>
  <c r="B124" i="7"/>
  <c r="A125" i="5"/>
  <c r="B124" i="5"/>
  <c r="AD47" i="5"/>
  <c r="O47" i="5"/>
  <c r="Y47" i="5"/>
  <c r="Z47" i="5"/>
  <c r="T47" i="5"/>
  <c r="AS47" i="5"/>
  <c r="J47" i="5"/>
  <c r="AN47" i="5"/>
  <c r="D96" i="7"/>
  <c r="E96" i="7"/>
  <c r="AB96" i="5"/>
  <c r="H96" i="5"/>
  <c r="W96" i="5"/>
  <c r="AQ96" i="5"/>
  <c r="AL96" i="5"/>
  <c r="M96" i="5"/>
  <c r="K47" i="5"/>
  <c r="U47" i="5"/>
  <c r="AO47" i="5"/>
  <c r="E47" i="5"/>
  <c r="F47" i="5"/>
  <c r="AI47" i="5"/>
  <c r="AJ47" i="5"/>
  <c r="AT47" i="5"/>
  <c r="P47" i="5"/>
  <c r="AK124" i="5"/>
  <c r="V124" i="5"/>
  <c r="G124" i="5"/>
  <c r="S124" i="5"/>
  <c r="AI124" i="5"/>
  <c r="AH124" i="5"/>
  <c r="T124" i="5"/>
  <c r="E124" i="5"/>
  <c r="D124" i="5"/>
  <c r="AJ124" i="5"/>
  <c r="U124" i="5"/>
  <c r="F124" i="5"/>
  <c r="AG124" i="5"/>
  <c r="R124" i="5"/>
  <c r="C124" i="5"/>
  <c r="A126" i="7"/>
  <c r="B125" i="7"/>
  <c r="G125" i="2"/>
  <c r="B125" i="2"/>
  <c r="A126" i="2"/>
  <c r="A126" i="5"/>
  <c r="B125" i="5"/>
  <c r="AE47" i="5"/>
  <c r="D48" i="2"/>
  <c r="E48" i="2"/>
  <c r="C97" i="7"/>
  <c r="X48" i="5"/>
  <c r="AC48" i="5"/>
  <c r="I48" i="5"/>
  <c r="N48" i="5"/>
  <c r="D48" i="5"/>
  <c r="AR48" i="5"/>
  <c r="S48" i="5"/>
  <c r="AM48" i="5"/>
  <c r="AH48" i="5"/>
  <c r="B126" i="5"/>
  <c r="A127" i="5"/>
  <c r="G126" i="2"/>
  <c r="A127" i="2"/>
  <c r="B126" i="2"/>
  <c r="F48" i="2"/>
  <c r="AK125" i="5"/>
  <c r="V125" i="5"/>
  <c r="G125" i="5"/>
  <c r="S125" i="5"/>
  <c r="E125" i="5"/>
  <c r="D125" i="5"/>
  <c r="AI125" i="5"/>
  <c r="AH125" i="5"/>
  <c r="T125" i="5"/>
  <c r="AJ125" i="5"/>
  <c r="U125" i="5"/>
  <c r="F125" i="5"/>
  <c r="AG125" i="5"/>
  <c r="R125" i="5"/>
  <c r="C125" i="5"/>
  <c r="A127" i="7"/>
  <c r="B126" i="7"/>
  <c r="H97" i="5"/>
  <c r="AL97" i="5"/>
  <c r="AQ97" i="5"/>
  <c r="M97" i="5"/>
  <c r="D97" i="7"/>
  <c r="W97" i="5"/>
  <c r="E97" i="7"/>
  <c r="AB97" i="5"/>
  <c r="C49" i="2"/>
  <c r="J48" i="5"/>
  <c r="O48" i="5"/>
  <c r="P48" i="5"/>
  <c r="E48" i="5"/>
  <c r="F48" i="5"/>
  <c r="AD48" i="5"/>
  <c r="AE48" i="5"/>
  <c r="AS48" i="5"/>
  <c r="T48" i="5"/>
  <c r="U48" i="5"/>
  <c r="Y48" i="5"/>
  <c r="Z48" i="5"/>
  <c r="AI48" i="5"/>
  <c r="AJ48" i="5"/>
  <c r="AN48" i="5"/>
  <c r="AO48" i="5"/>
  <c r="B127" i="5"/>
  <c r="A128" i="5"/>
  <c r="A128" i="7"/>
  <c r="B127" i="7"/>
  <c r="G127" i="2"/>
  <c r="A128" i="2"/>
  <c r="B127" i="2"/>
  <c r="L126" i="5"/>
  <c r="AP126" i="5"/>
  <c r="AA126" i="5"/>
  <c r="G126" i="5"/>
  <c r="AK126" i="5"/>
  <c r="V126" i="5"/>
  <c r="AM126" i="5"/>
  <c r="X126" i="5"/>
  <c r="I126" i="5"/>
  <c r="AI126" i="5"/>
  <c r="T126" i="5"/>
  <c r="E126" i="5"/>
  <c r="D126" i="5"/>
  <c r="AH126" i="5"/>
  <c r="S126" i="5"/>
  <c r="AN126" i="5"/>
  <c r="Y126" i="5"/>
  <c r="J126" i="5"/>
  <c r="AO126" i="5"/>
  <c r="Z126" i="5"/>
  <c r="K126" i="5"/>
  <c r="F126" i="5"/>
  <c r="AL126" i="5"/>
  <c r="AG126" i="5"/>
  <c r="W126" i="5"/>
  <c r="R126" i="5"/>
  <c r="H126" i="5"/>
  <c r="C126" i="5"/>
  <c r="AJ126" i="5"/>
  <c r="U126" i="5"/>
  <c r="K48" i="5"/>
  <c r="AT48" i="5"/>
  <c r="C98" i="7"/>
  <c r="W98" i="5"/>
  <c r="AL98" i="5"/>
  <c r="H98" i="5"/>
  <c r="AB98" i="5"/>
  <c r="M98" i="5"/>
  <c r="A129" i="5"/>
  <c r="B128" i="5"/>
  <c r="V127" i="5"/>
  <c r="G127" i="5"/>
  <c r="AP127" i="5"/>
  <c r="L127" i="5"/>
  <c r="AK127" i="5"/>
  <c r="AA127" i="5"/>
  <c r="AH127" i="5"/>
  <c r="S127" i="5"/>
  <c r="AN127" i="5"/>
  <c r="Y127" i="5"/>
  <c r="J127" i="5"/>
  <c r="AM127" i="5"/>
  <c r="X127" i="5"/>
  <c r="I127" i="5"/>
  <c r="E127" i="5"/>
  <c r="D127" i="5"/>
  <c r="AI127" i="5"/>
  <c r="T127" i="5"/>
  <c r="AO127" i="5"/>
  <c r="Z127" i="5"/>
  <c r="K127" i="5"/>
  <c r="F127" i="5"/>
  <c r="AL127" i="5"/>
  <c r="AG127" i="5"/>
  <c r="W127" i="5"/>
  <c r="R127" i="5"/>
  <c r="H127" i="5"/>
  <c r="C127" i="5"/>
  <c r="AJ127" i="5"/>
  <c r="U127" i="5"/>
  <c r="D49" i="2"/>
  <c r="E49" i="2"/>
  <c r="G128" i="2"/>
  <c r="A129" i="2"/>
  <c r="B128" i="2"/>
  <c r="A129" i="7"/>
  <c r="B128" i="7"/>
  <c r="E98" i="7"/>
  <c r="AQ98" i="5"/>
  <c r="D98" i="7"/>
  <c r="C99" i="7"/>
  <c r="D49" i="5"/>
  <c r="X49" i="5"/>
  <c r="I49" i="5"/>
  <c r="S49" i="5"/>
  <c r="AC49" i="5"/>
  <c r="N49" i="5"/>
  <c r="AR49" i="5"/>
  <c r="AM49" i="5"/>
  <c r="AH49" i="5"/>
  <c r="G129" i="2"/>
  <c r="A130" i="2"/>
  <c r="B129" i="2"/>
  <c r="F49" i="2"/>
  <c r="A130" i="5"/>
  <c r="B129" i="5"/>
  <c r="B129" i="7"/>
  <c r="A130" i="7"/>
  <c r="AP128" i="5"/>
  <c r="L128" i="5"/>
  <c r="AK128" i="5"/>
  <c r="AA128" i="5"/>
  <c r="V128" i="5"/>
  <c r="G128" i="5"/>
  <c r="AM128" i="5"/>
  <c r="X128" i="5"/>
  <c r="I128" i="5"/>
  <c r="AI128" i="5"/>
  <c r="T128" i="5"/>
  <c r="AH128" i="5"/>
  <c r="S128" i="5"/>
  <c r="AN128" i="5"/>
  <c r="Y128" i="5"/>
  <c r="J128" i="5"/>
  <c r="E128" i="5"/>
  <c r="D128" i="5"/>
  <c r="AJ128" i="5"/>
  <c r="U128" i="5"/>
  <c r="AO128" i="5"/>
  <c r="Z128" i="5"/>
  <c r="K128" i="5"/>
  <c r="F128" i="5"/>
  <c r="AL128" i="5"/>
  <c r="AG128" i="5"/>
  <c r="W128" i="5"/>
  <c r="R128" i="5"/>
  <c r="H128" i="5"/>
  <c r="C128" i="5"/>
  <c r="AB99" i="5"/>
  <c r="AL99" i="5"/>
  <c r="E99" i="7"/>
  <c r="AQ99" i="5"/>
  <c r="W99" i="5"/>
  <c r="H99" i="5"/>
  <c r="D99" i="7"/>
  <c r="C100" i="7"/>
  <c r="M99" i="5"/>
  <c r="C50" i="2"/>
  <c r="AD49" i="5"/>
  <c r="AE49" i="5"/>
  <c r="AI49" i="5"/>
  <c r="AJ49" i="5"/>
  <c r="Y49" i="5"/>
  <c r="Z49" i="5"/>
  <c r="AS49" i="5"/>
  <c r="AT49" i="5"/>
  <c r="AN49" i="5"/>
  <c r="AO49" i="5"/>
  <c r="E49" i="5"/>
  <c r="F49" i="5"/>
  <c r="O49" i="5"/>
  <c r="P49" i="5"/>
  <c r="T49" i="5"/>
  <c r="U49" i="5"/>
  <c r="J49" i="5"/>
  <c r="K49" i="5"/>
  <c r="AK129" i="5"/>
  <c r="AA129" i="5"/>
  <c r="V129" i="5"/>
  <c r="G129" i="5"/>
  <c r="AP129" i="5"/>
  <c r="L129" i="5"/>
  <c r="AH129" i="5"/>
  <c r="S129" i="5"/>
  <c r="E129" i="5"/>
  <c r="D129" i="5"/>
  <c r="AN129" i="5"/>
  <c r="Y129" i="5"/>
  <c r="J129" i="5"/>
  <c r="AM129" i="5"/>
  <c r="X129" i="5"/>
  <c r="I129" i="5"/>
  <c r="AI129" i="5"/>
  <c r="T129" i="5"/>
  <c r="AJ129" i="5"/>
  <c r="U129" i="5"/>
  <c r="AO129" i="5"/>
  <c r="Z129" i="5"/>
  <c r="K129" i="5"/>
  <c r="F129" i="5"/>
  <c r="AL129" i="5"/>
  <c r="AG129" i="5"/>
  <c r="W129" i="5"/>
  <c r="R129" i="5"/>
  <c r="H129" i="5"/>
  <c r="C129" i="5"/>
  <c r="G130" i="2"/>
  <c r="A131" i="2"/>
  <c r="B130" i="2"/>
  <c r="A131" i="7"/>
  <c r="B130" i="7"/>
  <c r="A131" i="5"/>
  <c r="B130" i="5"/>
  <c r="AQ100" i="5"/>
  <c r="W100" i="5"/>
  <c r="AB100" i="5"/>
  <c r="AL100" i="5"/>
  <c r="D100" i="7"/>
  <c r="M100" i="5"/>
  <c r="H100" i="5"/>
  <c r="E100" i="7"/>
  <c r="A132" i="7"/>
  <c r="B131" i="7"/>
  <c r="D50" i="2"/>
  <c r="AA130" i="5"/>
  <c r="V130" i="5"/>
  <c r="G130" i="5"/>
  <c r="AP130" i="5"/>
  <c r="L130" i="5"/>
  <c r="AK130" i="5"/>
  <c r="AM130" i="5"/>
  <c r="X130" i="5"/>
  <c r="I130" i="5"/>
  <c r="AI130" i="5"/>
  <c r="T130" i="5"/>
  <c r="E130" i="5"/>
  <c r="D130" i="5"/>
  <c r="AH130" i="5"/>
  <c r="S130" i="5"/>
  <c r="AN130" i="5"/>
  <c r="Y130" i="5"/>
  <c r="J130" i="5"/>
  <c r="AO130" i="5"/>
  <c r="Z130" i="5"/>
  <c r="K130" i="5"/>
  <c r="F130" i="5"/>
  <c r="AL130" i="5"/>
  <c r="AG130" i="5"/>
  <c r="W130" i="5"/>
  <c r="R130" i="5"/>
  <c r="H130" i="5"/>
  <c r="C130" i="5"/>
  <c r="AJ130" i="5"/>
  <c r="U130" i="5"/>
  <c r="B131" i="5"/>
  <c r="A132" i="5"/>
  <c r="G131" i="2"/>
  <c r="B131" i="2"/>
  <c r="A132" i="2"/>
  <c r="C101" i="7"/>
  <c r="D101" i="7"/>
  <c r="H101" i="5"/>
  <c r="E101" i="7"/>
  <c r="AQ101" i="5"/>
  <c r="M101" i="5"/>
  <c r="W101" i="5"/>
  <c r="AB101" i="5"/>
  <c r="AL101" i="5"/>
  <c r="V131" i="5"/>
  <c r="G131" i="5"/>
  <c r="AP131" i="5"/>
  <c r="L131" i="5"/>
  <c r="AK131" i="5"/>
  <c r="AA131" i="5"/>
  <c r="AH131" i="5"/>
  <c r="S131" i="5"/>
  <c r="AN131" i="5"/>
  <c r="Y131" i="5"/>
  <c r="J131" i="5"/>
  <c r="AM131" i="5"/>
  <c r="X131" i="5"/>
  <c r="I131" i="5"/>
  <c r="E131" i="5"/>
  <c r="D131" i="5"/>
  <c r="AI131" i="5"/>
  <c r="T131" i="5"/>
  <c r="AO131" i="5"/>
  <c r="Z131" i="5"/>
  <c r="K131" i="5"/>
  <c r="F131" i="5"/>
  <c r="AL131" i="5"/>
  <c r="AG131" i="5"/>
  <c r="W131" i="5"/>
  <c r="R131" i="5"/>
  <c r="H131" i="5"/>
  <c r="C131" i="5"/>
  <c r="AJ131" i="5"/>
  <c r="U131" i="5"/>
  <c r="E50" i="2"/>
  <c r="A133" i="7"/>
  <c r="B132" i="7"/>
  <c r="G132" i="2"/>
  <c r="A133" i="2"/>
  <c r="B132" i="2"/>
  <c r="A133" i="5"/>
  <c r="B132" i="5"/>
  <c r="C102" i="7"/>
  <c r="D102" i="7"/>
  <c r="M102" i="5"/>
  <c r="W102" i="5"/>
  <c r="AB102" i="5"/>
  <c r="E102" i="7"/>
  <c r="AQ102" i="5"/>
  <c r="H102" i="5"/>
  <c r="AL102" i="5"/>
  <c r="A134" i="5"/>
  <c r="B133" i="5"/>
  <c r="G133" i="2"/>
  <c r="B133" i="2"/>
  <c r="A134" i="2"/>
  <c r="AH50" i="5"/>
  <c r="S50" i="5"/>
  <c r="I50" i="5"/>
  <c r="AM50" i="5"/>
  <c r="X50" i="5"/>
  <c r="D50" i="5"/>
  <c r="AR50" i="5"/>
  <c r="AC50" i="5"/>
  <c r="N50" i="5"/>
  <c r="AP132" i="5"/>
  <c r="L132" i="5"/>
  <c r="AK132" i="5"/>
  <c r="AA132" i="5"/>
  <c r="V132" i="5"/>
  <c r="G132" i="5"/>
  <c r="AM132" i="5"/>
  <c r="X132" i="5"/>
  <c r="I132" i="5"/>
  <c r="AI132" i="5"/>
  <c r="T132" i="5"/>
  <c r="AH132" i="5"/>
  <c r="S132" i="5"/>
  <c r="AN132" i="5"/>
  <c r="Y132" i="5"/>
  <c r="J132" i="5"/>
  <c r="E132" i="5"/>
  <c r="D132" i="5"/>
  <c r="AJ132" i="5"/>
  <c r="U132" i="5"/>
  <c r="AO132" i="5"/>
  <c r="Z132" i="5"/>
  <c r="K132" i="5"/>
  <c r="F132" i="5"/>
  <c r="AL132" i="5"/>
  <c r="AG132" i="5"/>
  <c r="W132" i="5"/>
  <c r="R132" i="5"/>
  <c r="H132" i="5"/>
  <c r="C132" i="5"/>
  <c r="A134" i="7"/>
  <c r="B133" i="7"/>
  <c r="F50" i="2"/>
  <c r="C103" i="7"/>
  <c r="A135" i="7"/>
  <c r="B134" i="7"/>
  <c r="C51" i="2"/>
  <c r="O50" i="5"/>
  <c r="P50" i="5"/>
  <c r="Y50" i="5"/>
  <c r="Z50" i="5"/>
  <c r="AD50" i="5"/>
  <c r="AE50" i="5"/>
  <c r="AS50" i="5"/>
  <c r="AI50" i="5"/>
  <c r="AJ50" i="5"/>
  <c r="E50" i="5"/>
  <c r="F50" i="5"/>
  <c r="J50" i="5"/>
  <c r="K50" i="5"/>
  <c r="AN50" i="5"/>
  <c r="AO50" i="5"/>
  <c r="T50" i="5"/>
  <c r="U50" i="5"/>
  <c r="AK133" i="5"/>
  <c r="AA133" i="5"/>
  <c r="V133" i="5"/>
  <c r="G133" i="5"/>
  <c r="AP133" i="5"/>
  <c r="L133" i="5"/>
  <c r="AH133" i="5"/>
  <c r="S133" i="5"/>
  <c r="E133" i="5"/>
  <c r="D133" i="5"/>
  <c r="AN133" i="5"/>
  <c r="Y133" i="5"/>
  <c r="J133" i="5"/>
  <c r="AM133" i="5"/>
  <c r="X133" i="5"/>
  <c r="I133" i="5"/>
  <c r="AI133" i="5"/>
  <c r="T133" i="5"/>
  <c r="AJ133" i="5"/>
  <c r="U133" i="5"/>
  <c r="AO133" i="5"/>
  <c r="Z133" i="5"/>
  <c r="K133" i="5"/>
  <c r="F133" i="5"/>
  <c r="AL133" i="5"/>
  <c r="AG133" i="5"/>
  <c r="W133" i="5"/>
  <c r="R133" i="5"/>
  <c r="H133" i="5"/>
  <c r="C133" i="5"/>
  <c r="AT50" i="5"/>
  <c r="G134" i="2"/>
  <c r="A135" i="2"/>
  <c r="B134" i="2"/>
  <c r="A135" i="5"/>
  <c r="B134" i="5"/>
  <c r="W103" i="5"/>
  <c r="E103" i="7"/>
  <c r="D103" i="7"/>
  <c r="AL103" i="5"/>
  <c r="M103" i="5"/>
  <c r="AQ103" i="5"/>
  <c r="H103" i="5"/>
  <c r="AB103" i="5"/>
  <c r="AA134" i="5"/>
  <c r="V134" i="5"/>
  <c r="G134" i="5"/>
  <c r="AP134" i="5"/>
  <c r="L134" i="5"/>
  <c r="AK134" i="5"/>
  <c r="AM134" i="5"/>
  <c r="X134" i="5"/>
  <c r="I134" i="5"/>
  <c r="AI134" i="5"/>
  <c r="T134" i="5"/>
  <c r="E134" i="5"/>
  <c r="D134" i="5"/>
  <c r="AH134" i="5"/>
  <c r="S134" i="5"/>
  <c r="AN134" i="5"/>
  <c r="Y134" i="5"/>
  <c r="J134" i="5"/>
  <c r="AO134" i="5"/>
  <c r="Z134" i="5"/>
  <c r="K134" i="5"/>
  <c r="F134" i="5"/>
  <c r="AL134" i="5"/>
  <c r="AG134" i="5"/>
  <c r="W134" i="5"/>
  <c r="R134" i="5"/>
  <c r="H134" i="5"/>
  <c r="C134" i="5"/>
  <c r="AJ134" i="5"/>
  <c r="U134" i="5"/>
  <c r="D51" i="2"/>
  <c r="E51" i="2"/>
  <c r="B135" i="5"/>
  <c r="A136" i="5"/>
  <c r="A136" i="7"/>
  <c r="B135" i="7"/>
  <c r="G135" i="2"/>
  <c r="A136" i="2"/>
  <c r="B135" i="2"/>
  <c r="C104" i="7"/>
  <c r="X51" i="5"/>
  <c r="D51" i="5"/>
  <c r="AR51" i="5"/>
  <c r="AC51" i="5"/>
  <c r="S51" i="5"/>
  <c r="I51" i="5"/>
  <c r="N51" i="5"/>
  <c r="AH51" i="5"/>
  <c r="AM51" i="5"/>
  <c r="F51" i="2"/>
  <c r="A137" i="5"/>
  <c r="B136" i="5"/>
  <c r="V135" i="5"/>
  <c r="G135" i="5"/>
  <c r="AP135" i="5"/>
  <c r="L135" i="5"/>
  <c r="AK135" i="5"/>
  <c r="AA135" i="5"/>
  <c r="AH135" i="5"/>
  <c r="S135" i="5"/>
  <c r="AN135" i="5"/>
  <c r="Y135" i="5"/>
  <c r="J135" i="5"/>
  <c r="AM135" i="5"/>
  <c r="X135" i="5"/>
  <c r="I135" i="5"/>
  <c r="E135" i="5"/>
  <c r="D135" i="5"/>
  <c r="AI135" i="5"/>
  <c r="T135" i="5"/>
  <c r="AO135" i="5"/>
  <c r="Z135" i="5"/>
  <c r="K135" i="5"/>
  <c r="F135" i="5"/>
  <c r="AL135" i="5"/>
  <c r="AG135" i="5"/>
  <c r="W135" i="5"/>
  <c r="R135" i="5"/>
  <c r="H135" i="5"/>
  <c r="C135" i="5"/>
  <c r="AJ135" i="5"/>
  <c r="U135" i="5"/>
  <c r="G136" i="2"/>
  <c r="A137" i="2"/>
  <c r="B136" i="2"/>
  <c r="A137" i="7"/>
  <c r="B136" i="7"/>
  <c r="D104" i="7"/>
  <c r="E104" i="7"/>
  <c r="C105" i="7"/>
  <c r="M104" i="5"/>
  <c r="AB104" i="5"/>
  <c r="AL104" i="5"/>
  <c r="W104" i="5"/>
  <c r="H104" i="5"/>
  <c r="AQ104" i="5"/>
  <c r="A138" i="5"/>
  <c r="B137" i="5"/>
  <c r="G137" i="2"/>
  <c r="A138" i="2"/>
  <c r="B137" i="2"/>
  <c r="B137" i="7"/>
  <c r="A138" i="7"/>
  <c r="C52" i="2"/>
  <c r="O51" i="5"/>
  <c r="P51" i="5"/>
  <c r="E51" i="5"/>
  <c r="AI51" i="5"/>
  <c r="AJ51" i="5"/>
  <c r="T51" i="5"/>
  <c r="U51" i="5"/>
  <c r="J51" i="5"/>
  <c r="K51" i="5"/>
  <c r="AN51" i="5"/>
  <c r="AO51" i="5"/>
  <c r="Y51" i="5"/>
  <c r="Z51" i="5"/>
  <c r="AD51" i="5"/>
  <c r="AE51" i="5"/>
  <c r="AS51" i="5"/>
  <c r="AT51" i="5"/>
  <c r="F51" i="5"/>
  <c r="AP136" i="5"/>
  <c r="L136" i="5"/>
  <c r="AK136" i="5"/>
  <c r="AA136" i="5"/>
  <c r="V136" i="5"/>
  <c r="G136" i="5"/>
  <c r="AM136" i="5"/>
  <c r="X136" i="5"/>
  <c r="I136" i="5"/>
  <c r="AI136" i="5"/>
  <c r="T136" i="5"/>
  <c r="AH136" i="5"/>
  <c r="S136" i="5"/>
  <c r="AN136" i="5"/>
  <c r="Y136" i="5"/>
  <c r="J136" i="5"/>
  <c r="E136" i="5"/>
  <c r="D136" i="5"/>
  <c r="AJ136" i="5"/>
  <c r="U136" i="5"/>
  <c r="AO136" i="5"/>
  <c r="Z136" i="5"/>
  <c r="K136" i="5"/>
  <c r="F136" i="5"/>
  <c r="AL136" i="5"/>
  <c r="AG136" i="5"/>
  <c r="W136" i="5"/>
  <c r="R136" i="5"/>
  <c r="H136" i="5"/>
  <c r="C136" i="5"/>
  <c r="W105" i="5"/>
  <c r="AL105" i="5"/>
  <c r="E105" i="7"/>
  <c r="M105" i="5"/>
  <c r="AB105" i="5"/>
  <c r="H105" i="5"/>
  <c r="D105" i="7"/>
  <c r="C106" i="7"/>
  <c r="AQ105" i="5"/>
  <c r="D52" i="2"/>
  <c r="E52" i="2"/>
  <c r="A139" i="7"/>
  <c r="B138" i="7"/>
  <c r="G138" i="2"/>
  <c r="A139" i="2"/>
  <c r="B138" i="2"/>
  <c r="AK137" i="5"/>
  <c r="AA137" i="5"/>
  <c r="V137" i="5"/>
  <c r="G137" i="5"/>
  <c r="AP137" i="5"/>
  <c r="L137" i="5"/>
  <c r="AH137" i="5"/>
  <c r="S137" i="5"/>
  <c r="E137" i="5"/>
  <c r="D137" i="5"/>
  <c r="AN137" i="5"/>
  <c r="Y137" i="5"/>
  <c r="J137" i="5"/>
  <c r="AM137" i="5"/>
  <c r="X137" i="5"/>
  <c r="I137" i="5"/>
  <c r="AI137" i="5"/>
  <c r="T137" i="5"/>
  <c r="AJ137" i="5"/>
  <c r="U137" i="5"/>
  <c r="AO137" i="5"/>
  <c r="Z137" i="5"/>
  <c r="K137" i="5"/>
  <c r="F137" i="5"/>
  <c r="AL137" i="5"/>
  <c r="AG137" i="5"/>
  <c r="W137" i="5"/>
  <c r="R137" i="5"/>
  <c r="H137" i="5"/>
  <c r="C137" i="5"/>
  <c r="A139" i="5"/>
  <c r="B138" i="5"/>
  <c r="AQ106" i="5"/>
  <c r="E106" i="7"/>
  <c r="AL106" i="5"/>
  <c r="M106" i="5"/>
  <c r="AB106" i="5"/>
  <c r="H106" i="5"/>
  <c r="D106" i="7"/>
  <c r="C107" i="7"/>
  <c r="W106" i="5"/>
  <c r="N52" i="5"/>
  <c r="AC52" i="5"/>
  <c r="AR52" i="5"/>
  <c r="S52" i="5"/>
  <c r="D52" i="5"/>
  <c r="AM52" i="5"/>
  <c r="AH52" i="5"/>
  <c r="I52" i="5"/>
  <c r="X52" i="5"/>
  <c r="F52" i="2"/>
  <c r="B139" i="5"/>
  <c r="A140" i="5"/>
  <c r="AA138" i="5"/>
  <c r="V138" i="5"/>
  <c r="G138" i="5"/>
  <c r="AP138" i="5"/>
  <c r="L138" i="5"/>
  <c r="AK138" i="5"/>
  <c r="AM138" i="5"/>
  <c r="X138" i="5"/>
  <c r="I138" i="5"/>
  <c r="AI138" i="5"/>
  <c r="T138" i="5"/>
  <c r="E138" i="5"/>
  <c r="D138" i="5"/>
  <c r="AH138" i="5"/>
  <c r="S138" i="5"/>
  <c r="AN138" i="5"/>
  <c r="Y138" i="5"/>
  <c r="J138" i="5"/>
  <c r="AO138" i="5"/>
  <c r="Z138" i="5"/>
  <c r="K138" i="5"/>
  <c r="F138" i="5"/>
  <c r="AL138" i="5"/>
  <c r="AG138" i="5"/>
  <c r="W138" i="5"/>
  <c r="R138" i="5"/>
  <c r="H138" i="5"/>
  <c r="C138" i="5"/>
  <c r="AJ138" i="5"/>
  <c r="U138" i="5"/>
  <c r="G139" i="2"/>
  <c r="B139" i="2"/>
  <c r="A140" i="2"/>
  <c r="A140" i="7"/>
  <c r="B139" i="7"/>
  <c r="AQ107" i="5"/>
  <c r="E107" i="7"/>
  <c r="D107" i="7"/>
  <c r="AL107" i="5"/>
  <c r="H107" i="5"/>
  <c r="AB107" i="5"/>
  <c r="M107" i="5"/>
  <c r="W107" i="5"/>
  <c r="A141" i="7"/>
  <c r="B140" i="7"/>
  <c r="A141" i="5"/>
  <c r="B140" i="5"/>
  <c r="V139" i="5"/>
  <c r="G139" i="5"/>
  <c r="AP139" i="5"/>
  <c r="L139" i="5"/>
  <c r="AK139" i="5"/>
  <c r="AA139" i="5"/>
  <c r="AH139" i="5"/>
  <c r="S139" i="5"/>
  <c r="AN139" i="5"/>
  <c r="Y139" i="5"/>
  <c r="J139" i="5"/>
  <c r="AM139" i="5"/>
  <c r="X139" i="5"/>
  <c r="I139" i="5"/>
  <c r="E139" i="5"/>
  <c r="D139" i="5"/>
  <c r="AI139" i="5"/>
  <c r="T139" i="5"/>
  <c r="AO139" i="5"/>
  <c r="Z139" i="5"/>
  <c r="K139" i="5"/>
  <c r="F139" i="5"/>
  <c r="AL139" i="5"/>
  <c r="AG139" i="5"/>
  <c r="W139" i="5"/>
  <c r="R139" i="5"/>
  <c r="H139" i="5"/>
  <c r="C139" i="5"/>
  <c r="AJ139" i="5"/>
  <c r="U139" i="5"/>
  <c r="G140" i="2"/>
  <c r="A141" i="2"/>
  <c r="B140" i="2"/>
  <c r="C53" i="2"/>
  <c r="E52" i="5"/>
  <c r="F52" i="5"/>
  <c r="AI52" i="5"/>
  <c r="AJ52" i="5"/>
  <c r="O52" i="5"/>
  <c r="P52" i="5"/>
  <c r="AD52" i="5"/>
  <c r="AE52" i="5"/>
  <c r="T52" i="5"/>
  <c r="U52" i="5"/>
  <c r="AS52" i="5"/>
  <c r="AT52" i="5"/>
  <c r="Y52" i="5"/>
  <c r="Z52" i="5"/>
  <c r="J52" i="5"/>
  <c r="K52" i="5"/>
  <c r="AN52" i="5"/>
  <c r="AO52" i="5"/>
  <c r="C108" i="7"/>
  <c r="A142" i="5"/>
  <c r="B141" i="5"/>
  <c r="G141" i="2"/>
  <c r="B141" i="2"/>
  <c r="A142" i="2"/>
  <c r="A142" i="7"/>
  <c r="B141" i="7"/>
  <c r="D53" i="2"/>
  <c r="E53" i="2"/>
  <c r="AP140" i="5"/>
  <c r="L140" i="5"/>
  <c r="AK140" i="5"/>
  <c r="AA140" i="5"/>
  <c r="V140" i="5"/>
  <c r="G140" i="5"/>
  <c r="AM140" i="5"/>
  <c r="X140" i="5"/>
  <c r="I140" i="5"/>
  <c r="AI140" i="5"/>
  <c r="T140" i="5"/>
  <c r="AH140" i="5"/>
  <c r="S140" i="5"/>
  <c r="AN140" i="5"/>
  <c r="Y140" i="5"/>
  <c r="J140" i="5"/>
  <c r="E140" i="5"/>
  <c r="D140" i="5"/>
  <c r="AJ140" i="5"/>
  <c r="U140" i="5"/>
  <c r="AO140" i="5"/>
  <c r="Z140" i="5"/>
  <c r="K140" i="5"/>
  <c r="F140" i="5"/>
  <c r="AL140" i="5"/>
  <c r="AG140" i="5"/>
  <c r="W140" i="5"/>
  <c r="R140" i="5"/>
  <c r="H140" i="5"/>
  <c r="C140" i="5"/>
  <c r="D108" i="7"/>
  <c r="E108" i="7"/>
  <c r="AB108" i="5"/>
  <c r="M108" i="5"/>
  <c r="H108" i="5"/>
  <c r="AQ108" i="5"/>
  <c r="W108" i="5"/>
  <c r="AL108" i="5"/>
  <c r="AM53" i="5"/>
  <c r="AH53" i="5"/>
  <c r="X53" i="5"/>
  <c r="D53" i="5"/>
  <c r="S53" i="5"/>
  <c r="N53" i="5"/>
  <c r="AR53" i="5"/>
  <c r="AC53" i="5"/>
  <c r="I53" i="5"/>
  <c r="F53" i="2"/>
  <c r="G142" i="2"/>
  <c r="A143" i="2"/>
  <c r="B142" i="2"/>
  <c r="A143" i="7"/>
  <c r="B142" i="7"/>
  <c r="AK141" i="5"/>
  <c r="AA141" i="5"/>
  <c r="V141" i="5"/>
  <c r="G141" i="5"/>
  <c r="AP141" i="5"/>
  <c r="L141" i="5"/>
  <c r="AH141" i="5"/>
  <c r="S141" i="5"/>
  <c r="E141" i="5"/>
  <c r="D141" i="5"/>
  <c r="AN141" i="5"/>
  <c r="Y141" i="5"/>
  <c r="J141" i="5"/>
  <c r="AM141" i="5"/>
  <c r="X141" i="5"/>
  <c r="I141" i="5"/>
  <c r="AI141" i="5"/>
  <c r="T141" i="5"/>
  <c r="AJ141" i="5"/>
  <c r="U141" i="5"/>
  <c r="AO141" i="5"/>
  <c r="Z141" i="5"/>
  <c r="K141" i="5"/>
  <c r="F141" i="5"/>
  <c r="AL141" i="5"/>
  <c r="AG141" i="5"/>
  <c r="W141" i="5"/>
  <c r="R141" i="5"/>
  <c r="H141" i="5"/>
  <c r="C141" i="5"/>
  <c r="A143" i="5"/>
  <c r="B142" i="5"/>
  <c r="C109" i="7"/>
  <c r="E109" i="7"/>
  <c r="M109" i="5"/>
  <c r="AB109" i="5"/>
  <c r="AQ109" i="5"/>
  <c r="W109" i="5"/>
  <c r="AL109" i="5"/>
  <c r="D109" i="7"/>
  <c r="C110" i="7"/>
  <c r="H109" i="5"/>
  <c r="A144" i="7"/>
  <c r="B143" i="7"/>
  <c r="AA142" i="5"/>
  <c r="V142" i="5"/>
  <c r="G142" i="5"/>
  <c r="AP142" i="5"/>
  <c r="L142" i="5"/>
  <c r="AK142" i="5"/>
  <c r="AM142" i="5"/>
  <c r="X142" i="5"/>
  <c r="I142" i="5"/>
  <c r="AI142" i="5"/>
  <c r="T142" i="5"/>
  <c r="E142" i="5"/>
  <c r="D142" i="5"/>
  <c r="AH142" i="5"/>
  <c r="S142" i="5"/>
  <c r="AN142" i="5"/>
  <c r="Y142" i="5"/>
  <c r="J142" i="5"/>
  <c r="AO142" i="5"/>
  <c r="Z142" i="5"/>
  <c r="K142" i="5"/>
  <c r="F142" i="5"/>
  <c r="AL142" i="5"/>
  <c r="AG142" i="5"/>
  <c r="W142" i="5"/>
  <c r="R142" i="5"/>
  <c r="H142" i="5"/>
  <c r="C142" i="5"/>
  <c r="AJ142" i="5"/>
  <c r="U142" i="5"/>
  <c r="B143" i="5"/>
  <c r="A144" i="5"/>
  <c r="C54" i="2"/>
  <c r="O53" i="5"/>
  <c r="P53" i="5"/>
  <c r="E53" i="5"/>
  <c r="F53" i="5"/>
  <c r="AS53" i="5"/>
  <c r="AT53" i="5"/>
  <c r="AD53" i="5"/>
  <c r="AE53" i="5"/>
  <c r="Y53" i="5"/>
  <c r="Z53" i="5"/>
  <c r="AI53" i="5"/>
  <c r="AJ53" i="5"/>
  <c r="T53" i="5"/>
  <c r="U53" i="5"/>
  <c r="J53" i="5"/>
  <c r="K53" i="5"/>
  <c r="AN53" i="5"/>
  <c r="AO53" i="5"/>
  <c r="G143" i="2"/>
  <c r="A144" i="2"/>
  <c r="B143" i="2"/>
  <c r="AB110" i="5"/>
  <c r="W110" i="5"/>
  <c r="D110" i="7"/>
  <c r="M110" i="5"/>
  <c r="H110" i="5"/>
  <c r="AQ110" i="5"/>
  <c r="AL110" i="5"/>
  <c r="E110" i="7"/>
  <c r="C111" i="7"/>
  <c r="D54" i="2"/>
  <c r="E54" i="2"/>
  <c r="G144" i="2"/>
  <c r="A145" i="2"/>
  <c r="B144" i="2"/>
  <c r="A145" i="5"/>
  <c r="B144" i="5"/>
  <c r="V143" i="5"/>
  <c r="G143" i="5"/>
  <c r="AP143" i="5"/>
  <c r="L143" i="5"/>
  <c r="AK143" i="5"/>
  <c r="AA143" i="5"/>
  <c r="AH143" i="5"/>
  <c r="S143" i="5"/>
  <c r="AN143" i="5"/>
  <c r="Y143" i="5"/>
  <c r="J143" i="5"/>
  <c r="AM143" i="5"/>
  <c r="X143" i="5"/>
  <c r="I143" i="5"/>
  <c r="E143" i="5"/>
  <c r="D143" i="5"/>
  <c r="AI143" i="5"/>
  <c r="T143" i="5"/>
  <c r="AO143" i="5"/>
  <c r="Z143" i="5"/>
  <c r="K143" i="5"/>
  <c r="F143" i="5"/>
  <c r="AL143" i="5"/>
  <c r="AG143" i="5"/>
  <c r="W143" i="5"/>
  <c r="R143" i="5"/>
  <c r="H143" i="5"/>
  <c r="C143" i="5"/>
  <c r="AJ143" i="5"/>
  <c r="U143" i="5"/>
  <c r="A145" i="7"/>
  <c r="B144" i="7"/>
  <c r="AL111" i="5"/>
  <c r="E111" i="7"/>
  <c r="H111" i="5"/>
  <c r="W111" i="5"/>
  <c r="AQ111" i="5"/>
  <c r="D111" i="7"/>
  <c r="AB111" i="5"/>
  <c r="M111" i="5"/>
  <c r="C112" i="7"/>
  <c r="D54" i="5"/>
  <c r="S54" i="5"/>
  <c r="AC54" i="5"/>
  <c r="AH54" i="5"/>
  <c r="N54" i="5"/>
  <c r="AM54" i="5"/>
  <c r="X54" i="5"/>
  <c r="AR54" i="5"/>
  <c r="I54" i="5"/>
  <c r="F54" i="2"/>
  <c r="B145" i="7"/>
  <c r="A146" i="7"/>
  <c r="A146" i="5"/>
  <c r="B145" i="5"/>
  <c r="G145" i="2"/>
  <c r="A146" i="2"/>
  <c r="B145" i="2"/>
  <c r="AP144" i="5"/>
  <c r="L144" i="5"/>
  <c r="AK144" i="5"/>
  <c r="AA144" i="5"/>
  <c r="V144" i="5"/>
  <c r="G144" i="5"/>
  <c r="AM144" i="5"/>
  <c r="X144" i="5"/>
  <c r="I144" i="5"/>
  <c r="AI144" i="5"/>
  <c r="T144" i="5"/>
  <c r="AH144" i="5"/>
  <c r="S144" i="5"/>
  <c r="AN144" i="5"/>
  <c r="Y144" i="5"/>
  <c r="J144" i="5"/>
  <c r="E144" i="5"/>
  <c r="D144" i="5"/>
  <c r="AJ144" i="5"/>
  <c r="U144" i="5"/>
  <c r="AO144" i="5"/>
  <c r="Z144" i="5"/>
  <c r="K144" i="5"/>
  <c r="F144" i="5"/>
  <c r="AL144" i="5"/>
  <c r="AG144" i="5"/>
  <c r="W144" i="5"/>
  <c r="R144" i="5"/>
  <c r="H144" i="5"/>
  <c r="C144" i="5"/>
  <c r="AL112" i="5"/>
  <c r="AQ112" i="5"/>
  <c r="H112" i="5"/>
  <c r="D112" i="7"/>
  <c r="AB112" i="5"/>
  <c r="W112" i="5"/>
  <c r="E112" i="7"/>
  <c r="M112" i="5"/>
  <c r="G146" i="2"/>
  <c r="A147" i="2"/>
  <c r="B146" i="2"/>
  <c r="AK145" i="5"/>
  <c r="AA145" i="5"/>
  <c r="V145" i="5"/>
  <c r="G145" i="5"/>
  <c r="AP145" i="5"/>
  <c r="L145" i="5"/>
  <c r="AH145" i="5"/>
  <c r="S145" i="5"/>
  <c r="E145" i="5"/>
  <c r="D145" i="5"/>
  <c r="AN145" i="5"/>
  <c r="Y145" i="5"/>
  <c r="J145" i="5"/>
  <c r="AM145" i="5"/>
  <c r="X145" i="5"/>
  <c r="I145" i="5"/>
  <c r="AI145" i="5"/>
  <c r="T145" i="5"/>
  <c r="AJ145" i="5"/>
  <c r="U145" i="5"/>
  <c r="AO145" i="5"/>
  <c r="Z145" i="5"/>
  <c r="K145" i="5"/>
  <c r="F145" i="5"/>
  <c r="AL145" i="5"/>
  <c r="AG145" i="5"/>
  <c r="W145" i="5"/>
  <c r="R145" i="5"/>
  <c r="H145" i="5"/>
  <c r="C145" i="5"/>
  <c r="A147" i="5"/>
  <c r="B146" i="5"/>
  <c r="C55" i="2"/>
  <c r="AN54" i="5"/>
  <c r="AO54" i="5"/>
  <c r="AS54" i="5"/>
  <c r="AT54" i="5"/>
  <c r="T54" i="5"/>
  <c r="U54" i="5"/>
  <c r="Y54" i="5"/>
  <c r="Z54" i="5"/>
  <c r="J54" i="5"/>
  <c r="K54" i="5"/>
  <c r="E54" i="5"/>
  <c r="F54" i="5"/>
  <c r="O54" i="5"/>
  <c r="P54" i="5"/>
  <c r="AI54" i="5"/>
  <c r="AJ54" i="5"/>
  <c r="AD54" i="5"/>
  <c r="AE54" i="5"/>
  <c r="A147" i="7"/>
  <c r="B146" i="7"/>
  <c r="C113" i="7"/>
  <c r="AQ113" i="5"/>
  <c r="M113" i="5"/>
  <c r="W113" i="5"/>
  <c r="H113" i="5"/>
  <c r="AA146" i="5"/>
  <c r="V146" i="5"/>
  <c r="G146" i="5"/>
  <c r="AP146" i="5"/>
  <c r="L146" i="5"/>
  <c r="AK146" i="5"/>
  <c r="AM146" i="5"/>
  <c r="X146" i="5"/>
  <c r="I146" i="5"/>
  <c r="AI146" i="5"/>
  <c r="T146" i="5"/>
  <c r="E146" i="5"/>
  <c r="D146" i="5"/>
  <c r="AH146" i="5"/>
  <c r="S146" i="5"/>
  <c r="AN146" i="5"/>
  <c r="Y146" i="5"/>
  <c r="J146" i="5"/>
  <c r="AO146" i="5"/>
  <c r="Z146" i="5"/>
  <c r="K146" i="5"/>
  <c r="F146" i="5"/>
  <c r="AL146" i="5"/>
  <c r="AG146" i="5"/>
  <c r="W146" i="5"/>
  <c r="R146" i="5"/>
  <c r="H146" i="5"/>
  <c r="C146" i="5"/>
  <c r="AJ146" i="5"/>
  <c r="U146" i="5"/>
  <c r="G147" i="2"/>
  <c r="B147" i="2"/>
  <c r="A148" i="2"/>
  <c r="B147" i="5"/>
  <c r="A148" i="5"/>
  <c r="A148" i="7"/>
  <c r="B147" i="7"/>
  <c r="D55" i="2"/>
  <c r="E55" i="2"/>
  <c r="E113" i="7"/>
  <c r="AL113" i="5"/>
  <c r="D113" i="7"/>
  <c r="C114" i="7"/>
  <c r="AB113" i="5"/>
  <c r="X55" i="5"/>
  <c r="S55" i="5"/>
  <c r="AH55" i="5"/>
  <c r="AR55" i="5"/>
  <c r="AC55" i="5"/>
  <c r="I55" i="5"/>
  <c r="D55" i="5"/>
  <c r="AM55" i="5"/>
  <c r="N55" i="5"/>
  <c r="F55" i="2"/>
  <c r="A149" i="5"/>
  <c r="B148" i="5"/>
  <c r="A149" i="7"/>
  <c r="B148" i="7"/>
  <c r="V147" i="5"/>
  <c r="G147" i="5"/>
  <c r="AP147" i="5"/>
  <c r="L147" i="5"/>
  <c r="AK147" i="5"/>
  <c r="AA147" i="5"/>
  <c r="AH147" i="5"/>
  <c r="S147" i="5"/>
  <c r="AN147" i="5"/>
  <c r="Y147" i="5"/>
  <c r="J147" i="5"/>
  <c r="AM147" i="5"/>
  <c r="X147" i="5"/>
  <c r="I147" i="5"/>
  <c r="E147" i="5"/>
  <c r="D147" i="5"/>
  <c r="AI147" i="5"/>
  <c r="T147" i="5"/>
  <c r="AO147" i="5"/>
  <c r="Z147" i="5"/>
  <c r="K147" i="5"/>
  <c r="F147" i="5"/>
  <c r="AL147" i="5"/>
  <c r="AG147" i="5"/>
  <c r="W147" i="5"/>
  <c r="R147" i="5"/>
  <c r="H147" i="5"/>
  <c r="C147" i="5"/>
  <c r="AJ147" i="5"/>
  <c r="U147" i="5"/>
  <c r="G148" i="2"/>
  <c r="A149" i="2"/>
  <c r="B148" i="2"/>
  <c r="E114" i="7"/>
  <c r="AB114" i="5"/>
  <c r="M114" i="5"/>
  <c r="AL114" i="5"/>
  <c r="W114" i="5"/>
  <c r="AQ114" i="5"/>
  <c r="D114" i="7"/>
  <c r="C115" i="7"/>
  <c r="H114" i="5"/>
  <c r="AL115" i="5"/>
  <c r="AB115" i="5"/>
  <c r="M115" i="5"/>
  <c r="E115" i="7"/>
  <c r="D115" i="7"/>
  <c r="W115" i="5"/>
  <c r="AQ115" i="5"/>
  <c r="H115" i="5"/>
  <c r="A150" i="5"/>
  <c r="B149" i="5"/>
  <c r="C56" i="2"/>
  <c r="O55" i="5"/>
  <c r="AD55" i="5"/>
  <c r="AE55" i="5"/>
  <c r="AN55" i="5"/>
  <c r="AO55" i="5"/>
  <c r="AI55" i="5"/>
  <c r="AJ55" i="5"/>
  <c r="E55" i="5"/>
  <c r="F55" i="5"/>
  <c r="J55" i="5"/>
  <c r="K55" i="5"/>
  <c r="T55" i="5"/>
  <c r="U55" i="5"/>
  <c r="Y55" i="5"/>
  <c r="Z55" i="5"/>
  <c r="AS55" i="5"/>
  <c r="AT55" i="5"/>
  <c r="G149" i="2"/>
  <c r="B149" i="2"/>
  <c r="A150" i="2"/>
  <c r="A150" i="7"/>
  <c r="B149" i="7"/>
  <c r="AP148" i="5"/>
  <c r="L148" i="5"/>
  <c r="AK148" i="5"/>
  <c r="AA148" i="5"/>
  <c r="V148" i="5"/>
  <c r="G148" i="5"/>
  <c r="AM148" i="5"/>
  <c r="X148" i="5"/>
  <c r="I148" i="5"/>
  <c r="AI148" i="5"/>
  <c r="T148" i="5"/>
  <c r="AH148" i="5"/>
  <c r="S148" i="5"/>
  <c r="AN148" i="5"/>
  <c r="Y148" i="5"/>
  <c r="J148" i="5"/>
  <c r="E148" i="5"/>
  <c r="D148" i="5"/>
  <c r="AJ148" i="5"/>
  <c r="U148" i="5"/>
  <c r="AO148" i="5"/>
  <c r="Z148" i="5"/>
  <c r="K148" i="5"/>
  <c r="F148" i="5"/>
  <c r="AL148" i="5"/>
  <c r="AG148" i="5"/>
  <c r="W148" i="5"/>
  <c r="R148" i="5"/>
  <c r="H148" i="5"/>
  <c r="C148" i="5"/>
  <c r="P55" i="5"/>
  <c r="C116" i="7"/>
  <c r="G150" i="2"/>
  <c r="A151" i="2"/>
  <c r="B150" i="2"/>
  <c r="A151" i="5"/>
  <c r="B150" i="5"/>
  <c r="A151" i="7"/>
  <c r="B150" i="7"/>
  <c r="D56" i="2"/>
  <c r="E56" i="2"/>
  <c r="AK149" i="5"/>
  <c r="AA149" i="5"/>
  <c r="V149" i="5"/>
  <c r="G149" i="5"/>
  <c r="AP149" i="5"/>
  <c r="L149" i="5"/>
  <c r="AH149" i="5"/>
  <c r="S149" i="5"/>
  <c r="E149" i="5"/>
  <c r="D149" i="5"/>
  <c r="AN149" i="5"/>
  <c r="Y149" i="5"/>
  <c r="J149" i="5"/>
  <c r="AM149" i="5"/>
  <c r="X149" i="5"/>
  <c r="I149" i="5"/>
  <c r="AI149" i="5"/>
  <c r="T149" i="5"/>
  <c r="AJ149" i="5"/>
  <c r="U149" i="5"/>
  <c r="AO149" i="5"/>
  <c r="Z149" i="5"/>
  <c r="K149" i="5"/>
  <c r="F149" i="5"/>
  <c r="AL149" i="5"/>
  <c r="AG149" i="5"/>
  <c r="W149" i="5"/>
  <c r="R149" i="5"/>
  <c r="H149" i="5"/>
  <c r="C149" i="5"/>
  <c r="E116" i="7"/>
  <c r="M116" i="5"/>
  <c r="D116" i="7"/>
  <c r="AQ116" i="5"/>
  <c r="W116" i="5"/>
  <c r="H116" i="5"/>
  <c r="AL116" i="5"/>
  <c r="AB116" i="5"/>
  <c r="C117" i="7"/>
  <c r="S56" i="5"/>
  <c r="AM56" i="5"/>
  <c r="I56" i="5"/>
  <c r="AH56" i="5"/>
  <c r="N56" i="5"/>
  <c r="X56" i="5"/>
  <c r="AR56" i="5"/>
  <c r="AC56" i="5"/>
  <c r="D56" i="5"/>
  <c r="F56" i="2"/>
  <c r="G151" i="2"/>
  <c r="A152" i="2"/>
  <c r="B151" i="2"/>
  <c r="A152" i="7"/>
  <c r="B151" i="7"/>
  <c r="AA150" i="5"/>
  <c r="V150" i="5"/>
  <c r="G150" i="5"/>
  <c r="AP150" i="5"/>
  <c r="L150" i="5"/>
  <c r="AK150" i="5"/>
  <c r="AM150" i="5"/>
  <c r="X150" i="5"/>
  <c r="I150" i="5"/>
  <c r="AI150" i="5"/>
  <c r="T150" i="5"/>
  <c r="E150" i="5"/>
  <c r="D150" i="5"/>
  <c r="AH150" i="5"/>
  <c r="S150" i="5"/>
  <c r="AN150" i="5"/>
  <c r="Y150" i="5"/>
  <c r="J150" i="5"/>
  <c r="AO150" i="5"/>
  <c r="Z150" i="5"/>
  <c r="K150" i="5"/>
  <c r="F150" i="5"/>
  <c r="AL150" i="5"/>
  <c r="AG150" i="5"/>
  <c r="W150" i="5"/>
  <c r="R150" i="5"/>
  <c r="H150" i="5"/>
  <c r="C150" i="5"/>
  <c r="AJ150" i="5"/>
  <c r="U150" i="5"/>
  <c r="B151" i="5"/>
  <c r="A152" i="5"/>
  <c r="AQ117" i="5"/>
  <c r="W117" i="5"/>
  <c r="H117" i="5"/>
  <c r="E117" i="7"/>
  <c r="AB117" i="5"/>
  <c r="D117" i="7"/>
  <c r="AL117" i="5"/>
  <c r="M117" i="5"/>
  <c r="G152" i="2"/>
  <c r="A153" i="2"/>
  <c r="B152" i="2"/>
  <c r="A153" i="7"/>
  <c r="B152" i="7"/>
  <c r="V151" i="5"/>
  <c r="G151" i="5"/>
  <c r="AP151" i="5"/>
  <c r="L151" i="5"/>
  <c r="AK151" i="5"/>
  <c r="AA151" i="5"/>
  <c r="AH151" i="5"/>
  <c r="S151" i="5"/>
  <c r="AN151" i="5"/>
  <c r="Y151" i="5"/>
  <c r="J151" i="5"/>
  <c r="AM151" i="5"/>
  <c r="X151" i="5"/>
  <c r="I151" i="5"/>
  <c r="E151" i="5"/>
  <c r="D151" i="5"/>
  <c r="AI151" i="5"/>
  <c r="T151" i="5"/>
  <c r="AO151" i="5"/>
  <c r="Z151" i="5"/>
  <c r="K151" i="5"/>
  <c r="F151" i="5"/>
  <c r="AL151" i="5"/>
  <c r="AG151" i="5"/>
  <c r="W151" i="5"/>
  <c r="R151" i="5"/>
  <c r="H151" i="5"/>
  <c r="C151" i="5"/>
  <c r="AJ151" i="5"/>
  <c r="U151" i="5"/>
  <c r="A153" i="5"/>
  <c r="B152" i="5"/>
  <c r="C57" i="2"/>
  <c r="AD56" i="5"/>
  <c r="AE56" i="5"/>
  <c r="E56" i="5"/>
  <c r="F56" i="5"/>
  <c r="AS56" i="5"/>
  <c r="AT56" i="5"/>
  <c r="AI56" i="5"/>
  <c r="AJ56" i="5"/>
  <c r="AN56" i="5"/>
  <c r="AO56" i="5"/>
  <c r="T56" i="5"/>
  <c r="U56" i="5"/>
  <c r="O56" i="5"/>
  <c r="P56" i="5"/>
  <c r="J56" i="5"/>
  <c r="K56" i="5"/>
  <c r="Y56" i="5"/>
  <c r="Z56" i="5"/>
  <c r="C118" i="7"/>
  <c r="AB118" i="5"/>
  <c r="W118" i="5"/>
  <c r="AL118" i="5"/>
  <c r="E118" i="7"/>
  <c r="H118" i="5"/>
  <c r="D57" i="2"/>
  <c r="E57" i="2"/>
  <c r="B153" i="7"/>
  <c r="A154" i="7"/>
  <c r="AP152" i="5"/>
  <c r="L152" i="5"/>
  <c r="AK152" i="5"/>
  <c r="AA152" i="5"/>
  <c r="V152" i="5"/>
  <c r="G152" i="5"/>
  <c r="AM152" i="5"/>
  <c r="X152" i="5"/>
  <c r="I152" i="5"/>
  <c r="AI152" i="5"/>
  <c r="T152" i="5"/>
  <c r="AH152" i="5"/>
  <c r="S152" i="5"/>
  <c r="AN152" i="5"/>
  <c r="Y152" i="5"/>
  <c r="J152" i="5"/>
  <c r="E152" i="5"/>
  <c r="D152" i="5"/>
  <c r="AJ152" i="5"/>
  <c r="U152" i="5"/>
  <c r="AO152" i="5"/>
  <c r="Z152" i="5"/>
  <c r="K152" i="5"/>
  <c r="F152" i="5"/>
  <c r="AL152" i="5"/>
  <c r="AG152" i="5"/>
  <c r="W152" i="5"/>
  <c r="R152" i="5"/>
  <c r="H152" i="5"/>
  <c r="C152" i="5"/>
  <c r="A154" i="5"/>
  <c r="B153" i="5"/>
  <c r="G153" i="2"/>
  <c r="A154" i="2"/>
  <c r="B153" i="2"/>
  <c r="M118" i="5"/>
  <c r="D118" i="7"/>
  <c r="C119" i="7"/>
  <c r="AL119" i="5"/>
  <c r="AQ118" i="5"/>
  <c r="AB119" i="5"/>
  <c r="E119" i="7"/>
  <c r="W119" i="5"/>
  <c r="AQ119" i="5"/>
  <c r="AM57" i="5"/>
  <c r="AC57" i="5"/>
  <c r="S57" i="5"/>
  <c r="AH57" i="5"/>
  <c r="I57" i="5"/>
  <c r="D57" i="5"/>
  <c r="AR57" i="5"/>
  <c r="N57" i="5"/>
  <c r="X57" i="5"/>
  <c r="AK153" i="5"/>
  <c r="AA153" i="5"/>
  <c r="V153" i="5"/>
  <c r="G153" i="5"/>
  <c r="AP153" i="5"/>
  <c r="L153" i="5"/>
  <c r="AH153" i="5"/>
  <c r="S153" i="5"/>
  <c r="E153" i="5"/>
  <c r="D153" i="5"/>
  <c r="AN153" i="5"/>
  <c r="Y153" i="5"/>
  <c r="J153" i="5"/>
  <c r="AM153" i="5"/>
  <c r="X153" i="5"/>
  <c r="I153" i="5"/>
  <c r="AI153" i="5"/>
  <c r="T153" i="5"/>
  <c r="AJ153" i="5"/>
  <c r="U153" i="5"/>
  <c r="AO153" i="5"/>
  <c r="Z153" i="5"/>
  <c r="K153" i="5"/>
  <c r="F153" i="5"/>
  <c r="AL153" i="5"/>
  <c r="AG153" i="5"/>
  <c r="W153" i="5"/>
  <c r="R153" i="5"/>
  <c r="H153" i="5"/>
  <c r="C153" i="5"/>
  <c r="G154" i="2"/>
  <c r="A155" i="2"/>
  <c r="B154" i="2"/>
  <c r="A155" i="5"/>
  <c r="B154" i="5"/>
  <c r="F57" i="2"/>
  <c r="A155" i="7"/>
  <c r="B154" i="7"/>
  <c r="D119" i="7"/>
  <c r="M119" i="5"/>
  <c r="H119" i="5"/>
  <c r="C120" i="7"/>
  <c r="H120" i="5"/>
  <c r="AQ120" i="5"/>
  <c r="D120" i="7"/>
  <c r="E120" i="7"/>
  <c r="M120" i="5"/>
  <c r="AB120" i="5"/>
  <c r="W120" i="5"/>
  <c r="AL120" i="5"/>
  <c r="C121" i="7"/>
  <c r="C58" i="2"/>
  <c r="AN57" i="5"/>
  <c r="AO57" i="5"/>
  <c r="AS57" i="5"/>
  <c r="AT57" i="5"/>
  <c r="E57" i="5"/>
  <c r="F57" i="5"/>
  <c r="Y57" i="5"/>
  <c r="Z57" i="5"/>
  <c r="T57" i="5"/>
  <c r="U57" i="5"/>
  <c r="AI57" i="5"/>
  <c r="AJ57" i="5"/>
  <c r="O57" i="5"/>
  <c r="P57" i="5"/>
  <c r="J57" i="5"/>
  <c r="K57" i="5"/>
  <c r="AD57" i="5"/>
  <c r="AE57" i="5"/>
  <c r="G155" i="2"/>
  <c r="B155" i="2"/>
  <c r="A156" i="2"/>
  <c r="A156" i="7"/>
  <c r="B155" i="7"/>
  <c r="AA154" i="5"/>
  <c r="V154" i="5"/>
  <c r="G154" i="5"/>
  <c r="AP154" i="5"/>
  <c r="L154" i="5"/>
  <c r="AK154" i="5"/>
  <c r="AM154" i="5"/>
  <c r="X154" i="5"/>
  <c r="I154" i="5"/>
  <c r="AI154" i="5"/>
  <c r="T154" i="5"/>
  <c r="E154" i="5"/>
  <c r="D154" i="5"/>
  <c r="AH154" i="5"/>
  <c r="S154" i="5"/>
  <c r="AN154" i="5"/>
  <c r="Y154" i="5"/>
  <c r="J154" i="5"/>
  <c r="AO154" i="5"/>
  <c r="Z154" i="5"/>
  <c r="K154" i="5"/>
  <c r="F154" i="5"/>
  <c r="AL154" i="5"/>
  <c r="AG154" i="5"/>
  <c r="W154" i="5"/>
  <c r="R154" i="5"/>
  <c r="H154" i="5"/>
  <c r="C154" i="5"/>
  <c r="AJ154" i="5"/>
  <c r="U154" i="5"/>
  <c r="B155" i="5"/>
  <c r="A156" i="5"/>
  <c r="D121" i="7"/>
  <c r="W121" i="5"/>
  <c r="M121" i="5"/>
  <c r="H121" i="5"/>
  <c r="AL121" i="5"/>
  <c r="AQ121" i="5"/>
  <c r="AB121" i="5"/>
  <c r="E121" i="7"/>
  <c r="A157" i="5"/>
  <c r="B156" i="5"/>
  <c r="D58" i="2"/>
  <c r="E58" i="2"/>
  <c r="A157" i="7"/>
  <c r="B156" i="7"/>
  <c r="V155" i="5"/>
  <c r="G155" i="5"/>
  <c r="AP155" i="5"/>
  <c r="L155" i="5"/>
  <c r="AK155" i="5"/>
  <c r="AA155" i="5"/>
  <c r="AH155" i="5"/>
  <c r="S155" i="5"/>
  <c r="AN155" i="5"/>
  <c r="Y155" i="5"/>
  <c r="J155" i="5"/>
  <c r="AM155" i="5"/>
  <c r="X155" i="5"/>
  <c r="I155" i="5"/>
  <c r="E155" i="5"/>
  <c r="D155" i="5"/>
  <c r="AI155" i="5"/>
  <c r="T155" i="5"/>
  <c r="AO155" i="5"/>
  <c r="Z155" i="5"/>
  <c r="K155" i="5"/>
  <c r="F155" i="5"/>
  <c r="AL155" i="5"/>
  <c r="AG155" i="5"/>
  <c r="W155" i="5"/>
  <c r="R155" i="5"/>
  <c r="H155" i="5"/>
  <c r="C155" i="5"/>
  <c r="AJ155" i="5"/>
  <c r="U155" i="5"/>
  <c r="G156" i="2"/>
  <c r="A157" i="2"/>
  <c r="B156" i="2"/>
  <c r="C122" i="7"/>
  <c r="I58" i="5"/>
  <c r="S58" i="5"/>
  <c r="X58" i="5"/>
  <c r="AM58" i="5"/>
  <c r="N58" i="5"/>
  <c r="D58" i="5"/>
  <c r="AR58" i="5"/>
  <c r="AH58" i="5"/>
  <c r="AC58" i="5"/>
  <c r="A158" i="7"/>
  <c r="B157" i="7"/>
  <c r="A158" i="5"/>
  <c r="B157" i="5"/>
  <c r="F58" i="2"/>
  <c r="G157" i="2"/>
  <c r="B157" i="2"/>
  <c r="A158" i="2"/>
  <c r="AP156" i="5"/>
  <c r="L156" i="5"/>
  <c r="AK156" i="5"/>
  <c r="AA156" i="5"/>
  <c r="V156" i="5"/>
  <c r="G156" i="5"/>
  <c r="AM156" i="5"/>
  <c r="X156" i="5"/>
  <c r="I156" i="5"/>
  <c r="AI156" i="5"/>
  <c r="T156" i="5"/>
  <c r="AH156" i="5"/>
  <c r="S156" i="5"/>
  <c r="AN156" i="5"/>
  <c r="Y156" i="5"/>
  <c r="J156" i="5"/>
  <c r="E156" i="5"/>
  <c r="D156" i="5"/>
  <c r="AJ156" i="5"/>
  <c r="U156" i="5"/>
  <c r="AO156" i="5"/>
  <c r="Z156" i="5"/>
  <c r="K156" i="5"/>
  <c r="F156" i="5"/>
  <c r="AL156" i="5"/>
  <c r="AG156" i="5"/>
  <c r="W156" i="5"/>
  <c r="R156" i="5"/>
  <c r="H156" i="5"/>
  <c r="C156" i="5"/>
  <c r="E122" i="7"/>
  <c r="W122" i="5"/>
  <c r="AL122" i="5"/>
  <c r="H122" i="5"/>
  <c r="M122" i="5"/>
  <c r="AQ122" i="5"/>
  <c r="AB122" i="5"/>
  <c r="D122" i="7"/>
  <c r="C123" i="7"/>
  <c r="G158" i="2"/>
  <c r="A159" i="2"/>
  <c r="B158" i="2"/>
  <c r="C59" i="2"/>
  <c r="AI58" i="5"/>
  <c r="AJ58" i="5"/>
  <c r="J58" i="5"/>
  <c r="K58" i="5"/>
  <c r="AN58" i="5"/>
  <c r="AO58" i="5"/>
  <c r="AD58" i="5"/>
  <c r="AE58" i="5"/>
  <c r="Y58" i="5"/>
  <c r="Z58" i="5"/>
  <c r="AS58" i="5"/>
  <c r="AT58" i="5"/>
  <c r="T58" i="5"/>
  <c r="U58" i="5"/>
  <c r="E58" i="5"/>
  <c r="F58" i="5"/>
  <c r="O58" i="5"/>
  <c r="P58" i="5"/>
  <c r="A159" i="7"/>
  <c r="B158" i="7"/>
  <c r="AK157" i="5"/>
  <c r="AA157" i="5"/>
  <c r="V157" i="5"/>
  <c r="G157" i="5"/>
  <c r="AP157" i="5"/>
  <c r="L157" i="5"/>
  <c r="AH157" i="5"/>
  <c r="S157" i="5"/>
  <c r="E157" i="5"/>
  <c r="D157" i="5"/>
  <c r="AN157" i="5"/>
  <c r="Y157" i="5"/>
  <c r="J157" i="5"/>
  <c r="AM157" i="5"/>
  <c r="X157" i="5"/>
  <c r="I157" i="5"/>
  <c r="AI157" i="5"/>
  <c r="T157" i="5"/>
  <c r="AJ157" i="5"/>
  <c r="U157" i="5"/>
  <c r="AO157" i="5"/>
  <c r="Z157" i="5"/>
  <c r="K157" i="5"/>
  <c r="F157" i="5"/>
  <c r="AL157" i="5"/>
  <c r="AG157" i="5"/>
  <c r="W157" i="5"/>
  <c r="R157" i="5"/>
  <c r="H157" i="5"/>
  <c r="C157" i="5"/>
  <c r="A159" i="5"/>
  <c r="B158" i="5"/>
  <c r="W123" i="5"/>
  <c r="E123" i="7"/>
  <c r="AB123" i="5"/>
  <c r="D123" i="7"/>
  <c r="C124" i="7"/>
  <c r="H123" i="5"/>
  <c r="M123" i="5"/>
  <c r="AQ123" i="5"/>
  <c r="AL123" i="5"/>
  <c r="AA158" i="5"/>
  <c r="V158" i="5"/>
  <c r="G158" i="5"/>
  <c r="AP158" i="5"/>
  <c r="L158" i="5"/>
  <c r="AK158" i="5"/>
  <c r="AM158" i="5"/>
  <c r="X158" i="5"/>
  <c r="I158" i="5"/>
  <c r="AI158" i="5"/>
  <c r="T158" i="5"/>
  <c r="E158" i="5"/>
  <c r="D158" i="5"/>
  <c r="AH158" i="5"/>
  <c r="S158" i="5"/>
  <c r="AN158" i="5"/>
  <c r="Y158" i="5"/>
  <c r="J158" i="5"/>
  <c r="AO158" i="5"/>
  <c r="Z158" i="5"/>
  <c r="K158" i="5"/>
  <c r="F158" i="5"/>
  <c r="AL158" i="5"/>
  <c r="AG158" i="5"/>
  <c r="W158" i="5"/>
  <c r="R158" i="5"/>
  <c r="H158" i="5"/>
  <c r="C158" i="5"/>
  <c r="AJ158" i="5"/>
  <c r="U158" i="5"/>
  <c r="B159" i="5"/>
  <c r="A160" i="5"/>
  <c r="D59" i="2"/>
  <c r="E59" i="2"/>
  <c r="A160" i="7"/>
  <c r="B159" i="7"/>
  <c r="G159" i="2"/>
  <c r="A160" i="2"/>
  <c r="B159" i="2"/>
  <c r="E124" i="7"/>
  <c r="D124" i="7"/>
  <c r="H124" i="5"/>
  <c r="AQ124" i="5"/>
  <c r="M124" i="5"/>
  <c r="W124" i="5"/>
  <c r="AL124" i="5"/>
  <c r="AB124" i="5"/>
  <c r="D59" i="5"/>
  <c r="S59" i="5"/>
  <c r="AH59" i="5"/>
  <c r="X59" i="5"/>
  <c r="AM59" i="5"/>
  <c r="AR59" i="5"/>
  <c r="AC59" i="5"/>
  <c r="I59" i="5"/>
  <c r="N59" i="5"/>
  <c r="G160" i="2"/>
  <c r="A161" i="2"/>
  <c r="B160" i="2"/>
  <c r="A161" i="7"/>
  <c r="B160" i="7"/>
  <c r="F59" i="2"/>
  <c r="A161" i="5"/>
  <c r="B160" i="5"/>
  <c r="V159" i="5"/>
  <c r="G159" i="5"/>
  <c r="AP159" i="5"/>
  <c r="L159" i="5"/>
  <c r="AK159" i="5"/>
  <c r="AA159" i="5"/>
  <c r="AH159" i="5"/>
  <c r="S159" i="5"/>
  <c r="AN159" i="5"/>
  <c r="Y159" i="5"/>
  <c r="J159" i="5"/>
  <c r="AM159" i="5"/>
  <c r="X159" i="5"/>
  <c r="I159" i="5"/>
  <c r="E159" i="5"/>
  <c r="D159" i="5"/>
  <c r="AI159" i="5"/>
  <c r="T159" i="5"/>
  <c r="AO159" i="5"/>
  <c r="Z159" i="5"/>
  <c r="K159" i="5"/>
  <c r="F159" i="5"/>
  <c r="AL159" i="5"/>
  <c r="AG159" i="5"/>
  <c r="W159" i="5"/>
  <c r="R159" i="5"/>
  <c r="H159" i="5"/>
  <c r="C159" i="5"/>
  <c r="AJ159" i="5"/>
  <c r="U159" i="5"/>
  <c r="C125" i="7"/>
  <c r="D125" i="7"/>
  <c r="W125" i="5"/>
  <c r="AQ125" i="5"/>
  <c r="AB125" i="5"/>
  <c r="E125" i="7"/>
  <c r="H125" i="5"/>
  <c r="M125" i="5"/>
  <c r="AL125" i="5"/>
  <c r="A162" i="5"/>
  <c r="B161" i="5"/>
  <c r="A162" i="7"/>
  <c r="B161" i="7"/>
  <c r="C60" i="2"/>
  <c r="AD59" i="5"/>
  <c r="AE59" i="5"/>
  <c r="Y59" i="5"/>
  <c r="Z59" i="5"/>
  <c r="T59" i="5"/>
  <c r="U59" i="5"/>
  <c r="O59" i="5"/>
  <c r="P59" i="5"/>
  <c r="AI59" i="5"/>
  <c r="AJ59" i="5"/>
  <c r="E59" i="5"/>
  <c r="F59" i="5"/>
  <c r="AS59" i="5"/>
  <c r="AT59" i="5"/>
  <c r="AN59" i="5"/>
  <c r="AO59" i="5"/>
  <c r="J59" i="5"/>
  <c r="K59" i="5"/>
  <c r="AP160" i="5"/>
  <c r="L160" i="5"/>
  <c r="AK160" i="5"/>
  <c r="AA160" i="5"/>
  <c r="V160" i="5"/>
  <c r="G160" i="5"/>
  <c r="AM160" i="5"/>
  <c r="X160" i="5"/>
  <c r="I160" i="5"/>
  <c r="AI160" i="5"/>
  <c r="T160" i="5"/>
  <c r="AH160" i="5"/>
  <c r="S160" i="5"/>
  <c r="AN160" i="5"/>
  <c r="Y160" i="5"/>
  <c r="J160" i="5"/>
  <c r="E160" i="5"/>
  <c r="D160" i="5"/>
  <c r="AJ160" i="5"/>
  <c r="U160" i="5"/>
  <c r="AO160" i="5"/>
  <c r="Z160" i="5"/>
  <c r="K160" i="5"/>
  <c r="F160" i="5"/>
  <c r="AL160" i="5"/>
  <c r="AG160" i="5"/>
  <c r="W160" i="5"/>
  <c r="R160" i="5"/>
  <c r="H160" i="5"/>
  <c r="C160" i="5"/>
  <c r="G161" i="2"/>
  <c r="A162" i="2"/>
  <c r="B161" i="2"/>
  <c r="C126" i="7"/>
  <c r="D126" i="7"/>
  <c r="M126" i="5"/>
  <c r="E126" i="7"/>
  <c r="AK161" i="5"/>
  <c r="AA161" i="5"/>
  <c r="V161" i="5"/>
  <c r="G161" i="5"/>
  <c r="AP161" i="5"/>
  <c r="L161" i="5"/>
  <c r="AH161" i="5"/>
  <c r="S161" i="5"/>
  <c r="E161" i="5"/>
  <c r="D161" i="5"/>
  <c r="AN161" i="5"/>
  <c r="Y161" i="5"/>
  <c r="J161" i="5"/>
  <c r="AM161" i="5"/>
  <c r="X161" i="5"/>
  <c r="I161" i="5"/>
  <c r="AI161" i="5"/>
  <c r="T161" i="5"/>
  <c r="AJ161" i="5"/>
  <c r="U161" i="5"/>
  <c r="AO161" i="5"/>
  <c r="Z161" i="5"/>
  <c r="K161" i="5"/>
  <c r="F161" i="5"/>
  <c r="AL161" i="5"/>
  <c r="AG161" i="5"/>
  <c r="W161" i="5"/>
  <c r="R161" i="5"/>
  <c r="H161" i="5"/>
  <c r="C161" i="5"/>
  <c r="G162" i="2"/>
  <c r="A163" i="2"/>
  <c r="B162" i="2"/>
  <c r="D60" i="2"/>
  <c r="E60" i="2"/>
  <c r="A163" i="5"/>
  <c r="B162" i="5"/>
  <c r="A163" i="7"/>
  <c r="B162" i="7"/>
  <c r="AQ126" i="5"/>
  <c r="AB126" i="5"/>
  <c r="C127" i="7"/>
  <c r="N60" i="5"/>
  <c r="AH60" i="5"/>
  <c r="AR60" i="5"/>
  <c r="S60" i="5"/>
  <c r="X60" i="5"/>
  <c r="I60" i="5"/>
  <c r="D60" i="5"/>
  <c r="AM60" i="5"/>
  <c r="AC60" i="5"/>
  <c r="F60" i="2"/>
  <c r="G163" i="2"/>
  <c r="B163" i="2"/>
  <c r="A164" i="2"/>
  <c r="AA162" i="5"/>
  <c r="V162" i="5"/>
  <c r="G162" i="5"/>
  <c r="AP162" i="5"/>
  <c r="L162" i="5"/>
  <c r="AK162" i="5"/>
  <c r="AM162" i="5"/>
  <c r="X162" i="5"/>
  <c r="I162" i="5"/>
  <c r="AI162" i="5"/>
  <c r="T162" i="5"/>
  <c r="E162" i="5"/>
  <c r="D162" i="5"/>
  <c r="AH162" i="5"/>
  <c r="S162" i="5"/>
  <c r="AN162" i="5"/>
  <c r="Y162" i="5"/>
  <c r="J162" i="5"/>
  <c r="AO162" i="5"/>
  <c r="Z162" i="5"/>
  <c r="K162" i="5"/>
  <c r="F162" i="5"/>
  <c r="AL162" i="5"/>
  <c r="AG162" i="5"/>
  <c r="W162" i="5"/>
  <c r="R162" i="5"/>
  <c r="H162" i="5"/>
  <c r="C162" i="5"/>
  <c r="AJ162" i="5"/>
  <c r="U162" i="5"/>
  <c r="A164" i="7"/>
  <c r="B163" i="7"/>
  <c r="B163" i="5"/>
  <c r="A164" i="5"/>
  <c r="AB127" i="5"/>
  <c r="E127" i="7"/>
  <c r="M127" i="5"/>
  <c r="AQ127" i="5"/>
  <c r="D127" i="7"/>
  <c r="V163" i="5"/>
  <c r="G163" i="5"/>
  <c r="AP163" i="5"/>
  <c r="L163" i="5"/>
  <c r="AK163" i="5"/>
  <c r="AA163" i="5"/>
  <c r="AH163" i="5"/>
  <c r="S163" i="5"/>
  <c r="AN163" i="5"/>
  <c r="Y163" i="5"/>
  <c r="J163" i="5"/>
  <c r="AM163" i="5"/>
  <c r="X163" i="5"/>
  <c r="I163" i="5"/>
  <c r="E163" i="5"/>
  <c r="D163" i="5"/>
  <c r="AI163" i="5"/>
  <c r="T163" i="5"/>
  <c r="AO163" i="5"/>
  <c r="Z163" i="5"/>
  <c r="K163" i="5"/>
  <c r="F163" i="5"/>
  <c r="AL163" i="5"/>
  <c r="AG163" i="5"/>
  <c r="W163" i="5"/>
  <c r="R163" i="5"/>
  <c r="H163" i="5"/>
  <c r="C163" i="5"/>
  <c r="AJ163" i="5"/>
  <c r="U163" i="5"/>
  <c r="A165" i="7"/>
  <c r="B164" i="7"/>
  <c r="G164" i="2"/>
  <c r="A165" i="2"/>
  <c r="B164" i="2"/>
  <c r="C61" i="2"/>
  <c r="T60" i="5"/>
  <c r="U60" i="5"/>
  <c r="Y60" i="5"/>
  <c r="Z60" i="5"/>
  <c r="J60" i="5"/>
  <c r="K60" i="5"/>
  <c r="AN60" i="5"/>
  <c r="AO60" i="5"/>
  <c r="AI60" i="5"/>
  <c r="AJ60" i="5"/>
  <c r="AD60" i="5"/>
  <c r="AE60" i="5"/>
  <c r="O60" i="5"/>
  <c r="P60" i="5"/>
  <c r="E60" i="5"/>
  <c r="F60" i="5"/>
  <c r="AS60" i="5"/>
  <c r="AT60" i="5"/>
  <c r="A165" i="5"/>
  <c r="B164" i="5"/>
  <c r="C128" i="7"/>
  <c r="E128" i="7"/>
  <c r="AB128" i="5"/>
  <c r="M128" i="5"/>
  <c r="B165" i="7"/>
  <c r="A166" i="7"/>
  <c r="A166" i="5"/>
  <c r="B165" i="5"/>
  <c r="D61" i="2"/>
  <c r="AP164" i="5"/>
  <c r="L164" i="5"/>
  <c r="AK164" i="5"/>
  <c r="AA164" i="5"/>
  <c r="V164" i="5"/>
  <c r="G164" i="5"/>
  <c r="AM164" i="5"/>
  <c r="X164" i="5"/>
  <c r="I164" i="5"/>
  <c r="AI164" i="5"/>
  <c r="T164" i="5"/>
  <c r="AH164" i="5"/>
  <c r="S164" i="5"/>
  <c r="AN164" i="5"/>
  <c r="Y164" i="5"/>
  <c r="J164" i="5"/>
  <c r="E164" i="5"/>
  <c r="D164" i="5"/>
  <c r="AJ164" i="5"/>
  <c r="U164" i="5"/>
  <c r="AO164" i="5"/>
  <c r="Z164" i="5"/>
  <c r="K164" i="5"/>
  <c r="F164" i="5"/>
  <c r="AL164" i="5"/>
  <c r="AG164" i="5"/>
  <c r="W164" i="5"/>
  <c r="R164" i="5"/>
  <c r="H164" i="5"/>
  <c r="C164" i="5"/>
  <c r="G165" i="2"/>
  <c r="B165" i="2"/>
  <c r="A166" i="2"/>
  <c r="AQ128" i="5"/>
  <c r="D128" i="7"/>
  <c r="C129" i="7"/>
  <c r="E61" i="2"/>
  <c r="F61" i="2"/>
  <c r="A167" i="5"/>
  <c r="B166" i="5"/>
  <c r="A167" i="7"/>
  <c r="B166" i="7"/>
  <c r="D61" i="5"/>
  <c r="G166" i="2"/>
  <c r="A167" i="2"/>
  <c r="B166" i="2"/>
  <c r="AK165" i="5"/>
  <c r="AA165" i="5"/>
  <c r="V165" i="5"/>
  <c r="G165" i="5"/>
  <c r="AP165" i="5"/>
  <c r="L165" i="5"/>
  <c r="AH165" i="5"/>
  <c r="S165" i="5"/>
  <c r="E165" i="5"/>
  <c r="D165" i="5"/>
  <c r="AN165" i="5"/>
  <c r="Y165" i="5"/>
  <c r="J165" i="5"/>
  <c r="AM165" i="5"/>
  <c r="X165" i="5"/>
  <c r="I165" i="5"/>
  <c r="AI165" i="5"/>
  <c r="T165" i="5"/>
  <c r="AJ165" i="5"/>
  <c r="U165" i="5"/>
  <c r="AO165" i="5"/>
  <c r="Z165" i="5"/>
  <c r="K165" i="5"/>
  <c r="F165" i="5"/>
  <c r="AL165" i="5"/>
  <c r="AG165" i="5"/>
  <c r="W165" i="5"/>
  <c r="R165" i="5"/>
  <c r="H165" i="5"/>
  <c r="C165" i="5"/>
  <c r="I61" i="5"/>
  <c r="N61" i="5"/>
  <c r="D129" i="7"/>
  <c r="E129" i="7"/>
  <c r="M129" i="5"/>
  <c r="AQ129" i="5"/>
  <c r="AB129" i="5"/>
  <c r="X61" i="5"/>
  <c r="AH61" i="5"/>
  <c r="AR61" i="5"/>
  <c r="AM61" i="5"/>
  <c r="AC61" i="5"/>
  <c r="S61" i="5"/>
  <c r="T61" i="5"/>
  <c r="Y61" i="5"/>
  <c r="C62" i="2"/>
  <c r="D62" i="2"/>
  <c r="E62" i="2"/>
  <c r="J61" i="5"/>
  <c r="K61" i="5"/>
  <c r="E61" i="5"/>
  <c r="F61" i="5"/>
  <c r="AS61" i="5"/>
  <c r="AI61" i="5"/>
  <c r="AD61" i="5"/>
  <c r="O61" i="5"/>
  <c r="P61" i="5"/>
  <c r="AN61" i="5"/>
  <c r="AO61" i="5"/>
  <c r="Z61" i="5"/>
  <c r="G167" i="2"/>
  <c r="A168" i="2"/>
  <c r="B167" i="2"/>
  <c r="AA166" i="5"/>
  <c r="V166" i="5"/>
  <c r="G166" i="5"/>
  <c r="AP166" i="5"/>
  <c r="L166" i="5"/>
  <c r="AK166" i="5"/>
  <c r="AM166" i="5"/>
  <c r="X166" i="5"/>
  <c r="I166" i="5"/>
  <c r="AI166" i="5"/>
  <c r="T166" i="5"/>
  <c r="E166" i="5"/>
  <c r="D166" i="5"/>
  <c r="AH166" i="5"/>
  <c r="S166" i="5"/>
  <c r="AN166" i="5"/>
  <c r="Y166" i="5"/>
  <c r="J166" i="5"/>
  <c r="AO166" i="5"/>
  <c r="Z166" i="5"/>
  <c r="K166" i="5"/>
  <c r="F166" i="5"/>
  <c r="AL166" i="5"/>
  <c r="AG166" i="5"/>
  <c r="W166" i="5"/>
  <c r="R166" i="5"/>
  <c r="H166" i="5"/>
  <c r="C166" i="5"/>
  <c r="AJ166" i="5"/>
  <c r="U166" i="5"/>
  <c r="A168" i="7"/>
  <c r="B167" i="7"/>
  <c r="B167" i="5"/>
  <c r="A168" i="5"/>
  <c r="AE61" i="5"/>
  <c r="C130" i="7"/>
  <c r="AT61" i="5"/>
  <c r="AJ61" i="5"/>
  <c r="U61" i="5"/>
  <c r="D62" i="5"/>
  <c r="N62" i="5"/>
  <c r="AH62" i="5"/>
  <c r="AR62" i="5"/>
  <c r="I62" i="5"/>
  <c r="AC62" i="5"/>
  <c r="S62" i="5"/>
  <c r="AM62" i="5"/>
  <c r="X62" i="5"/>
  <c r="F62" i="2"/>
  <c r="G168" i="2"/>
  <c r="A169" i="2"/>
  <c r="B168" i="2"/>
  <c r="A169" i="7"/>
  <c r="B168" i="7"/>
  <c r="A169" i="5"/>
  <c r="B168" i="5"/>
  <c r="V167" i="5"/>
  <c r="G167" i="5"/>
  <c r="AP167" i="5"/>
  <c r="L167" i="5"/>
  <c r="AK167" i="5"/>
  <c r="AA167" i="5"/>
  <c r="AH167" i="5"/>
  <c r="S167" i="5"/>
  <c r="AN167" i="5"/>
  <c r="Y167" i="5"/>
  <c r="J167" i="5"/>
  <c r="AM167" i="5"/>
  <c r="X167" i="5"/>
  <c r="I167" i="5"/>
  <c r="E167" i="5"/>
  <c r="D167" i="5"/>
  <c r="AI167" i="5"/>
  <c r="T167" i="5"/>
  <c r="AO167" i="5"/>
  <c r="Z167" i="5"/>
  <c r="K167" i="5"/>
  <c r="F167" i="5"/>
  <c r="AL167" i="5"/>
  <c r="AG167" i="5"/>
  <c r="W167" i="5"/>
  <c r="R167" i="5"/>
  <c r="H167" i="5"/>
  <c r="C167" i="5"/>
  <c r="AJ167" i="5"/>
  <c r="U167" i="5"/>
  <c r="D130" i="7"/>
  <c r="E130" i="7"/>
  <c r="C131" i="7"/>
  <c r="AB130" i="5"/>
  <c r="AQ130" i="5"/>
  <c r="M130" i="5"/>
  <c r="A170" i="7"/>
  <c r="B169" i="7"/>
  <c r="G169" i="2"/>
  <c r="A170" i="2"/>
  <c r="B169" i="2"/>
  <c r="C63" i="2"/>
  <c r="AD62" i="5"/>
  <c r="AE62" i="5"/>
  <c r="AN62" i="5"/>
  <c r="AO62" i="5"/>
  <c r="J62" i="5"/>
  <c r="AS62" i="5"/>
  <c r="AT62" i="5"/>
  <c r="AI62" i="5"/>
  <c r="AJ62" i="5"/>
  <c r="T62" i="5"/>
  <c r="Y62" i="5"/>
  <c r="O62" i="5"/>
  <c r="E62" i="5"/>
  <c r="F62" i="5"/>
  <c r="U62" i="5"/>
  <c r="AP168" i="5"/>
  <c r="L168" i="5"/>
  <c r="AK168" i="5"/>
  <c r="AA168" i="5"/>
  <c r="V168" i="5"/>
  <c r="G168" i="5"/>
  <c r="AM168" i="5"/>
  <c r="X168" i="5"/>
  <c r="I168" i="5"/>
  <c r="AI168" i="5"/>
  <c r="T168" i="5"/>
  <c r="AH168" i="5"/>
  <c r="S168" i="5"/>
  <c r="AN168" i="5"/>
  <c r="Y168" i="5"/>
  <c r="J168" i="5"/>
  <c r="E168" i="5"/>
  <c r="D168" i="5"/>
  <c r="AJ168" i="5"/>
  <c r="U168" i="5"/>
  <c r="AO168" i="5"/>
  <c r="Z168" i="5"/>
  <c r="K168" i="5"/>
  <c r="F168" i="5"/>
  <c r="AL168" i="5"/>
  <c r="AG168" i="5"/>
  <c r="W168" i="5"/>
  <c r="R168" i="5"/>
  <c r="H168" i="5"/>
  <c r="C168" i="5"/>
  <c r="P62" i="5"/>
  <c r="A170" i="5"/>
  <c r="B169" i="5"/>
  <c r="Z62" i="5"/>
  <c r="K62" i="5"/>
  <c r="E131" i="7"/>
  <c r="M131" i="5"/>
  <c r="AQ131" i="5"/>
  <c r="D131" i="7"/>
  <c r="C132" i="7"/>
  <c r="AB131" i="5"/>
  <c r="G170" i="2"/>
  <c r="A171" i="2"/>
  <c r="B170" i="2"/>
  <c r="A171" i="7"/>
  <c r="B170" i="7"/>
  <c r="AK169" i="5"/>
  <c r="AA169" i="5"/>
  <c r="V169" i="5"/>
  <c r="G169" i="5"/>
  <c r="AP169" i="5"/>
  <c r="L169" i="5"/>
  <c r="AH169" i="5"/>
  <c r="S169" i="5"/>
  <c r="E169" i="5"/>
  <c r="D169" i="5"/>
  <c r="AN169" i="5"/>
  <c r="Y169" i="5"/>
  <c r="J169" i="5"/>
  <c r="AM169" i="5"/>
  <c r="X169" i="5"/>
  <c r="I169" i="5"/>
  <c r="AI169" i="5"/>
  <c r="T169" i="5"/>
  <c r="AJ169" i="5"/>
  <c r="U169" i="5"/>
  <c r="AO169" i="5"/>
  <c r="Z169" i="5"/>
  <c r="K169" i="5"/>
  <c r="F169" i="5"/>
  <c r="AL169" i="5"/>
  <c r="AG169" i="5"/>
  <c r="W169" i="5"/>
  <c r="R169" i="5"/>
  <c r="H169" i="5"/>
  <c r="C169" i="5"/>
  <c r="A171" i="5"/>
  <c r="B170" i="5"/>
  <c r="D63" i="2"/>
  <c r="E63" i="2"/>
  <c r="E132" i="7"/>
  <c r="M132" i="5"/>
  <c r="D132" i="7"/>
  <c r="C133" i="7"/>
  <c r="AQ132" i="5"/>
  <c r="AB132" i="5"/>
  <c r="F63" i="2"/>
  <c r="AD63" i="5"/>
  <c r="O63" i="5"/>
  <c r="AA170" i="5"/>
  <c r="V170" i="5"/>
  <c r="G170" i="5"/>
  <c r="AP170" i="5"/>
  <c r="L170" i="5"/>
  <c r="AK170" i="5"/>
  <c r="AM170" i="5"/>
  <c r="X170" i="5"/>
  <c r="I170" i="5"/>
  <c r="AI170" i="5"/>
  <c r="T170" i="5"/>
  <c r="E170" i="5"/>
  <c r="D170" i="5"/>
  <c r="AH170" i="5"/>
  <c r="S170" i="5"/>
  <c r="AN170" i="5"/>
  <c r="Y170" i="5"/>
  <c r="J170" i="5"/>
  <c r="AO170" i="5"/>
  <c r="Z170" i="5"/>
  <c r="K170" i="5"/>
  <c r="F170" i="5"/>
  <c r="AL170" i="5"/>
  <c r="AG170" i="5"/>
  <c r="W170" i="5"/>
  <c r="R170" i="5"/>
  <c r="H170" i="5"/>
  <c r="C170" i="5"/>
  <c r="AJ170" i="5"/>
  <c r="U170" i="5"/>
  <c r="B171" i="5"/>
  <c r="A172" i="5"/>
  <c r="I63" i="5"/>
  <c r="D63" i="5"/>
  <c r="AR63" i="5"/>
  <c r="AM63" i="5"/>
  <c r="S63" i="5"/>
  <c r="X63" i="5"/>
  <c r="AH63" i="5"/>
  <c r="N63" i="5"/>
  <c r="AC63" i="5"/>
  <c r="G171" i="2"/>
  <c r="B171" i="2"/>
  <c r="A172" i="2"/>
  <c r="A172" i="7"/>
  <c r="B171" i="7"/>
  <c r="M133" i="5"/>
  <c r="D133" i="7"/>
  <c r="AB133" i="5"/>
  <c r="E133" i="7"/>
  <c r="C134" i="7"/>
  <c r="AQ133" i="5"/>
  <c r="AN63" i="5"/>
  <c r="AO63" i="5"/>
  <c r="AS63" i="5"/>
  <c r="AI63" i="5"/>
  <c r="E63" i="5"/>
  <c r="F63" i="5"/>
  <c r="J63" i="5"/>
  <c r="C64" i="2"/>
  <c r="P63" i="5"/>
  <c r="T63" i="5"/>
  <c r="U63" i="5"/>
  <c r="Y63" i="5"/>
  <c r="Z63" i="5"/>
  <c r="AT63" i="5"/>
  <c r="AJ63" i="5"/>
  <c r="K63" i="5"/>
  <c r="AE63" i="5"/>
  <c r="G172" i="2"/>
  <c r="A173" i="2"/>
  <c r="B172" i="2"/>
  <c r="V171" i="5"/>
  <c r="G171" i="5"/>
  <c r="AP171" i="5"/>
  <c r="L171" i="5"/>
  <c r="AK171" i="5"/>
  <c r="AA171" i="5"/>
  <c r="AH171" i="5"/>
  <c r="S171" i="5"/>
  <c r="AN171" i="5"/>
  <c r="Y171" i="5"/>
  <c r="J171" i="5"/>
  <c r="AM171" i="5"/>
  <c r="X171" i="5"/>
  <c r="I171" i="5"/>
  <c r="E171" i="5"/>
  <c r="D171" i="5"/>
  <c r="AI171" i="5"/>
  <c r="T171" i="5"/>
  <c r="AO171" i="5"/>
  <c r="Z171" i="5"/>
  <c r="K171" i="5"/>
  <c r="F171" i="5"/>
  <c r="AL171" i="5"/>
  <c r="AG171" i="5"/>
  <c r="W171" i="5"/>
  <c r="R171" i="5"/>
  <c r="H171" i="5"/>
  <c r="C171" i="5"/>
  <c r="AJ171" i="5"/>
  <c r="U171" i="5"/>
  <c r="A173" i="7"/>
  <c r="B172" i="7"/>
  <c r="A173" i="5"/>
  <c r="B172" i="5"/>
  <c r="D64" i="2"/>
  <c r="E64" i="2"/>
  <c r="M134" i="5"/>
  <c r="AQ134" i="5"/>
  <c r="E134" i="7"/>
  <c r="D134" i="7"/>
  <c r="C135" i="7"/>
  <c r="AB134" i="5"/>
  <c r="AM64" i="5"/>
  <c r="AH64" i="5"/>
  <c r="X64" i="5"/>
  <c r="I64" i="5"/>
  <c r="N64" i="5"/>
  <c r="AC64" i="5"/>
  <c r="S64" i="5"/>
  <c r="D64" i="5"/>
  <c r="AR64" i="5"/>
  <c r="F64" i="2"/>
  <c r="AP172" i="5"/>
  <c r="L172" i="5"/>
  <c r="AK172" i="5"/>
  <c r="AA172" i="5"/>
  <c r="V172" i="5"/>
  <c r="G172" i="5"/>
  <c r="AM172" i="5"/>
  <c r="X172" i="5"/>
  <c r="I172" i="5"/>
  <c r="AI172" i="5"/>
  <c r="T172" i="5"/>
  <c r="AH172" i="5"/>
  <c r="S172" i="5"/>
  <c r="AN172" i="5"/>
  <c r="Y172" i="5"/>
  <c r="J172" i="5"/>
  <c r="E172" i="5"/>
  <c r="D172" i="5"/>
  <c r="AJ172" i="5"/>
  <c r="U172" i="5"/>
  <c r="AO172" i="5"/>
  <c r="Z172" i="5"/>
  <c r="K172" i="5"/>
  <c r="F172" i="5"/>
  <c r="AL172" i="5"/>
  <c r="AG172" i="5"/>
  <c r="W172" i="5"/>
  <c r="R172" i="5"/>
  <c r="H172" i="5"/>
  <c r="C172" i="5"/>
  <c r="B173" i="7"/>
  <c r="A174" i="7"/>
  <c r="A174" i="5"/>
  <c r="B173" i="5"/>
  <c r="G173" i="2"/>
  <c r="B173" i="2"/>
  <c r="A174" i="2"/>
  <c r="E135" i="7"/>
  <c r="D135" i="7"/>
  <c r="AQ135" i="5"/>
  <c r="AB135" i="5"/>
  <c r="M135" i="5"/>
  <c r="G174" i="2"/>
  <c r="A175" i="2"/>
  <c r="B174" i="2"/>
  <c r="AK173" i="5"/>
  <c r="AA173" i="5"/>
  <c r="V173" i="5"/>
  <c r="G173" i="5"/>
  <c r="AP173" i="5"/>
  <c r="L173" i="5"/>
  <c r="AH173" i="5"/>
  <c r="S173" i="5"/>
  <c r="E173" i="5"/>
  <c r="D173" i="5"/>
  <c r="AN173" i="5"/>
  <c r="Y173" i="5"/>
  <c r="J173" i="5"/>
  <c r="AM173" i="5"/>
  <c r="X173" i="5"/>
  <c r="I173" i="5"/>
  <c r="AI173" i="5"/>
  <c r="T173" i="5"/>
  <c r="AJ173" i="5"/>
  <c r="U173" i="5"/>
  <c r="AO173" i="5"/>
  <c r="Z173" i="5"/>
  <c r="K173" i="5"/>
  <c r="F173" i="5"/>
  <c r="AL173" i="5"/>
  <c r="AG173" i="5"/>
  <c r="W173" i="5"/>
  <c r="R173" i="5"/>
  <c r="H173" i="5"/>
  <c r="C173" i="5"/>
  <c r="A175" i="7"/>
  <c r="B174" i="7"/>
  <c r="C65" i="2"/>
  <c r="AN64" i="5"/>
  <c r="AO64" i="5"/>
  <c r="AS64" i="5"/>
  <c r="AT64" i="5"/>
  <c r="T64" i="5"/>
  <c r="U64" i="5"/>
  <c r="AI64" i="5"/>
  <c r="AD64" i="5"/>
  <c r="AE64" i="5"/>
  <c r="Y64" i="5"/>
  <c r="Z64" i="5"/>
  <c r="J64" i="5"/>
  <c r="K64" i="5"/>
  <c r="E64" i="5"/>
  <c r="F64" i="5"/>
  <c r="O64" i="5"/>
  <c r="P64" i="5"/>
  <c r="A175" i="5"/>
  <c r="B174" i="5"/>
  <c r="AJ64" i="5"/>
  <c r="C136" i="7"/>
  <c r="E136" i="7"/>
  <c r="AB136" i="5"/>
  <c r="AQ136" i="5"/>
  <c r="M136" i="5"/>
  <c r="D136" i="7"/>
  <c r="AA174" i="5"/>
  <c r="V174" i="5"/>
  <c r="G174" i="5"/>
  <c r="AP174" i="5"/>
  <c r="L174" i="5"/>
  <c r="AK174" i="5"/>
  <c r="AM174" i="5"/>
  <c r="X174" i="5"/>
  <c r="I174" i="5"/>
  <c r="AI174" i="5"/>
  <c r="T174" i="5"/>
  <c r="E174" i="5"/>
  <c r="D174" i="5"/>
  <c r="AH174" i="5"/>
  <c r="S174" i="5"/>
  <c r="AN174" i="5"/>
  <c r="Y174" i="5"/>
  <c r="J174" i="5"/>
  <c r="AO174" i="5"/>
  <c r="Z174" i="5"/>
  <c r="K174" i="5"/>
  <c r="F174" i="5"/>
  <c r="AL174" i="5"/>
  <c r="AG174" i="5"/>
  <c r="W174" i="5"/>
  <c r="R174" i="5"/>
  <c r="H174" i="5"/>
  <c r="C174" i="5"/>
  <c r="AJ174" i="5"/>
  <c r="U174" i="5"/>
  <c r="A176" i="7"/>
  <c r="B175" i="7"/>
  <c r="G175" i="2"/>
  <c r="A176" i="2"/>
  <c r="B175" i="2"/>
  <c r="B175" i="5"/>
  <c r="A176" i="5"/>
  <c r="D65" i="2"/>
  <c r="C137" i="7"/>
  <c r="AB137" i="5"/>
  <c r="E137" i="7"/>
  <c r="M137" i="5"/>
  <c r="D137" i="7"/>
  <c r="E65" i="2"/>
  <c r="A177" i="5"/>
  <c r="B176" i="5"/>
  <c r="G176" i="2"/>
  <c r="A177" i="2"/>
  <c r="B176" i="2"/>
  <c r="A177" i="7"/>
  <c r="B176" i="7"/>
  <c r="V175" i="5"/>
  <c r="G175" i="5"/>
  <c r="AP175" i="5"/>
  <c r="L175" i="5"/>
  <c r="AK175" i="5"/>
  <c r="AA175" i="5"/>
  <c r="AH175" i="5"/>
  <c r="S175" i="5"/>
  <c r="AN175" i="5"/>
  <c r="Y175" i="5"/>
  <c r="J175" i="5"/>
  <c r="AM175" i="5"/>
  <c r="X175" i="5"/>
  <c r="I175" i="5"/>
  <c r="E175" i="5"/>
  <c r="D175" i="5"/>
  <c r="AI175" i="5"/>
  <c r="T175" i="5"/>
  <c r="AO175" i="5"/>
  <c r="Z175" i="5"/>
  <c r="K175" i="5"/>
  <c r="F175" i="5"/>
  <c r="AL175" i="5"/>
  <c r="AG175" i="5"/>
  <c r="W175" i="5"/>
  <c r="R175" i="5"/>
  <c r="H175" i="5"/>
  <c r="C175" i="5"/>
  <c r="AJ175" i="5"/>
  <c r="U175" i="5"/>
  <c r="AQ137" i="5"/>
  <c r="C138" i="7"/>
  <c r="AP176" i="5"/>
  <c r="L176" i="5"/>
  <c r="AK176" i="5"/>
  <c r="AA176" i="5"/>
  <c r="V176" i="5"/>
  <c r="G176" i="5"/>
  <c r="AM176" i="5"/>
  <c r="X176" i="5"/>
  <c r="I176" i="5"/>
  <c r="AI176" i="5"/>
  <c r="T176" i="5"/>
  <c r="AH176" i="5"/>
  <c r="S176" i="5"/>
  <c r="AN176" i="5"/>
  <c r="Y176" i="5"/>
  <c r="J176" i="5"/>
  <c r="E176" i="5"/>
  <c r="D176" i="5"/>
  <c r="AJ176" i="5"/>
  <c r="U176" i="5"/>
  <c r="AO176" i="5"/>
  <c r="Z176" i="5"/>
  <c r="K176" i="5"/>
  <c r="F176" i="5"/>
  <c r="AL176" i="5"/>
  <c r="AG176" i="5"/>
  <c r="W176" i="5"/>
  <c r="R176" i="5"/>
  <c r="H176" i="5"/>
  <c r="C176" i="5"/>
  <c r="G177" i="2"/>
  <c r="A178" i="2"/>
  <c r="B177" i="2"/>
  <c r="A178" i="5"/>
  <c r="B177" i="5"/>
  <c r="AC65" i="5"/>
  <c r="AM65" i="5"/>
  <c r="I65" i="5"/>
  <c r="S65" i="5"/>
  <c r="X65" i="5"/>
  <c r="D65" i="5"/>
  <c r="AH65" i="5"/>
  <c r="AR65" i="5"/>
  <c r="N65" i="5"/>
  <c r="A178" i="7"/>
  <c r="B177" i="7"/>
  <c r="F65" i="2"/>
  <c r="AQ138" i="5"/>
  <c r="D138" i="7"/>
  <c r="E138" i="7"/>
  <c r="M138" i="5"/>
  <c r="AB138" i="5"/>
  <c r="A179" i="5"/>
  <c r="B178" i="5"/>
  <c r="A179" i="7"/>
  <c r="B178" i="7"/>
  <c r="G178" i="2"/>
  <c r="A179" i="2"/>
  <c r="B178" i="2"/>
  <c r="C66" i="2"/>
  <c r="E65" i="5"/>
  <c r="F65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B7" i="3"/>
  <c r="O65" i="5"/>
  <c r="P65" i="5"/>
  <c r="AS65" i="5"/>
  <c r="AT65" i="5"/>
  <c r="J65" i="5"/>
  <c r="K65" i="5"/>
  <c r="AN65" i="5"/>
  <c r="AO65" i="5"/>
  <c r="T65" i="5"/>
  <c r="U65" i="5"/>
  <c r="V65" i="5"/>
  <c r="V64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C7" i="3"/>
  <c r="Y65" i="5"/>
  <c r="Z65" i="5"/>
  <c r="AD65" i="5"/>
  <c r="AE65" i="5"/>
  <c r="AI65" i="5"/>
  <c r="AJ65" i="5"/>
  <c r="AK65" i="5"/>
  <c r="AK64" i="5"/>
  <c r="AK63" i="5"/>
  <c r="AK62" i="5"/>
  <c r="AK61" i="5"/>
  <c r="AK60" i="5"/>
  <c r="AK59" i="5"/>
  <c r="AK58" i="5"/>
  <c r="AK57" i="5"/>
  <c r="AK56" i="5"/>
  <c r="AK55" i="5"/>
  <c r="AK54" i="5"/>
  <c r="AK53" i="5"/>
  <c r="AK52" i="5"/>
  <c r="AK51" i="5"/>
  <c r="AK50" i="5"/>
  <c r="AK49" i="5"/>
  <c r="AK48" i="5"/>
  <c r="AK47" i="5"/>
  <c r="AK46" i="5"/>
  <c r="AK45" i="5"/>
  <c r="AK44" i="5"/>
  <c r="AK43" i="5"/>
  <c r="AK42" i="5"/>
  <c r="AK41" i="5"/>
  <c r="AK40" i="5"/>
  <c r="AK39" i="5"/>
  <c r="AK38" i="5"/>
  <c r="AK37" i="5"/>
  <c r="AK36" i="5"/>
  <c r="AK35" i="5"/>
  <c r="AK34" i="5"/>
  <c r="AK33" i="5"/>
  <c r="AK32" i="5"/>
  <c r="AK31" i="5"/>
  <c r="AK30" i="5"/>
  <c r="AK29" i="5"/>
  <c r="AK28" i="5"/>
  <c r="AK27" i="5"/>
  <c r="AK26" i="5"/>
  <c r="AK25" i="5"/>
  <c r="AK24" i="5"/>
  <c r="AK23" i="5"/>
  <c r="AK22" i="5"/>
  <c r="AK21" i="5"/>
  <c r="AK20" i="5"/>
  <c r="AK19" i="5"/>
  <c r="AK18" i="5"/>
  <c r="AK17" i="5"/>
  <c r="AK16" i="5"/>
  <c r="AK15" i="5"/>
  <c r="AK14" i="5"/>
  <c r="AK13" i="5"/>
  <c r="AK12" i="5"/>
  <c r="AK11" i="5"/>
  <c r="AK10" i="5"/>
  <c r="AK9" i="5"/>
  <c r="AK8" i="5"/>
  <c r="AK7" i="5"/>
  <c r="AK6" i="5"/>
  <c r="D7" i="3"/>
  <c r="AK177" i="5"/>
  <c r="AA177" i="5"/>
  <c r="V177" i="5"/>
  <c r="G177" i="5"/>
  <c r="AP177" i="5"/>
  <c r="L177" i="5"/>
  <c r="AH177" i="5"/>
  <c r="S177" i="5"/>
  <c r="E177" i="5"/>
  <c r="D177" i="5"/>
  <c r="AN177" i="5"/>
  <c r="Y177" i="5"/>
  <c r="J177" i="5"/>
  <c r="AM177" i="5"/>
  <c r="X177" i="5"/>
  <c r="I177" i="5"/>
  <c r="AI177" i="5"/>
  <c r="T177" i="5"/>
  <c r="AJ177" i="5"/>
  <c r="U177" i="5"/>
  <c r="AO177" i="5"/>
  <c r="Z177" i="5"/>
  <c r="K177" i="5"/>
  <c r="F177" i="5"/>
  <c r="AL177" i="5"/>
  <c r="AG177" i="5"/>
  <c r="W177" i="5"/>
  <c r="R177" i="5"/>
  <c r="H177" i="5"/>
  <c r="C177" i="5"/>
  <c r="C139" i="7"/>
  <c r="M139" i="5"/>
  <c r="E139" i="7"/>
  <c r="AQ139" i="5"/>
  <c r="AB139" i="5"/>
  <c r="D139" i="7"/>
  <c r="C140" i="7"/>
  <c r="G179" i="2"/>
  <c r="B179" i="2"/>
  <c r="A180" i="2"/>
  <c r="AA178" i="5"/>
  <c r="V178" i="5"/>
  <c r="G178" i="5"/>
  <c r="AP178" i="5"/>
  <c r="L178" i="5"/>
  <c r="AK178" i="5"/>
  <c r="AM178" i="5"/>
  <c r="X178" i="5"/>
  <c r="I178" i="5"/>
  <c r="AI178" i="5"/>
  <c r="T178" i="5"/>
  <c r="E178" i="5"/>
  <c r="D178" i="5"/>
  <c r="AH178" i="5"/>
  <c r="S178" i="5"/>
  <c r="AN178" i="5"/>
  <c r="Y178" i="5"/>
  <c r="J178" i="5"/>
  <c r="AO178" i="5"/>
  <c r="Z178" i="5"/>
  <c r="K178" i="5"/>
  <c r="F178" i="5"/>
  <c r="AL178" i="5"/>
  <c r="AG178" i="5"/>
  <c r="W178" i="5"/>
  <c r="R178" i="5"/>
  <c r="H178" i="5"/>
  <c r="C178" i="5"/>
  <c r="AJ178" i="5"/>
  <c r="U178" i="5"/>
  <c r="D66" i="2"/>
  <c r="B179" i="5"/>
  <c r="A180" i="5"/>
  <c r="A180" i="7"/>
  <c r="B179" i="7"/>
  <c r="D140" i="7"/>
  <c r="M140" i="5"/>
  <c r="E140" i="7"/>
  <c r="C141" i="7"/>
  <c r="AB140" i="5"/>
  <c r="AQ140" i="5"/>
  <c r="V179" i="5"/>
  <c r="G179" i="5"/>
  <c r="AP179" i="5"/>
  <c r="L179" i="5"/>
  <c r="AK179" i="5"/>
  <c r="AA179" i="5"/>
  <c r="AH179" i="5"/>
  <c r="S179" i="5"/>
  <c r="AN179" i="5"/>
  <c r="Y179" i="5"/>
  <c r="J179" i="5"/>
  <c r="AM179" i="5"/>
  <c r="X179" i="5"/>
  <c r="I179" i="5"/>
  <c r="E179" i="5"/>
  <c r="D179" i="5"/>
  <c r="AI179" i="5"/>
  <c r="T179" i="5"/>
  <c r="AO179" i="5"/>
  <c r="Z179" i="5"/>
  <c r="K179" i="5"/>
  <c r="F179" i="5"/>
  <c r="AL179" i="5"/>
  <c r="AG179" i="5"/>
  <c r="W179" i="5"/>
  <c r="R179" i="5"/>
  <c r="H179" i="5"/>
  <c r="C179" i="5"/>
  <c r="AJ179" i="5"/>
  <c r="U179" i="5"/>
  <c r="A181" i="7"/>
  <c r="B180" i="7"/>
  <c r="E66" i="2"/>
  <c r="G180" i="2"/>
  <c r="A181" i="2"/>
  <c r="B180" i="2"/>
  <c r="A181" i="5"/>
  <c r="B180" i="5"/>
  <c r="M141" i="5"/>
  <c r="E141" i="7"/>
  <c r="AB141" i="5"/>
  <c r="D141" i="7"/>
  <c r="AQ141" i="5"/>
  <c r="A182" i="5"/>
  <c r="B181" i="5"/>
  <c r="N66" i="5"/>
  <c r="AM66" i="5"/>
  <c r="AR66" i="5"/>
  <c r="X66" i="5"/>
  <c r="AC66" i="5"/>
  <c r="I66" i="5"/>
  <c r="G181" i="2"/>
  <c r="B181" i="2"/>
  <c r="A182" i="2"/>
  <c r="AP180" i="5"/>
  <c r="L180" i="5"/>
  <c r="AK180" i="5"/>
  <c r="AA180" i="5"/>
  <c r="V180" i="5"/>
  <c r="G180" i="5"/>
  <c r="AM180" i="5"/>
  <c r="X180" i="5"/>
  <c r="I180" i="5"/>
  <c r="AI180" i="5"/>
  <c r="T180" i="5"/>
  <c r="AH180" i="5"/>
  <c r="S180" i="5"/>
  <c r="AN180" i="5"/>
  <c r="Y180" i="5"/>
  <c r="J180" i="5"/>
  <c r="E180" i="5"/>
  <c r="D180" i="5"/>
  <c r="AJ180" i="5"/>
  <c r="U180" i="5"/>
  <c r="AO180" i="5"/>
  <c r="Z180" i="5"/>
  <c r="K180" i="5"/>
  <c r="F180" i="5"/>
  <c r="AL180" i="5"/>
  <c r="AG180" i="5"/>
  <c r="W180" i="5"/>
  <c r="R180" i="5"/>
  <c r="H180" i="5"/>
  <c r="C180" i="5"/>
  <c r="B181" i="7"/>
  <c r="A182" i="7"/>
  <c r="F66" i="2"/>
  <c r="C142" i="7"/>
  <c r="AB142" i="5"/>
  <c r="M142" i="5"/>
  <c r="E142" i="7"/>
  <c r="AQ142" i="5"/>
  <c r="D142" i="7"/>
  <c r="AK181" i="5"/>
  <c r="AA181" i="5"/>
  <c r="V181" i="5"/>
  <c r="G181" i="5"/>
  <c r="AP181" i="5"/>
  <c r="L181" i="5"/>
  <c r="AH181" i="5"/>
  <c r="S181" i="5"/>
  <c r="E181" i="5"/>
  <c r="D181" i="5"/>
  <c r="AN181" i="5"/>
  <c r="Y181" i="5"/>
  <c r="J181" i="5"/>
  <c r="AM181" i="5"/>
  <c r="X181" i="5"/>
  <c r="I181" i="5"/>
  <c r="AI181" i="5"/>
  <c r="T181" i="5"/>
  <c r="AJ181" i="5"/>
  <c r="U181" i="5"/>
  <c r="AO181" i="5"/>
  <c r="Z181" i="5"/>
  <c r="K181" i="5"/>
  <c r="F181" i="5"/>
  <c r="AL181" i="5"/>
  <c r="AG181" i="5"/>
  <c r="W181" i="5"/>
  <c r="R181" i="5"/>
  <c r="H181" i="5"/>
  <c r="C181" i="5"/>
  <c r="C67" i="2"/>
  <c r="O66" i="5"/>
  <c r="P66" i="5"/>
  <c r="AN66" i="5"/>
  <c r="AO66" i="5"/>
  <c r="AS66" i="5"/>
  <c r="AT66" i="5"/>
  <c r="AD66" i="5"/>
  <c r="AE66" i="5"/>
  <c r="Y66" i="5"/>
  <c r="Z66" i="5"/>
  <c r="J66" i="5"/>
  <c r="K66" i="5"/>
  <c r="A183" i="7"/>
  <c r="B182" i="7"/>
  <c r="A183" i="5"/>
  <c r="B182" i="5"/>
  <c r="G182" i="2"/>
  <c r="A183" i="2"/>
  <c r="B182" i="2"/>
  <c r="C143" i="7"/>
  <c r="D67" i="2"/>
  <c r="G183" i="2"/>
  <c r="A184" i="2"/>
  <c r="B183" i="2"/>
  <c r="B183" i="5"/>
  <c r="A184" i="5"/>
  <c r="A184" i="7"/>
  <c r="B183" i="7"/>
  <c r="AA182" i="5"/>
  <c r="V182" i="5"/>
  <c r="G182" i="5"/>
  <c r="AP182" i="5"/>
  <c r="L182" i="5"/>
  <c r="AK182" i="5"/>
  <c r="AM182" i="5"/>
  <c r="X182" i="5"/>
  <c r="I182" i="5"/>
  <c r="AI182" i="5"/>
  <c r="T182" i="5"/>
  <c r="E182" i="5"/>
  <c r="D182" i="5"/>
  <c r="AH182" i="5"/>
  <c r="S182" i="5"/>
  <c r="AN182" i="5"/>
  <c r="Y182" i="5"/>
  <c r="J182" i="5"/>
  <c r="AO182" i="5"/>
  <c r="Z182" i="5"/>
  <c r="K182" i="5"/>
  <c r="F182" i="5"/>
  <c r="AL182" i="5"/>
  <c r="AG182" i="5"/>
  <c r="W182" i="5"/>
  <c r="R182" i="5"/>
  <c r="H182" i="5"/>
  <c r="C182" i="5"/>
  <c r="AJ182" i="5"/>
  <c r="U182" i="5"/>
  <c r="AQ143" i="5"/>
  <c r="D143" i="7"/>
  <c r="M143" i="5"/>
  <c r="E143" i="7"/>
  <c r="C144" i="7"/>
  <c r="AB143" i="5"/>
  <c r="G184" i="2"/>
  <c r="A185" i="2"/>
  <c r="B184" i="2"/>
  <c r="E67" i="2"/>
  <c r="A185" i="5"/>
  <c r="B184" i="5"/>
  <c r="V183" i="5"/>
  <c r="G183" i="5"/>
  <c r="AP183" i="5"/>
  <c r="L183" i="5"/>
  <c r="AK183" i="5"/>
  <c r="AA183" i="5"/>
  <c r="AH183" i="5"/>
  <c r="S183" i="5"/>
  <c r="AN183" i="5"/>
  <c r="Y183" i="5"/>
  <c r="J183" i="5"/>
  <c r="AM183" i="5"/>
  <c r="X183" i="5"/>
  <c r="I183" i="5"/>
  <c r="E183" i="5"/>
  <c r="D183" i="5"/>
  <c r="AI183" i="5"/>
  <c r="T183" i="5"/>
  <c r="AO183" i="5"/>
  <c r="Z183" i="5"/>
  <c r="K183" i="5"/>
  <c r="F183" i="5"/>
  <c r="AL183" i="5"/>
  <c r="AG183" i="5"/>
  <c r="W183" i="5"/>
  <c r="R183" i="5"/>
  <c r="H183" i="5"/>
  <c r="C183" i="5"/>
  <c r="AJ183" i="5"/>
  <c r="U183" i="5"/>
  <c r="A185" i="7"/>
  <c r="B184" i="7"/>
  <c r="M144" i="5"/>
  <c r="E144" i="7"/>
  <c r="AB144" i="5"/>
  <c r="D144" i="7"/>
  <c r="C145" i="7"/>
  <c r="AQ144" i="5"/>
  <c r="AR67" i="5"/>
  <c r="I67" i="5"/>
  <c r="X67" i="5"/>
  <c r="N67" i="5"/>
  <c r="AC67" i="5"/>
  <c r="AM67" i="5"/>
  <c r="AP184" i="5"/>
  <c r="L184" i="5"/>
  <c r="AK184" i="5"/>
  <c r="AA184" i="5"/>
  <c r="V184" i="5"/>
  <c r="G184" i="5"/>
  <c r="AM184" i="5"/>
  <c r="X184" i="5"/>
  <c r="I184" i="5"/>
  <c r="AI184" i="5"/>
  <c r="T184" i="5"/>
  <c r="AH184" i="5"/>
  <c r="S184" i="5"/>
  <c r="AN184" i="5"/>
  <c r="Y184" i="5"/>
  <c r="J184" i="5"/>
  <c r="E184" i="5"/>
  <c r="D184" i="5"/>
  <c r="AJ184" i="5"/>
  <c r="U184" i="5"/>
  <c r="AO184" i="5"/>
  <c r="Z184" i="5"/>
  <c r="K184" i="5"/>
  <c r="F184" i="5"/>
  <c r="AL184" i="5"/>
  <c r="AG184" i="5"/>
  <c r="W184" i="5"/>
  <c r="R184" i="5"/>
  <c r="H184" i="5"/>
  <c r="C184" i="5"/>
  <c r="A186" i="7"/>
  <c r="B185" i="7"/>
  <c r="A186" i="5"/>
  <c r="B185" i="5"/>
  <c r="G185" i="2"/>
  <c r="A186" i="2"/>
  <c r="B185" i="2"/>
  <c r="F67" i="2"/>
  <c r="AQ145" i="5"/>
  <c r="D145" i="7"/>
  <c r="M145" i="5"/>
  <c r="E145" i="7"/>
  <c r="AB145" i="5"/>
  <c r="AK185" i="5"/>
  <c r="AA185" i="5"/>
  <c r="V185" i="5"/>
  <c r="G185" i="5"/>
  <c r="AP185" i="5"/>
  <c r="L185" i="5"/>
  <c r="AH185" i="5"/>
  <c r="S185" i="5"/>
  <c r="E185" i="5"/>
  <c r="D185" i="5"/>
  <c r="AN185" i="5"/>
  <c r="Y185" i="5"/>
  <c r="J185" i="5"/>
  <c r="AM185" i="5"/>
  <c r="X185" i="5"/>
  <c r="I185" i="5"/>
  <c r="AI185" i="5"/>
  <c r="T185" i="5"/>
  <c r="AJ185" i="5"/>
  <c r="U185" i="5"/>
  <c r="AO185" i="5"/>
  <c r="Z185" i="5"/>
  <c r="K185" i="5"/>
  <c r="F185" i="5"/>
  <c r="AL185" i="5"/>
  <c r="AG185" i="5"/>
  <c r="W185" i="5"/>
  <c r="R185" i="5"/>
  <c r="H185" i="5"/>
  <c r="C185" i="5"/>
  <c r="B186" i="5"/>
  <c r="A187" i="5"/>
  <c r="A187" i="7"/>
  <c r="B186" i="7"/>
  <c r="C68" i="2"/>
  <c r="AS67" i="5"/>
  <c r="AT67" i="5"/>
  <c r="AN67" i="5"/>
  <c r="AO67" i="5"/>
  <c r="O67" i="5"/>
  <c r="P67" i="5"/>
  <c r="Y67" i="5"/>
  <c r="Z67" i="5"/>
  <c r="J67" i="5"/>
  <c r="K67" i="5"/>
  <c r="AD67" i="5"/>
  <c r="AE67" i="5"/>
  <c r="A187" i="2"/>
  <c r="G186" i="2"/>
  <c r="B186" i="2"/>
  <c r="C146" i="7"/>
  <c r="D68" i="2"/>
  <c r="A188" i="7"/>
  <c r="B187" i="7"/>
  <c r="G187" i="2"/>
  <c r="B187" i="2"/>
  <c r="A188" i="2"/>
  <c r="A188" i="5"/>
  <c r="B187" i="5"/>
  <c r="Q186" i="5"/>
  <c r="AF186" i="5"/>
  <c r="AU186" i="5"/>
  <c r="AA186" i="5"/>
  <c r="V186" i="5"/>
  <c r="G186" i="5"/>
  <c r="AP186" i="5"/>
  <c r="L186" i="5"/>
  <c r="AK186" i="5"/>
  <c r="AM186" i="5"/>
  <c r="AC186" i="5"/>
  <c r="S186" i="5"/>
  <c r="I186" i="5"/>
  <c r="AS186" i="5"/>
  <c r="AI186" i="5"/>
  <c r="Y186" i="5"/>
  <c r="O186" i="5"/>
  <c r="E186" i="5"/>
  <c r="D186" i="5"/>
  <c r="AR186" i="5"/>
  <c r="AH186" i="5"/>
  <c r="X186" i="5"/>
  <c r="N186" i="5"/>
  <c r="AN186" i="5"/>
  <c r="AD186" i="5"/>
  <c r="T186" i="5"/>
  <c r="J186" i="5"/>
  <c r="AT186" i="5"/>
  <c r="AO186" i="5"/>
  <c r="AE186" i="5"/>
  <c r="Z186" i="5"/>
  <c r="P186" i="5"/>
  <c r="K186" i="5"/>
  <c r="F186" i="5"/>
  <c r="AQ186" i="5"/>
  <c r="AL186" i="5"/>
  <c r="AG186" i="5"/>
  <c r="AB186" i="5"/>
  <c r="W186" i="5"/>
  <c r="R186" i="5"/>
  <c r="M186" i="5"/>
  <c r="H186" i="5"/>
  <c r="C186" i="5"/>
  <c r="AJ186" i="5"/>
  <c r="U186" i="5"/>
  <c r="E146" i="7"/>
  <c r="M146" i="5"/>
  <c r="D146" i="7"/>
  <c r="AB146" i="5"/>
  <c r="AQ146" i="5"/>
  <c r="E68" i="2"/>
  <c r="AK187" i="5"/>
  <c r="Q187" i="5"/>
  <c r="G187" i="5"/>
  <c r="AF187" i="5"/>
  <c r="L187" i="5"/>
  <c r="AU187" i="5"/>
  <c r="AA187" i="5"/>
  <c r="AP187" i="5"/>
  <c r="V187" i="5"/>
  <c r="AM187" i="5"/>
  <c r="AC187" i="5"/>
  <c r="S187" i="5"/>
  <c r="I187" i="5"/>
  <c r="AS187" i="5"/>
  <c r="AI187" i="5"/>
  <c r="Y187" i="5"/>
  <c r="O187" i="5"/>
  <c r="AR187" i="5"/>
  <c r="AH187" i="5"/>
  <c r="X187" i="5"/>
  <c r="N187" i="5"/>
  <c r="E187" i="5"/>
  <c r="D187" i="5"/>
  <c r="AN187" i="5"/>
  <c r="AD187" i="5"/>
  <c r="T187" i="5"/>
  <c r="J187" i="5"/>
  <c r="AT187" i="5"/>
  <c r="AO187" i="5"/>
  <c r="AE187" i="5"/>
  <c r="Z187" i="5"/>
  <c r="P187" i="5"/>
  <c r="K187" i="5"/>
  <c r="F187" i="5"/>
  <c r="AQ187" i="5"/>
  <c r="AL187" i="5"/>
  <c r="AG187" i="5"/>
  <c r="AB187" i="5"/>
  <c r="W187" i="5"/>
  <c r="R187" i="5"/>
  <c r="M187" i="5"/>
  <c r="H187" i="5"/>
  <c r="C187" i="5"/>
  <c r="AJ187" i="5"/>
  <c r="U187" i="5"/>
  <c r="A189" i="2"/>
  <c r="G188" i="2"/>
  <c r="B188" i="2"/>
  <c r="B188" i="5"/>
  <c r="A189" i="5"/>
  <c r="A189" i="7"/>
  <c r="B188" i="7"/>
  <c r="C147" i="7"/>
  <c r="M147" i="5"/>
  <c r="AQ147" i="5"/>
  <c r="D147" i="7"/>
  <c r="E147" i="7"/>
  <c r="C148" i="7"/>
  <c r="AB147" i="5"/>
  <c r="AK188" i="5"/>
  <c r="Q188" i="5"/>
  <c r="AF188" i="5"/>
  <c r="L188" i="5"/>
  <c r="AU188" i="5"/>
  <c r="AA188" i="5"/>
  <c r="AP188" i="5"/>
  <c r="V188" i="5"/>
  <c r="G188" i="5"/>
  <c r="AM188" i="5"/>
  <c r="AC188" i="5"/>
  <c r="S188" i="5"/>
  <c r="I188" i="5"/>
  <c r="AS188" i="5"/>
  <c r="AI188" i="5"/>
  <c r="Y188" i="5"/>
  <c r="O188" i="5"/>
  <c r="AR188" i="5"/>
  <c r="AH188" i="5"/>
  <c r="X188" i="5"/>
  <c r="N188" i="5"/>
  <c r="AN188" i="5"/>
  <c r="AD188" i="5"/>
  <c r="T188" i="5"/>
  <c r="J188" i="5"/>
  <c r="E188" i="5"/>
  <c r="D188" i="5"/>
  <c r="AJ188" i="5"/>
  <c r="U188" i="5"/>
  <c r="AT188" i="5"/>
  <c r="AO188" i="5"/>
  <c r="AE188" i="5"/>
  <c r="Z188" i="5"/>
  <c r="P188" i="5"/>
  <c r="K188" i="5"/>
  <c r="F188" i="5"/>
  <c r="AQ188" i="5"/>
  <c r="AL188" i="5"/>
  <c r="AG188" i="5"/>
  <c r="AB188" i="5"/>
  <c r="W188" i="5"/>
  <c r="R188" i="5"/>
  <c r="M188" i="5"/>
  <c r="H188" i="5"/>
  <c r="C188" i="5"/>
  <c r="G189" i="2"/>
  <c r="B189" i="2"/>
  <c r="A190" i="2"/>
  <c r="A190" i="7"/>
  <c r="B189" i="7"/>
  <c r="A190" i="5"/>
  <c r="B189" i="5"/>
  <c r="AR68" i="5"/>
  <c r="AM68" i="5"/>
  <c r="X68" i="5"/>
  <c r="I68" i="5"/>
  <c r="AC68" i="5"/>
  <c r="N68" i="5"/>
  <c r="F68" i="2"/>
  <c r="AB148" i="5"/>
  <c r="AQ148" i="5"/>
  <c r="M148" i="5"/>
  <c r="E148" i="7"/>
  <c r="D148" i="7"/>
  <c r="C149" i="7"/>
  <c r="AK189" i="5"/>
  <c r="Q189" i="5"/>
  <c r="AF189" i="5"/>
  <c r="L189" i="5"/>
  <c r="AU189" i="5"/>
  <c r="AA189" i="5"/>
  <c r="G189" i="5"/>
  <c r="AP189" i="5"/>
  <c r="V189" i="5"/>
  <c r="AM189" i="5"/>
  <c r="AC189" i="5"/>
  <c r="S189" i="5"/>
  <c r="I189" i="5"/>
  <c r="E189" i="5"/>
  <c r="D189" i="5"/>
  <c r="AS189" i="5"/>
  <c r="AI189" i="5"/>
  <c r="Y189" i="5"/>
  <c r="O189" i="5"/>
  <c r="AR189" i="5"/>
  <c r="AH189" i="5"/>
  <c r="X189" i="5"/>
  <c r="N189" i="5"/>
  <c r="AN189" i="5"/>
  <c r="AD189" i="5"/>
  <c r="T189" i="5"/>
  <c r="J189" i="5"/>
  <c r="AJ189" i="5"/>
  <c r="U189" i="5"/>
  <c r="AT189" i="5"/>
  <c r="AO189" i="5"/>
  <c r="AE189" i="5"/>
  <c r="Z189" i="5"/>
  <c r="P189" i="5"/>
  <c r="K189" i="5"/>
  <c r="F189" i="5"/>
  <c r="AQ189" i="5"/>
  <c r="AL189" i="5"/>
  <c r="AG189" i="5"/>
  <c r="AB189" i="5"/>
  <c r="W189" i="5"/>
  <c r="R189" i="5"/>
  <c r="M189" i="5"/>
  <c r="H189" i="5"/>
  <c r="C189" i="5"/>
  <c r="A191" i="7"/>
  <c r="B190" i="7"/>
  <c r="C69" i="2"/>
  <c r="J68" i="5"/>
  <c r="K68" i="5"/>
  <c r="Y68" i="5"/>
  <c r="Z68" i="5"/>
  <c r="AN68" i="5"/>
  <c r="AO68" i="5"/>
  <c r="O68" i="5"/>
  <c r="P68" i="5"/>
  <c r="AD68" i="5"/>
  <c r="AE68" i="5"/>
  <c r="AS68" i="5"/>
  <c r="AT68" i="5"/>
  <c r="B190" i="5"/>
  <c r="A191" i="5"/>
  <c r="A191" i="2"/>
  <c r="G190" i="2"/>
  <c r="B190" i="2"/>
  <c r="M149" i="5"/>
  <c r="E149" i="7"/>
  <c r="AB149" i="5"/>
  <c r="AQ149" i="5"/>
  <c r="D149" i="7"/>
  <c r="A192" i="2"/>
  <c r="G191" i="2"/>
  <c r="B191" i="2"/>
  <c r="AK190" i="5"/>
  <c r="Q190" i="5"/>
  <c r="AF190" i="5"/>
  <c r="L190" i="5"/>
  <c r="G190" i="5"/>
  <c r="AU190" i="5"/>
  <c r="AA190" i="5"/>
  <c r="AP190" i="5"/>
  <c r="V190" i="5"/>
  <c r="AM190" i="5"/>
  <c r="AC190" i="5"/>
  <c r="S190" i="5"/>
  <c r="I190" i="5"/>
  <c r="AS190" i="5"/>
  <c r="AI190" i="5"/>
  <c r="Y190" i="5"/>
  <c r="O190" i="5"/>
  <c r="E190" i="5"/>
  <c r="D190" i="5"/>
  <c r="AR190" i="5"/>
  <c r="AH190" i="5"/>
  <c r="X190" i="5"/>
  <c r="N190" i="5"/>
  <c r="AN190" i="5"/>
  <c r="AD190" i="5"/>
  <c r="T190" i="5"/>
  <c r="J190" i="5"/>
  <c r="AT190" i="5"/>
  <c r="AO190" i="5"/>
  <c r="AE190" i="5"/>
  <c r="Z190" i="5"/>
  <c r="P190" i="5"/>
  <c r="K190" i="5"/>
  <c r="F190" i="5"/>
  <c r="AQ190" i="5"/>
  <c r="AL190" i="5"/>
  <c r="AG190" i="5"/>
  <c r="AB190" i="5"/>
  <c r="W190" i="5"/>
  <c r="R190" i="5"/>
  <c r="M190" i="5"/>
  <c r="H190" i="5"/>
  <c r="C190" i="5"/>
  <c r="AJ190" i="5"/>
  <c r="U190" i="5"/>
  <c r="D69" i="2"/>
  <c r="E69" i="2"/>
  <c r="F69" i="2"/>
  <c r="A192" i="5"/>
  <c r="B191" i="5"/>
  <c r="A192" i="7"/>
  <c r="B191" i="7"/>
  <c r="C150" i="7"/>
  <c r="C70" i="2"/>
  <c r="J69" i="5"/>
  <c r="AS69" i="5"/>
  <c r="O69" i="5"/>
  <c r="Y69" i="5"/>
  <c r="AN69" i="5"/>
  <c r="AD69" i="5"/>
  <c r="AK191" i="5"/>
  <c r="Q191" i="5"/>
  <c r="G191" i="5"/>
  <c r="AF191" i="5"/>
  <c r="L191" i="5"/>
  <c r="AU191" i="5"/>
  <c r="AA191" i="5"/>
  <c r="AP191" i="5"/>
  <c r="V191" i="5"/>
  <c r="AM191" i="5"/>
  <c r="AC191" i="5"/>
  <c r="S191" i="5"/>
  <c r="I191" i="5"/>
  <c r="AS191" i="5"/>
  <c r="AI191" i="5"/>
  <c r="Y191" i="5"/>
  <c r="O191" i="5"/>
  <c r="AR191" i="5"/>
  <c r="AH191" i="5"/>
  <c r="X191" i="5"/>
  <c r="N191" i="5"/>
  <c r="E191" i="5"/>
  <c r="D191" i="5"/>
  <c r="AN191" i="5"/>
  <c r="AD191" i="5"/>
  <c r="T191" i="5"/>
  <c r="J191" i="5"/>
  <c r="AT191" i="5"/>
  <c r="AO191" i="5"/>
  <c r="AE191" i="5"/>
  <c r="Z191" i="5"/>
  <c r="P191" i="5"/>
  <c r="K191" i="5"/>
  <c r="F191" i="5"/>
  <c r="AQ191" i="5"/>
  <c r="AL191" i="5"/>
  <c r="AG191" i="5"/>
  <c r="AB191" i="5"/>
  <c r="W191" i="5"/>
  <c r="R191" i="5"/>
  <c r="M191" i="5"/>
  <c r="H191" i="5"/>
  <c r="C191" i="5"/>
  <c r="AJ191" i="5"/>
  <c r="U191" i="5"/>
  <c r="B192" i="5"/>
  <c r="A193" i="5"/>
  <c r="A193" i="2"/>
  <c r="G192" i="2"/>
  <c r="B192" i="2"/>
  <c r="A193" i="7"/>
  <c r="B192" i="7"/>
  <c r="AM69" i="5"/>
  <c r="X69" i="5"/>
  <c r="I69" i="5"/>
  <c r="N69" i="5"/>
  <c r="AC69" i="5"/>
  <c r="AR69" i="5"/>
  <c r="AB150" i="5"/>
  <c r="M150" i="5"/>
  <c r="D150" i="7"/>
  <c r="AQ150" i="5"/>
  <c r="E150" i="7"/>
  <c r="P69" i="5"/>
  <c r="K69" i="5"/>
  <c r="Z69" i="5"/>
  <c r="AO69" i="5"/>
  <c r="AT69" i="5"/>
  <c r="AE69" i="5"/>
  <c r="A194" i="2"/>
  <c r="G193" i="2"/>
  <c r="B193" i="2"/>
  <c r="A194" i="7"/>
  <c r="B193" i="7"/>
  <c r="D70" i="2"/>
  <c r="E70" i="2"/>
  <c r="A194" i="5"/>
  <c r="B193" i="5"/>
  <c r="AK192" i="5"/>
  <c r="Q192" i="5"/>
  <c r="AF192" i="5"/>
  <c r="L192" i="5"/>
  <c r="AU192" i="5"/>
  <c r="AA192" i="5"/>
  <c r="AP192" i="5"/>
  <c r="V192" i="5"/>
  <c r="G192" i="5"/>
  <c r="AM192" i="5"/>
  <c r="AC192" i="5"/>
  <c r="S192" i="5"/>
  <c r="I192" i="5"/>
  <c r="AS192" i="5"/>
  <c r="AI192" i="5"/>
  <c r="Y192" i="5"/>
  <c r="O192" i="5"/>
  <c r="AR192" i="5"/>
  <c r="AH192" i="5"/>
  <c r="X192" i="5"/>
  <c r="N192" i="5"/>
  <c r="AN192" i="5"/>
  <c r="AD192" i="5"/>
  <c r="T192" i="5"/>
  <c r="J192" i="5"/>
  <c r="E192" i="5"/>
  <c r="D192" i="5"/>
  <c r="AJ192" i="5"/>
  <c r="U192" i="5"/>
  <c r="AT192" i="5"/>
  <c r="AO192" i="5"/>
  <c r="AE192" i="5"/>
  <c r="Z192" i="5"/>
  <c r="P192" i="5"/>
  <c r="K192" i="5"/>
  <c r="F192" i="5"/>
  <c r="AQ192" i="5"/>
  <c r="AL192" i="5"/>
  <c r="AG192" i="5"/>
  <c r="AB192" i="5"/>
  <c r="W192" i="5"/>
  <c r="R192" i="5"/>
  <c r="M192" i="5"/>
  <c r="H192" i="5"/>
  <c r="C192" i="5"/>
  <c r="C151" i="7"/>
  <c r="AC70" i="5"/>
  <c r="X70" i="5"/>
  <c r="I70" i="5"/>
  <c r="N70" i="5"/>
  <c r="AM70" i="5"/>
  <c r="AR70" i="5"/>
  <c r="F70" i="2"/>
  <c r="AK193" i="5"/>
  <c r="Q193" i="5"/>
  <c r="AF193" i="5"/>
  <c r="L193" i="5"/>
  <c r="AU193" i="5"/>
  <c r="AA193" i="5"/>
  <c r="G193" i="5"/>
  <c r="AP193" i="5"/>
  <c r="V193" i="5"/>
  <c r="AM193" i="5"/>
  <c r="AC193" i="5"/>
  <c r="S193" i="5"/>
  <c r="I193" i="5"/>
  <c r="E193" i="5"/>
  <c r="D193" i="5"/>
  <c r="AS193" i="5"/>
  <c r="AI193" i="5"/>
  <c r="Y193" i="5"/>
  <c r="O193" i="5"/>
  <c r="AR193" i="5"/>
  <c r="AH193" i="5"/>
  <c r="X193" i="5"/>
  <c r="N193" i="5"/>
  <c r="AN193" i="5"/>
  <c r="AD193" i="5"/>
  <c r="T193" i="5"/>
  <c r="J193" i="5"/>
  <c r="AJ193" i="5"/>
  <c r="U193" i="5"/>
  <c r="AT193" i="5"/>
  <c r="AO193" i="5"/>
  <c r="AE193" i="5"/>
  <c r="Z193" i="5"/>
  <c r="P193" i="5"/>
  <c r="K193" i="5"/>
  <c r="F193" i="5"/>
  <c r="AQ193" i="5"/>
  <c r="AL193" i="5"/>
  <c r="AG193" i="5"/>
  <c r="AB193" i="5"/>
  <c r="W193" i="5"/>
  <c r="R193" i="5"/>
  <c r="M193" i="5"/>
  <c r="H193" i="5"/>
  <c r="C193" i="5"/>
  <c r="A195" i="2"/>
  <c r="G194" i="2"/>
  <c r="B194" i="2"/>
  <c r="B194" i="5"/>
  <c r="A195" i="5"/>
  <c r="A195" i="7"/>
  <c r="B194" i="7"/>
  <c r="AQ151" i="5"/>
  <c r="E151" i="7"/>
  <c r="D151" i="7"/>
  <c r="AB151" i="5"/>
  <c r="M151" i="5"/>
  <c r="C71" i="2"/>
  <c r="AN70" i="5"/>
  <c r="AO70" i="5"/>
  <c r="AD70" i="5"/>
  <c r="AE70" i="5"/>
  <c r="O70" i="5"/>
  <c r="P70" i="5"/>
  <c r="AS70" i="5"/>
  <c r="AT70" i="5"/>
  <c r="J70" i="5"/>
  <c r="K70" i="5"/>
  <c r="Y70" i="5"/>
  <c r="Z70" i="5"/>
  <c r="A196" i="7"/>
  <c r="B195" i="7"/>
  <c r="A196" i="5"/>
  <c r="B195" i="5"/>
  <c r="AK194" i="5"/>
  <c r="Q194" i="5"/>
  <c r="AF194" i="5"/>
  <c r="L194" i="5"/>
  <c r="G194" i="5"/>
  <c r="AU194" i="5"/>
  <c r="AA194" i="5"/>
  <c r="AP194" i="5"/>
  <c r="V194" i="5"/>
  <c r="AM194" i="5"/>
  <c r="AC194" i="5"/>
  <c r="S194" i="5"/>
  <c r="I194" i="5"/>
  <c r="AS194" i="5"/>
  <c r="AI194" i="5"/>
  <c r="Y194" i="5"/>
  <c r="O194" i="5"/>
  <c r="E194" i="5"/>
  <c r="D194" i="5"/>
  <c r="AR194" i="5"/>
  <c r="AH194" i="5"/>
  <c r="X194" i="5"/>
  <c r="N194" i="5"/>
  <c r="AN194" i="5"/>
  <c r="AD194" i="5"/>
  <c r="T194" i="5"/>
  <c r="J194" i="5"/>
  <c r="AT194" i="5"/>
  <c r="AO194" i="5"/>
  <c r="AE194" i="5"/>
  <c r="Z194" i="5"/>
  <c r="P194" i="5"/>
  <c r="K194" i="5"/>
  <c r="F194" i="5"/>
  <c r="AQ194" i="5"/>
  <c r="AL194" i="5"/>
  <c r="AG194" i="5"/>
  <c r="AB194" i="5"/>
  <c r="W194" i="5"/>
  <c r="R194" i="5"/>
  <c r="M194" i="5"/>
  <c r="H194" i="5"/>
  <c r="C194" i="5"/>
  <c r="AJ194" i="5"/>
  <c r="U194" i="5"/>
  <c r="G195" i="2"/>
  <c r="B195" i="2"/>
  <c r="A196" i="2"/>
  <c r="C152" i="7"/>
  <c r="M152" i="5"/>
  <c r="E152" i="7"/>
  <c r="AB152" i="5"/>
  <c r="D152" i="7"/>
  <c r="C153" i="7"/>
  <c r="AQ152" i="5"/>
  <c r="AK195" i="5"/>
  <c r="Q195" i="5"/>
  <c r="G195" i="5"/>
  <c r="AF195" i="5"/>
  <c r="L195" i="5"/>
  <c r="AU195" i="5"/>
  <c r="AA195" i="5"/>
  <c r="AP195" i="5"/>
  <c r="V195" i="5"/>
  <c r="AM195" i="5"/>
  <c r="AC195" i="5"/>
  <c r="S195" i="5"/>
  <c r="I195" i="5"/>
  <c r="AS195" i="5"/>
  <c r="AI195" i="5"/>
  <c r="Y195" i="5"/>
  <c r="O195" i="5"/>
  <c r="AR195" i="5"/>
  <c r="AH195" i="5"/>
  <c r="X195" i="5"/>
  <c r="N195" i="5"/>
  <c r="E195" i="5"/>
  <c r="D195" i="5"/>
  <c r="AN195" i="5"/>
  <c r="AD195" i="5"/>
  <c r="T195" i="5"/>
  <c r="J195" i="5"/>
  <c r="AT195" i="5"/>
  <c r="AO195" i="5"/>
  <c r="AE195" i="5"/>
  <c r="Z195" i="5"/>
  <c r="P195" i="5"/>
  <c r="K195" i="5"/>
  <c r="F195" i="5"/>
  <c r="AQ195" i="5"/>
  <c r="AL195" i="5"/>
  <c r="AG195" i="5"/>
  <c r="AB195" i="5"/>
  <c r="W195" i="5"/>
  <c r="R195" i="5"/>
  <c r="M195" i="5"/>
  <c r="H195" i="5"/>
  <c r="C195" i="5"/>
  <c r="AJ195" i="5"/>
  <c r="U195" i="5"/>
  <c r="A197" i="7"/>
  <c r="B196" i="7"/>
  <c r="D71" i="2"/>
  <c r="E71" i="2"/>
  <c r="F71" i="2"/>
  <c r="A197" i="2"/>
  <c r="G196" i="2"/>
  <c r="B196" i="2"/>
  <c r="B196" i="5"/>
  <c r="A197" i="5"/>
  <c r="M153" i="5"/>
  <c r="AB153" i="5"/>
  <c r="E153" i="7"/>
  <c r="AQ153" i="5"/>
  <c r="D153" i="7"/>
  <c r="C154" i="7"/>
  <c r="C72" i="2"/>
  <c r="Y71" i="5"/>
  <c r="AS71" i="5"/>
  <c r="J71" i="5"/>
  <c r="AN71" i="5"/>
  <c r="AD71" i="5"/>
  <c r="O71" i="5"/>
  <c r="A198" i="7"/>
  <c r="B197" i="7"/>
  <c r="A198" i="5"/>
  <c r="B197" i="5"/>
  <c r="G197" i="2"/>
  <c r="B197" i="2"/>
  <c r="A198" i="2"/>
  <c r="AK196" i="5"/>
  <c r="Q196" i="5"/>
  <c r="AF196" i="5"/>
  <c r="L196" i="5"/>
  <c r="AU196" i="5"/>
  <c r="AA196" i="5"/>
  <c r="AP196" i="5"/>
  <c r="V196" i="5"/>
  <c r="G196" i="5"/>
  <c r="AM196" i="5"/>
  <c r="AC196" i="5"/>
  <c r="S196" i="5"/>
  <c r="I196" i="5"/>
  <c r="AS196" i="5"/>
  <c r="AI196" i="5"/>
  <c r="Y196" i="5"/>
  <c r="O196" i="5"/>
  <c r="AR196" i="5"/>
  <c r="AH196" i="5"/>
  <c r="X196" i="5"/>
  <c r="N196" i="5"/>
  <c r="AN196" i="5"/>
  <c r="AD196" i="5"/>
  <c r="T196" i="5"/>
  <c r="J196" i="5"/>
  <c r="E196" i="5"/>
  <c r="D196" i="5"/>
  <c r="AJ196" i="5"/>
  <c r="U196" i="5"/>
  <c r="AT196" i="5"/>
  <c r="AO196" i="5"/>
  <c r="AE196" i="5"/>
  <c r="Z196" i="5"/>
  <c r="P196" i="5"/>
  <c r="K196" i="5"/>
  <c r="F196" i="5"/>
  <c r="AQ196" i="5"/>
  <c r="AL196" i="5"/>
  <c r="AG196" i="5"/>
  <c r="AB196" i="5"/>
  <c r="W196" i="5"/>
  <c r="R196" i="5"/>
  <c r="M196" i="5"/>
  <c r="H196" i="5"/>
  <c r="C196" i="5"/>
  <c r="AR71" i="5"/>
  <c r="AM71" i="5"/>
  <c r="AO71" i="5"/>
  <c r="N71" i="5"/>
  <c r="I71" i="5"/>
  <c r="AC71" i="5"/>
  <c r="X71" i="5"/>
  <c r="E154" i="7"/>
  <c r="AQ154" i="5"/>
  <c r="AB154" i="5"/>
  <c r="D154" i="7"/>
  <c r="M154" i="5"/>
  <c r="K71" i="5"/>
  <c r="Z71" i="5"/>
  <c r="AE71" i="5"/>
  <c r="AT71" i="5"/>
  <c r="P71" i="5"/>
  <c r="A199" i="2"/>
  <c r="G198" i="2"/>
  <c r="B198" i="2"/>
  <c r="AK197" i="5"/>
  <c r="Q197" i="5"/>
  <c r="AF197" i="5"/>
  <c r="L197" i="5"/>
  <c r="AU197" i="5"/>
  <c r="AA197" i="5"/>
  <c r="G197" i="5"/>
  <c r="AP197" i="5"/>
  <c r="V197" i="5"/>
  <c r="AM197" i="5"/>
  <c r="AC197" i="5"/>
  <c r="S197" i="5"/>
  <c r="I197" i="5"/>
  <c r="E197" i="5"/>
  <c r="D197" i="5"/>
  <c r="AS197" i="5"/>
  <c r="AI197" i="5"/>
  <c r="Y197" i="5"/>
  <c r="O197" i="5"/>
  <c r="AR197" i="5"/>
  <c r="AH197" i="5"/>
  <c r="X197" i="5"/>
  <c r="N197" i="5"/>
  <c r="AN197" i="5"/>
  <c r="AD197" i="5"/>
  <c r="T197" i="5"/>
  <c r="J197" i="5"/>
  <c r="AJ197" i="5"/>
  <c r="U197" i="5"/>
  <c r="AT197" i="5"/>
  <c r="AO197" i="5"/>
  <c r="AE197" i="5"/>
  <c r="Z197" i="5"/>
  <c r="P197" i="5"/>
  <c r="K197" i="5"/>
  <c r="F197" i="5"/>
  <c r="AQ197" i="5"/>
  <c r="AL197" i="5"/>
  <c r="AG197" i="5"/>
  <c r="AB197" i="5"/>
  <c r="W197" i="5"/>
  <c r="R197" i="5"/>
  <c r="M197" i="5"/>
  <c r="H197" i="5"/>
  <c r="C197" i="5"/>
  <c r="A199" i="7"/>
  <c r="B198" i="7"/>
  <c r="B198" i="5"/>
  <c r="A199" i="5"/>
  <c r="D72" i="2"/>
  <c r="C155" i="7"/>
  <c r="E72" i="2"/>
  <c r="F72" i="2"/>
  <c r="X72" i="5"/>
  <c r="AC72" i="5"/>
  <c r="I72" i="5"/>
  <c r="AR72" i="5"/>
  <c r="A200" i="5"/>
  <c r="B199" i="5"/>
  <c r="A200" i="7"/>
  <c r="B199" i="7"/>
  <c r="AK198" i="5"/>
  <c r="Q198" i="5"/>
  <c r="AF198" i="5"/>
  <c r="L198" i="5"/>
  <c r="G198" i="5"/>
  <c r="AU198" i="5"/>
  <c r="AA198" i="5"/>
  <c r="AP198" i="5"/>
  <c r="V198" i="5"/>
  <c r="AM198" i="5"/>
  <c r="AC198" i="5"/>
  <c r="S198" i="5"/>
  <c r="I198" i="5"/>
  <c r="AS198" i="5"/>
  <c r="AI198" i="5"/>
  <c r="Y198" i="5"/>
  <c r="O198" i="5"/>
  <c r="E198" i="5"/>
  <c r="D198" i="5"/>
  <c r="AR198" i="5"/>
  <c r="AH198" i="5"/>
  <c r="X198" i="5"/>
  <c r="N198" i="5"/>
  <c r="AN198" i="5"/>
  <c r="AD198" i="5"/>
  <c r="T198" i="5"/>
  <c r="J198" i="5"/>
  <c r="AT198" i="5"/>
  <c r="AO198" i="5"/>
  <c r="AE198" i="5"/>
  <c r="Z198" i="5"/>
  <c r="P198" i="5"/>
  <c r="K198" i="5"/>
  <c r="F198" i="5"/>
  <c r="AQ198" i="5"/>
  <c r="AL198" i="5"/>
  <c r="AG198" i="5"/>
  <c r="AB198" i="5"/>
  <c r="W198" i="5"/>
  <c r="R198" i="5"/>
  <c r="M198" i="5"/>
  <c r="H198" i="5"/>
  <c r="C198" i="5"/>
  <c r="AJ198" i="5"/>
  <c r="U198" i="5"/>
  <c r="A200" i="2"/>
  <c r="G199" i="2"/>
  <c r="B199" i="2"/>
  <c r="AM72" i="5"/>
  <c r="E155" i="7"/>
  <c r="AB155" i="5"/>
  <c r="AQ155" i="5"/>
  <c r="D155" i="7"/>
  <c r="M155" i="5"/>
  <c r="N72" i="5"/>
  <c r="J72" i="5"/>
  <c r="K72" i="5"/>
  <c r="C73" i="2"/>
  <c r="Y72" i="5"/>
  <c r="Z72" i="5"/>
  <c r="AN72" i="5"/>
  <c r="O72" i="5"/>
  <c r="P72" i="5"/>
  <c r="AS72" i="5"/>
  <c r="AT72" i="5"/>
  <c r="AD72" i="5"/>
  <c r="AE72" i="5"/>
  <c r="A201" i="2"/>
  <c r="G200" i="2"/>
  <c r="B200" i="2"/>
  <c r="B200" i="5"/>
  <c r="A201" i="5"/>
  <c r="D73" i="2"/>
  <c r="E73" i="2"/>
  <c r="A201" i="7"/>
  <c r="B200" i="7"/>
  <c r="AK199" i="5"/>
  <c r="Q199" i="5"/>
  <c r="G199" i="5"/>
  <c r="AF199" i="5"/>
  <c r="L199" i="5"/>
  <c r="AU199" i="5"/>
  <c r="AA199" i="5"/>
  <c r="AP199" i="5"/>
  <c r="V199" i="5"/>
  <c r="AM199" i="5"/>
  <c r="AC199" i="5"/>
  <c r="S199" i="5"/>
  <c r="I199" i="5"/>
  <c r="AS199" i="5"/>
  <c r="AI199" i="5"/>
  <c r="Y199" i="5"/>
  <c r="O199" i="5"/>
  <c r="AR199" i="5"/>
  <c r="AH199" i="5"/>
  <c r="X199" i="5"/>
  <c r="N199" i="5"/>
  <c r="E199" i="5"/>
  <c r="D199" i="5"/>
  <c r="AN199" i="5"/>
  <c r="AD199" i="5"/>
  <c r="T199" i="5"/>
  <c r="J199" i="5"/>
  <c r="AT199" i="5"/>
  <c r="AO199" i="5"/>
  <c r="AE199" i="5"/>
  <c r="Z199" i="5"/>
  <c r="P199" i="5"/>
  <c r="K199" i="5"/>
  <c r="F199" i="5"/>
  <c r="AQ199" i="5"/>
  <c r="AL199" i="5"/>
  <c r="AG199" i="5"/>
  <c r="AB199" i="5"/>
  <c r="W199" i="5"/>
  <c r="R199" i="5"/>
  <c r="M199" i="5"/>
  <c r="H199" i="5"/>
  <c r="C199" i="5"/>
  <c r="AJ199" i="5"/>
  <c r="U199" i="5"/>
  <c r="C156" i="7"/>
  <c r="AQ156" i="5"/>
  <c r="AO72" i="5"/>
  <c r="M156" i="5"/>
  <c r="F73" i="2"/>
  <c r="AN73" i="5"/>
  <c r="A202" i="7"/>
  <c r="B201" i="7"/>
  <c r="AC73" i="5"/>
  <c r="AM73" i="5"/>
  <c r="X73" i="5"/>
  <c r="I73" i="5"/>
  <c r="AR73" i="5"/>
  <c r="N73" i="5"/>
  <c r="A202" i="5"/>
  <c r="B201" i="5"/>
  <c r="A202" i="2"/>
  <c r="G201" i="2"/>
  <c r="B201" i="2"/>
  <c r="AK200" i="5"/>
  <c r="Q200" i="5"/>
  <c r="AF200" i="5"/>
  <c r="L200" i="5"/>
  <c r="AU200" i="5"/>
  <c r="AA200" i="5"/>
  <c r="AP200" i="5"/>
  <c r="V200" i="5"/>
  <c r="G200" i="5"/>
  <c r="AM200" i="5"/>
  <c r="AC200" i="5"/>
  <c r="S200" i="5"/>
  <c r="I200" i="5"/>
  <c r="AS200" i="5"/>
  <c r="AI200" i="5"/>
  <c r="Y200" i="5"/>
  <c r="O200" i="5"/>
  <c r="AR200" i="5"/>
  <c r="AH200" i="5"/>
  <c r="X200" i="5"/>
  <c r="N200" i="5"/>
  <c r="AN200" i="5"/>
  <c r="AD200" i="5"/>
  <c r="T200" i="5"/>
  <c r="J200" i="5"/>
  <c r="E200" i="5"/>
  <c r="D200" i="5"/>
  <c r="AJ200" i="5"/>
  <c r="U200" i="5"/>
  <c r="AT200" i="5"/>
  <c r="AO200" i="5"/>
  <c r="AE200" i="5"/>
  <c r="Z200" i="5"/>
  <c r="P200" i="5"/>
  <c r="K200" i="5"/>
  <c r="F200" i="5"/>
  <c r="AQ200" i="5"/>
  <c r="AL200" i="5"/>
  <c r="AG200" i="5"/>
  <c r="AB200" i="5"/>
  <c r="W200" i="5"/>
  <c r="R200" i="5"/>
  <c r="M200" i="5"/>
  <c r="H200" i="5"/>
  <c r="C200" i="5"/>
  <c r="AB156" i="5"/>
  <c r="E156" i="7"/>
  <c r="D156" i="7"/>
  <c r="O73" i="5"/>
  <c r="AD73" i="5"/>
  <c r="AE73" i="5"/>
  <c r="P73" i="5"/>
  <c r="AO73" i="5"/>
  <c r="Y73" i="5"/>
  <c r="C74" i="2"/>
  <c r="D74" i="2"/>
  <c r="J73" i="5"/>
  <c r="K73" i="5"/>
  <c r="AS73" i="5"/>
  <c r="AT73" i="5"/>
  <c r="Z73" i="5"/>
  <c r="AK201" i="5"/>
  <c r="Q201" i="5"/>
  <c r="AF201" i="5"/>
  <c r="L201" i="5"/>
  <c r="AU201" i="5"/>
  <c r="AA201" i="5"/>
  <c r="G201" i="5"/>
  <c r="AP201" i="5"/>
  <c r="V201" i="5"/>
  <c r="AM201" i="5"/>
  <c r="AC201" i="5"/>
  <c r="S201" i="5"/>
  <c r="I201" i="5"/>
  <c r="E201" i="5"/>
  <c r="D201" i="5"/>
  <c r="AS201" i="5"/>
  <c r="AI201" i="5"/>
  <c r="Y201" i="5"/>
  <c r="O201" i="5"/>
  <c r="AR201" i="5"/>
  <c r="AH201" i="5"/>
  <c r="X201" i="5"/>
  <c r="N201" i="5"/>
  <c r="AN201" i="5"/>
  <c r="AD201" i="5"/>
  <c r="T201" i="5"/>
  <c r="J201" i="5"/>
  <c r="AJ201" i="5"/>
  <c r="U201" i="5"/>
  <c r="AT201" i="5"/>
  <c r="AO201" i="5"/>
  <c r="AE201" i="5"/>
  <c r="Z201" i="5"/>
  <c r="P201" i="5"/>
  <c r="K201" i="5"/>
  <c r="F201" i="5"/>
  <c r="AQ201" i="5"/>
  <c r="AL201" i="5"/>
  <c r="AG201" i="5"/>
  <c r="AB201" i="5"/>
  <c r="W201" i="5"/>
  <c r="R201" i="5"/>
  <c r="M201" i="5"/>
  <c r="H201" i="5"/>
  <c r="C201" i="5"/>
  <c r="B202" i="5"/>
  <c r="A203" i="5"/>
  <c r="A203" i="2"/>
  <c r="G202" i="2"/>
  <c r="B202" i="2"/>
  <c r="A203" i="7"/>
  <c r="B202" i="7"/>
  <c r="C157" i="7"/>
  <c r="AK202" i="5"/>
  <c r="Q202" i="5"/>
  <c r="AF202" i="5"/>
  <c r="L202" i="5"/>
  <c r="G202" i="5"/>
  <c r="AU202" i="5"/>
  <c r="AA202" i="5"/>
  <c r="AP202" i="5"/>
  <c r="V202" i="5"/>
  <c r="AM202" i="5"/>
  <c r="AC202" i="5"/>
  <c r="S202" i="5"/>
  <c r="I202" i="5"/>
  <c r="AS202" i="5"/>
  <c r="AI202" i="5"/>
  <c r="Y202" i="5"/>
  <c r="O202" i="5"/>
  <c r="E202" i="5"/>
  <c r="D202" i="5"/>
  <c r="AR202" i="5"/>
  <c r="AH202" i="5"/>
  <c r="X202" i="5"/>
  <c r="N202" i="5"/>
  <c r="AN202" i="5"/>
  <c r="AD202" i="5"/>
  <c r="T202" i="5"/>
  <c r="J202" i="5"/>
  <c r="AT202" i="5"/>
  <c r="AO202" i="5"/>
  <c r="AE202" i="5"/>
  <c r="Z202" i="5"/>
  <c r="P202" i="5"/>
  <c r="K202" i="5"/>
  <c r="F202" i="5"/>
  <c r="AQ202" i="5"/>
  <c r="AL202" i="5"/>
  <c r="AG202" i="5"/>
  <c r="AB202" i="5"/>
  <c r="W202" i="5"/>
  <c r="R202" i="5"/>
  <c r="M202" i="5"/>
  <c r="H202" i="5"/>
  <c r="C202" i="5"/>
  <c r="AJ202" i="5"/>
  <c r="U202" i="5"/>
  <c r="E74" i="2"/>
  <c r="F74" i="2"/>
  <c r="A204" i="7"/>
  <c r="B203" i="7"/>
  <c r="G203" i="2"/>
  <c r="B203" i="2"/>
  <c r="A204" i="2"/>
  <c r="A204" i="5"/>
  <c r="B203" i="5"/>
  <c r="AB157" i="5"/>
  <c r="AQ157" i="5"/>
  <c r="E157" i="7"/>
  <c r="M157" i="5"/>
  <c r="D157" i="7"/>
  <c r="C75" i="2"/>
  <c r="AD74" i="5"/>
  <c r="J74" i="5"/>
  <c r="AN74" i="5"/>
  <c r="AS74" i="5"/>
  <c r="Y74" i="5"/>
  <c r="O74" i="5"/>
  <c r="AK203" i="5"/>
  <c r="Q203" i="5"/>
  <c r="G203" i="5"/>
  <c r="AF203" i="5"/>
  <c r="L203" i="5"/>
  <c r="AU203" i="5"/>
  <c r="AA203" i="5"/>
  <c r="AP203" i="5"/>
  <c r="V203" i="5"/>
  <c r="AM203" i="5"/>
  <c r="AC203" i="5"/>
  <c r="S203" i="5"/>
  <c r="I203" i="5"/>
  <c r="AS203" i="5"/>
  <c r="AI203" i="5"/>
  <c r="Y203" i="5"/>
  <c r="O203" i="5"/>
  <c r="AR203" i="5"/>
  <c r="AH203" i="5"/>
  <c r="X203" i="5"/>
  <c r="N203" i="5"/>
  <c r="E203" i="5"/>
  <c r="D203" i="5"/>
  <c r="AN203" i="5"/>
  <c r="AD203" i="5"/>
  <c r="T203" i="5"/>
  <c r="J203" i="5"/>
  <c r="AT203" i="5"/>
  <c r="AO203" i="5"/>
  <c r="AE203" i="5"/>
  <c r="Z203" i="5"/>
  <c r="P203" i="5"/>
  <c r="K203" i="5"/>
  <c r="F203" i="5"/>
  <c r="AQ203" i="5"/>
  <c r="AL203" i="5"/>
  <c r="AG203" i="5"/>
  <c r="AB203" i="5"/>
  <c r="W203" i="5"/>
  <c r="R203" i="5"/>
  <c r="M203" i="5"/>
  <c r="H203" i="5"/>
  <c r="C203" i="5"/>
  <c r="AJ203" i="5"/>
  <c r="U203" i="5"/>
  <c r="A205" i="7"/>
  <c r="B204" i="7"/>
  <c r="A205" i="2"/>
  <c r="G204" i="2"/>
  <c r="B204" i="2"/>
  <c r="B204" i="5"/>
  <c r="A205" i="5"/>
  <c r="X74" i="5"/>
  <c r="I74" i="5"/>
  <c r="AM74" i="5"/>
  <c r="AO74" i="5"/>
  <c r="N74" i="5"/>
  <c r="P74" i="5"/>
  <c r="AR74" i="5"/>
  <c r="AC74" i="5"/>
  <c r="C158" i="7"/>
  <c r="K74" i="5"/>
  <c r="AE74" i="5"/>
  <c r="Z74" i="5"/>
  <c r="D75" i="2"/>
  <c r="E75" i="2"/>
  <c r="F75" i="2"/>
  <c r="AK204" i="5"/>
  <c r="Q204" i="5"/>
  <c r="AF204" i="5"/>
  <c r="L204" i="5"/>
  <c r="AU204" i="5"/>
  <c r="AA204" i="5"/>
  <c r="AP204" i="5"/>
  <c r="V204" i="5"/>
  <c r="G204" i="5"/>
  <c r="AM204" i="5"/>
  <c r="AC204" i="5"/>
  <c r="S204" i="5"/>
  <c r="I204" i="5"/>
  <c r="AS204" i="5"/>
  <c r="AI204" i="5"/>
  <c r="Y204" i="5"/>
  <c r="O204" i="5"/>
  <c r="AR204" i="5"/>
  <c r="AH204" i="5"/>
  <c r="X204" i="5"/>
  <c r="N204" i="5"/>
  <c r="AN204" i="5"/>
  <c r="AD204" i="5"/>
  <c r="T204" i="5"/>
  <c r="J204" i="5"/>
  <c r="E204" i="5"/>
  <c r="D204" i="5"/>
  <c r="AJ204" i="5"/>
  <c r="U204" i="5"/>
  <c r="AT204" i="5"/>
  <c r="AO204" i="5"/>
  <c r="AE204" i="5"/>
  <c r="Z204" i="5"/>
  <c r="P204" i="5"/>
  <c r="K204" i="5"/>
  <c r="F204" i="5"/>
  <c r="AQ204" i="5"/>
  <c r="AL204" i="5"/>
  <c r="AG204" i="5"/>
  <c r="AB204" i="5"/>
  <c r="W204" i="5"/>
  <c r="R204" i="5"/>
  <c r="M204" i="5"/>
  <c r="H204" i="5"/>
  <c r="C204" i="5"/>
  <c r="AT74" i="5"/>
  <c r="A206" i="5"/>
  <c r="B205" i="5"/>
  <c r="G205" i="2"/>
  <c r="B205" i="2"/>
  <c r="A206" i="2"/>
  <c r="A206" i="7"/>
  <c r="B205" i="7"/>
  <c r="D158" i="7"/>
  <c r="AB158" i="5"/>
  <c r="M158" i="5"/>
  <c r="E158" i="7"/>
  <c r="AQ158" i="5"/>
  <c r="C76" i="2"/>
  <c r="O75" i="5"/>
  <c r="AD75" i="5"/>
  <c r="Y75" i="5"/>
  <c r="AS75" i="5"/>
  <c r="J75" i="5"/>
  <c r="AN75" i="5"/>
  <c r="A207" i="7"/>
  <c r="B206" i="7"/>
  <c r="N75" i="5"/>
  <c r="AR75" i="5"/>
  <c r="X75" i="5"/>
  <c r="Z75" i="5"/>
  <c r="AM75" i="5"/>
  <c r="I75" i="5"/>
  <c r="AC75" i="5"/>
  <c r="B206" i="5"/>
  <c r="A207" i="5"/>
  <c r="A207" i="2"/>
  <c r="G206" i="2"/>
  <c r="B206" i="2"/>
  <c r="AK205" i="5"/>
  <c r="Q205" i="5"/>
  <c r="AF205" i="5"/>
  <c r="L205" i="5"/>
  <c r="AU205" i="5"/>
  <c r="AA205" i="5"/>
  <c r="G205" i="5"/>
  <c r="AP205" i="5"/>
  <c r="V205" i="5"/>
  <c r="AM205" i="5"/>
  <c r="AC205" i="5"/>
  <c r="S205" i="5"/>
  <c r="I205" i="5"/>
  <c r="E205" i="5"/>
  <c r="D205" i="5"/>
  <c r="AS205" i="5"/>
  <c r="AI205" i="5"/>
  <c r="Y205" i="5"/>
  <c r="O205" i="5"/>
  <c r="AR205" i="5"/>
  <c r="AH205" i="5"/>
  <c r="X205" i="5"/>
  <c r="N205" i="5"/>
  <c r="AN205" i="5"/>
  <c r="AD205" i="5"/>
  <c r="T205" i="5"/>
  <c r="J205" i="5"/>
  <c r="AJ205" i="5"/>
  <c r="U205" i="5"/>
  <c r="AT205" i="5"/>
  <c r="AO205" i="5"/>
  <c r="AE205" i="5"/>
  <c r="Z205" i="5"/>
  <c r="P205" i="5"/>
  <c r="K205" i="5"/>
  <c r="F205" i="5"/>
  <c r="AQ205" i="5"/>
  <c r="AL205" i="5"/>
  <c r="AG205" i="5"/>
  <c r="AB205" i="5"/>
  <c r="W205" i="5"/>
  <c r="R205" i="5"/>
  <c r="M205" i="5"/>
  <c r="H205" i="5"/>
  <c r="C205" i="5"/>
  <c r="C159" i="7"/>
  <c r="AE75" i="5"/>
  <c r="AO75" i="5"/>
  <c r="AK206" i="5"/>
  <c r="Q206" i="5"/>
  <c r="AF206" i="5"/>
  <c r="L206" i="5"/>
  <c r="G206" i="5"/>
  <c r="AU206" i="5"/>
  <c r="AA206" i="5"/>
  <c r="AP206" i="5"/>
  <c r="V206" i="5"/>
  <c r="AM206" i="5"/>
  <c r="AC206" i="5"/>
  <c r="S206" i="5"/>
  <c r="I206" i="5"/>
  <c r="AS206" i="5"/>
  <c r="AI206" i="5"/>
  <c r="Y206" i="5"/>
  <c r="O206" i="5"/>
  <c r="E206" i="5"/>
  <c r="D206" i="5"/>
  <c r="AR206" i="5"/>
  <c r="AH206" i="5"/>
  <c r="X206" i="5"/>
  <c r="N206" i="5"/>
  <c r="AN206" i="5"/>
  <c r="AD206" i="5"/>
  <c r="T206" i="5"/>
  <c r="J206" i="5"/>
  <c r="AT206" i="5"/>
  <c r="AO206" i="5"/>
  <c r="AE206" i="5"/>
  <c r="Z206" i="5"/>
  <c r="P206" i="5"/>
  <c r="K206" i="5"/>
  <c r="F206" i="5"/>
  <c r="AQ206" i="5"/>
  <c r="AL206" i="5"/>
  <c r="AG206" i="5"/>
  <c r="AB206" i="5"/>
  <c r="W206" i="5"/>
  <c r="R206" i="5"/>
  <c r="M206" i="5"/>
  <c r="H206" i="5"/>
  <c r="C206" i="5"/>
  <c r="AJ206" i="5"/>
  <c r="U206" i="5"/>
  <c r="D76" i="2"/>
  <c r="E76" i="2"/>
  <c r="F76" i="2"/>
  <c r="AT75" i="5"/>
  <c r="A208" i="7"/>
  <c r="B207" i="7"/>
  <c r="A208" i="5"/>
  <c r="B207" i="5"/>
  <c r="A208" i="2"/>
  <c r="G207" i="2"/>
  <c r="B207" i="2"/>
  <c r="K75" i="5"/>
  <c r="P75" i="5"/>
  <c r="AQ159" i="5"/>
  <c r="D159" i="7"/>
  <c r="E159" i="7"/>
  <c r="C160" i="7"/>
  <c r="M159" i="5"/>
  <c r="AB159" i="5"/>
  <c r="C77" i="2"/>
  <c r="O76" i="5"/>
  <c r="J76" i="5"/>
  <c r="AD76" i="5"/>
  <c r="AN76" i="5"/>
  <c r="Y76" i="5"/>
  <c r="AS76" i="5"/>
  <c r="B208" i="5"/>
  <c r="A209" i="5"/>
  <c r="AK207" i="5"/>
  <c r="Q207" i="5"/>
  <c r="G207" i="5"/>
  <c r="AF207" i="5"/>
  <c r="L207" i="5"/>
  <c r="AU207" i="5"/>
  <c r="AA207" i="5"/>
  <c r="AP207" i="5"/>
  <c r="V207" i="5"/>
  <c r="AM207" i="5"/>
  <c r="AC207" i="5"/>
  <c r="S207" i="5"/>
  <c r="I207" i="5"/>
  <c r="AS207" i="5"/>
  <c r="AI207" i="5"/>
  <c r="Y207" i="5"/>
  <c r="O207" i="5"/>
  <c r="AR207" i="5"/>
  <c r="AH207" i="5"/>
  <c r="X207" i="5"/>
  <c r="N207" i="5"/>
  <c r="E207" i="5"/>
  <c r="D207" i="5"/>
  <c r="AN207" i="5"/>
  <c r="AD207" i="5"/>
  <c r="T207" i="5"/>
  <c r="J207" i="5"/>
  <c r="AT207" i="5"/>
  <c r="AO207" i="5"/>
  <c r="AE207" i="5"/>
  <c r="Z207" i="5"/>
  <c r="P207" i="5"/>
  <c r="K207" i="5"/>
  <c r="F207" i="5"/>
  <c r="AQ207" i="5"/>
  <c r="AL207" i="5"/>
  <c r="AG207" i="5"/>
  <c r="AB207" i="5"/>
  <c r="W207" i="5"/>
  <c r="R207" i="5"/>
  <c r="M207" i="5"/>
  <c r="H207" i="5"/>
  <c r="C207" i="5"/>
  <c r="AJ207" i="5"/>
  <c r="U207" i="5"/>
  <c r="A209" i="2"/>
  <c r="G208" i="2"/>
  <c r="B208" i="2"/>
  <c r="X76" i="5"/>
  <c r="AC76" i="5"/>
  <c r="AM76" i="5"/>
  <c r="N76" i="5"/>
  <c r="I76" i="5"/>
  <c r="AR76" i="5"/>
  <c r="A209" i="7"/>
  <c r="B208" i="7"/>
  <c r="M160" i="5"/>
  <c r="AQ160" i="5"/>
  <c r="AB160" i="5"/>
  <c r="E160" i="7"/>
  <c r="D160" i="7"/>
  <c r="C161" i="7"/>
  <c r="AE76" i="5"/>
  <c r="Z76" i="5"/>
  <c r="P76" i="5"/>
  <c r="K76" i="5"/>
  <c r="AT76" i="5"/>
  <c r="AO76" i="5"/>
  <c r="A210" i="5"/>
  <c r="B209" i="5"/>
  <c r="D77" i="2"/>
  <c r="E77" i="2"/>
  <c r="F77" i="2"/>
  <c r="A210" i="2"/>
  <c r="G209" i="2"/>
  <c r="B209" i="2"/>
  <c r="AK208" i="5"/>
  <c r="Q208" i="5"/>
  <c r="AF208" i="5"/>
  <c r="L208" i="5"/>
  <c r="AU208" i="5"/>
  <c r="AA208" i="5"/>
  <c r="AP208" i="5"/>
  <c r="V208" i="5"/>
  <c r="G208" i="5"/>
  <c r="AM208" i="5"/>
  <c r="AC208" i="5"/>
  <c r="S208" i="5"/>
  <c r="I208" i="5"/>
  <c r="AS208" i="5"/>
  <c r="AI208" i="5"/>
  <c r="Y208" i="5"/>
  <c r="O208" i="5"/>
  <c r="AR208" i="5"/>
  <c r="AH208" i="5"/>
  <c r="X208" i="5"/>
  <c r="N208" i="5"/>
  <c r="AN208" i="5"/>
  <c r="AD208" i="5"/>
  <c r="T208" i="5"/>
  <c r="J208" i="5"/>
  <c r="E208" i="5"/>
  <c r="D208" i="5"/>
  <c r="AJ208" i="5"/>
  <c r="U208" i="5"/>
  <c r="AT208" i="5"/>
  <c r="AO208" i="5"/>
  <c r="AE208" i="5"/>
  <c r="Z208" i="5"/>
  <c r="P208" i="5"/>
  <c r="K208" i="5"/>
  <c r="F208" i="5"/>
  <c r="AQ208" i="5"/>
  <c r="AL208" i="5"/>
  <c r="AG208" i="5"/>
  <c r="AB208" i="5"/>
  <c r="W208" i="5"/>
  <c r="R208" i="5"/>
  <c r="M208" i="5"/>
  <c r="H208" i="5"/>
  <c r="C208" i="5"/>
  <c r="A210" i="7"/>
  <c r="B209" i="7"/>
  <c r="AB161" i="5"/>
  <c r="D161" i="7"/>
  <c r="E161" i="7"/>
  <c r="AQ161" i="5"/>
  <c r="C162" i="7"/>
  <c r="M161" i="5"/>
  <c r="AK209" i="5"/>
  <c r="Q209" i="5"/>
  <c r="AF209" i="5"/>
  <c r="L209" i="5"/>
  <c r="AU209" i="5"/>
  <c r="AA209" i="5"/>
  <c r="G209" i="5"/>
  <c r="AP209" i="5"/>
  <c r="V209" i="5"/>
  <c r="AM209" i="5"/>
  <c r="AC209" i="5"/>
  <c r="S209" i="5"/>
  <c r="I209" i="5"/>
  <c r="E209" i="5"/>
  <c r="D209" i="5"/>
  <c r="AS209" i="5"/>
  <c r="AI209" i="5"/>
  <c r="Y209" i="5"/>
  <c r="O209" i="5"/>
  <c r="AR209" i="5"/>
  <c r="AH209" i="5"/>
  <c r="X209" i="5"/>
  <c r="N209" i="5"/>
  <c r="AN209" i="5"/>
  <c r="AD209" i="5"/>
  <c r="T209" i="5"/>
  <c r="J209" i="5"/>
  <c r="AJ209" i="5"/>
  <c r="U209" i="5"/>
  <c r="AT209" i="5"/>
  <c r="AO209" i="5"/>
  <c r="AE209" i="5"/>
  <c r="Z209" i="5"/>
  <c r="P209" i="5"/>
  <c r="K209" i="5"/>
  <c r="F209" i="5"/>
  <c r="AQ209" i="5"/>
  <c r="AL209" i="5"/>
  <c r="AG209" i="5"/>
  <c r="AB209" i="5"/>
  <c r="W209" i="5"/>
  <c r="R209" i="5"/>
  <c r="M209" i="5"/>
  <c r="H209" i="5"/>
  <c r="C209" i="5"/>
  <c r="C78" i="2"/>
  <c r="AN77" i="5"/>
  <c r="AD77" i="5"/>
  <c r="AS77" i="5"/>
  <c r="Y77" i="5"/>
  <c r="J77" i="5"/>
  <c r="O77" i="5"/>
  <c r="B210" i="5"/>
  <c r="A211" i="5"/>
  <c r="I77" i="5"/>
  <c r="AR77" i="5"/>
  <c r="X77" i="5"/>
  <c r="AM77" i="5"/>
  <c r="N77" i="5"/>
  <c r="AC77" i="5"/>
  <c r="AE77" i="5"/>
  <c r="A211" i="7"/>
  <c r="B210" i="7"/>
  <c r="A211" i="2"/>
  <c r="G210" i="2"/>
  <c r="B210" i="2"/>
  <c r="E162" i="7"/>
  <c r="D162" i="7"/>
  <c r="AB162" i="5"/>
  <c r="M162" i="5"/>
  <c r="AQ162" i="5"/>
  <c r="C163" i="7"/>
  <c r="K77" i="5"/>
  <c r="AO77" i="5"/>
  <c r="P77" i="5"/>
  <c r="Z77" i="5"/>
  <c r="AK210" i="5"/>
  <c r="Q210" i="5"/>
  <c r="AF210" i="5"/>
  <c r="L210" i="5"/>
  <c r="G210" i="5"/>
  <c r="AU210" i="5"/>
  <c r="AA210" i="5"/>
  <c r="AP210" i="5"/>
  <c r="V210" i="5"/>
  <c r="AM210" i="5"/>
  <c r="AC210" i="5"/>
  <c r="S210" i="5"/>
  <c r="I210" i="5"/>
  <c r="AS210" i="5"/>
  <c r="AI210" i="5"/>
  <c r="Y210" i="5"/>
  <c r="O210" i="5"/>
  <c r="E210" i="5"/>
  <c r="D210" i="5"/>
  <c r="AR210" i="5"/>
  <c r="AH210" i="5"/>
  <c r="X210" i="5"/>
  <c r="N210" i="5"/>
  <c r="AN210" i="5"/>
  <c r="AD210" i="5"/>
  <c r="T210" i="5"/>
  <c r="J210" i="5"/>
  <c r="AT210" i="5"/>
  <c r="AO210" i="5"/>
  <c r="AE210" i="5"/>
  <c r="Z210" i="5"/>
  <c r="P210" i="5"/>
  <c r="K210" i="5"/>
  <c r="F210" i="5"/>
  <c r="AQ210" i="5"/>
  <c r="AL210" i="5"/>
  <c r="AG210" i="5"/>
  <c r="AB210" i="5"/>
  <c r="W210" i="5"/>
  <c r="R210" i="5"/>
  <c r="M210" i="5"/>
  <c r="H210" i="5"/>
  <c r="C210" i="5"/>
  <c r="AJ210" i="5"/>
  <c r="U210" i="5"/>
  <c r="AT77" i="5"/>
  <c r="G211" i="2"/>
  <c r="B211" i="2"/>
  <c r="A212" i="2"/>
  <c r="A212" i="7"/>
  <c r="B211" i="7"/>
  <c r="A212" i="5"/>
  <c r="B211" i="5"/>
  <c r="D78" i="2"/>
  <c r="E78" i="2"/>
  <c r="M163" i="5"/>
  <c r="AQ163" i="5"/>
  <c r="D163" i="7"/>
  <c r="AB163" i="5"/>
  <c r="E163" i="7"/>
  <c r="C164" i="7"/>
  <c r="AR78" i="5"/>
  <c r="AC78" i="5"/>
  <c r="I78" i="5"/>
  <c r="X78" i="5"/>
  <c r="AM78" i="5"/>
  <c r="N78" i="5"/>
  <c r="F78" i="2"/>
  <c r="B212" i="5"/>
  <c r="A213" i="5"/>
  <c r="A213" i="2"/>
  <c r="G212" i="2"/>
  <c r="B212" i="2"/>
  <c r="AK211" i="5"/>
  <c r="Q211" i="5"/>
  <c r="G211" i="5"/>
  <c r="AF211" i="5"/>
  <c r="L211" i="5"/>
  <c r="AU211" i="5"/>
  <c r="AA211" i="5"/>
  <c r="AP211" i="5"/>
  <c r="V211" i="5"/>
  <c r="AM211" i="5"/>
  <c r="AC211" i="5"/>
  <c r="S211" i="5"/>
  <c r="I211" i="5"/>
  <c r="AS211" i="5"/>
  <c r="AI211" i="5"/>
  <c r="Y211" i="5"/>
  <c r="O211" i="5"/>
  <c r="AR211" i="5"/>
  <c r="AH211" i="5"/>
  <c r="X211" i="5"/>
  <c r="N211" i="5"/>
  <c r="E211" i="5"/>
  <c r="D211" i="5"/>
  <c r="AN211" i="5"/>
  <c r="AD211" i="5"/>
  <c r="T211" i="5"/>
  <c r="J211" i="5"/>
  <c r="AT211" i="5"/>
  <c r="AO211" i="5"/>
  <c r="AE211" i="5"/>
  <c r="Z211" i="5"/>
  <c r="P211" i="5"/>
  <c r="K211" i="5"/>
  <c r="F211" i="5"/>
  <c r="AQ211" i="5"/>
  <c r="AL211" i="5"/>
  <c r="AG211" i="5"/>
  <c r="AB211" i="5"/>
  <c r="W211" i="5"/>
  <c r="R211" i="5"/>
  <c r="M211" i="5"/>
  <c r="H211" i="5"/>
  <c r="C211" i="5"/>
  <c r="AJ211" i="5"/>
  <c r="U211" i="5"/>
  <c r="A213" i="7"/>
  <c r="B212" i="7"/>
  <c r="AQ164" i="5"/>
  <c r="D164" i="7"/>
  <c r="E164" i="7"/>
  <c r="M164" i="5"/>
  <c r="AB164" i="5"/>
  <c r="A214" i="7"/>
  <c r="B213" i="7"/>
  <c r="AK212" i="5"/>
  <c r="Q212" i="5"/>
  <c r="AF212" i="5"/>
  <c r="L212" i="5"/>
  <c r="AU212" i="5"/>
  <c r="AA212" i="5"/>
  <c r="AP212" i="5"/>
  <c r="V212" i="5"/>
  <c r="G212" i="5"/>
  <c r="AM212" i="5"/>
  <c r="AC212" i="5"/>
  <c r="S212" i="5"/>
  <c r="I212" i="5"/>
  <c r="AS212" i="5"/>
  <c r="AI212" i="5"/>
  <c r="Y212" i="5"/>
  <c r="O212" i="5"/>
  <c r="AR212" i="5"/>
  <c r="AH212" i="5"/>
  <c r="X212" i="5"/>
  <c r="N212" i="5"/>
  <c r="AN212" i="5"/>
  <c r="AD212" i="5"/>
  <c r="T212" i="5"/>
  <c r="J212" i="5"/>
  <c r="E212" i="5"/>
  <c r="D212" i="5"/>
  <c r="AJ212" i="5"/>
  <c r="U212" i="5"/>
  <c r="AT212" i="5"/>
  <c r="AO212" i="5"/>
  <c r="AE212" i="5"/>
  <c r="Z212" i="5"/>
  <c r="P212" i="5"/>
  <c r="K212" i="5"/>
  <c r="F212" i="5"/>
  <c r="AQ212" i="5"/>
  <c r="AL212" i="5"/>
  <c r="AG212" i="5"/>
  <c r="AB212" i="5"/>
  <c r="W212" i="5"/>
  <c r="R212" i="5"/>
  <c r="M212" i="5"/>
  <c r="H212" i="5"/>
  <c r="C212" i="5"/>
  <c r="C79" i="2"/>
  <c r="AS78" i="5"/>
  <c r="AT78" i="5"/>
  <c r="Y78" i="5"/>
  <c r="Z78" i="5"/>
  <c r="J78" i="5"/>
  <c r="K78" i="5"/>
  <c r="O78" i="5"/>
  <c r="P78" i="5"/>
  <c r="AN78" i="5"/>
  <c r="AO78" i="5"/>
  <c r="AD78" i="5"/>
  <c r="AE78" i="5"/>
  <c r="G213" i="2"/>
  <c r="B213" i="2"/>
  <c r="A214" i="2"/>
  <c r="A214" i="5"/>
  <c r="B213" i="5"/>
  <c r="C165" i="7"/>
  <c r="D165" i="7"/>
  <c r="E165" i="7"/>
  <c r="AQ165" i="5"/>
  <c r="M165" i="5"/>
  <c r="AB165" i="5"/>
  <c r="B214" i="5"/>
  <c r="A215" i="5"/>
  <c r="AK213" i="5"/>
  <c r="AU213" i="5"/>
  <c r="AP213" i="5"/>
  <c r="Q213" i="5"/>
  <c r="AF213" i="5"/>
  <c r="L213" i="5"/>
  <c r="AA213" i="5"/>
  <c r="G213" i="5"/>
  <c r="V213" i="5"/>
  <c r="AM213" i="5"/>
  <c r="AC213" i="5"/>
  <c r="S213" i="5"/>
  <c r="I213" i="5"/>
  <c r="E213" i="5"/>
  <c r="D213" i="5"/>
  <c r="AS213" i="5"/>
  <c r="AI213" i="5"/>
  <c r="Y213" i="5"/>
  <c r="O213" i="5"/>
  <c r="AR213" i="5"/>
  <c r="AH213" i="5"/>
  <c r="X213" i="5"/>
  <c r="N213" i="5"/>
  <c r="AN213" i="5"/>
  <c r="AD213" i="5"/>
  <c r="T213" i="5"/>
  <c r="J213" i="5"/>
  <c r="AJ213" i="5"/>
  <c r="U213" i="5"/>
  <c r="AT213" i="5"/>
  <c r="AO213" i="5"/>
  <c r="AE213" i="5"/>
  <c r="Z213" i="5"/>
  <c r="P213" i="5"/>
  <c r="K213" i="5"/>
  <c r="F213" i="5"/>
  <c r="AQ213" i="5"/>
  <c r="AL213" i="5"/>
  <c r="AG213" i="5"/>
  <c r="AB213" i="5"/>
  <c r="W213" i="5"/>
  <c r="R213" i="5"/>
  <c r="M213" i="5"/>
  <c r="H213" i="5"/>
  <c r="C213" i="5"/>
  <c r="A215" i="2"/>
  <c r="G214" i="2"/>
  <c r="B214" i="2"/>
  <c r="D79" i="2"/>
  <c r="E79" i="2"/>
  <c r="F79" i="2"/>
  <c r="A215" i="7"/>
  <c r="B214" i="7"/>
  <c r="C166" i="7"/>
  <c r="AB166" i="5"/>
  <c r="AQ166" i="5"/>
  <c r="E166" i="7"/>
  <c r="M166" i="5"/>
  <c r="D166" i="7"/>
  <c r="C167" i="7"/>
  <c r="C80" i="2"/>
  <c r="O79" i="5"/>
  <c r="Y79" i="5"/>
  <c r="AS79" i="5"/>
  <c r="AN79" i="5"/>
  <c r="J79" i="5"/>
  <c r="AD79" i="5"/>
  <c r="AR79" i="5"/>
  <c r="N79" i="5"/>
  <c r="I79" i="5"/>
  <c r="AC79" i="5"/>
  <c r="AE79" i="5"/>
  <c r="X79" i="5"/>
  <c r="Z79" i="5"/>
  <c r="AM79" i="5"/>
  <c r="AO79" i="5"/>
  <c r="AK214" i="5"/>
  <c r="Q214" i="5"/>
  <c r="AU214" i="5"/>
  <c r="AA214" i="5"/>
  <c r="AP214" i="5"/>
  <c r="AF214" i="5"/>
  <c r="G214" i="5"/>
  <c r="V214" i="5"/>
  <c r="L214" i="5"/>
  <c r="AM214" i="5"/>
  <c r="AC214" i="5"/>
  <c r="S214" i="5"/>
  <c r="I214" i="5"/>
  <c r="AS214" i="5"/>
  <c r="AI214" i="5"/>
  <c r="Y214" i="5"/>
  <c r="O214" i="5"/>
  <c r="E214" i="5"/>
  <c r="D214" i="5"/>
  <c r="AR214" i="5"/>
  <c r="AH214" i="5"/>
  <c r="X214" i="5"/>
  <c r="N214" i="5"/>
  <c r="AN214" i="5"/>
  <c r="AD214" i="5"/>
  <c r="T214" i="5"/>
  <c r="J214" i="5"/>
  <c r="AT214" i="5"/>
  <c r="AO214" i="5"/>
  <c r="AE214" i="5"/>
  <c r="Z214" i="5"/>
  <c r="P214" i="5"/>
  <c r="K214" i="5"/>
  <c r="F214" i="5"/>
  <c r="AQ214" i="5"/>
  <c r="AL214" i="5"/>
  <c r="AG214" i="5"/>
  <c r="AB214" i="5"/>
  <c r="W214" i="5"/>
  <c r="R214" i="5"/>
  <c r="M214" i="5"/>
  <c r="H214" i="5"/>
  <c r="C214" i="5"/>
  <c r="AJ214" i="5"/>
  <c r="U214" i="5"/>
  <c r="A216" i="2"/>
  <c r="G215" i="2"/>
  <c r="B215" i="2"/>
  <c r="A216" i="5"/>
  <c r="B215" i="5"/>
  <c r="A216" i="7"/>
  <c r="B215" i="7"/>
  <c r="D167" i="7"/>
  <c r="M167" i="5"/>
  <c r="AB167" i="5"/>
  <c r="E167" i="7"/>
  <c r="AQ167" i="5"/>
  <c r="C168" i="7"/>
  <c r="M168" i="5"/>
  <c r="D168" i="7"/>
  <c r="K79" i="5"/>
  <c r="P79" i="5"/>
  <c r="AK215" i="5"/>
  <c r="Q215" i="5"/>
  <c r="AU215" i="5"/>
  <c r="AA215" i="5"/>
  <c r="AP215" i="5"/>
  <c r="G215" i="5"/>
  <c r="AF215" i="5"/>
  <c r="V215" i="5"/>
  <c r="L215" i="5"/>
  <c r="AM215" i="5"/>
  <c r="AC215" i="5"/>
  <c r="S215" i="5"/>
  <c r="I215" i="5"/>
  <c r="AS215" i="5"/>
  <c r="AI215" i="5"/>
  <c r="Y215" i="5"/>
  <c r="O215" i="5"/>
  <c r="AR215" i="5"/>
  <c r="AH215" i="5"/>
  <c r="X215" i="5"/>
  <c r="N215" i="5"/>
  <c r="E215" i="5"/>
  <c r="D215" i="5"/>
  <c r="AN215" i="5"/>
  <c r="AD215" i="5"/>
  <c r="T215" i="5"/>
  <c r="J215" i="5"/>
  <c r="AT215" i="5"/>
  <c r="AO215" i="5"/>
  <c r="AE215" i="5"/>
  <c r="Z215" i="5"/>
  <c r="P215" i="5"/>
  <c r="K215" i="5"/>
  <c r="F215" i="5"/>
  <c r="AQ215" i="5"/>
  <c r="AL215" i="5"/>
  <c r="AG215" i="5"/>
  <c r="AB215" i="5"/>
  <c r="W215" i="5"/>
  <c r="R215" i="5"/>
  <c r="M215" i="5"/>
  <c r="H215" i="5"/>
  <c r="C215" i="5"/>
  <c r="AJ215" i="5"/>
  <c r="U215" i="5"/>
  <c r="B216" i="5"/>
  <c r="A217" i="5"/>
  <c r="A217" i="2"/>
  <c r="G216" i="2"/>
  <c r="B216" i="2"/>
  <c r="AT79" i="5"/>
  <c r="A217" i="7"/>
  <c r="B216" i="7"/>
  <c r="D80" i="2"/>
  <c r="E80" i="2"/>
  <c r="AQ168" i="5"/>
  <c r="E168" i="7"/>
  <c r="C169" i="7"/>
  <c r="AB168" i="5"/>
  <c r="I80" i="5"/>
  <c r="AM80" i="5"/>
  <c r="X80" i="5"/>
  <c r="N80" i="5"/>
  <c r="AR80" i="5"/>
  <c r="AC80" i="5"/>
  <c r="F80" i="2"/>
  <c r="A218" i="2"/>
  <c r="G217" i="2"/>
  <c r="B217" i="2"/>
  <c r="A218" i="7"/>
  <c r="B217" i="7"/>
  <c r="A218" i="5"/>
  <c r="B217" i="5"/>
  <c r="AK216" i="5"/>
  <c r="Q216" i="5"/>
  <c r="AU216" i="5"/>
  <c r="AA216" i="5"/>
  <c r="AP216" i="5"/>
  <c r="AF216" i="5"/>
  <c r="V216" i="5"/>
  <c r="L216" i="5"/>
  <c r="G216" i="5"/>
  <c r="AM216" i="5"/>
  <c r="AC216" i="5"/>
  <c r="S216" i="5"/>
  <c r="I216" i="5"/>
  <c r="AS216" i="5"/>
  <c r="AI216" i="5"/>
  <c r="Y216" i="5"/>
  <c r="O216" i="5"/>
  <c r="AR216" i="5"/>
  <c r="AH216" i="5"/>
  <c r="X216" i="5"/>
  <c r="N216" i="5"/>
  <c r="AN216" i="5"/>
  <c r="AD216" i="5"/>
  <c r="T216" i="5"/>
  <c r="J216" i="5"/>
  <c r="E216" i="5"/>
  <c r="D216" i="5"/>
  <c r="AJ216" i="5"/>
  <c r="U216" i="5"/>
  <c r="AT216" i="5"/>
  <c r="AO216" i="5"/>
  <c r="AE216" i="5"/>
  <c r="Z216" i="5"/>
  <c r="P216" i="5"/>
  <c r="K216" i="5"/>
  <c r="F216" i="5"/>
  <c r="AQ216" i="5"/>
  <c r="AL216" i="5"/>
  <c r="AG216" i="5"/>
  <c r="AB216" i="5"/>
  <c r="W216" i="5"/>
  <c r="R216" i="5"/>
  <c r="M216" i="5"/>
  <c r="H216" i="5"/>
  <c r="C216" i="5"/>
  <c r="D169" i="7"/>
  <c r="AB169" i="5"/>
  <c r="E169" i="7"/>
  <c r="M169" i="5"/>
  <c r="AQ169" i="5"/>
  <c r="C170" i="7"/>
  <c r="E170" i="7"/>
  <c r="AQ170" i="5"/>
  <c r="AK217" i="5"/>
  <c r="Q217" i="5"/>
  <c r="AU217" i="5"/>
  <c r="AA217" i="5"/>
  <c r="AP217" i="5"/>
  <c r="AF217" i="5"/>
  <c r="V217" i="5"/>
  <c r="G217" i="5"/>
  <c r="L217" i="5"/>
  <c r="AM217" i="5"/>
  <c r="AC217" i="5"/>
  <c r="S217" i="5"/>
  <c r="I217" i="5"/>
  <c r="E217" i="5"/>
  <c r="D217" i="5"/>
  <c r="AS217" i="5"/>
  <c r="AI217" i="5"/>
  <c r="Y217" i="5"/>
  <c r="O217" i="5"/>
  <c r="AR217" i="5"/>
  <c r="AH217" i="5"/>
  <c r="X217" i="5"/>
  <c r="N217" i="5"/>
  <c r="AN217" i="5"/>
  <c r="AD217" i="5"/>
  <c r="T217" i="5"/>
  <c r="J217" i="5"/>
  <c r="AJ217" i="5"/>
  <c r="U217" i="5"/>
  <c r="AT217" i="5"/>
  <c r="AO217" i="5"/>
  <c r="AE217" i="5"/>
  <c r="Z217" i="5"/>
  <c r="P217" i="5"/>
  <c r="K217" i="5"/>
  <c r="F217" i="5"/>
  <c r="AQ217" i="5"/>
  <c r="AL217" i="5"/>
  <c r="AG217" i="5"/>
  <c r="AB217" i="5"/>
  <c r="W217" i="5"/>
  <c r="R217" i="5"/>
  <c r="M217" i="5"/>
  <c r="H217" i="5"/>
  <c r="C217" i="5"/>
  <c r="A219" i="2"/>
  <c r="G218" i="2"/>
  <c r="B218" i="2"/>
  <c r="B218" i="5"/>
  <c r="A219" i="5"/>
  <c r="A219" i="7"/>
  <c r="B218" i="7"/>
  <c r="C81" i="2"/>
  <c r="O80" i="5"/>
  <c r="P80" i="5"/>
  <c r="J80" i="5"/>
  <c r="K80" i="5"/>
  <c r="AD80" i="5"/>
  <c r="AE80" i="5"/>
  <c r="AN80" i="5"/>
  <c r="AO80" i="5"/>
  <c r="Y80" i="5"/>
  <c r="Z80" i="5"/>
  <c r="AS80" i="5"/>
  <c r="AT80" i="5"/>
  <c r="D170" i="7"/>
  <c r="C171" i="7"/>
  <c r="AB170" i="5"/>
  <c r="M170" i="5"/>
  <c r="D81" i="2"/>
  <c r="E81" i="2"/>
  <c r="A220" i="5"/>
  <c r="B219" i="5"/>
  <c r="AK218" i="5"/>
  <c r="Q218" i="5"/>
  <c r="AU218" i="5"/>
  <c r="AA218" i="5"/>
  <c r="AP218" i="5"/>
  <c r="AF218" i="5"/>
  <c r="G218" i="5"/>
  <c r="AS218" i="5"/>
  <c r="AI218" i="5"/>
  <c r="Y218" i="5"/>
  <c r="V218" i="5"/>
  <c r="L218" i="5"/>
  <c r="AN218" i="5"/>
  <c r="AD218" i="5"/>
  <c r="T218" i="5"/>
  <c r="AM218" i="5"/>
  <c r="S218" i="5"/>
  <c r="I218" i="5"/>
  <c r="AH218" i="5"/>
  <c r="O218" i="5"/>
  <c r="E218" i="5"/>
  <c r="D218" i="5"/>
  <c r="AC218" i="5"/>
  <c r="N218" i="5"/>
  <c r="AR218" i="5"/>
  <c r="X218" i="5"/>
  <c r="J218" i="5"/>
  <c r="AT218" i="5"/>
  <c r="AO218" i="5"/>
  <c r="AE218" i="5"/>
  <c r="Z218" i="5"/>
  <c r="P218" i="5"/>
  <c r="K218" i="5"/>
  <c r="F218" i="5"/>
  <c r="AQ218" i="5"/>
  <c r="AL218" i="5"/>
  <c r="AG218" i="5"/>
  <c r="AB218" i="5"/>
  <c r="W218" i="5"/>
  <c r="R218" i="5"/>
  <c r="M218" i="5"/>
  <c r="H218" i="5"/>
  <c r="C218" i="5"/>
  <c r="AJ218" i="5"/>
  <c r="U218" i="5"/>
  <c r="A220" i="7"/>
  <c r="B219" i="7"/>
  <c r="G219" i="2"/>
  <c r="B219" i="2"/>
  <c r="A220" i="2"/>
  <c r="D171" i="7"/>
  <c r="AQ171" i="5"/>
  <c r="E171" i="7"/>
  <c r="C172" i="7"/>
  <c r="M171" i="5"/>
  <c r="AB171" i="5"/>
  <c r="M172" i="5"/>
  <c r="D172" i="7"/>
  <c r="AB172" i="5"/>
  <c r="AQ172" i="5"/>
  <c r="E172" i="7"/>
  <c r="C173" i="7"/>
  <c r="A221" i="2"/>
  <c r="G220" i="2"/>
  <c r="B220" i="2"/>
  <c r="AK219" i="5"/>
  <c r="Q219" i="5"/>
  <c r="AU219" i="5"/>
  <c r="AA219" i="5"/>
  <c r="AP219" i="5"/>
  <c r="G219" i="5"/>
  <c r="AF219" i="5"/>
  <c r="AS219" i="5"/>
  <c r="AI219" i="5"/>
  <c r="Y219" i="5"/>
  <c r="O219" i="5"/>
  <c r="V219" i="5"/>
  <c r="L219" i="5"/>
  <c r="AN219" i="5"/>
  <c r="AD219" i="5"/>
  <c r="T219" i="5"/>
  <c r="J219" i="5"/>
  <c r="AM219" i="5"/>
  <c r="S219" i="5"/>
  <c r="AH219" i="5"/>
  <c r="N219" i="5"/>
  <c r="AC219" i="5"/>
  <c r="I219" i="5"/>
  <c r="E219" i="5"/>
  <c r="D219" i="5"/>
  <c r="AR219" i="5"/>
  <c r="X219" i="5"/>
  <c r="AT219" i="5"/>
  <c r="AO219" i="5"/>
  <c r="AE219" i="5"/>
  <c r="Z219" i="5"/>
  <c r="P219" i="5"/>
  <c r="K219" i="5"/>
  <c r="F219" i="5"/>
  <c r="AQ219" i="5"/>
  <c r="AL219" i="5"/>
  <c r="AG219" i="5"/>
  <c r="AB219" i="5"/>
  <c r="W219" i="5"/>
  <c r="R219" i="5"/>
  <c r="M219" i="5"/>
  <c r="H219" i="5"/>
  <c r="C219" i="5"/>
  <c r="AJ219" i="5"/>
  <c r="U219" i="5"/>
  <c r="B220" i="5"/>
  <c r="A221" i="5"/>
  <c r="AC81" i="5"/>
  <c r="AR81" i="5"/>
  <c r="N81" i="5"/>
  <c r="I81" i="5"/>
  <c r="AM81" i="5"/>
  <c r="X81" i="5"/>
  <c r="A221" i="7"/>
  <c r="B220" i="7"/>
  <c r="F81" i="2"/>
  <c r="E173" i="7"/>
  <c r="AB173" i="5"/>
  <c r="AQ173" i="5"/>
  <c r="D173" i="7"/>
  <c r="M173" i="5"/>
  <c r="A222" i="5"/>
  <c r="B221" i="5"/>
  <c r="AK220" i="5"/>
  <c r="Q220" i="5"/>
  <c r="AU220" i="5"/>
  <c r="AA220" i="5"/>
  <c r="AP220" i="5"/>
  <c r="AF220" i="5"/>
  <c r="AS220" i="5"/>
  <c r="AI220" i="5"/>
  <c r="Y220" i="5"/>
  <c r="O220" i="5"/>
  <c r="V220" i="5"/>
  <c r="L220" i="5"/>
  <c r="G220" i="5"/>
  <c r="AN220" i="5"/>
  <c r="AD220" i="5"/>
  <c r="T220" i="5"/>
  <c r="J220" i="5"/>
  <c r="AM220" i="5"/>
  <c r="S220" i="5"/>
  <c r="AH220" i="5"/>
  <c r="N220" i="5"/>
  <c r="AC220" i="5"/>
  <c r="I220" i="5"/>
  <c r="AR220" i="5"/>
  <c r="X220" i="5"/>
  <c r="E220" i="5"/>
  <c r="D220" i="5"/>
  <c r="AJ220" i="5"/>
  <c r="U220" i="5"/>
  <c r="AT220" i="5"/>
  <c r="AO220" i="5"/>
  <c r="AE220" i="5"/>
  <c r="Z220" i="5"/>
  <c r="P220" i="5"/>
  <c r="K220" i="5"/>
  <c r="F220" i="5"/>
  <c r="AQ220" i="5"/>
  <c r="AL220" i="5"/>
  <c r="AG220" i="5"/>
  <c r="AB220" i="5"/>
  <c r="W220" i="5"/>
  <c r="R220" i="5"/>
  <c r="M220" i="5"/>
  <c r="H220" i="5"/>
  <c r="C220" i="5"/>
  <c r="A222" i="7"/>
  <c r="B221" i="7"/>
  <c r="C82" i="2"/>
  <c r="AS81" i="5"/>
  <c r="AT81" i="5"/>
  <c r="O81" i="5"/>
  <c r="P81" i="5"/>
  <c r="AN81" i="5"/>
  <c r="AO81" i="5"/>
  <c r="AD81" i="5"/>
  <c r="AE81" i="5"/>
  <c r="Y81" i="5"/>
  <c r="Z81" i="5"/>
  <c r="J81" i="5"/>
  <c r="K81" i="5"/>
  <c r="G221" i="2"/>
  <c r="B221" i="2"/>
  <c r="A222" i="2"/>
  <c r="C174" i="7"/>
  <c r="AB174" i="5"/>
  <c r="D174" i="7"/>
  <c r="E174" i="7"/>
  <c r="C175" i="7"/>
  <c r="A223" i="7"/>
  <c r="B222" i="7"/>
  <c r="AK221" i="5"/>
  <c r="Q221" i="5"/>
  <c r="AU221" i="5"/>
  <c r="AA221" i="5"/>
  <c r="AP221" i="5"/>
  <c r="AF221" i="5"/>
  <c r="AS221" i="5"/>
  <c r="AI221" i="5"/>
  <c r="Y221" i="5"/>
  <c r="O221" i="5"/>
  <c r="V221" i="5"/>
  <c r="G221" i="5"/>
  <c r="L221" i="5"/>
  <c r="AN221" i="5"/>
  <c r="AD221" i="5"/>
  <c r="T221" i="5"/>
  <c r="J221" i="5"/>
  <c r="AM221" i="5"/>
  <c r="S221" i="5"/>
  <c r="E221" i="5"/>
  <c r="D221" i="5"/>
  <c r="AH221" i="5"/>
  <c r="N221" i="5"/>
  <c r="AC221" i="5"/>
  <c r="I221" i="5"/>
  <c r="AR221" i="5"/>
  <c r="X221" i="5"/>
  <c r="AJ221" i="5"/>
  <c r="U221" i="5"/>
  <c r="AT221" i="5"/>
  <c r="AO221" i="5"/>
  <c r="AE221" i="5"/>
  <c r="Z221" i="5"/>
  <c r="P221" i="5"/>
  <c r="K221" i="5"/>
  <c r="F221" i="5"/>
  <c r="AQ221" i="5"/>
  <c r="AL221" i="5"/>
  <c r="AG221" i="5"/>
  <c r="AB221" i="5"/>
  <c r="W221" i="5"/>
  <c r="R221" i="5"/>
  <c r="M221" i="5"/>
  <c r="H221" i="5"/>
  <c r="C221" i="5"/>
  <c r="D82" i="2"/>
  <c r="E82" i="2"/>
  <c r="B222" i="5"/>
  <c r="A223" i="5"/>
  <c r="A223" i="2"/>
  <c r="G222" i="2"/>
  <c r="B222" i="2"/>
  <c r="AQ174" i="5"/>
  <c r="M174" i="5"/>
  <c r="AB175" i="5"/>
  <c r="AQ175" i="5"/>
  <c r="E175" i="7"/>
  <c r="D175" i="7"/>
  <c r="M175" i="5"/>
  <c r="A224" i="5"/>
  <c r="B223" i="5"/>
  <c r="A224" i="7"/>
  <c r="B223" i="7"/>
  <c r="A224" i="2"/>
  <c r="G223" i="2"/>
  <c r="B223" i="2"/>
  <c r="AK222" i="5"/>
  <c r="Q222" i="5"/>
  <c r="AU222" i="5"/>
  <c r="AA222" i="5"/>
  <c r="AP222" i="5"/>
  <c r="AF222" i="5"/>
  <c r="G222" i="5"/>
  <c r="AS222" i="5"/>
  <c r="AI222" i="5"/>
  <c r="Y222" i="5"/>
  <c r="O222" i="5"/>
  <c r="V222" i="5"/>
  <c r="L222" i="5"/>
  <c r="AN222" i="5"/>
  <c r="AD222" i="5"/>
  <c r="T222" i="5"/>
  <c r="J222" i="5"/>
  <c r="AM222" i="5"/>
  <c r="S222" i="5"/>
  <c r="AH222" i="5"/>
  <c r="N222" i="5"/>
  <c r="E222" i="5"/>
  <c r="D222" i="5"/>
  <c r="AC222" i="5"/>
  <c r="I222" i="5"/>
  <c r="AR222" i="5"/>
  <c r="X222" i="5"/>
  <c r="AT222" i="5"/>
  <c r="AO222" i="5"/>
  <c r="AE222" i="5"/>
  <c r="Z222" i="5"/>
  <c r="P222" i="5"/>
  <c r="K222" i="5"/>
  <c r="F222" i="5"/>
  <c r="AQ222" i="5"/>
  <c r="AL222" i="5"/>
  <c r="AG222" i="5"/>
  <c r="AB222" i="5"/>
  <c r="W222" i="5"/>
  <c r="R222" i="5"/>
  <c r="M222" i="5"/>
  <c r="H222" i="5"/>
  <c r="C222" i="5"/>
  <c r="AJ222" i="5"/>
  <c r="U222" i="5"/>
  <c r="AM82" i="5"/>
  <c r="X82" i="5"/>
  <c r="N82" i="5"/>
  <c r="AR82" i="5"/>
  <c r="AC82" i="5"/>
  <c r="I82" i="5"/>
  <c r="F82" i="2"/>
  <c r="C176" i="7"/>
  <c r="D176" i="7"/>
  <c r="AB176" i="5"/>
  <c r="E176" i="7"/>
  <c r="M176" i="5"/>
  <c r="AQ176" i="5"/>
  <c r="AK223" i="5"/>
  <c r="Q223" i="5"/>
  <c r="AU223" i="5"/>
  <c r="AA223" i="5"/>
  <c r="AP223" i="5"/>
  <c r="G223" i="5"/>
  <c r="AF223" i="5"/>
  <c r="AS223" i="5"/>
  <c r="AI223" i="5"/>
  <c r="Y223" i="5"/>
  <c r="O223" i="5"/>
  <c r="V223" i="5"/>
  <c r="L223" i="5"/>
  <c r="AN223" i="5"/>
  <c r="AD223" i="5"/>
  <c r="T223" i="5"/>
  <c r="J223" i="5"/>
  <c r="AM223" i="5"/>
  <c r="S223" i="5"/>
  <c r="AH223" i="5"/>
  <c r="N223" i="5"/>
  <c r="AC223" i="5"/>
  <c r="I223" i="5"/>
  <c r="E223" i="5"/>
  <c r="D223" i="5"/>
  <c r="AR223" i="5"/>
  <c r="X223" i="5"/>
  <c r="AT223" i="5"/>
  <c r="AO223" i="5"/>
  <c r="AE223" i="5"/>
  <c r="Z223" i="5"/>
  <c r="P223" i="5"/>
  <c r="K223" i="5"/>
  <c r="F223" i="5"/>
  <c r="AQ223" i="5"/>
  <c r="AL223" i="5"/>
  <c r="AG223" i="5"/>
  <c r="AB223" i="5"/>
  <c r="W223" i="5"/>
  <c r="R223" i="5"/>
  <c r="M223" i="5"/>
  <c r="H223" i="5"/>
  <c r="C223" i="5"/>
  <c r="AJ223" i="5"/>
  <c r="U223" i="5"/>
  <c r="C83" i="2"/>
  <c r="AD82" i="5"/>
  <c r="AE82" i="5"/>
  <c r="AN82" i="5"/>
  <c r="AO82" i="5"/>
  <c r="J82" i="5"/>
  <c r="K82" i="5"/>
  <c r="Y82" i="5"/>
  <c r="Z82" i="5"/>
  <c r="AS82" i="5"/>
  <c r="AT82" i="5"/>
  <c r="O82" i="5"/>
  <c r="P82" i="5"/>
  <c r="B224" i="5"/>
  <c r="A225" i="5"/>
  <c r="A225" i="2"/>
  <c r="G224" i="2"/>
  <c r="B224" i="2"/>
  <c r="A225" i="7"/>
  <c r="B224" i="7"/>
  <c r="C177" i="7"/>
  <c r="AK224" i="5"/>
  <c r="Q224" i="5"/>
  <c r="AU224" i="5"/>
  <c r="AA224" i="5"/>
  <c r="AP224" i="5"/>
  <c r="AF224" i="5"/>
  <c r="AS224" i="5"/>
  <c r="AI224" i="5"/>
  <c r="Y224" i="5"/>
  <c r="O224" i="5"/>
  <c r="V224" i="5"/>
  <c r="L224" i="5"/>
  <c r="G224" i="5"/>
  <c r="AN224" i="5"/>
  <c r="AD224" i="5"/>
  <c r="T224" i="5"/>
  <c r="J224" i="5"/>
  <c r="AM224" i="5"/>
  <c r="S224" i="5"/>
  <c r="AH224" i="5"/>
  <c r="N224" i="5"/>
  <c r="AC224" i="5"/>
  <c r="I224" i="5"/>
  <c r="AR224" i="5"/>
  <c r="X224" i="5"/>
  <c r="E224" i="5"/>
  <c r="D224" i="5"/>
  <c r="AJ224" i="5"/>
  <c r="U224" i="5"/>
  <c r="AT224" i="5"/>
  <c r="AO224" i="5"/>
  <c r="AE224" i="5"/>
  <c r="Z224" i="5"/>
  <c r="P224" i="5"/>
  <c r="K224" i="5"/>
  <c r="F224" i="5"/>
  <c r="AQ224" i="5"/>
  <c r="AL224" i="5"/>
  <c r="AG224" i="5"/>
  <c r="AB224" i="5"/>
  <c r="W224" i="5"/>
  <c r="R224" i="5"/>
  <c r="M224" i="5"/>
  <c r="H224" i="5"/>
  <c r="C224" i="5"/>
  <c r="D83" i="2"/>
  <c r="E83" i="2"/>
  <c r="A226" i="5"/>
  <c r="B225" i="5"/>
  <c r="A226" i="2"/>
  <c r="G225" i="2"/>
  <c r="B225" i="2"/>
  <c r="A226" i="7"/>
  <c r="B225" i="7"/>
  <c r="D177" i="7"/>
  <c r="M177" i="5"/>
  <c r="AB177" i="5"/>
  <c r="E177" i="7"/>
  <c r="C178" i="7"/>
  <c r="AQ177" i="5"/>
  <c r="F83" i="2"/>
  <c r="C84" i="2"/>
  <c r="B226" i="5"/>
  <c r="A227" i="5"/>
  <c r="A227" i="7"/>
  <c r="B226" i="7"/>
  <c r="N83" i="5"/>
  <c r="AM83" i="5"/>
  <c r="AC83" i="5"/>
  <c r="X83" i="5"/>
  <c r="I83" i="5"/>
  <c r="AR83" i="5"/>
  <c r="AK225" i="5"/>
  <c r="Q225" i="5"/>
  <c r="AU225" i="5"/>
  <c r="AA225" i="5"/>
  <c r="AP225" i="5"/>
  <c r="AF225" i="5"/>
  <c r="AS225" i="5"/>
  <c r="AI225" i="5"/>
  <c r="Y225" i="5"/>
  <c r="O225" i="5"/>
  <c r="V225" i="5"/>
  <c r="G225" i="5"/>
  <c r="L225" i="5"/>
  <c r="AN225" i="5"/>
  <c r="AD225" i="5"/>
  <c r="T225" i="5"/>
  <c r="J225" i="5"/>
  <c r="AM225" i="5"/>
  <c r="S225" i="5"/>
  <c r="E225" i="5"/>
  <c r="D225" i="5"/>
  <c r="AH225" i="5"/>
  <c r="N225" i="5"/>
  <c r="AC225" i="5"/>
  <c r="I225" i="5"/>
  <c r="AR225" i="5"/>
  <c r="X225" i="5"/>
  <c r="AJ225" i="5"/>
  <c r="U225" i="5"/>
  <c r="AT225" i="5"/>
  <c r="AO225" i="5"/>
  <c r="AE225" i="5"/>
  <c r="Z225" i="5"/>
  <c r="P225" i="5"/>
  <c r="K225" i="5"/>
  <c r="F225" i="5"/>
  <c r="AQ225" i="5"/>
  <c r="AL225" i="5"/>
  <c r="AG225" i="5"/>
  <c r="AB225" i="5"/>
  <c r="W225" i="5"/>
  <c r="R225" i="5"/>
  <c r="M225" i="5"/>
  <c r="H225" i="5"/>
  <c r="C225" i="5"/>
  <c r="A227" i="2"/>
  <c r="G226" i="2"/>
  <c r="B226" i="2"/>
  <c r="AS83" i="5"/>
  <c r="D178" i="7"/>
  <c r="AQ178" i="5"/>
  <c r="E178" i="7"/>
  <c r="C179" i="7"/>
  <c r="AB178" i="5"/>
  <c r="M178" i="5"/>
  <c r="J83" i="5"/>
  <c r="K83" i="5"/>
  <c r="O83" i="5"/>
  <c r="P83" i="5"/>
  <c r="AD83" i="5"/>
  <c r="AE83" i="5"/>
  <c r="Y83" i="5"/>
  <c r="Z83" i="5"/>
  <c r="AN83" i="5"/>
  <c r="AO83" i="5"/>
  <c r="G227" i="2"/>
  <c r="B227" i="2"/>
  <c r="A228" i="2"/>
  <c r="D84" i="2"/>
  <c r="E84" i="2"/>
  <c r="A228" i="5"/>
  <c r="B227" i="5"/>
  <c r="AT83" i="5"/>
  <c r="A228" i="7"/>
  <c r="B227" i="7"/>
  <c r="AK226" i="5"/>
  <c r="Q226" i="5"/>
  <c r="AU226" i="5"/>
  <c r="AA226" i="5"/>
  <c r="AP226" i="5"/>
  <c r="AF226" i="5"/>
  <c r="G226" i="5"/>
  <c r="AS226" i="5"/>
  <c r="AI226" i="5"/>
  <c r="Y226" i="5"/>
  <c r="O226" i="5"/>
  <c r="V226" i="5"/>
  <c r="L226" i="5"/>
  <c r="AN226" i="5"/>
  <c r="AD226" i="5"/>
  <c r="T226" i="5"/>
  <c r="J226" i="5"/>
  <c r="AM226" i="5"/>
  <c r="S226" i="5"/>
  <c r="AH226" i="5"/>
  <c r="N226" i="5"/>
  <c r="E226" i="5"/>
  <c r="D226" i="5"/>
  <c r="AC226" i="5"/>
  <c r="I226" i="5"/>
  <c r="AR226" i="5"/>
  <c r="X226" i="5"/>
  <c r="AT226" i="5"/>
  <c r="AO226" i="5"/>
  <c r="AE226" i="5"/>
  <c r="Z226" i="5"/>
  <c r="P226" i="5"/>
  <c r="K226" i="5"/>
  <c r="F226" i="5"/>
  <c r="AQ226" i="5"/>
  <c r="AL226" i="5"/>
  <c r="AG226" i="5"/>
  <c r="AB226" i="5"/>
  <c r="W226" i="5"/>
  <c r="R226" i="5"/>
  <c r="M226" i="5"/>
  <c r="H226" i="5"/>
  <c r="C226" i="5"/>
  <c r="AJ226" i="5"/>
  <c r="U226" i="5"/>
  <c r="D179" i="7"/>
  <c r="AQ179" i="5"/>
  <c r="AB179" i="5"/>
  <c r="E179" i="7"/>
  <c r="M179" i="5"/>
  <c r="AR84" i="5"/>
  <c r="AM84" i="5"/>
  <c r="AC84" i="5"/>
  <c r="X84" i="5"/>
  <c r="I84" i="5"/>
  <c r="N84" i="5"/>
  <c r="AK227" i="5"/>
  <c r="Q227" i="5"/>
  <c r="AU227" i="5"/>
  <c r="AA227" i="5"/>
  <c r="AP227" i="5"/>
  <c r="G227" i="5"/>
  <c r="AM227" i="5"/>
  <c r="AF227" i="5"/>
  <c r="AS227" i="5"/>
  <c r="AI227" i="5"/>
  <c r="Y227" i="5"/>
  <c r="O227" i="5"/>
  <c r="V227" i="5"/>
  <c r="AR227" i="5"/>
  <c r="AH227" i="5"/>
  <c r="X227" i="5"/>
  <c r="N227" i="5"/>
  <c r="L227" i="5"/>
  <c r="AN227" i="5"/>
  <c r="AD227" i="5"/>
  <c r="T227" i="5"/>
  <c r="J227" i="5"/>
  <c r="AC227" i="5"/>
  <c r="S227" i="5"/>
  <c r="I227" i="5"/>
  <c r="E227" i="5"/>
  <c r="D227" i="5"/>
  <c r="AT227" i="5"/>
  <c r="AO227" i="5"/>
  <c r="AE227" i="5"/>
  <c r="Z227" i="5"/>
  <c r="P227" i="5"/>
  <c r="K227" i="5"/>
  <c r="F227" i="5"/>
  <c r="AQ227" i="5"/>
  <c r="AL227" i="5"/>
  <c r="AG227" i="5"/>
  <c r="AB227" i="5"/>
  <c r="W227" i="5"/>
  <c r="R227" i="5"/>
  <c r="M227" i="5"/>
  <c r="H227" i="5"/>
  <c r="C227" i="5"/>
  <c r="AJ227" i="5"/>
  <c r="U227" i="5"/>
  <c r="B228" i="5"/>
  <c r="A229" i="5"/>
  <c r="A229" i="7"/>
  <c r="B228" i="7"/>
  <c r="F84" i="2"/>
  <c r="A229" i="2"/>
  <c r="G228" i="2"/>
  <c r="B228" i="2"/>
  <c r="C180" i="7"/>
  <c r="C85" i="2"/>
  <c r="AN84" i="5"/>
  <c r="AO84" i="5"/>
  <c r="Y84" i="5"/>
  <c r="Z84" i="5"/>
  <c r="O84" i="5"/>
  <c r="AS84" i="5"/>
  <c r="J84" i="5"/>
  <c r="K84" i="5"/>
  <c r="AD84" i="5"/>
  <c r="AE84" i="5"/>
  <c r="AK228" i="5"/>
  <c r="Q228" i="5"/>
  <c r="AU228" i="5"/>
  <c r="AA228" i="5"/>
  <c r="AP228" i="5"/>
  <c r="AM228" i="5"/>
  <c r="AC228" i="5"/>
  <c r="S228" i="5"/>
  <c r="I228" i="5"/>
  <c r="AF228" i="5"/>
  <c r="AS228" i="5"/>
  <c r="AI228" i="5"/>
  <c r="Y228" i="5"/>
  <c r="O228" i="5"/>
  <c r="V228" i="5"/>
  <c r="AR228" i="5"/>
  <c r="AH228" i="5"/>
  <c r="X228" i="5"/>
  <c r="N228" i="5"/>
  <c r="L228" i="5"/>
  <c r="G228" i="5"/>
  <c r="AN228" i="5"/>
  <c r="AD228" i="5"/>
  <c r="T228" i="5"/>
  <c r="J228" i="5"/>
  <c r="E228" i="5"/>
  <c r="D228" i="5"/>
  <c r="AJ228" i="5"/>
  <c r="U228" i="5"/>
  <c r="AT228" i="5"/>
  <c r="AO228" i="5"/>
  <c r="AE228" i="5"/>
  <c r="Z228" i="5"/>
  <c r="P228" i="5"/>
  <c r="K228" i="5"/>
  <c r="F228" i="5"/>
  <c r="AQ228" i="5"/>
  <c r="AL228" i="5"/>
  <c r="AG228" i="5"/>
  <c r="AB228" i="5"/>
  <c r="W228" i="5"/>
  <c r="R228" i="5"/>
  <c r="M228" i="5"/>
  <c r="H228" i="5"/>
  <c r="C228" i="5"/>
  <c r="G229" i="2"/>
  <c r="B229" i="2"/>
  <c r="A230" i="2"/>
  <c r="A230" i="7"/>
  <c r="B229" i="7"/>
  <c r="P84" i="5"/>
  <c r="A230" i="5"/>
  <c r="B229" i="5"/>
  <c r="AT84" i="5"/>
  <c r="AQ180" i="5"/>
  <c r="E180" i="7"/>
  <c r="D180" i="7"/>
  <c r="C181" i="7"/>
  <c r="M180" i="5"/>
  <c r="AB180" i="5"/>
  <c r="A231" i="2"/>
  <c r="G230" i="2"/>
  <c r="B230" i="2"/>
  <c r="AK229" i="5"/>
  <c r="Q229" i="5"/>
  <c r="AU229" i="5"/>
  <c r="AA229" i="5"/>
  <c r="AP229" i="5"/>
  <c r="AM229" i="5"/>
  <c r="AC229" i="5"/>
  <c r="S229" i="5"/>
  <c r="I229" i="5"/>
  <c r="AF229" i="5"/>
  <c r="AS229" i="5"/>
  <c r="AI229" i="5"/>
  <c r="Y229" i="5"/>
  <c r="O229" i="5"/>
  <c r="V229" i="5"/>
  <c r="G229" i="5"/>
  <c r="AR229" i="5"/>
  <c r="AH229" i="5"/>
  <c r="X229" i="5"/>
  <c r="N229" i="5"/>
  <c r="L229" i="5"/>
  <c r="AN229" i="5"/>
  <c r="AD229" i="5"/>
  <c r="T229" i="5"/>
  <c r="J229" i="5"/>
  <c r="E229" i="5"/>
  <c r="D229" i="5"/>
  <c r="AJ229" i="5"/>
  <c r="U229" i="5"/>
  <c r="AT229" i="5"/>
  <c r="AO229" i="5"/>
  <c r="AE229" i="5"/>
  <c r="Z229" i="5"/>
  <c r="P229" i="5"/>
  <c r="K229" i="5"/>
  <c r="F229" i="5"/>
  <c r="AQ229" i="5"/>
  <c r="AL229" i="5"/>
  <c r="AG229" i="5"/>
  <c r="AB229" i="5"/>
  <c r="W229" i="5"/>
  <c r="R229" i="5"/>
  <c r="M229" i="5"/>
  <c r="H229" i="5"/>
  <c r="C229" i="5"/>
  <c r="B230" i="5"/>
  <c r="A231" i="5"/>
  <c r="A231" i="7"/>
  <c r="B230" i="7"/>
  <c r="D85" i="2"/>
  <c r="E85" i="2"/>
  <c r="AB181" i="5"/>
  <c r="D181" i="7"/>
  <c r="E181" i="7"/>
  <c r="C182" i="7"/>
  <c r="AQ181" i="5"/>
  <c r="M181" i="5"/>
  <c r="I85" i="5"/>
  <c r="AR85" i="5"/>
  <c r="AC85" i="5"/>
  <c r="AM85" i="5"/>
  <c r="X85" i="5"/>
  <c r="N85" i="5"/>
  <c r="AK230" i="5"/>
  <c r="Q230" i="5"/>
  <c r="AU230" i="5"/>
  <c r="AA230" i="5"/>
  <c r="AP230" i="5"/>
  <c r="AM230" i="5"/>
  <c r="AC230" i="5"/>
  <c r="S230" i="5"/>
  <c r="I230" i="5"/>
  <c r="AF230" i="5"/>
  <c r="G230" i="5"/>
  <c r="AS230" i="5"/>
  <c r="AI230" i="5"/>
  <c r="Y230" i="5"/>
  <c r="O230" i="5"/>
  <c r="V230" i="5"/>
  <c r="AR230" i="5"/>
  <c r="AH230" i="5"/>
  <c r="X230" i="5"/>
  <c r="N230" i="5"/>
  <c r="L230" i="5"/>
  <c r="AN230" i="5"/>
  <c r="AD230" i="5"/>
  <c r="T230" i="5"/>
  <c r="J230" i="5"/>
  <c r="E230" i="5"/>
  <c r="D230" i="5"/>
  <c r="AT230" i="5"/>
  <c r="AO230" i="5"/>
  <c r="AE230" i="5"/>
  <c r="Z230" i="5"/>
  <c r="P230" i="5"/>
  <c r="K230" i="5"/>
  <c r="F230" i="5"/>
  <c r="AQ230" i="5"/>
  <c r="AL230" i="5"/>
  <c r="AG230" i="5"/>
  <c r="AB230" i="5"/>
  <c r="W230" i="5"/>
  <c r="R230" i="5"/>
  <c r="M230" i="5"/>
  <c r="H230" i="5"/>
  <c r="C230" i="5"/>
  <c r="AJ230" i="5"/>
  <c r="U230" i="5"/>
  <c r="F85" i="2"/>
  <c r="A232" i="2"/>
  <c r="G231" i="2"/>
  <c r="B231" i="2"/>
  <c r="A232" i="7"/>
  <c r="B231" i="7"/>
  <c r="A232" i="5"/>
  <c r="B231" i="5"/>
  <c r="AQ182" i="5"/>
  <c r="AB182" i="5"/>
  <c r="D182" i="7"/>
  <c r="E182" i="7"/>
  <c r="M182" i="5"/>
  <c r="C183" i="7"/>
  <c r="AK231" i="5"/>
  <c r="Q231" i="5"/>
  <c r="AU231" i="5"/>
  <c r="AA231" i="5"/>
  <c r="AP231" i="5"/>
  <c r="G231" i="5"/>
  <c r="AM231" i="5"/>
  <c r="AC231" i="5"/>
  <c r="S231" i="5"/>
  <c r="I231" i="5"/>
  <c r="AF231" i="5"/>
  <c r="AS231" i="5"/>
  <c r="AI231" i="5"/>
  <c r="Y231" i="5"/>
  <c r="O231" i="5"/>
  <c r="V231" i="5"/>
  <c r="AR231" i="5"/>
  <c r="AH231" i="5"/>
  <c r="X231" i="5"/>
  <c r="N231" i="5"/>
  <c r="L231" i="5"/>
  <c r="AN231" i="5"/>
  <c r="AD231" i="5"/>
  <c r="T231" i="5"/>
  <c r="J231" i="5"/>
  <c r="E231" i="5"/>
  <c r="D231" i="5"/>
  <c r="AT231" i="5"/>
  <c r="AO231" i="5"/>
  <c r="AE231" i="5"/>
  <c r="Z231" i="5"/>
  <c r="P231" i="5"/>
  <c r="K231" i="5"/>
  <c r="F231" i="5"/>
  <c r="AQ231" i="5"/>
  <c r="AL231" i="5"/>
  <c r="AG231" i="5"/>
  <c r="AB231" i="5"/>
  <c r="W231" i="5"/>
  <c r="R231" i="5"/>
  <c r="M231" i="5"/>
  <c r="H231" i="5"/>
  <c r="C231" i="5"/>
  <c r="AJ231" i="5"/>
  <c r="U231" i="5"/>
  <c r="A233" i="2"/>
  <c r="G232" i="2"/>
  <c r="B232" i="2"/>
  <c r="B232" i="5"/>
  <c r="A233" i="5"/>
  <c r="C86" i="2"/>
  <c r="AN85" i="5"/>
  <c r="AO85" i="5"/>
  <c r="J85" i="5"/>
  <c r="K85" i="5"/>
  <c r="AS85" i="5"/>
  <c r="AT85" i="5"/>
  <c r="O85" i="5"/>
  <c r="P85" i="5"/>
  <c r="Y85" i="5"/>
  <c r="Z85" i="5"/>
  <c r="AD85" i="5"/>
  <c r="AE85" i="5"/>
  <c r="A233" i="7"/>
  <c r="B232" i="7"/>
  <c r="E183" i="7"/>
  <c r="D183" i="7"/>
  <c r="C184" i="7"/>
  <c r="AB183" i="5"/>
  <c r="M183" i="5"/>
  <c r="AQ183" i="5"/>
  <c r="A234" i="7"/>
  <c r="B233" i="7"/>
  <c r="D86" i="2"/>
  <c r="E86" i="2"/>
  <c r="A234" i="5"/>
  <c r="B233" i="5"/>
  <c r="A234" i="2"/>
  <c r="G233" i="2"/>
  <c r="B233" i="2"/>
  <c r="AK232" i="5"/>
  <c r="Q232" i="5"/>
  <c r="AU232" i="5"/>
  <c r="AA232" i="5"/>
  <c r="AP232" i="5"/>
  <c r="AM232" i="5"/>
  <c r="AC232" i="5"/>
  <c r="S232" i="5"/>
  <c r="I232" i="5"/>
  <c r="AF232" i="5"/>
  <c r="AS232" i="5"/>
  <c r="AI232" i="5"/>
  <c r="Y232" i="5"/>
  <c r="O232" i="5"/>
  <c r="V232" i="5"/>
  <c r="AR232" i="5"/>
  <c r="AH232" i="5"/>
  <c r="X232" i="5"/>
  <c r="N232" i="5"/>
  <c r="L232" i="5"/>
  <c r="G232" i="5"/>
  <c r="AN232" i="5"/>
  <c r="AD232" i="5"/>
  <c r="T232" i="5"/>
  <c r="J232" i="5"/>
  <c r="E232" i="5"/>
  <c r="D232" i="5"/>
  <c r="AJ232" i="5"/>
  <c r="U232" i="5"/>
  <c r="AT232" i="5"/>
  <c r="AO232" i="5"/>
  <c r="AE232" i="5"/>
  <c r="Z232" i="5"/>
  <c r="P232" i="5"/>
  <c r="K232" i="5"/>
  <c r="F232" i="5"/>
  <c r="AQ232" i="5"/>
  <c r="AL232" i="5"/>
  <c r="AG232" i="5"/>
  <c r="AB232" i="5"/>
  <c r="W232" i="5"/>
  <c r="R232" i="5"/>
  <c r="M232" i="5"/>
  <c r="H232" i="5"/>
  <c r="C232" i="5"/>
  <c r="D184" i="7"/>
  <c r="M184" i="5"/>
  <c r="AQ184" i="5"/>
  <c r="AB184" i="5"/>
  <c r="E184" i="7"/>
  <c r="N86" i="5"/>
  <c r="X86" i="5"/>
  <c r="AR86" i="5"/>
  <c r="AM86" i="5"/>
  <c r="I86" i="5"/>
  <c r="AC86" i="5"/>
  <c r="F86" i="2"/>
  <c r="A235" i="7"/>
  <c r="B234" i="7"/>
  <c r="AK233" i="5"/>
  <c r="Q233" i="5"/>
  <c r="AU233" i="5"/>
  <c r="AA233" i="5"/>
  <c r="AP233" i="5"/>
  <c r="AM233" i="5"/>
  <c r="AC233" i="5"/>
  <c r="S233" i="5"/>
  <c r="I233" i="5"/>
  <c r="AF233" i="5"/>
  <c r="AS233" i="5"/>
  <c r="AI233" i="5"/>
  <c r="Y233" i="5"/>
  <c r="O233" i="5"/>
  <c r="V233" i="5"/>
  <c r="G233" i="5"/>
  <c r="AR233" i="5"/>
  <c r="AH233" i="5"/>
  <c r="X233" i="5"/>
  <c r="N233" i="5"/>
  <c r="L233" i="5"/>
  <c r="AN233" i="5"/>
  <c r="AD233" i="5"/>
  <c r="T233" i="5"/>
  <c r="J233" i="5"/>
  <c r="E233" i="5"/>
  <c r="D233" i="5"/>
  <c r="AJ233" i="5"/>
  <c r="U233" i="5"/>
  <c r="AT233" i="5"/>
  <c r="AO233" i="5"/>
  <c r="AE233" i="5"/>
  <c r="Z233" i="5"/>
  <c r="P233" i="5"/>
  <c r="K233" i="5"/>
  <c r="F233" i="5"/>
  <c r="AQ233" i="5"/>
  <c r="AL233" i="5"/>
  <c r="AG233" i="5"/>
  <c r="AB233" i="5"/>
  <c r="W233" i="5"/>
  <c r="R233" i="5"/>
  <c r="M233" i="5"/>
  <c r="H233" i="5"/>
  <c r="C233" i="5"/>
  <c r="B234" i="5"/>
  <c r="A235" i="5"/>
  <c r="A235" i="2"/>
  <c r="G234" i="2"/>
  <c r="B234" i="2"/>
  <c r="C185" i="7"/>
  <c r="G235" i="2"/>
  <c r="B235" i="2"/>
  <c r="A236" i="2"/>
  <c r="A236" i="5"/>
  <c r="B235" i="5"/>
  <c r="A236" i="7"/>
  <c r="B235" i="7"/>
  <c r="C87" i="2"/>
  <c r="J86" i="5"/>
  <c r="K86" i="5"/>
  <c r="AD86" i="5"/>
  <c r="AE86" i="5"/>
  <c r="Y86" i="5"/>
  <c r="Z86" i="5"/>
  <c r="O86" i="5"/>
  <c r="AN86" i="5"/>
  <c r="AO86" i="5"/>
  <c r="AS86" i="5"/>
  <c r="AT86" i="5"/>
  <c r="AK234" i="5"/>
  <c r="Q234" i="5"/>
  <c r="AU234" i="5"/>
  <c r="AA234" i="5"/>
  <c r="AP234" i="5"/>
  <c r="AM234" i="5"/>
  <c r="AC234" i="5"/>
  <c r="S234" i="5"/>
  <c r="I234" i="5"/>
  <c r="AF234" i="5"/>
  <c r="G234" i="5"/>
  <c r="AS234" i="5"/>
  <c r="AI234" i="5"/>
  <c r="Y234" i="5"/>
  <c r="O234" i="5"/>
  <c r="V234" i="5"/>
  <c r="AR234" i="5"/>
  <c r="AH234" i="5"/>
  <c r="X234" i="5"/>
  <c r="N234" i="5"/>
  <c r="L234" i="5"/>
  <c r="AN234" i="5"/>
  <c r="AD234" i="5"/>
  <c r="T234" i="5"/>
  <c r="J234" i="5"/>
  <c r="E234" i="5"/>
  <c r="D234" i="5"/>
  <c r="AT234" i="5"/>
  <c r="AO234" i="5"/>
  <c r="AE234" i="5"/>
  <c r="Z234" i="5"/>
  <c r="P234" i="5"/>
  <c r="K234" i="5"/>
  <c r="F234" i="5"/>
  <c r="AQ234" i="5"/>
  <c r="AL234" i="5"/>
  <c r="AG234" i="5"/>
  <c r="AB234" i="5"/>
  <c r="W234" i="5"/>
  <c r="R234" i="5"/>
  <c r="M234" i="5"/>
  <c r="H234" i="5"/>
  <c r="C234" i="5"/>
  <c r="AJ234" i="5"/>
  <c r="U234" i="5"/>
  <c r="P86" i="5"/>
  <c r="D185" i="7"/>
  <c r="AB185" i="5"/>
  <c r="E185" i="7"/>
  <c r="C186" i="7"/>
  <c r="M185" i="5"/>
  <c r="AQ185" i="5"/>
  <c r="B236" i="7"/>
  <c r="A237" i="7"/>
  <c r="A237" i="2"/>
  <c r="G236" i="2"/>
  <c r="B236" i="2"/>
  <c r="D87" i="2"/>
  <c r="E87" i="2"/>
  <c r="AK235" i="5"/>
  <c r="Q235" i="5"/>
  <c r="AU235" i="5"/>
  <c r="AA235" i="5"/>
  <c r="AP235" i="5"/>
  <c r="G235" i="5"/>
  <c r="AM235" i="5"/>
  <c r="AC235" i="5"/>
  <c r="S235" i="5"/>
  <c r="I235" i="5"/>
  <c r="AF235" i="5"/>
  <c r="AS235" i="5"/>
  <c r="AI235" i="5"/>
  <c r="Y235" i="5"/>
  <c r="O235" i="5"/>
  <c r="V235" i="5"/>
  <c r="AR235" i="5"/>
  <c r="AH235" i="5"/>
  <c r="X235" i="5"/>
  <c r="N235" i="5"/>
  <c r="L235" i="5"/>
  <c r="AN235" i="5"/>
  <c r="AD235" i="5"/>
  <c r="T235" i="5"/>
  <c r="J235" i="5"/>
  <c r="E235" i="5"/>
  <c r="D235" i="5"/>
  <c r="AT235" i="5"/>
  <c r="AO235" i="5"/>
  <c r="AE235" i="5"/>
  <c r="Z235" i="5"/>
  <c r="P235" i="5"/>
  <c r="K235" i="5"/>
  <c r="F235" i="5"/>
  <c r="AQ235" i="5"/>
  <c r="AL235" i="5"/>
  <c r="AG235" i="5"/>
  <c r="AB235" i="5"/>
  <c r="W235" i="5"/>
  <c r="R235" i="5"/>
  <c r="M235" i="5"/>
  <c r="H235" i="5"/>
  <c r="C235" i="5"/>
  <c r="AJ235" i="5"/>
  <c r="U235" i="5"/>
  <c r="B236" i="5"/>
  <c r="A237" i="5"/>
  <c r="E186" i="7"/>
  <c r="D186" i="7"/>
  <c r="C187" i="7"/>
  <c r="X87" i="5"/>
  <c r="AM87" i="5"/>
  <c r="N87" i="5"/>
  <c r="AR87" i="5"/>
  <c r="AC87" i="5"/>
  <c r="I87" i="5"/>
  <c r="F87" i="2"/>
  <c r="A238" i="5"/>
  <c r="B237" i="5"/>
  <c r="G237" i="2"/>
  <c r="B237" i="2"/>
  <c r="A238" i="2"/>
  <c r="AK236" i="5"/>
  <c r="Q236" i="5"/>
  <c r="AU236" i="5"/>
  <c r="AA236" i="5"/>
  <c r="AP236" i="5"/>
  <c r="V236" i="5"/>
  <c r="AM236" i="5"/>
  <c r="AC236" i="5"/>
  <c r="S236" i="5"/>
  <c r="I236" i="5"/>
  <c r="AS236" i="5"/>
  <c r="AI236" i="5"/>
  <c r="Y236" i="5"/>
  <c r="O236" i="5"/>
  <c r="AF236" i="5"/>
  <c r="AR236" i="5"/>
  <c r="AH236" i="5"/>
  <c r="X236" i="5"/>
  <c r="N236" i="5"/>
  <c r="L236" i="5"/>
  <c r="G236" i="5"/>
  <c r="AN236" i="5"/>
  <c r="AD236" i="5"/>
  <c r="T236" i="5"/>
  <c r="J236" i="5"/>
  <c r="E236" i="5"/>
  <c r="D236" i="5"/>
  <c r="AJ236" i="5"/>
  <c r="U236" i="5"/>
  <c r="AT236" i="5"/>
  <c r="AO236" i="5"/>
  <c r="AE236" i="5"/>
  <c r="Z236" i="5"/>
  <c r="P236" i="5"/>
  <c r="K236" i="5"/>
  <c r="F236" i="5"/>
  <c r="AQ236" i="5"/>
  <c r="AL236" i="5"/>
  <c r="AG236" i="5"/>
  <c r="AB236" i="5"/>
  <c r="W236" i="5"/>
  <c r="R236" i="5"/>
  <c r="M236" i="5"/>
  <c r="H236" i="5"/>
  <c r="C236" i="5"/>
  <c r="A238" i="7"/>
  <c r="B237" i="7"/>
  <c r="E187" i="7"/>
  <c r="D187" i="7"/>
  <c r="C188" i="7"/>
  <c r="A239" i="2"/>
  <c r="G238" i="2"/>
  <c r="B238" i="2"/>
  <c r="AK237" i="5"/>
  <c r="Q237" i="5"/>
  <c r="AU237" i="5"/>
  <c r="AA237" i="5"/>
  <c r="AP237" i="5"/>
  <c r="V237" i="5"/>
  <c r="AF237" i="5"/>
  <c r="AM237" i="5"/>
  <c r="AC237" i="5"/>
  <c r="S237" i="5"/>
  <c r="I237" i="5"/>
  <c r="L237" i="5"/>
  <c r="AS237" i="5"/>
  <c r="AI237" i="5"/>
  <c r="Y237" i="5"/>
  <c r="O237" i="5"/>
  <c r="G237" i="5"/>
  <c r="AR237" i="5"/>
  <c r="AH237" i="5"/>
  <c r="X237" i="5"/>
  <c r="N237" i="5"/>
  <c r="AN237" i="5"/>
  <c r="AD237" i="5"/>
  <c r="T237" i="5"/>
  <c r="J237" i="5"/>
  <c r="E237" i="5"/>
  <c r="D237" i="5"/>
  <c r="AJ237" i="5"/>
  <c r="U237" i="5"/>
  <c r="AT237" i="5"/>
  <c r="AO237" i="5"/>
  <c r="AE237" i="5"/>
  <c r="Z237" i="5"/>
  <c r="P237" i="5"/>
  <c r="K237" i="5"/>
  <c r="F237" i="5"/>
  <c r="AQ237" i="5"/>
  <c r="AL237" i="5"/>
  <c r="AG237" i="5"/>
  <c r="AB237" i="5"/>
  <c r="W237" i="5"/>
  <c r="R237" i="5"/>
  <c r="M237" i="5"/>
  <c r="H237" i="5"/>
  <c r="C237" i="5"/>
  <c r="A239" i="7"/>
  <c r="B238" i="7"/>
  <c r="B238" i="5"/>
  <c r="A239" i="5"/>
  <c r="C88" i="2"/>
  <c r="Y87" i="5"/>
  <c r="Z87" i="5"/>
  <c r="AS87" i="5"/>
  <c r="AT87" i="5"/>
  <c r="O87" i="5"/>
  <c r="P87" i="5"/>
  <c r="AN87" i="5"/>
  <c r="AO87" i="5"/>
  <c r="J87" i="5"/>
  <c r="K87" i="5"/>
  <c r="AD87" i="5"/>
  <c r="AE87" i="5"/>
  <c r="E188" i="7"/>
  <c r="D188" i="7"/>
  <c r="C189" i="7"/>
  <c r="A240" i="2"/>
  <c r="G239" i="2"/>
  <c r="B239" i="2"/>
  <c r="A240" i="5"/>
  <c r="B239" i="5"/>
  <c r="A240" i="7"/>
  <c r="B239" i="7"/>
  <c r="D88" i="2"/>
  <c r="E88" i="2"/>
  <c r="AK238" i="5"/>
  <c r="Q238" i="5"/>
  <c r="AU238" i="5"/>
  <c r="AA238" i="5"/>
  <c r="AP238" i="5"/>
  <c r="V238" i="5"/>
  <c r="AM238" i="5"/>
  <c r="AC238" i="5"/>
  <c r="S238" i="5"/>
  <c r="I238" i="5"/>
  <c r="G238" i="5"/>
  <c r="AS238" i="5"/>
  <c r="AI238" i="5"/>
  <c r="Y238" i="5"/>
  <c r="O238" i="5"/>
  <c r="AF238" i="5"/>
  <c r="AR238" i="5"/>
  <c r="AH238" i="5"/>
  <c r="X238" i="5"/>
  <c r="N238" i="5"/>
  <c r="L238" i="5"/>
  <c r="AN238" i="5"/>
  <c r="AD238" i="5"/>
  <c r="T238" i="5"/>
  <c r="J238" i="5"/>
  <c r="E238" i="5"/>
  <c r="D238" i="5"/>
  <c r="AT238" i="5"/>
  <c r="AO238" i="5"/>
  <c r="AE238" i="5"/>
  <c r="Z238" i="5"/>
  <c r="P238" i="5"/>
  <c r="K238" i="5"/>
  <c r="F238" i="5"/>
  <c r="AQ238" i="5"/>
  <c r="AL238" i="5"/>
  <c r="AG238" i="5"/>
  <c r="AB238" i="5"/>
  <c r="W238" i="5"/>
  <c r="R238" i="5"/>
  <c r="M238" i="5"/>
  <c r="H238" i="5"/>
  <c r="C238" i="5"/>
  <c r="AJ238" i="5"/>
  <c r="U238" i="5"/>
  <c r="D189" i="7"/>
  <c r="E189" i="7"/>
  <c r="I88" i="5"/>
  <c r="AR88" i="5"/>
  <c r="AC88" i="5"/>
  <c r="AM88" i="5"/>
  <c r="X88" i="5"/>
  <c r="N88" i="5"/>
  <c r="B240" i="5"/>
  <c r="A241" i="5"/>
  <c r="F88" i="2"/>
  <c r="A241" i="7"/>
  <c r="B240" i="7"/>
  <c r="AK239" i="5"/>
  <c r="Q239" i="5"/>
  <c r="AU239" i="5"/>
  <c r="AA239" i="5"/>
  <c r="AP239" i="5"/>
  <c r="V239" i="5"/>
  <c r="AF239" i="5"/>
  <c r="G239" i="5"/>
  <c r="AM239" i="5"/>
  <c r="AC239" i="5"/>
  <c r="S239" i="5"/>
  <c r="I239" i="5"/>
  <c r="L239" i="5"/>
  <c r="AS239" i="5"/>
  <c r="AI239" i="5"/>
  <c r="Y239" i="5"/>
  <c r="O239" i="5"/>
  <c r="AR239" i="5"/>
  <c r="AH239" i="5"/>
  <c r="X239" i="5"/>
  <c r="N239" i="5"/>
  <c r="AN239" i="5"/>
  <c r="AD239" i="5"/>
  <c r="T239" i="5"/>
  <c r="J239" i="5"/>
  <c r="E239" i="5"/>
  <c r="D239" i="5"/>
  <c r="AT239" i="5"/>
  <c r="AO239" i="5"/>
  <c r="AE239" i="5"/>
  <c r="Z239" i="5"/>
  <c r="P239" i="5"/>
  <c r="K239" i="5"/>
  <c r="F239" i="5"/>
  <c r="AQ239" i="5"/>
  <c r="AL239" i="5"/>
  <c r="AG239" i="5"/>
  <c r="AB239" i="5"/>
  <c r="W239" i="5"/>
  <c r="R239" i="5"/>
  <c r="M239" i="5"/>
  <c r="H239" i="5"/>
  <c r="C239" i="5"/>
  <c r="AJ239" i="5"/>
  <c r="U239" i="5"/>
  <c r="A241" i="2"/>
  <c r="G240" i="2"/>
  <c r="B240" i="2"/>
  <c r="C190" i="7"/>
  <c r="D190" i="7"/>
  <c r="A242" i="5"/>
  <c r="B241" i="5"/>
  <c r="A242" i="2"/>
  <c r="G241" i="2"/>
  <c r="B241" i="2"/>
  <c r="AK240" i="5"/>
  <c r="Q240" i="5"/>
  <c r="AU240" i="5"/>
  <c r="AA240" i="5"/>
  <c r="AP240" i="5"/>
  <c r="V240" i="5"/>
  <c r="AM240" i="5"/>
  <c r="AC240" i="5"/>
  <c r="S240" i="5"/>
  <c r="I240" i="5"/>
  <c r="AS240" i="5"/>
  <c r="AI240" i="5"/>
  <c r="Y240" i="5"/>
  <c r="O240" i="5"/>
  <c r="AF240" i="5"/>
  <c r="AR240" i="5"/>
  <c r="AH240" i="5"/>
  <c r="X240" i="5"/>
  <c r="N240" i="5"/>
  <c r="L240" i="5"/>
  <c r="G240" i="5"/>
  <c r="AN240" i="5"/>
  <c r="AD240" i="5"/>
  <c r="T240" i="5"/>
  <c r="J240" i="5"/>
  <c r="E240" i="5"/>
  <c r="D240" i="5"/>
  <c r="AJ240" i="5"/>
  <c r="U240" i="5"/>
  <c r="AT240" i="5"/>
  <c r="AO240" i="5"/>
  <c r="AE240" i="5"/>
  <c r="Z240" i="5"/>
  <c r="P240" i="5"/>
  <c r="K240" i="5"/>
  <c r="F240" i="5"/>
  <c r="AQ240" i="5"/>
  <c r="AL240" i="5"/>
  <c r="AG240" i="5"/>
  <c r="AB240" i="5"/>
  <c r="W240" i="5"/>
  <c r="R240" i="5"/>
  <c r="M240" i="5"/>
  <c r="H240" i="5"/>
  <c r="C240" i="5"/>
  <c r="A242" i="7"/>
  <c r="B241" i="7"/>
  <c r="C89" i="2"/>
  <c r="AN88" i="5"/>
  <c r="AO88" i="5"/>
  <c r="Y88" i="5"/>
  <c r="Z88" i="5"/>
  <c r="O88" i="5"/>
  <c r="P88" i="5"/>
  <c r="AS88" i="5"/>
  <c r="AT88" i="5"/>
  <c r="J88" i="5"/>
  <c r="K88" i="5"/>
  <c r="AD88" i="5"/>
  <c r="AE88" i="5"/>
  <c r="E190" i="7"/>
  <c r="C191" i="7"/>
  <c r="E191" i="7"/>
  <c r="B242" i="5"/>
  <c r="A243" i="5"/>
  <c r="A243" i="2"/>
  <c r="G242" i="2"/>
  <c r="B242" i="2"/>
  <c r="D89" i="2"/>
  <c r="A243" i="7"/>
  <c r="B242" i="7"/>
  <c r="AK241" i="5"/>
  <c r="Q241" i="5"/>
  <c r="AU241" i="5"/>
  <c r="AA241" i="5"/>
  <c r="AP241" i="5"/>
  <c r="V241" i="5"/>
  <c r="AF241" i="5"/>
  <c r="AM241" i="5"/>
  <c r="AC241" i="5"/>
  <c r="S241" i="5"/>
  <c r="I241" i="5"/>
  <c r="L241" i="5"/>
  <c r="AS241" i="5"/>
  <c r="AI241" i="5"/>
  <c r="Y241" i="5"/>
  <c r="O241" i="5"/>
  <c r="G241" i="5"/>
  <c r="AR241" i="5"/>
  <c r="AH241" i="5"/>
  <c r="X241" i="5"/>
  <c r="N241" i="5"/>
  <c r="AN241" i="5"/>
  <c r="AD241" i="5"/>
  <c r="T241" i="5"/>
  <c r="J241" i="5"/>
  <c r="E241" i="5"/>
  <c r="D241" i="5"/>
  <c r="AJ241" i="5"/>
  <c r="U241" i="5"/>
  <c r="AT241" i="5"/>
  <c r="AO241" i="5"/>
  <c r="AE241" i="5"/>
  <c r="Z241" i="5"/>
  <c r="P241" i="5"/>
  <c r="K241" i="5"/>
  <c r="F241" i="5"/>
  <c r="AQ241" i="5"/>
  <c r="AL241" i="5"/>
  <c r="AG241" i="5"/>
  <c r="AB241" i="5"/>
  <c r="W241" i="5"/>
  <c r="R241" i="5"/>
  <c r="M241" i="5"/>
  <c r="H241" i="5"/>
  <c r="C241" i="5"/>
  <c r="D191" i="7"/>
  <c r="C192" i="7"/>
  <c r="D192" i="7"/>
  <c r="E192" i="7"/>
  <c r="E89" i="2"/>
  <c r="F89" i="2"/>
  <c r="AK242" i="5"/>
  <c r="Q242" i="5"/>
  <c r="AU242" i="5"/>
  <c r="AA242" i="5"/>
  <c r="AP242" i="5"/>
  <c r="V242" i="5"/>
  <c r="AM242" i="5"/>
  <c r="AC242" i="5"/>
  <c r="S242" i="5"/>
  <c r="I242" i="5"/>
  <c r="G242" i="5"/>
  <c r="AS242" i="5"/>
  <c r="AI242" i="5"/>
  <c r="Y242" i="5"/>
  <c r="O242" i="5"/>
  <c r="AF242" i="5"/>
  <c r="AR242" i="5"/>
  <c r="AH242" i="5"/>
  <c r="X242" i="5"/>
  <c r="N242" i="5"/>
  <c r="L242" i="5"/>
  <c r="AN242" i="5"/>
  <c r="AD242" i="5"/>
  <c r="T242" i="5"/>
  <c r="J242" i="5"/>
  <c r="E242" i="5"/>
  <c r="D242" i="5"/>
  <c r="AT242" i="5"/>
  <c r="AO242" i="5"/>
  <c r="AE242" i="5"/>
  <c r="Z242" i="5"/>
  <c r="P242" i="5"/>
  <c r="K242" i="5"/>
  <c r="F242" i="5"/>
  <c r="AQ242" i="5"/>
  <c r="AL242" i="5"/>
  <c r="AG242" i="5"/>
  <c r="AB242" i="5"/>
  <c r="W242" i="5"/>
  <c r="R242" i="5"/>
  <c r="M242" i="5"/>
  <c r="H242" i="5"/>
  <c r="C242" i="5"/>
  <c r="AJ242" i="5"/>
  <c r="U242" i="5"/>
  <c r="A244" i="7"/>
  <c r="B243" i="7"/>
  <c r="G243" i="2"/>
  <c r="B243" i="2"/>
  <c r="A244" i="2"/>
  <c r="A244" i="5"/>
  <c r="B243" i="5"/>
  <c r="C193" i="7"/>
  <c r="AM89" i="5"/>
  <c r="AC89" i="5"/>
  <c r="I89" i="5"/>
  <c r="X89" i="5"/>
  <c r="N89" i="5"/>
  <c r="AR89" i="5"/>
  <c r="AN89" i="5"/>
  <c r="AO89" i="5"/>
  <c r="J89" i="5"/>
  <c r="K89" i="5"/>
  <c r="AD89" i="5"/>
  <c r="C90" i="2"/>
  <c r="D90" i="2"/>
  <c r="E90" i="2"/>
  <c r="F90" i="2"/>
  <c r="AS89" i="5"/>
  <c r="O89" i="5"/>
  <c r="Y89" i="5"/>
  <c r="B244" i="7"/>
  <c r="A245" i="7"/>
  <c r="B244" i="5"/>
  <c r="A245" i="5"/>
  <c r="B245" i="5"/>
  <c r="AK243" i="5"/>
  <c r="Q243" i="5"/>
  <c r="AU243" i="5"/>
  <c r="AA243" i="5"/>
  <c r="AP243" i="5"/>
  <c r="V243" i="5"/>
  <c r="AF243" i="5"/>
  <c r="G243" i="5"/>
  <c r="AM243" i="5"/>
  <c r="AC243" i="5"/>
  <c r="S243" i="5"/>
  <c r="I243" i="5"/>
  <c r="L243" i="5"/>
  <c r="AS243" i="5"/>
  <c r="AI243" i="5"/>
  <c r="Y243" i="5"/>
  <c r="O243" i="5"/>
  <c r="AR243" i="5"/>
  <c r="AH243" i="5"/>
  <c r="X243" i="5"/>
  <c r="N243" i="5"/>
  <c r="AN243" i="5"/>
  <c r="AD243" i="5"/>
  <c r="T243" i="5"/>
  <c r="J243" i="5"/>
  <c r="E243" i="5"/>
  <c r="D243" i="5"/>
  <c r="AT243" i="5"/>
  <c r="AO243" i="5"/>
  <c r="AE243" i="5"/>
  <c r="Z243" i="5"/>
  <c r="P243" i="5"/>
  <c r="K243" i="5"/>
  <c r="F243" i="5"/>
  <c r="AQ243" i="5"/>
  <c r="AL243" i="5"/>
  <c r="AG243" i="5"/>
  <c r="AB243" i="5"/>
  <c r="W243" i="5"/>
  <c r="R243" i="5"/>
  <c r="M243" i="5"/>
  <c r="H243" i="5"/>
  <c r="C243" i="5"/>
  <c r="AJ243" i="5"/>
  <c r="U243" i="5"/>
  <c r="A245" i="2"/>
  <c r="G244" i="2"/>
  <c r="B244" i="2"/>
  <c r="AE89" i="5"/>
  <c r="P89" i="5"/>
  <c r="AT89" i="5"/>
  <c r="E193" i="7"/>
  <c r="D193" i="7"/>
  <c r="Z89" i="5"/>
  <c r="AK244" i="5"/>
  <c r="Q244" i="5"/>
  <c r="AU244" i="5"/>
  <c r="AA244" i="5"/>
  <c r="AP244" i="5"/>
  <c r="V244" i="5"/>
  <c r="AM244" i="5"/>
  <c r="AC244" i="5"/>
  <c r="S244" i="5"/>
  <c r="I244" i="5"/>
  <c r="AS244" i="5"/>
  <c r="AI244" i="5"/>
  <c r="Y244" i="5"/>
  <c r="O244" i="5"/>
  <c r="AF244" i="5"/>
  <c r="AR244" i="5"/>
  <c r="AH244" i="5"/>
  <c r="X244" i="5"/>
  <c r="N244" i="5"/>
  <c r="L244" i="5"/>
  <c r="G244" i="5"/>
  <c r="AN244" i="5"/>
  <c r="AD244" i="5"/>
  <c r="T244" i="5"/>
  <c r="J244" i="5"/>
  <c r="E244" i="5"/>
  <c r="D244" i="5"/>
  <c r="AJ244" i="5"/>
  <c r="U244" i="5"/>
  <c r="AT244" i="5"/>
  <c r="AO244" i="5"/>
  <c r="AE244" i="5"/>
  <c r="Z244" i="5"/>
  <c r="P244" i="5"/>
  <c r="K244" i="5"/>
  <c r="F244" i="5"/>
  <c r="AQ244" i="5"/>
  <c r="AL244" i="5"/>
  <c r="AG244" i="5"/>
  <c r="AB244" i="5"/>
  <c r="W244" i="5"/>
  <c r="R244" i="5"/>
  <c r="M244" i="5"/>
  <c r="H244" i="5"/>
  <c r="C244" i="5"/>
  <c r="AK245" i="5"/>
  <c r="Q245" i="5"/>
  <c r="AU245" i="5"/>
  <c r="AA245" i="5"/>
  <c r="AP245" i="5"/>
  <c r="V245" i="5"/>
  <c r="AF245" i="5"/>
  <c r="AM245" i="5"/>
  <c r="AC245" i="5"/>
  <c r="S245" i="5"/>
  <c r="I245" i="5"/>
  <c r="L245" i="5"/>
  <c r="AS245" i="5"/>
  <c r="AI245" i="5"/>
  <c r="Y245" i="5"/>
  <c r="O245" i="5"/>
  <c r="G245" i="5"/>
  <c r="AR245" i="5"/>
  <c r="AH245" i="5"/>
  <c r="X245" i="5"/>
  <c r="N245" i="5"/>
  <c r="AN245" i="5"/>
  <c r="AD245" i="5"/>
  <c r="T245" i="5"/>
  <c r="J245" i="5"/>
  <c r="E245" i="5"/>
  <c r="D245" i="5"/>
  <c r="AJ245" i="5"/>
  <c r="U245" i="5"/>
  <c r="AT245" i="5"/>
  <c r="AO245" i="5"/>
  <c r="AE245" i="5"/>
  <c r="Z245" i="5"/>
  <c r="P245" i="5"/>
  <c r="K245" i="5"/>
  <c r="F245" i="5"/>
  <c r="AQ245" i="5"/>
  <c r="AL245" i="5"/>
  <c r="AG245" i="5"/>
  <c r="AB245" i="5"/>
  <c r="W245" i="5"/>
  <c r="R245" i="5"/>
  <c r="M245" i="5"/>
  <c r="H245" i="5"/>
  <c r="C245" i="5"/>
  <c r="C91" i="2"/>
  <c r="AS90" i="5"/>
  <c r="AD90" i="5"/>
  <c r="O90" i="5"/>
  <c r="Y90" i="5"/>
  <c r="AN90" i="5"/>
  <c r="J90" i="5"/>
  <c r="G245" i="2"/>
  <c r="B245" i="2"/>
  <c r="B245" i="7"/>
  <c r="N90" i="5"/>
  <c r="AC90" i="5"/>
  <c r="X90" i="5"/>
  <c r="AR90" i="5"/>
  <c r="AM90" i="5"/>
  <c r="I90" i="5"/>
  <c r="C194" i="7"/>
  <c r="D194" i="7"/>
  <c r="P90" i="5"/>
  <c r="Z90" i="5"/>
  <c r="AE90" i="5"/>
  <c r="K90" i="5"/>
  <c r="AO90" i="5"/>
  <c r="AT90" i="5"/>
  <c r="D91" i="2"/>
  <c r="E91" i="2"/>
  <c r="E194" i="7"/>
  <c r="C195" i="7"/>
  <c r="D195" i="7"/>
  <c r="AC91" i="5"/>
  <c r="X91" i="5"/>
  <c r="N91" i="5"/>
  <c r="I91" i="5"/>
  <c r="AR91" i="5"/>
  <c r="AM91" i="5"/>
  <c r="F91" i="2"/>
  <c r="E195" i="7"/>
  <c r="C196" i="7"/>
  <c r="D196" i="7"/>
  <c r="E196" i="7"/>
  <c r="C92" i="2"/>
  <c r="AN91" i="5"/>
  <c r="AO91" i="5"/>
  <c r="AD91" i="5"/>
  <c r="AE91" i="5"/>
  <c r="AS91" i="5"/>
  <c r="AT91" i="5"/>
  <c r="J91" i="5"/>
  <c r="K91" i="5"/>
  <c r="O91" i="5"/>
  <c r="P91" i="5"/>
  <c r="Y91" i="5"/>
  <c r="Z91" i="5"/>
  <c r="C197" i="7"/>
  <c r="E197" i="7"/>
  <c r="D92" i="2"/>
  <c r="E92" i="2"/>
  <c r="D197" i="7"/>
  <c r="C198" i="7"/>
  <c r="D198" i="7"/>
  <c r="F92" i="2"/>
  <c r="C93" i="2"/>
  <c r="Y92" i="5"/>
  <c r="X92" i="5"/>
  <c r="AM92" i="5"/>
  <c r="AC92" i="5"/>
  <c r="AR92" i="5"/>
  <c r="N92" i="5"/>
  <c r="I92" i="5"/>
  <c r="E198" i="7"/>
  <c r="C199" i="7"/>
  <c r="E199" i="7"/>
  <c r="AD92" i="5"/>
  <c r="AS92" i="5"/>
  <c r="AT92" i="5"/>
  <c r="AN92" i="5"/>
  <c r="AO92" i="5"/>
  <c r="O92" i="5"/>
  <c r="P92" i="5"/>
  <c r="Z92" i="5"/>
  <c r="J92" i="5"/>
  <c r="K92" i="5"/>
  <c r="AE92" i="5"/>
  <c r="D93" i="2"/>
  <c r="E93" i="2"/>
  <c r="D199" i="7"/>
  <c r="C200" i="7"/>
  <c r="D200" i="7"/>
  <c r="N93" i="5"/>
  <c r="X93" i="5"/>
  <c r="I93" i="5"/>
  <c r="AM93" i="5"/>
  <c r="AR93" i="5"/>
  <c r="AC93" i="5"/>
  <c r="F93" i="2"/>
  <c r="E200" i="7"/>
  <c r="C201" i="7"/>
  <c r="C94" i="2"/>
  <c r="AN93" i="5"/>
  <c r="AO93" i="5"/>
  <c r="AS93" i="5"/>
  <c r="AT93" i="5"/>
  <c r="O93" i="5"/>
  <c r="P93" i="5"/>
  <c r="J93" i="5"/>
  <c r="K93" i="5"/>
  <c r="AD93" i="5"/>
  <c r="AE93" i="5"/>
  <c r="Y93" i="5"/>
  <c r="Z93" i="5"/>
  <c r="D201" i="7"/>
  <c r="E201" i="7"/>
  <c r="D94" i="2"/>
  <c r="E94" i="2"/>
  <c r="C202" i="7"/>
  <c r="E202" i="7"/>
  <c r="F94" i="2"/>
  <c r="C95" i="2"/>
  <c r="AR94" i="5"/>
  <c r="AM94" i="5"/>
  <c r="I94" i="5"/>
  <c r="AC94" i="5"/>
  <c r="N94" i="5"/>
  <c r="X94" i="5"/>
  <c r="O94" i="5"/>
  <c r="D202" i="7"/>
  <c r="C203" i="7"/>
  <c r="AS94" i="5"/>
  <c r="P94" i="5"/>
  <c r="AD94" i="5"/>
  <c r="AE94" i="5"/>
  <c r="Y94" i="5"/>
  <c r="Z94" i="5"/>
  <c r="AN94" i="5"/>
  <c r="AO94" i="5"/>
  <c r="J94" i="5"/>
  <c r="K94" i="5"/>
  <c r="AT94" i="5"/>
  <c r="D95" i="2"/>
  <c r="E95" i="2"/>
  <c r="D203" i="7"/>
  <c r="E203" i="7"/>
  <c r="C204" i="7"/>
  <c r="F95" i="2"/>
  <c r="C96" i="2"/>
  <c r="N95" i="5"/>
  <c r="AC95" i="5"/>
  <c r="I95" i="5"/>
  <c r="AR95" i="5"/>
  <c r="AM95" i="5"/>
  <c r="X95" i="5"/>
  <c r="O95" i="5"/>
  <c r="Y95" i="5"/>
  <c r="AN95" i="5"/>
  <c r="AS95" i="5"/>
  <c r="J95" i="5"/>
  <c r="AD95" i="5"/>
  <c r="D204" i="7"/>
  <c r="E204" i="7"/>
  <c r="K95" i="5"/>
  <c r="D96" i="2"/>
  <c r="Z95" i="5"/>
  <c r="AE95" i="5"/>
  <c r="AT95" i="5"/>
  <c r="AO95" i="5"/>
  <c r="P95" i="5"/>
  <c r="C205" i="7"/>
  <c r="E96" i="2"/>
  <c r="F96" i="2"/>
  <c r="E205" i="7"/>
  <c r="D205" i="7"/>
  <c r="AM96" i="5"/>
  <c r="X96" i="5"/>
  <c r="AR96" i="5"/>
  <c r="N96" i="5"/>
  <c r="I96" i="5"/>
  <c r="AC96" i="5"/>
  <c r="AD96" i="5"/>
  <c r="O96" i="5"/>
  <c r="Y96" i="5"/>
  <c r="Z96" i="5"/>
  <c r="AS96" i="5"/>
  <c r="AT96" i="5"/>
  <c r="AN96" i="5"/>
  <c r="C97" i="2"/>
  <c r="J96" i="5"/>
  <c r="K96" i="5"/>
  <c r="D97" i="2"/>
  <c r="E97" i="2"/>
  <c r="C206" i="7"/>
  <c r="AO96" i="5"/>
  <c r="AE96" i="5"/>
  <c r="P96" i="5"/>
  <c r="F97" i="2"/>
  <c r="J97" i="5"/>
  <c r="N97" i="5"/>
  <c r="AM97" i="5"/>
  <c r="AR97" i="5"/>
  <c r="I97" i="5"/>
  <c r="X97" i="5"/>
  <c r="AC97" i="5"/>
  <c r="C98" i="2"/>
  <c r="AN97" i="5"/>
  <c r="Y97" i="5"/>
  <c r="D206" i="7"/>
  <c r="E206" i="7"/>
  <c r="AD97" i="5"/>
  <c r="AE97" i="5"/>
  <c r="O97" i="5"/>
  <c r="P97" i="5"/>
  <c r="AS97" i="5"/>
  <c r="AT97" i="5"/>
  <c r="K97" i="5"/>
  <c r="D98" i="2"/>
  <c r="E98" i="2"/>
  <c r="AO97" i="5"/>
  <c r="Z97" i="5"/>
  <c r="C207" i="7"/>
  <c r="F98" i="2"/>
  <c r="C99" i="2"/>
  <c r="AS98" i="5"/>
  <c r="N98" i="5"/>
  <c r="AM98" i="5"/>
  <c r="X98" i="5"/>
  <c r="AR98" i="5"/>
  <c r="AC98" i="5"/>
  <c r="I98" i="5"/>
  <c r="D207" i="7"/>
  <c r="E207" i="7"/>
  <c r="C208" i="7"/>
  <c r="AD98" i="5"/>
  <c r="AE98" i="5"/>
  <c r="Y98" i="5"/>
  <c r="J98" i="5"/>
  <c r="K98" i="5"/>
  <c r="O98" i="5"/>
  <c r="P98" i="5"/>
  <c r="AN98" i="5"/>
  <c r="AO98" i="5"/>
  <c r="AT98" i="5"/>
  <c r="Z98" i="5"/>
  <c r="D99" i="2"/>
  <c r="E99" i="2"/>
  <c r="D208" i="7"/>
  <c r="E208" i="7"/>
  <c r="N99" i="5"/>
  <c r="AM99" i="5"/>
  <c r="I99" i="5"/>
  <c r="AC99" i="5"/>
  <c r="AR99" i="5"/>
  <c r="X99" i="5"/>
  <c r="F99" i="2"/>
  <c r="C209" i="7"/>
  <c r="C100" i="2"/>
  <c r="O99" i="5"/>
  <c r="P99" i="5"/>
  <c r="AN99" i="5"/>
  <c r="AO99" i="5"/>
  <c r="Y99" i="5"/>
  <c r="Z99" i="5"/>
  <c r="AS99" i="5"/>
  <c r="AT99" i="5"/>
  <c r="AD99" i="5"/>
  <c r="AE99" i="5"/>
  <c r="J99" i="5"/>
  <c r="K99" i="5"/>
  <c r="D209" i="7"/>
  <c r="E209" i="7"/>
  <c r="D100" i="2"/>
  <c r="E100" i="2"/>
  <c r="C210" i="7"/>
  <c r="F100" i="2"/>
  <c r="C101" i="2"/>
  <c r="I100" i="5"/>
  <c r="AC100" i="5"/>
  <c r="X100" i="5"/>
  <c r="AR100" i="5"/>
  <c r="AM100" i="5"/>
  <c r="N100" i="5"/>
  <c r="E210" i="7"/>
  <c r="D210" i="7"/>
  <c r="C211" i="7"/>
  <c r="AD100" i="5"/>
  <c r="AE100" i="5"/>
  <c r="J100" i="5"/>
  <c r="K100" i="5"/>
  <c r="O100" i="5"/>
  <c r="P100" i="5"/>
  <c r="AS100" i="5"/>
  <c r="AT100" i="5"/>
  <c r="Y100" i="5"/>
  <c r="Z100" i="5"/>
  <c r="AN100" i="5"/>
  <c r="AO100" i="5"/>
  <c r="D101" i="2"/>
  <c r="E101" i="2"/>
  <c r="E211" i="7"/>
  <c r="D211" i="7"/>
  <c r="C212" i="7"/>
  <c r="AM101" i="5"/>
  <c r="AR101" i="5"/>
  <c r="N101" i="5"/>
  <c r="X101" i="5"/>
  <c r="AC101" i="5"/>
  <c r="I101" i="5"/>
  <c r="F101" i="2"/>
  <c r="D212" i="7"/>
  <c r="E212" i="7"/>
  <c r="C213" i="7"/>
  <c r="C102" i="2"/>
  <c r="J101" i="5"/>
  <c r="K101" i="5"/>
  <c r="AS101" i="5"/>
  <c r="AT101" i="5"/>
  <c r="Y101" i="5"/>
  <c r="Z101" i="5"/>
  <c r="AN101" i="5"/>
  <c r="AO101" i="5"/>
  <c r="AD101" i="5"/>
  <c r="AE101" i="5"/>
  <c r="O101" i="5"/>
  <c r="P101" i="5"/>
  <c r="D213" i="7"/>
  <c r="E213" i="7"/>
  <c r="D102" i="2"/>
  <c r="E102" i="2"/>
  <c r="C214" i="7"/>
  <c r="X102" i="5"/>
  <c r="I102" i="5"/>
  <c r="AM102" i="5"/>
  <c r="N102" i="5"/>
  <c r="AC102" i="5"/>
  <c r="AR102" i="5"/>
  <c r="F102" i="2"/>
  <c r="E214" i="7"/>
  <c r="D214" i="7"/>
  <c r="C215" i="7"/>
  <c r="C103" i="2"/>
  <c r="O102" i="5"/>
  <c r="P102" i="5"/>
  <c r="J102" i="5"/>
  <c r="K102" i="5"/>
  <c r="AD102" i="5"/>
  <c r="AE102" i="5"/>
  <c r="AN102" i="5"/>
  <c r="AO102" i="5"/>
  <c r="Y102" i="5"/>
  <c r="Z102" i="5"/>
  <c r="AS102" i="5"/>
  <c r="AT102" i="5"/>
  <c r="D215" i="7"/>
  <c r="E215" i="7"/>
  <c r="D103" i="2"/>
  <c r="E103" i="2"/>
  <c r="C216" i="7"/>
  <c r="E216" i="7"/>
  <c r="F103" i="2"/>
  <c r="AS103" i="5"/>
  <c r="O103" i="5"/>
  <c r="AN103" i="5"/>
  <c r="AM103" i="5"/>
  <c r="X103" i="5"/>
  <c r="N103" i="5"/>
  <c r="AC103" i="5"/>
  <c r="I103" i="5"/>
  <c r="AR103" i="5"/>
  <c r="D216" i="7"/>
  <c r="C217" i="7"/>
  <c r="J103" i="5"/>
  <c r="K103" i="5"/>
  <c r="AD103" i="5"/>
  <c r="AE103" i="5"/>
  <c r="Y103" i="5"/>
  <c r="C104" i="2"/>
  <c r="AT103" i="5"/>
  <c r="P103" i="5"/>
  <c r="AO103" i="5"/>
  <c r="Z103" i="5"/>
  <c r="D104" i="2"/>
  <c r="E104" i="2"/>
  <c r="D217" i="7"/>
  <c r="E217" i="7"/>
  <c r="C218" i="7"/>
  <c r="E218" i="7"/>
  <c r="I104" i="5"/>
  <c r="AR104" i="5"/>
  <c r="AC104" i="5"/>
  <c r="X104" i="5"/>
  <c r="AM104" i="5"/>
  <c r="N104" i="5"/>
  <c r="F104" i="2"/>
  <c r="D218" i="7"/>
  <c r="C219" i="7"/>
  <c r="C105" i="2"/>
  <c r="Y104" i="5"/>
  <c r="Z104" i="5"/>
  <c r="O104" i="5"/>
  <c r="P104" i="5"/>
  <c r="AS104" i="5"/>
  <c r="J104" i="5"/>
  <c r="K104" i="5"/>
  <c r="AN104" i="5"/>
  <c r="AO104" i="5"/>
  <c r="AD104" i="5"/>
  <c r="AE104" i="5"/>
  <c r="AT104" i="5"/>
  <c r="D219" i="7"/>
  <c r="E219" i="7"/>
  <c r="D105" i="2"/>
  <c r="E105" i="2"/>
  <c r="C220" i="7"/>
  <c r="N105" i="5"/>
  <c r="AC105" i="5"/>
  <c r="AM105" i="5"/>
  <c r="I105" i="5"/>
  <c r="X105" i="5"/>
  <c r="AR105" i="5"/>
  <c r="F105" i="2"/>
  <c r="E220" i="7"/>
  <c r="D220" i="7"/>
  <c r="C221" i="7"/>
  <c r="C106" i="2"/>
  <c r="AN105" i="5"/>
  <c r="AD105" i="5"/>
  <c r="AE105" i="5"/>
  <c r="AS105" i="5"/>
  <c r="AT105" i="5"/>
  <c r="Y105" i="5"/>
  <c r="J105" i="5"/>
  <c r="K105" i="5"/>
  <c r="O105" i="5"/>
  <c r="P105" i="5"/>
  <c r="AO105" i="5"/>
  <c r="Z105" i="5"/>
  <c r="D221" i="7"/>
  <c r="E221" i="7"/>
  <c r="D106" i="2"/>
  <c r="E106" i="2"/>
  <c r="C222" i="7"/>
  <c r="E222" i="7"/>
  <c r="I106" i="5"/>
  <c r="X106" i="5"/>
  <c r="N106" i="5"/>
  <c r="AM106" i="5"/>
  <c r="AC106" i="5"/>
  <c r="AR106" i="5"/>
  <c r="F106" i="2"/>
  <c r="D222" i="7"/>
  <c r="C223" i="7"/>
  <c r="E223" i="7"/>
  <c r="D223" i="7"/>
  <c r="C107" i="2"/>
  <c r="AS106" i="5"/>
  <c r="AT106" i="5"/>
  <c r="AD106" i="5"/>
  <c r="AE106" i="5"/>
  <c r="AN106" i="5"/>
  <c r="AO106" i="5"/>
  <c r="Y106" i="5"/>
  <c r="Z106" i="5"/>
  <c r="J106" i="5"/>
  <c r="K106" i="5"/>
  <c r="O106" i="5"/>
  <c r="P106" i="5"/>
  <c r="C224" i="7"/>
  <c r="D224" i="7"/>
  <c r="E224" i="7"/>
  <c r="C225" i="7"/>
  <c r="D107" i="2"/>
  <c r="D225" i="7"/>
  <c r="E225" i="7"/>
  <c r="E107" i="2"/>
  <c r="C226" i="7"/>
  <c r="D226" i="7"/>
  <c r="E226" i="7"/>
  <c r="I107" i="5"/>
  <c r="AM107" i="5"/>
  <c r="N107" i="5"/>
  <c r="AC107" i="5"/>
  <c r="X107" i="5"/>
  <c r="AR107" i="5"/>
  <c r="F107" i="2"/>
  <c r="C227" i="7"/>
  <c r="D227" i="7"/>
  <c r="C108" i="2"/>
  <c r="AN107" i="5"/>
  <c r="AO107" i="5"/>
  <c r="AD107" i="5"/>
  <c r="AE107" i="5"/>
  <c r="J107" i="5"/>
  <c r="K107" i="5"/>
  <c r="O107" i="5"/>
  <c r="Y107" i="5"/>
  <c r="Z107" i="5"/>
  <c r="AS107" i="5"/>
  <c r="AT107" i="5"/>
  <c r="P107" i="5"/>
  <c r="E227" i="7"/>
  <c r="C228" i="7"/>
  <c r="D228" i="7"/>
  <c r="D108" i="2"/>
  <c r="E108" i="2"/>
  <c r="E228" i="7"/>
  <c r="C229" i="7"/>
  <c r="D229" i="7"/>
  <c r="N108" i="5"/>
  <c r="X108" i="5"/>
  <c r="I108" i="5"/>
  <c r="AR108" i="5"/>
  <c r="AM108" i="5"/>
  <c r="AC108" i="5"/>
  <c r="F108" i="2"/>
  <c r="E229" i="7"/>
  <c r="C230" i="7"/>
  <c r="C109" i="2"/>
  <c r="AN108" i="5"/>
  <c r="AO108" i="5"/>
  <c r="AS108" i="5"/>
  <c r="AT108" i="5"/>
  <c r="O108" i="5"/>
  <c r="P108" i="5"/>
  <c r="J108" i="5"/>
  <c r="K108" i="5"/>
  <c r="Y108" i="5"/>
  <c r="Z108" i="5"/>
  <c r="AD108" i="5"/>
  <c r="AE108" i="5"/>
  <c r="D230" i="7"/>
  <c r="E230" i="7"/>
  <c r="D109" i="2"/>
  <c r="E109" i="2"/>
  <c r="C231" i="7"/>
  <c r="I109" i="5"/>
  <c r="X109" i="5"/>
  <c r="AC109" i="5"/>
  <c r="AM109" i="5"/>
  <c r="AR109" i="5"/>
  <c r="N109" i="5"/>
  <c r="F109" i="2"/>
  <c r="D231" i="7"/>
  <c r="E231" i="7"/>
  <c r="C110" i="2"/>
  <c r="AN109" i="5"/>
  <c r="AO109" i="5"/>
  <c r="AD109" i="5"/>
  <c r="AE109" i="5"/>
  <c r="AS109" i="5"/>
  <c r="AT109" i="5"/>
  <c r="Y109" i="5"/>
  <c r="J109" i="5"/>
  <c r="K109" i="5"/>
  <c r="O109" i="5"/>
  <c r="P109" i="5"/>
  <c r="Z109" i="5"/>
  <c r="C232" i="7"/>
  <c r="D232" i="7"/>
  <c r="E232" i="7"/>
  <c r="C233" i="7"/>
  <c r="D110" i="2"/>
  <c r="E110" i="2"/>
  <c r="E233" i="7"/>
  <c r="D233" i="7"/>
  <c r="C234" i="7"/>
  <c r="F110" i="2"/>
  <c r="C111" i="2"/>
  <c r="O110" i="5"/>
  <c r="J110" i="5"/>
  <c r="AD110" i="5"/>
  <c r="AN110" i="5"/>
  <c r="AS110" i="5"/>
  <c r="AM110" i="5"/>
  <c r="I110" i="5"/>
  <c r="AC110" i="5"/>
  <c r="N110" i="5"/>
  <c r="P110" i="5"/>
  <c r="X110" i="5"/>
  <c r="AR110" i="5"/>
  <c r="E234" i="7"/>
  <c r="D234" i="7"/>
  <c r="AE110" i="5"/>
  <c r="Y110" i="5"/>
  <c r="Z110" i="5"/>
  <c r="AT110" i="5"/>
  <c r="K110" i="5"/>
  <c r="AO110" i="5"/>
  <c r="D111" i="2"/>
  <c r="E111" i="2"/>
  <c r="C235" i="7"/>
  <c r="F111" i="2"/>
  <c r="C112" i="2"/>
  <c r="AD111" i="5"/>
  <c r="AS111" i="5"/>
  <c r="Y111" i="5"/>
  <c r="O111" i="5"/>
  <c r="I111" i="5"/>
  <c r="AM111" i="5"/>
  <c r="X111" i="5"/>
  <c r="AC111" i="5"/>
  <c r="AE111" i="5"/>
  <c r="N111" i="5"/>
  <c r="AR111" i="5"/>
  <c r="AT111" i="5"/>
  <c r="J111" i="5"/>
  <c r="K111" i="5"/>
  <c r="AN111" i="5"/>
  <c r="P111" i="5"/>
  <c r="E235" i="7"/>
  <c r="D235" i="7"/>
  <c r="C236" i="7"/>
  <c r="Z111" i="5"/>
  <c r="AO111" i="5"/>
  <c r="D112" i="2"/>
  <c r="E112" i="2"/>
  <c r="E236" i="7"/>
  <c r="D236" i="7"/>
  <c r="F112" i="2"/>
  <c r="C113" i="2"/>
  <c r="AN112" i="5"/>
  <c r="AS112" i="5"/>
  <c r="O112" i="5"/>
  <c r="AC112" i="5"/>
  <c r="AR112" i="5"/>
  <c r="N112" i="5"/>
  <c r="X112" i="5"/>
  <c r="I112" i="5"/>
  <c r="AM112" i="5"/>
  <c r="C237" i="7"/>
  <c r="AD112" i="5"/>
  <c r="AE112" i="5"/>
  <c r="AO112" i="5"/>
  <c r="P112" i="5"/>
  <c r="Y112" i="5"/>
  <c r="Z112" i="5"/>
  <c r="J112" i="5"/>
  <c r="K112" i="5"/>
  <c r="AT112" i="5"/>
  <c r="D113" i="2"/>
  <c r="E113" i="2"/>
  <c r="D237" i="7"/>
  <c r="E237" i="7"/>
  <c r="AR113" i="5"/>
  <c r="I113" i="5"/>
  <c r="X113" i="5"/>
  <c r="N113" i="5"/>
  <c r="AM113" i="5"/>
  <c r="AC113" i="5"/>
  <c r="F113" i="2"/>
  <c r="C238" i="7"/>
  <c r="D238" i="7"/>
  <c r="E238" i="7"/>
  <c r="C239" i="7"/>
  <c r="D239" i="7"/>
  <c r="C114" i="2"/>
  <c r="J113" i="5"/>
  <c r="K113" i="5"/>
  <c r="Y113" i="5"/>
  <c r="Z113" i="5"/>
  <c r="AN113" i="5"/>
  <c r="AO113" i="5"/>
  <c r="O113" i="5"/>
  <c r="AS113" i="5"/>
  <c r="AT113" i="5"/>
  <c r="AD113" i="5"/>
  <c r="AE113" i="5"/>
  <c r="P113" i="5"/>
  <c r="E239" i="7"/>
  <c r="C240" i="7"/>
  <c r="D114" i="2"/>
  <c r="E114" i="2"/>
  <c r="E240" i="7"/>
  <c r="D240" i="7"/>
  <c r="N114" i="5"/>
  <c r="AR114" i="5"/>
  <c r="AM114" i="5"/>
  <c r="X114" i="5"/>
  <c r="I114" i="5"/>
  <c r="AC114" i="5"/>
  <c r="F114" i="2"/>
  <c r="C241" i="7"/>
  <c r="C115" i="2"/>
  <c r="AS114" i="5"/>
  <c r="AT114" i="5"/>
  <c r="AN114" i="5"/>
  <c r="AO114" i="5"/>
  <c r="O114" i="5"/>
  <c r="J114" i="5"/>
  <c r="K114" i="5"/>
  <c r="Y114" i="5"/>
  <c r="Z114" i="5"/>
  <c r="AD114" i="5"/>
  <c r="AE114" i="5"/>
  <c r="P114" i="5"/>
  <c r="D241" i="7"/>
  <c r="E241" i="7"/>
  <c r="D115" i="2"/>
  <c r="E115" i="2"/>
  <c r="F115" i="2"/>
  <c r="C242" i="7"/>
  <c r="C116" i="2"/>
  <c r="O115" i="5"/>
  <c r="AN115" i="5"/>
  <c r="AD115" i="5"/>
  <c r="AS115" i="5"/>
  <c r="Y115" i="5"/>
  <c r="J115" i="5"/>
  <c r="AR115" i="5"/>
  <c r="AT115" i="5"/>
  <c r="AC115" i="5"/>
  <c r="I115" i="5"/>
  <c r="N115" i="5"/>
  <c r="X115" i="5"/>
  <c r="AM115" i="5"/>
  <c r="E242" i="7"/>
  <c r="D242" i="7"/>
  <c r="K115" i="5"/>
  <c r="AO115" i="5"/>
  <c r="Z115" i="5"/>
  <c r="P115" i="5"/>
  <c r="AE115" i="5"/>
  <c r="D116" i="2"/>
  <c r="E116" i="2"/>
  <c r="C243" i="7"/>
  <c r="I116" i="5"/>
  <c r="AR116" i="5"/>
  <c r="AM116" i="5"/>
  <c r="X116" i="5"/>
  <c r="AC116" i="5"/>
  <c r="N116" i="5"/>
  <c r="F116" i="2"/>
  <c r="E243" i="7"/>
  <c r="D243" i="7"/>
  <c r="C117" i="2"/>
  <c r="AN116" i="5"/>
  <c r="AO116" i="5"/>
  <c r="Y116" i="5"/>
  <c r="Z116" i="5"/>
  <c r="AD116" i="5"/>
  <c r="AE116" i="5"/>
  <c r="AS116" i="5"/>
  <c r="AT116" i="5"/>
  <c r="J116" i="5"/>
  <c r="K116" i="5"/>
  <c r="O116" i="5"/>
  <c r="P116" i="5"/>
  <c r="C244" i="7"/>
  <c r="D244" i="7"/>
  <c r="E244" i="7"/>
  <c r="D117" i="2"/>
  <c r="E117" i="2"/>
  <c r="C245" i="7"/>
  <c r="D245" i="7"/>
  <c r="F117" i="2"/>
  <c r="C118" i="2"/>
  <c r="Y117" i="5"/>
  <c r="O117" i="5"/>
  <c r="AD117" i="5"/>
  <c r="AN117" i="5"/>
  <c r="AC117" i="5"/>
  <c r="AR117" i="5"/>
  <c r="I117" i="5"/>
  <c r="AM117" i="5"/>
  <c r="X117" i="5"/>
  <c r="N117" i="5"/>
  <c r="E245" i="7"/>
  <c r="AS117" i="5"/>
  <c r="J117" i="5"/>
  <c r="K117" i="5"/>
  <c r="P117" i="5"/>
  <c r="Z117" i="5"/>
  <c r="AE117" i="5"/>
  <c r="AT117" i="5"/>
  <c r="AO117" i="5"/>
  <c r="D118" i="2"/>
  <c r="E118" i="2"/>
  <c r="I118" i="5"/>
  <c r="N118" i="5"/>
  <c r="X118" i="5"/>
  <c r="AM118" i="5"/>
  <c r="AC118" i="5"/>
  <c r="AR118" i="5"/>
  <c r="F118" i="2"/>
  <c r="C119" i="2"/>
  <c r="J118" i="5"/>
  <c r="K118" i="5"/>
  <c r="AD118" i="5"/>
  <c r="AE118" i="5"/>
  <c r="AN118" i="5"/>
  <c r="AO118" i="5"/>
  <c r="Y118" i="5"/>
  <c r="Z118" i="5"/>
  <c r="AS118" i="5"/>
  <c r="AT118" i="5"/>
  <c r="O118" i="5"/>
  <c r="P118" i="5"/>
  <c r="D119" i="2"/>
  <c r="E119" i="2"/>
  <c r="F119" i="2"/>
  <c r="C120" i="2"/>
  <c r="J119" i="5"/>
  <c r="Y119" i="5"/>
  <c r="O119" i="5"/>
  <c r="AN119" i="5"/>
  <c r="AS119" i="5"/>
  <c r="I119" i="5"/>
  <c r="X119" i="5"/>
  <c r="AM119" i="5"/>
  <c r="N119" i="5"/>
  <c r="P119" i="5"/>
  <c r="AC119" i="5"/>
  <c r="AR119" i="5"/>
  <c r="AD119" i="5"/>
  <c r="AT119" i="5"/>
  <c r="AE119" i="5"/>
  <c r="K119" i="5"/>
  <c r="AO119" i="5"/>
  <c r="Z119" i="5"/>
  <c r="D120" i="2"/>
  <c r="E120" i="2"/>
  <c r="F120" i="2"/>
  <c r="C121" i="2"/>
  <c r="AN120" i="5"/>
  <c r="AD120" i="5"/>
  <c r="Y120" i="5"/>
  <c r="O120" i="5"/>
  <c r="AS120" i="5"/>
  <c r="J120" i="5"/>
  <c r="X120" i="5"/>
  <c r="AM120" i="5"/>
  <c r="N120" i="5"/>
  <c r="P120" i="5"/>
  <c r="I120" i="5"/>
  <c r="K120" i="5"/>
  <c r="AR120" i="5"/>
  <c r="AC120" i="5"/>
  <c r="Z120" i="5"/>
  <c r="AE120" i="5"/>
  <c r="AT120" i="5"/>
  <c r="AO120" i="5"/>
  <c r="D121" i="2"/>
  <c r="E121" i="2"/>
  <c r="I121" i="5"/>
  <c r="AM121" i="5"/>
  <c r="X121" i="5"/>
  <c r="N121" i="5"/>
  <c r="AC121" i="5"/>
  <c r="AR121" i="5"/>
  <c r="F121" i="2"/>
  <c r="C122" i="2"/>
  <c r="J121" i="5"/>
  <c r="K121" i="5"/>
  <c r="O121" i="5"/>
  <c r="P121" i="5"/>
  <c r="AN121" i="5"/>
  <c r="AS121" i="5"/>
  <c r="AT121" i="5"/>
  <c r="AD121" i="5"/>
  <c r="AE121" i="5"/>
  <c r="Y121" i="5"/>
  <c r="Z121" i="5"/>
  <c r="AO121" i="5"/>
  <c r="D122" i="2"/>
  <c r="E122" i="2"/>
  <c r="F122" i="2"/>
  <c r="C123" i="2"/>
  <c r="AN122" i="5"/>
  <c r="O122" i="5"/>
  <c r="AD122" i="5"/>
  <c r="AS122" i="5"/>
  <c r="Y122" i="5"/>
  <c r="J122" i="5"/>
  <c r="N122" i="5"/>
  <c r="AR122" i="5"/>
  <c r="AT122" i="5"/>
  <c r="AM122" i="5"/>
  <c r="I122" i="5"/>
  <c r="X122" i="5"/>
  <c r="AC122" i="5"/>
  <c r="Z122" i="5"/>
  <c r="P122" i="5"/>
  <c r="K122" i="5"/>
  <c r="AO122" i="5"/>
  <c r="AE122" i="5"/>
  <c r="D123" i="2"/>
  <c r="E123" i="2"/>
  <c r="X123" i="5"/>
  <c r="AR123" i="5"/>
  <c r="N123" i="5"/>
  <c r="AC123" i="5"/>
  <c r="I123" i="5"/>
  <c r="AM123" i="5"/>
  <c r="F123" i="2"/>
  <c r="C124" i="2"/>
  <c r="AS123" i="5"/>
  <c r="AT123" i="5"/>
  <c r="AD123" i="5"/>
  <c r="AE123" i="5"/>
  <c r="J123" i="5"/>
  <c r="K123" i="5"/>
  <c r="AN123" i="5"/>
  <c r="AO123" i="5"/>
  <c r="Y123" i="5"/>
  <c r="Z123" i="5"/>
  <c r="O123" i="5"/>
  <c r="P123" i="5"/>
  <c r="D124" i="2"/>
  <c r="E124" i="2"/>
  <c r="F124" i="2"/>
  <c r="C125" i="2"/>
  <c r="AS124" i="5"/>
  <c r="O124" i="5"/>
  <c r="Y124" i="5"/>
  <c r="J124" i="5"/>
  <c r="AD124" i="5"/>
  <c r="I124" i="5"/>
  <c r="AR124" i="5"/>
  <c r="AC124" i="5"/>
  <c r="X124" i="5"/>
  <c r="AM124" i="5"/>
  <c r="N124" i="5"/>
  <c r="Z124" i="5"/>
  <c r="AN124" i="5"/>
  <c r="AO124" i="5"/>
  <c r="K124" i="5"/>
  <c r="AE124" i="5"/>
  <c r="P124" i="5"/>
  <c r="AT124" i="5"/>
  <c r="D125" i="2"/>
  <c r="E125" i="2"/>
  <c r="AC125" i="5"/>
  <c r="AR125" i="5"/>
  <c r="AM125" i="5"/>
  <c r="I125" i="5"/>
  <c r="X125" i="5"/>
  <c r="N125" i="5"/>
  <c r="F125" i="2"/>
  <c r="C126" i="2"/>
  <c r="J125" i="5"/>
  <c r="K125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B8" i="3"/>
  <c r="O125" i="5"/>
  <c r="P125" i="5"/>
  <c r="AD125" i="5"/>
  <c r="AE125" i="5"/>
  <c r="Y125" i="5"/>
  <c r="Z125" i="5"/>
  <c r="AA125" i="5"/>
  <c r="AA124" i="5"/>
  <c r="AA123" i="5"/>
  <c r="AA122" i="5"/>
  <c r="AA121" i="5"/>
  <c r="AA120" i="5"/>
  <c r="AA119" i="5"/>
  <c r="AA118" i="5"/>
  <c r="AA117" i="5"/>
  <c r="AA116" i="5"/>
  <c r="AA115" i="5"/>
  <c r="AA114" i="5"/>
  <c r="AA113" i="5"/>
  <c r="AA112" i="5"/>
  <c r="AA111" i="5"/>
  <c r="AA110" i="5"/>
  <c r="AA109" i="5"/>
  <c r="AA108" i="5"/>
  <c r="AA107" i="5"/>
  <c r="AA106" i="5"/>
  <c r="AA105" i="5"/>
  <c r="AA104" i="5"/>
  <c r="AA103" i="5"/>
  <c r="AA102" i="5"/>
  <c r="AA101" i="5"/>
  <c r="AA100" i="5"/>
  <c r="AA99" i="5"/>
  <c r="AA98" i="5"/>
  <c r="AA97" i="5"/>
  <c r="AA96" i="5"/>
  <c r="AA95" i="5"/>
  <c r="AA94" i="5"/>
  <c r="AA93" i="5"/>
  <c r="AA92" i="5"/>
  <c r="AA91" i="5"/>
  <c r="AA90" i="5"/>
  <c r="AA89" i="5"/>
  <c r="AA88" i="5"/>
  <c r="AA87" i="5"/>
  <c r="AA86" i="5"/>
  <c r="AA85" i="5"/>
  <c r="AA84" i="5"/>
  <c r="AA83" i="5"/>
  <c r="AA82" i="5"/>
  <c r="AA81" i="5"/>
  <c r="AA80" i="5"/>
  <c r="AA79" i="5"/>
  <c r="AA78" i="5"/>
  <c r="AA77" i="5"/>
  <c r="AA76" i="5"/>
  <c r="AA75" i="5"/>
  <c r="AA74" i="5"/>
  <c r="AA73" i="5"/>
  <c r="AA72" i="5"/>
  <c r="AA71" i="5"/>
  <c r="AA70" i="5"/>
  <c r="AA69" i="5"/>
  <c r="AA68" i="5"/>
  <c r="AA67" i="5"/>
  <c r="AA66" i="5"/>
  <c r="AA65" i="5"/>
  <c r="AA64" i="5"/>
  <c r="AA63" i="5"/>
  <c r="AA62" i="5"/>
  <c r="AA61" i="5"/>
  <c r="AA60" i="5"/>
  <c r="AA59" i="5"/>
  <c r="AA58" i="5"/>
  <c r="AA57" i="5"/>
  <c r="AA56" i="5"/>
  <c r="AA55" i="5"/>
  <c r="AA54" i="5"/>
  <c r="AA53" i="5"/>
  <c r="AA52" i="5"/>
  <c r="AA51" i="5"/>
  <c r="AA50" i="5"/>
  <c r="AA49" i="5"/>
  <c r="AA48" i="5"/>
  <c r="AA47" i="5"/>
  <c r="AA46" i="5"/>
  <c r="AA45" i="5"/>
  <c r="AA44" i="5"/>
  <c r="AA43" i="5"/>
  <c r="AA42" i="5"/>
  <c r="AA41" i="5"/>
  <c r="AA40" i="5"/>
  <c r="AA39" i="5"/>
  <c r="AA38" i="5"/>
  <c r="AA37" i="5"/>
  <c r="AA36" i="5"/>
  <c r="AA35" i="5"/>
  <c r="AA34" i="5"/>
  <c r="AA33" i="5"/>
  <c r="AA32" i="5"/>
  <c r="AA31" i="5"/>
  <c r="AA30" i="5"/>
  <c r="AA29" i="5"/>
  <c r="AA28" i="5"/>
  <c r="AA27" i="5"/>
  <c r="AA26" i="5"/>
  <c r="AA25" i="5"/>
  <c r="AA24" i="5"/>
  <c r="AA23" i="5"/>
  <c r="AA22" i="5"/>
  <c r="AA21" i="5"/>
  <c r="AA20" i="5"/>
  <c r="AA19" i="5"/>
  <c r="AA18" i="5"/>
  <c r="AA17" i="5"/>
  <c r="AA16" i="5"/>
  <c r="AA15" i="5"/>
  <c r="AA14" i="5"/>
  <c r="AA13" i="5"/>
  <c r="AA12" i="5"/>
  <c r="AA11" i="5"/>
  <c r="AA10" i="5"/>
  <c r="AA9" i="5"/>
  <c r="AA8" i="5"/>
  <c r="AA7" i="5"/>
  <c r="AA6" i="5"/>
  <c r="C8" i="3"/>
  <c r="AS125" i="5"/>
  <c r="AT125" i="5"/>
  <c r="AN125" i="5"/>
  <c r="AO125" i="5"/>
  <c r="AP125" i="5"/>
  <c r="AP124" i="5"/>
  <c r="AP123" i="5"/>
  <c r="AP122" i="5"/>
  <c r="AP121" i="5"/>
  <c r="AP120" i="5"/>
  <c r="AP119" i="5"/>
  <c r="AP118" i="5"/>
  <c r="AP117" i="5"/>
  <c r="AP116" i="5"/>
  <c r="AP115" i="5"/>
  <c r="AP114" i="5"/>
  <c r="AP113" i="5"/>
  <c r="AP112" i="5"/>
  <c r="AP111" i="5"/>
  <c r="AP110" i="5"/>
  <c r="AP109" i="5"/>
  <c r="AP108" i="5"/>
  <c r="AP107" i="5"/>
  <c r="AP106" i="5"/>
  <c r="AP105" i="5"/>
  <c r="AP104" i="5"/>
  <c r="AP103" i="5"/>
  <c r="AP102" i="5"/>
  <c r="AP101" i="5"/>
  <c r="AP100" i="5"/>
  <c r="AP99" i="5"/>
  <c r="AP98" i="5"/>
  <c r="AP97" i="5"/>
  <c r="AP96" i="5"/>
  <c r="AP95" i="5"/>
  <c r="AP94" i="5"/>
  <c r="AP93" i="5"/>
  <c r="AP92" i="5"/>
  <c r="AP91" i="5"/>
  <c r="AP90" i="5"/>
  <c r="AP89" i="5"/>
  <c r="AP88" i="5"/>
  <c r="AP87" i="5"/>
  <c r="AP86" i="5"/>
  <c r="AP85" i="5"/>
  <c r="AP84" i="5"/>
  <c r="AP83" i="5"/>
  <c r="AP82" i="5"/>
  <c r="AP81" i="5"/>
  <c r="AP80" i="5"/>
  <c r="AP79" i="5"/>
  <c r="AP78" i="5"/>
  <c r="AP77" i="5"/>
  <c r="AP76" i="5"/>
  <c r="AP75" i="5"/>
  <c r="AP74" i="5"/>
  <c r="AP73" i="5"/>
  <c r="AP72" i="5"/>
  <c r="AP71" i="5"/>
  <c r="AP70" i="5"/>
  <c r="AP69" i="5"/>
  <c r="AP68" i="5"/>
  <c r="AP67" i="5"/>
  <c r="AP66" i="5"/>
  <c r="AP65" i="5"/>
  <c r="AP64" i="5"/>
  <c r="AP63" i="5"/>
  <c r="AP62" i="5"/>
  <c r="AP61" i="5"/>
  <c r="AP60" i="5"/>
  <c r="AP59" i="5"/>
  <c r="AP58" i="5"/>
  <c r="AP57" i="5"/>
  <c r="AP56" i="5"/>
  <c r="AP55" i="5"/>
  <c r="AP54" i="5"/>
  <c r="AP53" i="5"/>
  <c r="AP52" i="5"/>
  <c r="AP51" i="5"/>
  <c r="AP50" i="5"/>
  <c r="AP49" i="5"/>
  <c r="AP48" i="5"/>
  <c r="AP47" i="5"/>
  <c r="AP46" i="5"/>
  <c r="AP45" i="5"/>
  <c r="AP44" i="5"/>
  <c r="AP43" i="5"/>
  <c r="AP42" i="5"/>
  <c r="AP41" i="5"/>
  <c r="AP40" i="5"/>
  <c r="AP39" i="5"/>
  <c r="AP38" i="5"/>
  <c r="AP37" i="5"/>
  <c r="AP36" i="5"/>
  <c r="AP35" i="5"/>
  <c r="AP34" i="5"/>
  <c r="AP33" i="5"/>
  <c r="AP32" i="5"/>
  <c r="AP31" i="5"/>
  <c r="AP30" i="5"/>
  <c r="AP29" i="5"/>
  <c r="AP28" i="5"/>
  <c r="AP27" i="5"/>
  <c r="AP26" i="5"/>
  <c r="AP25" i="5"/>
  <c r="AP24" i="5"/>
  <c r="AP23" i="5"/>
  <c r="AP22" i="5"/>
  <c r="AP21" i="5"/>
  <c r="AP20" i="5"/>
  <c r="AP19" i="5"/>
  <c r="AP18" i="5"/>
  <c r="AP17" i="5"/>
  <c r="AP16" i="5"/>
  <c r="AP15" i="5"/>
  <c r="AP14" i="5"/>
  <c r="AP13" i="5"/>
  <c r="AP12" i="5"/>
  <c r="AP11" i="5"/>
  <c r="AP10" i="5"/>
  <c r="AP9" i="5"/>
  <c r="AP8" i="5"/>
  <c r="AP7" i="5"/>
  <c r="AP6" i="5"/>
  <c r="D8" i="3"/>
  <c r="D126" i="2"/>
  <c r="E126" i="2"/>
  <c r="N126" i="5"/>
  <c r="AC126" i="5"/>
  <c r="AR126" i="5"/>
  <c r="F126" i="2"/>
  <c r="C127" i="2"/>
  <c r="AD126" i="5"/>
  <c r="AE126" i="5"/>
  <c r="AS126" i="5"/>
  <c r="AT126" i="5"/>
  <c r="O126" i="5"/>
  <c r="P126" i="5"/>
  <c r="D127" i="2"/>
  <c r="E127" i="2"/>
  <c r="AR127" i="5"/>
  <c r="N127" i="5"/>
  <c r="AC127" i="5"/>
  <c r="F127" i="2"/>
  <c r="C128" i="2"/>
  <c r="AD127" i="5"/>
  <c r="AE127" i="5"/>
  <c r="AS127" i="5"/>
  <c r="AT127" i="5"/>
  <c r="O127" i="5"/>
  <c r="P127" i="5"/>
  <c r="D128" i="2"/>
  <c r="E128" i="2"/>
  <c r="AC128" i="5"/>
  <c r="AR128" i="5"/>
  <c r="N128" i="5"/>
  <c r="F128" i="2"/>
  <c r="C129" i="2"/>
  <c r="AS128" i="5"/>
  <c r="AT128" i="5"/>
  <c r="O128" i="5"/>
  <c r="P128" i="5"/>
  <c r="AD128" i="5"/>
  <c r="AE128" i="5"/>
  <c r="D129" i="2"/>
  <c r="E129" i="2"/>
  <c r="N129" i="5"/>
  <c r="AR129" i="5"/>
  <c r="AC129" i="5"/>
  <c r="F129" i="2"/>
  <c r="C130" i="2"/>
  <c r="O129" i="5"/>
  <c r="P129" i="5"/>
  <c r="AD129" i="5"/>
  <c r="AE129" i="5"/>
  <c r="AS129" i="5"/>
  <c r="AT129" i="5"/>
  <c r="D130" i="2"/>
  <c r="E130" i="2"/>
  <c r="N130" i="5"/>
  <c r="AR130" i="5"/>
  <c r="AC130" i="5"/>
  <c r="F130" i="2"/>
  <c r="C131" i="2"/>
  <c r="AD130" i="5"/>
  <c r="AE130" i="5"/>
  <c r="AS130" i="5"/>
  <c r="AT130" i="5"/>
  <c r="O130" i="5"/>
  <c r="P130" i="5"/>
  <c r="D131" i="2"/>
  <c r="E131" i="2"/>
  <c r="N131" i="5"/>
  <c r="AC131" i="5"/>
  <c r="AR131" i="5"/>
  <c r="F131" i="2"/>
  <c r="C132" i="2"/>
  <c r="AD131" i="5"/>
  <c r="AE131" i="5"/>
  <c r="O131" i="5"/>
  <c r="P131" i="5"/>
  <c r="AS131" i="5"/>
  <c r="AT131" i="5"/>
  <c r="D132" i="2"/>
  <c r="E132" i="2"/>
  <c r="AR132" i="5"/>
  <c r="N132" i="5"/>
  <c r="AC132" i="5"/>
  <c r="F132" i="2"/>
  <c r="C133" i="2"/>
  <c r="O132" i="5"/>
  <c r="P132" i="5"/>
  <c r="AS132" i="5"/>
  <c r="AT132" i="5"/>
  <c r="AD132" i="5"/>
  <c r="AE132" i="5"/>
  <c r="D133" i="2"/>
  <c r="E133" i="2"/>
  <c r="AR133" i="5"/>
  <c r="AC133" i="5"/>
  <c r="N133" i="5"/>
  <c r="F133" i="2"/>
  <c r="C134" i="2"/>
  <c r="AS133" i="5"/>
  <c r="AT133" i="5"/>
  <c r="AD133" i="5"/>
  <c r="AE133" i="5"/>
  <c r="O133" i="5"/>
  <c r="P133" i="5"/>
  <c r="D134" i="2"/>
  <c r="E134" i="2"/>
  <c r="AC134" i="5"/>
  <c r="AR134" i="5"/>
  <c r="N134" i="5"/>
  <c r="F134" i="2"/>
  <c r="C135" i="2"/>
  <c r="AS134" i="5"/>
  <c r="AT134" i="5"/>
  <c r="O134" i="5"/>
  <c r="P134" i="5"/>
  <c r="AD134" i="5"/>
  <c r="AE134" i="5"/>
  <c r="D135" i="2"/>
  <c r="E135" i="2"/>
  <c r="N135" i="5"/>
  <c r="AR135" i="5"/>
  <c r="AC135" i="5"/>
  <c r="F135" i="2"/>
  <c r="C136" i="2"/>
  <c r="AD135" i="5"/>
  <c r="AE135" i="5"/>
  <c r="AS135" i="5"/>
  <c r="AT135" i="5"/>
  <c r="O135" i="5"/>
  <c r="P135" i="5"/>
  <c r="D136" i="2"/>
  <c r="E136" i="2"/>
  <c r="AC136" i="5"/>
  <c r="AR136" i="5"/>
  <c r="N136" i="5"/>
  <c r="F136" i="2"/>
  <c r="C137" i="2"/>
  <c r="D137" i="2"/>
  <c r="AS136" i="5"/>
  <c r="AT136" i="5"/>
  <c r="AD136" i="5"/>
  <c r="AE136" i="5"/>
  <c r="O136" i="5"/>
  <c r="P136" i="5"/>
  <c r="E137" i="2"/>
  <c r="AC137" i="5"/>
  <c r="N137" i="5"/>
  <c r="AR137" i="5"/>
  <c r="F137" i="2"/>
  <c r="C138" i="2"/>
  <c r="O137" i="5"/>
  <c r="P137" i="5"/>
  <c r="AS137" i="5"/>
  <c r="AT137" i="5"/>
  <c r="AD137" i="5"/>
  <c r="AE137" i="5"/>
  <c r="D138" i="2"/>
  <c r="E138" i="2"/>
  <c r="AC138" i="5"/>
  <c r="N138" i="5"/>
  <c r="AR138" i="5"/>
  <c r="F138" i="2"/>
  <c r="C139" i="2"/>
  <c r="O138" i="5"/>
  <c r="P138" i="5"/>
  <c r="AD138" i="5"/>
  <c r="AE138" i="5"/>
  <c r="AS138" i="5"/>
  <c r="AT138" i="5"/>
  <c r="D139" i="2"/>
  <c r="E139" i="2"/>
  <c r="N139" i="5"/>
  <c r="AR139" i="5"/>
  <c r="AC139" i="5"/>
  <c r="F139" i="2"/>
  <c r="C140" i="2"/>
  <c r="AD139" i="5"/>
  <c r="AE139" i="5"/>
  <c r="O139" i="5"/>
  <c r="P139" i="5"/>
  <c r="AS139" i="5"/>
  <c r="AT139" i="5"/>
  <c r="D140" i="2"/>
  <c r="E140" i="2"/>
  <c r="AR140" i="5"/>
  <c r="AC140" i="5"/>
  <c r="N140" i="5"/>
  <c r="F140" i="2"/>
  <c r="C141" i="2"/>
  <c r="O140" i="5"/>
  <c r="P140" i="5"/>
  <c r="AD140" i="5"/>
  <c r="AE140" i="5"/>
  <c r="AS140" i="5"/>
  <c r="AT140" i="5"/>
  <c r="D141" i="2"/>
  <c r="E141" i="2"/>
  <c r="AR141" i="5"/>
  <c r="N141" i="5"/>
  <c r="AC141" i="5"/>
  <c r="F141" i="2"/>
  <c r="C142" i="2"/>
  <c r="AS141" i="5"/>
  <c r="AT141" i="5"/>
  <c r="AD141" i="5"/>
  <c r="AE141" i="5"/>
  <c r="O141" i="5"/>
  <c r="P141" i="5"/>
  <c r="D142" i="2"/>
  <c r="E142" i="2"/>
  <c r="AC142" i="5"/>
  <c r="AR142" i="5"/>
  <c r="N142" i="5"/>
  <c r="F142" i="2"/>
  <c r="C143" i="2"/>
  <c r="AD142" i="5"/>
  <c r="AE142" i="5"/>
  <c r="AS142" i="5"/>
  <c r="AT142" i="5"/>
  <c r="O142" i="5"/>
  <c r="P142" i="5"/>
  <c r="D143" i="2"/>
  <c r="E143" i="2"/>
  <c r="N143" i="5"/>
  <c r="AC143" i="5"/>
  <c r="AR143" i="5"/>
  <c r="F143" i="2"/>
  <c r="C144" i="2"/>
  <c r="O143" i="5"/>
  <c r="P143" i="5"/>
  <c r="AD143" i="5"/>
  <c r="AE143" i="5"/>
  <c r="AS143" i="5"/>
  <c r="AT143" i="5"/>
  <c r="D144" i="2"/>
  <c r="E144" i="2"/>
  <c r="AC144" i="5"/>
  <c r="AR144" i="5"/>
  <c r="N144" i="5"/>
  <c r="F144" i="2"/>
  <c r="C145" i="2"/>
  <c r="AD144" i="5"/>
  <c r="AE144" i="5"/>
  <c r="O144" i="5"/>
  <c r="P144" i="5"/>
  <c r="AS144" i="5"/>
  <c r="AT144" i="5"/>
  <c r="D145" i="2"/>
  <c r="E145" i="2"/>
  <c r="N145" i="5"/>
  <c r="AR145" i="5"/>
  <c r="AC145" i="5"/>
  <c r="F145" i="2"/>
  <c r="C146" i="2"/>
  <c r="AD145" i="5"/>
  <c r="AE145" i="5"/>
  <c r="AS145" i="5"/>
  <c r="AT145" i="5"/>
  <c r="O145" i="5"/>
  <c r="P145" i="5"/>
  <c r="D146" i="2"/>
  <c r="E146" i="2"/>
  <c r="AC146" i="5"/>
  <c r="N146" i="5"/>
  <c r="AR146" i="5"/>
  <c r="F146" i="2"/>
  <c r="C147" i="2"/>
  <c r="AS146" i="5"/>
  <c r="AT146" i="5"/>
  <c r="O146" i="5"/>
  <c r="P146" i="5"/>
  <c r="AD146" i="5"/>
  <c r="AE146" i="5"/>
  <c r="D147" i="2"/>
  <c r="E147" i="2"/>
  <c r="AC147" i="5"/>
  <c r="N147" i="5"/>
  <c r="AR147" i="5"/>
  <c r="F147" i="2"/>
  <c r="C148" i="2"/>
  <c r="AD147" i="5"/>
  <c r="AE147" i="5"/>
  <c r="O147" i="5"/>
  <c r="P147" i="5"/>
  <c r="AS147" i="5"/>
  <c r="AT147" i="5"/>
  <c r="D148" i="2"/>
  <c r="E148" i="2"/>
  <c r="N148" i="5"/>
  <c r="AR148" i="5"/>
  <c r="AC148" i="5"/>
  <c r="F148" i="2"/>
  <c r="C149" i="2"/>
  <c r="O148" i="5"/>
  <c r="P148" i="5"/>
  <c r="AS148" i="5"/>
  <c r="AT148" i="5"/>
  <c r="AD148" i="5"/>
  <c r="AE148" i="5"/>
  <c r="D149" i="2"/>
  <c r="E149" i="2"/>
  <c r="AC149" i="5"/>
  <c r="N149" i="5"/>
  <c r="AR149" i="5"/>
  <c r="F149" i="2"/>
  <c r="C150" i="2"/>
  <c r="AD149" i="5"/>
  <c r="AE149" i="5"/>
  <c r="O149" i="5"/>
  <c r="P149" i="5"/>
  <c r="AS149" i="5"/>
  <c r="AT149" i="5"/>
  <c r="D150" i="2"/>
  <c r="E150" i="2"/>
  <c r="AR150" i="5"/>
  <c r="N150" i="5"/>
  <c r="AC150" i="5"/>
  <c r="F150" i="2"/>
  <c r="C151" i="2"/>
  <c r="AS150" i="5"/>
  <c r="AT150" i="5"/>
  <c r="O150" i="5"/>
  <c r="P150" i="5"/>
  <c r="AD150" i="5"/>
  <c r="AE150" i="5"/>
  <c r="D151" i="2"/>
  <c r="E151" i="2"/>
  <c r="AR151" i="5"/>
  <c r="N151" i="5"/>
  <c r="AC151" i="5"/>
  <c r="F151" i="2"/>
  <c r="C152" i="2"/>
  <c r="AD151" i="5"/>
  <c r="AE151" i="5"/>
  <c r="AS151" i="5"/>
  <c r="AT151" i="5"/>
  <c r="O151" i="5"/>
  <c r="P151" i="5"/>
  <c r="D152" i="2"/>
  <c r="E152" i="2"/>
  <c r="AC152" i="5"/>
  <c r="N152" i="5"/>
  <c r="AR152" i="5"/>
  <c r="F152" i="2"/>
  <c r="C153" i="2"/>
  <c r="AD152" i="5"/>
  <c r="AE152" i="5"/>
  <c r="O152" i="5"/>
  <c r="P152" i="5"/>
  <c r="AS152" i="5"/>
  <c r="AT152" i="5"/>
  <c r="D153" i="2"/>
  <c r="E153" i="2"/>
  <c r="AC153" i="5"/>
  <c r="N153" i="5"/>
  <c r="AR153" i="5"/>
  <c r="F153" i="2"/>
  <c r="C154" i="2"/>
  <c r="AS153" i="5"/>
  <c r="AT153" i="5"/>
  <c r="AD153" i="5"/>
  <c r="AE153" i="5"/>
  <c r="O153" i="5"/>
  <c r="P153" i="5"/>
  <c r="D154" i="2"/>
  <c r="E154" i="2"/>
  <c r="AR154" i="5"/>
  <c r="N154" i="5"/>
  <c r="AC154" i="5"/>
  <c r="F154" i="2"/>
  <c r="C155" i="2"/>
  <c r="O154" i="5"/>
  <c r="P154" i="5"/>
  <c r="AS154" i="5"/>
  <c r="AT154" i="5"/>
  <c r="AD154" i="5"/>
  <c r="AE154" i="5"/>
  <c r="D155" i="2"/>
  <c r="E155" i="2"/>
  <c r="AR155" i="5"/>
  <c r="N155" i="5"/>
  <c r="AC155" i="5"/>
  <c r="F155" i="2"/>
  <c r="C156" i="2"/>
  <c r="O155" i="5"/>
  <c r="P155" i="5"/>
  <c r="AS155" i="5"/>
  <c r="AT155" i="5"/>
  <c r="AD155" i="5"/>
  <c r="AE155" i="5"/>
  <c r="D156" i="2"/>
  <c r="E156" i="2"/>
  <c r="AC156" i="5"/>
  <c r="N156" i="5"/>
  <c r="AR156" i="5"/>
  <c r="F156" i="2"/>
  <c r="C157" i="2"/>
  <c r="AS156" i="5"/>
  <c r="AT156" i="5"/>
  <c r="AD156" i="5"/>
  <c r="AE156" i="5"/>
  <c r="O156" i="5"/>
  <c r="P156" i="5"/>
  <c r="D157" i="2"/>
  <c r="E157" i="2"/>
  <c r="AC157" i="5"/>
  <c r="AR157" i="5"/>
  <c r="N157" i="5"/>
  <c r="F157" i="2"/>
  <c r="C158" i="2"/>
  <c r="AD157" i="5"/>
  <c r="AE157" i="5"/>
  <c r="O157" i="5"/>
  <c r="P157" i="5"/>
  <c r="AS157" i="5"/>
  <c r="AT157" i="5"/>
  <c r="D158" i="2"/>
  <c r="E158" i="2"/>
  <c r="N158" i="5"/>
  <c r="AC158" i="5"/>
  <c r="AR158" i="5"/>
  <c r="F158" i="2"/>
  <c r="C159" i="2"/>
  <c r="AS158" i="5"/>
  <c r="AT158" i="5"/>
  <c r="O158" i="5"/>
  <c r="P158" i="5"/>
  <c r="AD158" i="5"/>
  <c r="AE158" i="5"/>
  <c r="D159" i="2"/>
  <c r="E159" i="2"/>
  <c r="F159" i="2"/>
  <c r="C160" i="2"/>
  <c r="AD159" i="5"/>
  <c r="AS159" i="5"/>
  <c r="O159" i="5"/>
  <c r="AC159" i="5"/>
  <c r="AR159" i="5"/>
  <c r="N159" i="5"/>
  <c r="P159" i="5"/>
  <c r="AT159" i="5"/>
  <c r="AE159" i="5"/>
  <c r="D160" i="2"/>
  <c r="E160" i="2"/>
  <c r="F160" i="2"/>
  <c r="C161" i="2"/>
  <c r="O160" i="5"/>
  <c r="AD160" i="5"/>
  <c r="AS160" i="5"/>
  <c r="AR160" i="5"/>
  <c r="N160" i="5"/>
  <c r="AC160" i="5"/>
  <c r="AE160" i="5"/>
  <c r="P160" i="5"/>
  <c r="AT160" i="5"/>
  <c r="D161" i="2"/>
  <c r="E161" i="2"/>
  <c r="F161" i="2"/>
  <c r="C162" i="2"/>
  <c r="O161" i="5"/>
  <c r="AS161" i="5"/>
  <c r="AD161" i="5"/>
  <c r="AR161" i="5"/>
  <c r="AC161" i="5"/>
  <c r="N161" i="5"/>
  <c r="P161" i="5"/>
  <c r="AE161" i="5"/>
  <c r="AT161" i="5"/>
  <c r="D162" i="2"/>
  <c r="E162" i="2"/>
  <c r="F162" i="2"/>
  <c r="C163" i="2"/>
  <c r="AS162" i="5"/>
  <c r="AR162" i="5"/>
  <c r="N162" i="5"/>
  <c r="AC162" i="5"/>
  <c r="O162" i="5"/>
  <c r="AD162" i="5"/>
  <c r="AE162" i="5"/>
  <c r="P162" i="5"/>
  <c r="AT162" i="5"/>
  <c r="D163" i="2"/>
  <c r="E163" i="2"/>
  <c r="F163" i="2"/>
  <c r="AC163" i="5"/>
  <c r="AR163" i="5"/>
  <c r="N163" i="5"/>
  <c r="O163" i="5"/>
  <c r="P163" i="5"/>
  <c r="AS163" i="5"/>
  <c r="AT163" i="5"/>
  <c r="C164" i="2"/>
  <c r="D164" i="2"/>
  <c r="E164" i="2"/>
  <c r="AD163" i="5"/>
  <c r="AE163" i="5"/>
  <c r="F164" i="2"/>
  <c r="C165" i="2"/>
  <c r="N164" i="5"/>
  <c r="AR164" i="5"/>
  <c r="AC164" i="5"/>
  <c r="AS164" i="5"/>
  <c r="AT164" i="5"/>
  <c r="O164" i="5"/>
  <c r="P164" i="5"/>
  <c r="AD164" i="5"/>
  <c r="AE164" i="5"/>
  <c r="D165" i="2"/>
  <c r="E165" i="2"/>
  <c r="F165" i="2"/>
  <c r="N165" i="5"/>
  <c r="AC165" i="5"/>
  <c r="AR165" i="5"/>
  <c r="AD165" i="5"/>
  <c r="AE165" i="5"/>
  <c r="C166" i="2"/>
  <c r="AS165" i="5"/>
  <c r="AT165" i="5"/>
  <c r="O165" i="5"/>
  <c r="P165" i="5"/>
  <c r="D166" i="2"/>
  <c r="E166" i="2"/>
  <c r="F166" i="2"/>
  <c r="C167" i="2"/>
  <c r="AD166" i="5"/>
  <c r="AC166" i="5"/>
  <c r="AR166" i="5"/>
  <c r="N166" i="5"/>
  <c r="AS166" i="5"/>
  <c r="AT166" i="5"/>
  <c r="O166" i="5"/>
  <c r="P166" i="5"/>
  <c r="AE166" i="5"/>
  <c r="D167" i="2"/>
  <c r="E167" i="2"/>
  <c r="F167" i="2"/>
  <c r="C168" i="2"/>
  <c r="O167" i="5"/>
  <c r="AS167" i="5"/>
  <c r="AD167" i="5"/>
  <c r="AR167" i="5"/>
  <c r="N167" i="5"/>
  <c r="AC167" i="5"/>
  <c r="AE167" i="5"/>
  <c r="P167" i="5"/>
  <c r="AT167" i="5"/>
  <c r="D168" i="2"/>
  <c r="E168" i="2"/>
  <c r="F168" i="2"/>
  <c r="C169" i="2"/>
  <c r="AR168" i="5"/>
  <c r="AC168" i="5"/>
  <c r="N168" i="5"/>
  <c r="AS168" i="5"/>
  <c r="AT168" i="5"/>
  <c r="AD168" i="5"/>
  <c r="AE168" i="5"/>
  <c r="O168" i="5"/>
  <c r="P168" i="5"/>
  <c r="D169" i="2"/>
  <c r="E169" i="2"/>
  <c r="N169" i="5"/>
  <c r="AC169" i="5"/>
  <c r="AR169" i="5"/>
  <c r="F169" i="2"/>
  <c r="C170" i="2"/>
  <c r="AD169" i="5"/>
  <c r="AE169" i="5"/>
  <c r="O169" i="5"/>
  <c r="P169" i="5"/>
  <c r="AS169" i="5"/>
  <c r="AT169" i="5"/>
  <c r="D170" i="2"/>
  <c r="E170" i="2"/>
  <c r="AC170" i="5"/>
  <c r="N170" i="5"/>
  <c r="AR170" i="5"/>
  <c r="F170" i="2"/>
  <c r="C171" i="2"/>
  <c r="O170" i="5"/>
  <c r="P170" i="5"/>
  <c r="AD170" i="5"/>
  <c r="AE170" i="5"/>
  <c r="AS170" i="5"/>
  <c r="AT170" i="5"/>
  <c r="D171" i="2"/>
  <c r="E171" i="2"/>
  <c r="AR171" i="5"/>
  <c r="N171" i="5"/>
  <c r="AC171" i="5"/>
  <c r="F171" i="2"/>
  <c r="C172" i="2"/>
  <c r="O171" i="5"/>
  <c r="P171" i="5"/>
  <c r="AD171" i="5"/>
  <c r="AE171" i="5"/>
  <c r="AS171" i="5"/>
  <c r="AT171" i="5"/>
  <c r="D172" i="2"/>
  <c r="E172" i="2"/>
  <c r="AR172" i="5"/>
  <c r="AC172" i="5"/>
  <c r="N172" i="5"/>
  <c r="F172" i="2"/>
  <c r="C173" i="2"/>
  <c r="AS172" i="5"/>
  <c r="AT172" i="5"/>
  <c r="AD172" i="5"/>
  <c r="AE172" i="5"/>
  <c r="O172" i="5"/>
  <c r="P172" i="5"/>
  <c r="D173" i="2"/>
  <c r="E173" i="2"/>
  <c r="AR173" i="5"/>
  <c r="N173" i="5"/>
  <c r="AC173" i="5"/>
  <c r="F173" i="2"/>
  <c r="C174" i="2"/>
  <c r="AD173" i="5"/>
  <c r="AE173" i="5"/>
  <c r="O173" i="5"/>
  <c r="P173" i="5"/>
  <c r="AS173" i="5"/>
  <c r="AT173" i="5"/>
  <c r="D174" i="2"/>
  <c r="E174" i="2"/>
  <c r="AR174" i="5"/>
  <c r="AC174" i="5"/>
  <c r="N174" i="5"/>
  <c r="F174" i="2"/>
  <c r="C175" i="2"/>
  <c r="O174" i="5"/>
  <c r="P174" i="5"/>
  <c r="AD174" i="5"/>
  <c r="AE174" i="5"/>
  <c r="AS174" i="5"/>
  <c r="AT174" i="5"/>
  <c r="D175" i="2"/>
  <c r="E175" i="2"/>
  <c r="AR175" i="5"/>
  <c r="N175" i="5"/>
  <c r="AC175" i="5"/>
  <c r="F175" i="2"/>
  <c r="C176" i="2"/>
  <c r="O175" i="5"/>
  <c r="P175" i="5"/>
  <c r="AD175" i="5"/>
  <c r="AE175" i="5"/>
  <c r="AS175" i="5"/>
  <c r="AT175" i="5"/>
  <c r="D176" i="2"/>
  <c r="E176" i="2"/>
  <c r="N176" i="5"/>
  <c r="AR176" i="5"/>
  <c r="AC176" i="5"/>
  <c r="F176" i="2"/>
  <c r="C177" i="2"/>
  <c r="AS176" i="5"/>
  <c r="AT176" i="5"/>
  <c r="O176" i="5"/>
  <c r="P176" i="5"/>
  <c r="AD176" i="5"/>
  <c r="AE176" i="5"/>
  <c r="D177" i="2"/>
  <c r="E177" i="2"/>
  <c r="AC177" i="5"/>
  <c r="N177" i="5"/>
  <c r="AR177" i="5"/>
  <c r="F177" i="2"/>
  <c r="C178" i="2"/>
  <c r="O177" i="5"/>
  <c r="P177" i="5"/>
  <c r="AS177" i="5"/>
  <c r="AT177" i="5"/>
  <c r="AD177" i="5"/>
  <c r="AE177" i="5"/>
  <c r="D178" i="2"/>
  <c r="E178" i="2"/>
  <c r="AR178" i="5"/>
  <c r="N178" i="5"/>
  <c r="AC178" i="5"/>
  <c r="F178" i="2"/>
  <c r="C179" i="2"/>
  <c r="AS178" i="5"/>
  <c r="AT178" i="5"/>
  <c r="O178" i="5"/>
  <c r="P178" i="5"/>
  <c r="AD178" i="5"/>
  <c r="AE178" i="5"/>
  <c r="D179" i="2"/>
  <c r="E179" i="2"/>
  <c r="N179" i="5"/>
  <c r="AR179" i="5"/>
  <c r="AC179" i="5"/>
  <c r="F179" i="2"/>
  <c r="C180" i="2"/>
  <c r="AS179" i="5"/>
  <c r="AT179" i="5"/>
  <c r="AD179" i="5"/>
  <c r="AE179" i="5"/>
  <c r="O179" i="5"/>
  <c r="P179" i="5"/>
  <c r="D180" i="2"/>
  <c r="E180" i="2"/>
  <c r="AC180" i="5"/>
  <c r="N180" i="5"/>
  <c r="AR180" i="5"/>
  <c r="F180" i="2"/>
  <c r="C181" i="2"/>
  <c r="AS180" i="5"/>
  <c r="AT180" i="5"/>
  <c r="AD180" i="5"/>
  <c r="AE180" i="5"/>
  <c r="O180" i="5"/>
  <c r="P180" i="5"/>
  <c r="D181" i="2"/>
  <c r="E181" i="2"/>
  <c r="AC181" i="5"/>
  <c r="N181" i="5"/>
  <c r="AR181" i="5"/>
  <c r="F181" i="2"/>
  <c r="C182" i="2"/>
  <c r="O181" i="5"/>
  <c r="P181" i="5"/>
  <c r="AD181" i="5"/>
  <c r="AE181" i="5"/>
  <c r="AS181" i="5"/>
  <c r="AT181" i="5"/>
  <c r="D182" i="2"/>
  <c r="E182" i="2"/>
  <c r="AC182" i="5"/>
  <c r="AR182" i="5"/>
  <c r="N182" i="5"/>
  <c r="F182" i="2"/>
  <c r="C183" i="2"/>
  <c r="AD182" i="5"/>
  <c r="AE182" i="5"/>
  <c r="AS182" i="5"/>
  <c r="AT182" i="5"/>
  <c r="O182" i="5"/>
  <c r="P182" i="5"/>
  <c r="D183" i="2"/>
  <c r="E183" i="2"/>
  <c r="AC183" i="5"/>
  <c r="AR183" i="5"/>
  <c r="N183" i="5"/>
  <c r="F183" i="2"/>
  <c r="C184" i="2"/>
  <c r="AS183" i="5"/>
  <c r="AT183" i="5"/>
  <c r="O183" i="5"/>
  <c r="P183" i="5"/>
  <c r="AD183" i="5"/>
  <c r="AE183" i="5"/>
  <c r="D184" i="2"/>
  <c r="E184" i="2"/>
  <c r="AR184" i="5"/>
  <c r="AC184" i="5"/>
  <c r="N184" i="5"/>
  <c r="F184" i="2"/>
  <c r="C185" i="2"/>
  <c r="AS184" i="5"/>
  <c r="AT184" i="5"/>
  <c r="O184" i="5"/>
  <c r="P184" i="5"/>
  <c r="AD184" i="5"/>
  <c r="AE184" i="5"/>
  <c r="D185" i="2"/>
  <c r="E185" i="2"/>
  <c r="F185" i="2"/>
  <c r="C186" i="2"/>
  <c r="O185" i="5"/>
  <c r="AS185" i="5"/>
  <c r="AD185" i="5"/>
  <c r="AR185" i="5"/>
  <c r="N185" i="5"/>
  <c r="AC185" i="5"/>
  <c r="AE185" i="5"/>
  <c r="AF185" i="5"/>
  <c r="AF184" i="5"/>
  <c r="AF183" i="5"/>
  <c r="AF182" i="5"/>
  <c r="AF181" i="5"/>
  <c r="AF180" i="5"/>
  <c r="AF179" i="5"/>
  <c r="AF178" i="5"/>
  <c r="AF177" i="5"/>
  <c r="AF176" i="5"/>
  <c r="AF175" i="5"/>
  <c r="AF174" i="5"/>
  <c r="AF173" i="5"/>
  <c r="AF172" i="5"/>
  <c r="AF171" i="5"/>
  <c r="AF170" i="5"/>
  <c r="AF169" i="5"/>
  <c r="AF168" i="5"/>
  <c r="AF167" i="5"/>
  <c r="AF166" i="5"/>
  <c r="AF165" i="5"/>
  <c r="AF164" i="5"/>
  <c r="AF163" i="5"/>
  <c r="AF162" i="5"/>
  <c r="AF161" i="5"/>
  <c r="AF160" i="5"/>
  <c r="AF159" i="5"/>
  <c r="AF158" i="5"/>
  <c r="AF157" i="5"/>
  <c r="AF156" i="5"/>
  <c r="AF155" i="5"/>
  <c r="AF154" i="5"/>
  <c r="AF153" i="5"/>
  <c r="AF152" i="5"/>
  <c r="AF151" i="5"/>
  <c r="AF150" i="5"/>
  <c r="AF149" i="5"/>
  <c r="AF148" i="5"/>
  <c r="AF147" i="5"/>
  <c r="AF146" i="5"/>
  <c r="AF145" i="5"/>
  <c r="AF144" i="5"/>
  <c r="AF143" i="5"/>
  <c r="AF142" i="5"/>
  <c r="AF141" i="5"/>
  <c r="AF140" i="5"/>
  <c r="AF139" i="5"/>
  <c r="AF138" i="5"/>
  <c r="AF137" i="5"/>
  <c r="AF136" i="5"/>
  <c r="AF135" i="5"/>
  <c r="AF134" i="5"/>
  <c r="AF133" i="5"/>
  <c r="AF132" i="5"/>
  <c r="AF131" i="5"/>
  <c r="AF130" i="5"/>
  <c r="AF129" i="5"/>
  <c r="AF128" i="5"/>
  <c r="AF127" i="5"/>
  <c r="AF126" i="5"/>
  <c r="AF125" i="5"/>
  <c r="AF124" i="5"/>
  <c r="AF123" i="5"/>
  <c r="AF122" i="5"/>
  <c r="AF121" i="5"/>
  <c r="AF120" i="5"/>
  <c r="AF119" i="5"/>
  <c r="AF118" i="5"/>
  <c r="AF117" i="5"/>
  <c r="AF116" i="5"/>
  <c r="AF115" i="5"/>
  <c r="AF114" i="5"/>
  <c r="AF113" i="5"/>
  <c r="AF112" i="5"/>
  <c r="AF111" i="5"/>
  <c r="AF110" i="5"/>
  <c r="AF109" i="5"/>
  <c r="AF108" i="5"/>
  <c r="AF107" i="5"/>
  <c r="AF106" i="5"/>
  <c r="AF105" i="5"/>
  <c r="AF104" i="5"/>
  <c r="AF103" i="5"/>
  <c r="AF102" i="5"/>
  <c r="AF101" i="5"/>
  <c r="AF100" i="5"/>
  <c r="AF99" i="5"/>
  <c r="AF98" i="5"/>
  <c r="AF97" i="5"/>
  <c r="AF96" i="5"/>
  <c r="AF95" i="5"/>
  <c r="AF94" i="5"/>
  <c r="AF93" i="5"/>
  <c r="AF92" i="5"/>
  <c r="AF91" i="5"/>
  <c r="AF90" i="5"/>
  <c r="AF89" i="5"/>
  <c r="AF88" i="5"/>
  <c r="AF87" i="5"/>
  <c r="AF86" i="5"/>
  <c r="AF85" i="5"/>
  <c r="AF84" i="5"/>
  <c r="AF83" i="5"/>
  <c r="AF82" i="5"/>
  <c r="AF81" i="5"/>
  <c r="AF80" i="5"/>
  <c r="AF79" i="5"/>
  <c r="AF78" i="5"/>
  <c r="AF77" i="5"/>
  <c r="AF76" i="5"/>
  <c r="AF75" i="5"/>
  <c r="AF74" i="5"/>
  <c r="AF73" i="5"/>
  <c r="AF72" i="5"/>
  <c r="AF71" i="5"/>
  <c r="AF70" i="5"/>
  <c r="AF69" i="5"/>
  <c r="AF68" i="5"/>
  <c r="AF67" i="5"/>
  <c r="AF66" i="5"/>
  <c r="AF65" i="5"/>
  <c r="AF64" i="5"/>
  <c r="AF63" i="5"/>
  <c r="AF62" i="5"/>
  <c r="AF61" i="5"/>
  <c r="AF60" i="5"/>
  <c r="AF59" i="5"/>
  <c r="AF58" i="5"/>
  <c r="AF57" i="5"/>
  <c r="AF56" i="5"/>
  <c r="AF55" i="5"/>
  <c r="AF54" i="5"/>
  <c r="AF53" i="5"/>
  <c r="AF52" i="5"/>
  <c r="AF51" i="5"/>
  <c r="AF50" i="5"/>
  <c r="AF49" i="5"/>
  <c r="AF48" i="5"/>
  <c r="AF47" i="5"/>
  <c r="AF46" i="5"/>
  <c r="AF45" i="5"/>
  <c r="AF44" i="5"/>
  <c r="AF43" i="5"/>
  <c r="AF42" i="5"/>
  <c r="AF41" i="5"/>
  <c r="AF40" i="5"/>
  <c r="AF39" i="5"/>
  <c r="AF38" i="5"/>
  <c r="AF37" i="5"/>
  <c r="AF36" i="5"/>
  <c r="AF35" i="5"/>
  <c r="AF34" i="5"/>
  <c r="AF33" i="5"/>
  <c r="AF32" i="5"/>
  <c r="AF31" i="5"/>
  <c r="AF30" i="5"/>
  <c r="AF29" i="5"/>
  <c r="AF28" i="5"/>
  <c r="AF27" i="5"/>
  <c r="AF26" i="5"/>
  <c r="AF25" i="5"/>
  <c r="AF24" i="5"/>
  <c r="AF23" i="5"/>
  <c r="AF22" i="5"/>
  <c r="AF21" i="5"/>
  <c r="AF20" i="5"/>
  <c r="AF19" i="5"/>
  <c r="AF18" i="5"/>
  <c r="AF17" i="5"/>
  <c r="AF16" i="5"/>
  <c r="AF15" i="5"/>
  <c r="AF14" i="5"/>
  <c r="AF13" i="5"/>
  <c r="AF12" i="5"/>
  <c r="AF11" i="5"/>
  <c r="AF10" i="5"/>
  <c r="AF9" i="5"/>
  <c r="AF8" i="5"/>
  <c r="AF7" i="5"/>
  <c r="AF6" i="5"/>
  <c r="C9" i="3"/>
  <c r="P185" i="5"/>
  <c r="Q185" i="5"/>
  <c r="Q184" i="5"/>
  <c r="Q183" i="5"/>
  <c r="Q182" i="5"/>
  <c r="Q181" i="5"/>
  <c r="Q180" i="5"/>
  <c r="Q179" i="5"/>
  <c r="Q178" i="5"/>
  <c r="Q177" i="5"/>
  <c r="Q176" i="5"/>
  <c r="Q175" i="5"/>
  <c r="Q174" i="5"/>
  <c r="Q173" i="5"/>
  <c r="Q172" i="5"/>
  <c r="Q171" i="5"/>
  <c r="Q170" i="5"/>
  <c r="Q169" i="5"/>
  <c r="Q168" i="5"/>
  <c r="Q167" i="5"/>
  <c r="Q166" i="5"/>
  <c r="Q165" i="5"/>
  <c r="Q164" i="5"/>
  <c r="Q163" i="5"/>
  <c r="Q162" i="5"/>
  <c r="Q161" i="5"/>
  <c r="Q160" i="5"/>
  <c r="Q159" i="5"/>
  <c r="Q158" i="5"/>
  <c r="Q157" i="5"/>
  <c r="Q156" i="5"/>
  <c r="Q155" i="5"/>
  <c r="Q154" i="5"/>
  <c r="Q153" i="5"/>
  <c r="Q152" i="5"/>
  <c r="Q151" i="5"/>
  <c r="Q150" i="5"/>
  <c r="Q149" i="5"/>
  <c r="Q148" i="5"/>
  <c r="Q147" i="5"/>
  <c r="Q146" i="5"/>
  <c r="Q145" i="5"/>
  <c r="Q144" i="5"/>
  <c r="Q143" i="5"/>
  <c r="Q142" i="5"/>
  <c r="Q141" i="5"/>
  <c r="Q140" i="5"/>
  <c r="Q139" i="5"/>
  <c r="Q138" i="5"/>
  <c r="Q137" i="5"/>
  <c r="Q136" i="5"/>
  <c r="Q135" i="5"/>
  <c r="Q134" i="5"/>
  <c r="Q133" i="5"/>
  <c r="Q132" i="5"/>
  <c r="Q131" i="5"/>
  <c r="Q130" i="5"/>
  <c r="Q129" i="5"/>
  <c r="Q128" i="5"/>
  <c r="Q127" i="5"/>
  <c r="Q126" i="5"/>
  <c r="Q125" i="5"/>
  <c r="Q124" i="5"/>
  <c r="Q123" i="5"/>
  <c r="Q122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B9" i="3"/>
  <c r="AT185" i="5"/>
  <c r="AU185" i="5"/>
  <c r="AU184" i="5"/>
  <c r="AU183" i="5"/>
  <c r="AU182" i="5"/>
  <c r="AU181" i="5"/>
  <c r="AU180" i="5"/>
  <c r="AU179" i="5"/>
  <c r="AU178" i="5"/>
  <c r="AU177" i="5"/>
  <c r="AU176" i="5"/>
  <c r="AU175" i="5"/>
  <c r="AU174" i="5"/>
  <c r="AU173" i="5"/>
  <c r="AU172" i="5"/>
  <c r="AU171" i="5"/>
  <c r="AU170" i="5"/>
  <c r="AU169" i="5"/>
  <c r="AU168" i="5"/>
  <c r="AU167" i="5"/>
  <c r="AU166" i="5"/>
  <c r="AU165" i="5"/>
  <c r="AU164" i="5"/>
  <c r="AU163" i="5"/>
  <c r="AU162" i="5"/>
  <c r="AU161" i="5"/>
  <c r="AU160" i="5"/>
  <c r="AU159" i="5"/>
  <c r="AU158" i="5"/>
  <c r="AU157" i="5"/>
  <c r="AU156" i="5"/>
  <c r="AU155" i="5"/>
  <c r="AU154" i="5"/>
  <c r="AU153" i="5"/>
  <c r="AU152" i="5"/>
  <c r="AU151" i="5"/>
  <c r="AU150" i="5"/>
  <c r="AU149" i="5"/>
  <c r="AU148" i="5"/>
  <c r="AU147" i="5"/>
  <c r="AU146" i="5"/>
  <c r="AU145" i="5"/>
  <c r="AU144" i="5"/>
  <c r="AU143" i="5"/>
  <c r="AU142" i="5"/>
  <c r="AU141" i="5"/>
  <c r="AU140" i="5"/>
  <c r="AU139" i="5"/>
  <c r="AU138" i="5"/>
  <c r="AU137" i="5"/>
  <c r="AU136" i="5"/>
  <c r="AU135" i="5"/>
  <c r="AU134" i="5"/>
  <c r="AU133" i="5"/>
  <c r="AU132" i="5"/>
  <c r="AU131" i="5"/>
  <c r="AU130" i="5"/>
  <c r="AU129" i="5"/>
  <c r="AU128" i="5"/>
  <c r="AU127" i="5"/>
  <c r="AU126" i="5"/>
  <c r="AU125" i="5"/>
  <c r="AU124" i="5"/>
  <c r="AU123" i="5"/>
  <c r="AU122" i="5"/>
  <c r="AU121" i="5"/>
  <c r="AU120" i="5"/>
  <c r="AU119" i="5"/>
  <c r="AU118" i="5"/>
  <c r="AU117" i="5"/>
  <c r="AU116" i="5"/>
  <c r="AU115" i="5"/>
  <c r="AU114" i="5"/>
  <c r="AU113" i="5"/>
  <c r="AU112" i="5"/>
  <c r="AU111" i="5"/>
  <c r="AU110" i="5"/>
  <c r="AU109" i="5"/>
  <c r="AU108" i="5"/>
  <c r="AU107" i="5"/>
  <c r="AU106" i="5"/>
  <c r="AU105" i="5"/>
  <c r="AU104" i="5"/>
  <c r="AU103" i="5"/>
  <c r="AU102" i="5"/>
  <c r="AU101" i="5"/>
  <c r="AU100" i="5"/>
  <c r="AU99" i="5"/>
  <c r="AU98" i="5"/>
  <c r="AU97" i="5"/>
  <c r="AU96" i="5"/>
  <c r="AU95" i="5"/>
  <c r="AU94" i="5"/>
  <c r="AU93" i="5"/>
  <c r="AU92" i="5"/>
  <c r="AU91" i="5"/>
  <c r="AU90" i="5"/>
  <c r="AU89" i="5"/>
  <c r="AU88" i="5"/>
  <c r="AU87" i="5"/>
  <c r="AU86" i="5"/>
  <c r="AU85" i="5"/>
  <c r="AU84" i="5"/>
  <c r="AU83" i="5"/>
  <c r="AU82" i="5"/>
  <c r="AU81" i="5"/>
  <c r="AU80" i="5"/>
  <c r="AU79" i="5"/>
  <c r="AU78" i="5"/>
  <c r="AU77" i="5"/>
  <c r="AU76" i="5"/>
  <c r="AU75" i="5"/>
  <c r="AU74" i="5"/>
  <c r="AU73" i="5"/>
  <c r="AU72" i="5"/>
  <c r="AU71" i="5"/>
  <c r="AU70" i="5"/>
  <c r="AU69" i="5"/>
  <c r="AU68" i="5"/>
  <c r="AU67" i="5"/>
  <c r="AU66" i="5"/>
  <c r="AU65" i="5"/>
  <c r="AU64" i="5"/>
  <c r="AU63" i="5"/>
  <c r="AU62" i="5"/>
  <c r="AU61" i="5"/>
  <c r="AU60" i="5"/>
  <c r="AU59" i="5"/>
  <c r="AU58" i="5"/>
  <c r="AU57" i="5"/>
  <c r="AU56" i="5"/>
  <c r="AU55" i="5"/>
  <c r="AU54" i="5"/>
  <c r="AU53" i="5"/>
  <c r="AU52" i="5"/>
  <c r="AU51" i="5"/>
  <c r="AU50" i="5"/>
  <c r="AU49" i="5"/>
  <c r="AU48" i="5"/>
  <c r="AU47" i="5"/>
  <c r="AU46" i="5"/>
  <c r="AU45" i="5"/>
  <c r="AU44" i="5"/>
  <c r="AU43" i="5"/>
  <c r="AU42" i="5"/>
  <c r="AU41" i="5"/>
  <c r="AU40" i="5"/>
  <c r="AU39" i="5"/>
  <c r="AU38" i="5"/>
  <c r="AU37" i="5"/>
  <c r="AU36" i="5"/>
  <c r="AU35" i="5"/>
  <c r="AU34" i="5"/>
  <c r="AU33" i="5"/>
  <c r="AU32" i="5"/>
  <c r="AU31" i="5"/>
  <c r="AU30" i="5"/>
  <c r="AU29" i="5"/>
  <c r="AU28" i="5"/>
  <c r="AU27" i="5"/>
  <c r="AU26" i="5"/>
  <c r="AU25" i="5"/>
  <c r="AU24" i="5"/>
  <c r="AU23" i="5"/>
  <c r="AU22" i="5"/>
  <c r="AU21" i="5"/>
  <c r="AU20" i="5"/>
  <c r="AU19" i="5"/>
  <c r="AU18" i="5"/>
  <c r="AU17" i="5"/>
  <c r="AU16" i="5"/>
  <c r="AU15" i="5"/>
  <c r="AU14" i="5"/>
  <c r="AU13" i="5"/>
  <c r="AU12" i="5"/>
  <c r="AU11" i="5"/>
  <c r="AU10" i="5"/>
  <c r="AU9" i="5"/>
  <c r="AU8" i="5"/>
  <c r="AU7" i="5"/>
  <c r="AU6" i="5"/>
  <c r="D9" i="3"/>
  <c r="D186" i="2"/>
  <c r="E186" i="2"/>
  <c r="D12" i="3"/>
  <c r="D13" i="3"/>
  <c r="F186" i="2"/>
  <c r="C187" i="2"/>
  <c r="D187" i="2"/>
  <c r="E187" i="2"/>
  <c r="F187" i="2"/>
  <c r="C188" i="2"/>
  <c r="D188" i="2"/>
  <c r="E188" i="2"/>
  <c r="F188" i="2"/>
  <c r="C189" i="2"/>
  <c r="D189" i="2"/>
  <c r="E189" i="2"/>
  <c r="F189" i="2"/>
  <c r="C190" i="2"/>
  <c r="D190" i="2"/>
  <c r="E190" i="2"/>
  <c r="F190" i="2"/>
  <c r="C191" i="2"/>
  <c r="D191" i="2"/>
  <c r="E191" i="2"/>
  <c r="F191" i="2"/>
  <c r="C192" i="2"/>
  <c r="D192" i="2"/>
  <c r="E192" i="2"/>
  <c r="F192" i="2"/>
  <c r="C193" i="2"/>
  <c r="D193" i="2"/>
  <c r="E193" i="2"/>
  <c r="F193" i="2"/>
  <c r="C194" i="2"/>
  <c r="D194" i="2"/>
  <c r="E194" i="2"/>
  <c r="F194" i="2"/>
  <c r="C195" i="2"/>
  <c r="D195" i="2"/>
  <c r="E195" i="2"/>
  <c r="F195" i="2"/>
  <c r="C196" i="2"/>
  <c r="D196" i="2"/>
  <c r="E196" i="2"/>
  <c r="F196" i="2"/>
  <c r="C197" i="2"/>
  <c r="D197" i="2"/>
  <c r="E197" i="2"/>
  <c r="F197" i="2"/>
  <c r="C198" i="2"/>
  <c r="D198" i="2"/>
  <c r="E198" i="2"/>
  <c r="F198" i="2"/>
  <c r="C199" i="2"/>
  <c r="D199" i="2"/>
  <c r="E199" i="2"/>
  <c r="F199" i="2"/>
  <c r="C200" i="2"/>
  <c r="D200" i="2"/>
  <c r="E200" i="2"/>
  <c r="F200" i="2"/>
  <c r="C201" i="2"/>
  <c r="D201" i="2"/>
  <c r="E201" i="2"/>
  <c r="F201" i="2"/>
  <c r="C202" i="2"/>
  <c r="D202" i="2"/>
  <c r="E202" i="2"/>
  <c r="F202" i="2"/>
  <c r="C203" i="2"/>
  <c r="D203" i="2"/>
  <c r="E203" i="2"/>
  <c r="F203" i="2"/>
  <c r="C204" i="2"/>
  <c r="D204" i="2"/>
  <c r="E204" i="2"/>
  <c r="F204" i="2"/>
  <c r="C205" i="2"/>
  <c r="D205" i="2"/>
  <c r="E205" i="2"/>
  <c r="F205" i="2"/>
  <c r="C206" i="2"/>
  <c r="D206" i="2"/>
  <c r="E206" i="2"/>
  <c r="F206" i="2"/>
  <c r="C207" i="2"/>
  <c r="D207" i="2"/>
  <c r="E207" i="2"/>
  <c r="F207" i="2"/>
  <c r="C208" i="2"/>
  <c r="D208" i="2"/>
  <c r="E208" i="2"/>
  <c r="F208" i="2"/>
  <c r="C209" i="2"/>
  <c r="D209" i="2"/>
  <c r="E209" i="2"/>
  <c r="F209" i="2"/>
  <c r="C210" i="2"/>
  <c r="D210" i="2"/>
  <c r="E210" i="2"/>
  <c r="F210" i="2"/>
  <c r="C211" i="2"/>
  <c r="D211" i="2"/>
  <c r="E211" i="2"/>
  <c r="F211" i="2"/>
  <c r="C212" i="2"/>
  <c r="D212" i="2"/>
  <c r="E212" i="2"/>
  <c r="F212" i="2"/>
  <c r="C213" i="2"/>
  <c r="D213" i="2"/>
  <c r="E213" i="2"/>
  <c r="F213" i="2"/>
  <c r="C214" i="2"/>
  <c r="D214" i="2"/>
  <c r="E214" i="2"/>
  <c r="F214" i="2"/>
  <c r="C215" i="2"/>
  <c r="D215" i="2"/>
  <c r="E215" i="2"/>
  <c r="F215" i="2"/>
  <c r="C216" i="2"/>
  <c r="D216" i="2"/>
  <c r="E216" i="2"/>
  <c r="F216" i="2"/>
  <c r="C217" i="2"/>
  <c r="D217" i="2"/>
  <c r="E217" i="2"/>
  <c r="F217" i="2"/>
  <c r="C218" i="2"/>
  <c r="D218" i="2"/>
  <c r="E218" i="2"/>
  <c r="F218" i="2"/>
  <c r="C219" i="2"/>
  <c r="D219" i="2"/>
  <c r="E219" i="2"/>
  <c r="F219" i="2"/>
  <c r="C220" i="2"/>
  <c r="D220" i="2"/>
  <c r="E220" i="2"/>
  <c r="F220" i="2"/>
  <c r="C221" i="2"/>
  <c r="D221" i="2"/>
  <c r="E221" i="2"/>
  <c r="F221" i="2"/>
  <c r="C222" i="2"/>
  <c r="D222" i="2"/>
  <c r="E222" i="2"/>
  <c r="F222" i="2"/>
  <c r="C223" i="2"/>
  <c r="D223" i="2"/>
  <c r="E223" i="2"/>
  <c r="F223" i="2"/>
  <c r="C224" i="2"/>
  <c r="D224" i="2"/>
  <c r="E224" i="2"/>
  <c r="F224" i="2"/>
  <c r="C225" i="2"/>
  <c r="D225" i="2"/>
  <c r="E225" i="2"/>
  <c r="F225" i="2"/>
  <c r="C226" i="2"/>
  <c r="D226" i="2"/>
  <c r="E226" i="2"/>
  <c r="F226" i="2"/>
  <c r="C227" i="2"/>
  <c r="D227" i="2"/>
  <c r="E227" i="2"/>
  <c r="F227" i="2"/>
  <c r="C228" i="2"/>
  <c r="D228" i="2"/>
  <c r="E228" i="2"/>
  <c r="F228" i="2"/>
  <c r="C229" i="2"/>
  <c r="D229" i="2"/>
  <c r="E229" i="2"/>
  <c r="F229" i="2"/>
  <c r="C230" i="2"/>
  <c r="D230" i="2"/>
  <c r="E230" i="2"/>
  <c r="F230" i="2"/>
  <c r="C231" i="2"/>
  <c r="D231" i="2"/>
  <c r="E231" i="2"/>
  <c r="F231" i="2"/>
  <c r="C232" i="2"/>
  <c r="D232" i="2"/>
  <c r="E232" i="2"/>
  <c r="F232" i="2"/>
  <c r="C233" i="2"/>
  <c r="D233" i="2"/>
  <c r="E233" i="2"/>
  <c r="F233" i="2"/>
  <c r="C234" i="2"/>
  <c r="D234" i="2"/>
  <c r="E234" i="2"/>
  <c r="F234" i="2"/>
  <c r="C235" i="2"/>
  <c r="D235" i="2"/>
  <c r="E235" i="2"/>
  <c r="F235" i="2"/>
  <c r="C236" i="2"/>
  <c r="D236" i="2"/>
  <c r="E236" i="2"/>
  <c r="F236" i="2"/>
  <c r="C237" i="2"/>
  <c r="D237" i="2"/>
  <c r="E237" i="2"/>
  <c r="F237" i="2"/>
  <c r="C238" i="2"/>
  <c r="D238" i="2"/>
  <c r="E238" i="2"/>
  <c r="F238" i="2"/>
  <c r="C239" i="2"/>
  <c r="D239" i="2"/>
  <c r="E239" i="2"/>
  <c r="F239" i="2"/>
  <c r="C240" i="2"/>
  <c r="D240" i="2"/>
  <c r="E240" i="2"/>
  <c r="F240" i="2"/>
  <c r="C241" i="2"/>
  <c r="D241" i="2"/>
  <c r="E241" i="2"/>
  <c r="F241" i="2"/>
  <c r="C242" i="2"/>
  <c r="D242" i="2"/>
  <c r="E242" i="2"/>
  <c r="F242" i="2"/>
  <c r="C243" i="2"/>
  <c r="D243" i="2"/>
  <c r="E243" i="2"/>
  <c r="F243" i="2"/>
  <c r="C244" i="2"/>
  <c r="D244" i="2"/>
  <c r="E244" i="2"/>
  <c r="F244" i="2"/>
  <c r="C245" i="2"/>
  <c r="D245" i="2"/>
  <c r="E245" i="2"/>
  <c r="F245" i="2"/>
</calcChain>
</file>

<file path=xl/sharedStrings.xml><?xml version="1.0" encoding="utf-8"?>
<sst xmlns="http://schemas.openxmlformats.org/spreadsheetml/2006/main" count="120" uniqueCount="70">
  <si>
    <t>Product Parameters</t>
  </si>
  <si>
    <t>Charges:</t>
  </si>
  <si>
    <t>Premium charge</t>
  </si>
  <si>
    <t>Premium</t>
  </si>
  <si>
    <t>Charge</t>
  </si>
  <si>
    <t>Exit Charge</t>
  </si>
  <si>
    <t>Month</t>
  </si>
  <si>
    <t>Fund at start</t>
  </si>
  <si>
    <t>Investment income</t>
  </si>
  <si>
    <t>Fund Charge</t>
  </si>
  <si>
    <t>Fund at End</t>
  </si>
  <si>
    <t>Expenses</t>
  </si>
  <si>
    <t>Profit</t>
  </si>
  <si>
    <t>Discounted Profit</t>
  </si>
  <si>
    <t>Policy Inputs</t>
  </si>
  <si>
    <t>Investment return</t>
  </si>
  <si>
    <t>Mortality</t>
  </si>
  <si>
    <t>Initial expenses</t>
  </si>
  <si>
    <t>Fund charge</t>
  </si>
  <si>
    <t>Inflation</t>
  </si>
  <si>
    <t>Discount rate</t>
  </si>
  <si>
    <t>Deaths</t>
  </si>
  <si>
    <t>Monthly premium</t>
  </si>
  <si>
    <t>Term</t>
  </si>
  <si>
    <t>Policy Year</t>
  </si>
  <si>
    <t>Years before maturity</t>
  </si>
  <si>
    <t>Low</t>
  </si>
  <si>
    <t>Medium</t>
  </si>
  <si>
    <t>High</t>
  </si>
  <si>
    <t>Provides a summary of results for the various scenarios</t>
  </si>
  <si>
    <t>Profit Summary</t>
  </si>
  <si>
    <t>Profit is expressed as discounted profit as a percentage of year 1 premium</t>
  </si>
  <si>
    <t>Total projected Profit</t>
  </si>
  <si>
    <t>Average Profit Percentage</t>
  </si>
  <si>
    <t xml:space="preserve">Policy Projection </t>
  </si>
  <si>
    <t>Fund Projection</t>
  </si>
  <si>
    <t>Product Projection</t>
  </si>
  <si>
    <t>This sheet does the profit calculation for a variety of premiums and terms</t>
  </si>
  <si>
    <t>Pricing Basis</t>
  </si>
  <si>
    <t>Calculated Allocated Premium</t>
  </si>
  <si>
    <t>In annual premium</t>
  </si>
  <si>
    <t>Original</t>
  </si>
  <si>
    <t>Recurring expenses per year</t>
  </si>
  <si>
    <t>Premium Charge</t>
  </si>
  <si>
    <t>Exit rate</t>
  </si>
  <si>
    <t>It also shows expenses at each month</t>
  </si>
  <si>
    <t>Projected Sales</t>
  </si>
  <si>
    <r>
      <t>This she</t>
    </r>
    <r>
      <rPr>
        <sz val="12"/>
        <rFont val="Calibri"/>
        <family val="2"/>
        <scheme val="minor"/>
      </rPr>
      <t>et projects the probability that a single policy will remain active, taking mortality and exi</t>
    </r>
    <r>
      <rPr>
        <sz val="12"/>
        <color theme="1"/>
        <rFont val="Calibri"/>
        <family val="2"/>
        <scheme val="minor"/>
      </rPr>
      <t>ts into account</t>
    </r>
  </si>
  <si>
    <t>Invreturn</t>
  </si>
  <si>
    <t>DiscRate</t>
  </si>
  <si>
    <t>Infl</t>
  </si>
  <si>
    <t>InitExp</t>
  </si>
  <si>
    <t>RenExp</t>
  </si>
  <si>
    <t>PremiumLow</t>
  </si>
  <si>
    <t>TermLow</t>
  </si>
  <si>
    <t>AllocPremLow</t>
  </si>
  <si>
    <t>PremiumMed</t>
  </si>
  <si>
    <t>TermMed</t>
  </si>
  <si>
    <t>AllocPremMed</t>
  </si>
  <si>
    <t>PremiumHigh</t>
  </si>
  <si>
    <t>TermHigh</t>
  </si>
  <si>
    <t>AllocPremHigh</t>
  </si>
  <si>
    <t>ProjSales</t>
  </si>
  <si>
    <t>Probability that policy is active at start of month</t>
  </si>
  <si>
    <t>This sheet projects the fund for a regular premium (after premium charge) of $1 per month</t>
  </si>
  <si>
    <t>FundCharge</t>
  </si>
  <si>
    <t>ExitCharge</t>
  </si>
  <si>
    <t>PremiumCharge</t>
  </si>
  <si>
    <t>Exit</t>
  </si>
  <si>
    <t>Exits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</si>
</sst>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00"/>
    <numFmt numFmtId="166" formatCode="0.0000"/>
    <numFmt numFmtId="167" formatCode="_(* #,##0_);_(* \-#,##0_);_(* &quot;-&quot;_);_(@_)"/>
    <numFmt numFmtId="168" formatCode="_-[$$-409]* #,##0_ ;_-[$$-409]* \-#,##0\ ;_-[$$-409]* &quot;-&quot;??_ ;_-@_ 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9" fontId="0" fillId="0" borderId="0" xfId="0" applyNumberFormat="1"/>
    <xf numFmtId="0" fontId="0" fillId="0" borderId="3" xfId="0" applyBorder="1" applyAlignment="1">
      <alignment wrapText="1"/>
    </xf>
    <xf numFmtId="0" fontId="3" fillId="0" borderId="0" xfId="0" applyFont="1"/>
    <xf numFmtId="164" fontId="0" fillId="0" borderId="0" xfId="0" applyNumberFormat="1"/>
    <xf numFmtId="0" fontId="0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3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1" xfId="0" applyBorder="1" applyAlignment="1">
      <alignment horizontal="centerContinuous"/>
    </xf>
    <xf numFmtId="0" fontId="0" fillId="0" borderId="1" xfId="0" applyFill="1" applyBorder="1" applyAlignment="1">
      <alignment horizontal="center" wrapText="1"/>
    </xf>
    <xf numFmtId="0" fontId="0" fillId="0" borderId="7" xfId="0" applyBorder="1" applyAlignment="1">
      <alignment horizontal="centerContinuous" wrapText="1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6" fillId="0" borderId="0" xfId="0" applyFont="1"/>
    <xf numFmtId="2" fontId="0" fillId="0" borderId="0" xfId="0" applyNumberFormat="1"/>
    <xf numFmtId="10" fontId="0" fillId="0" borderId="0" xfId="0" applyNumberFormat="1"/>
    <xf numFmtId="0" fontId="7" fillId="0" borderId="0" xfId="0" applyFont="1"/>
    <xf numFmtId="0" fontId="7" fillId="0" borderId="0" xfId="0" applyFont="1" applyFill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0" fillId="0" borderId="0" xfId="0" applyNumberFormat="1" applyBorder="1"/>
    <xf numFmtId="2" fontId="0" fillId="0" borderId="12" xfId="0" applyNumberFormat="1" applyBorder="1"/>
    <xf numFmtId="2" fontId="0" fillId="0" borderId="7" xfId="0" applyNumberFormat="1" applyBorder="1"/>
    <xf numFmtId="2" fontId="0" fillId="0" borderId="13" xfId="0" applyNumberFormat="1" applyBorder="1"/>
    <xf numFmtId="2" fontId="0" fillId="0" borderId="6" xfId="0" applyNumberFormat="1" applyBorder="1"/>
    <xf numFmtId="0" fontId="0" fillId="0" borderId="3" xfId="0" applyBorder="1" applyAlignment="1">
      <alignment horizontal="centerContinuous" wrapText="1"/>
    </xf>
    <xf numFmtId="0" fontId="0" fillId="2" borderId="0" xfId="0" applyFill="1"/>
    <xf numFmtId="164" fontId="0" fillId="2" borderId="0" xfId="0" applyNumberFormat="1" applyFill="1"/>
    <xf numFmtId="0" fontId="9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9" fontId="0" fillId="2" borderId="0" xfId="0" applyNumberFormat="1" applyFill="1"/>
    <xf numFmtId="0" fontId="0" fillId="0" borderId="3" xfId="0" applyFill="1" applyBorder="1" applyAlignment="1">
      <alignment horizontal="right" wrapText="1"/>
    </xf>
    <xf numFmtId="168" fontId="0" fillId="0" borderId="0" xfId="0" applyNumberFormat="1"/>
    <xf numFmtId="0" fontId="0" fillId="0" borderId="3" xfId="0" applyBorder="1" applyAlignment="1">
      <alignment horizontal="right" wrapText="1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6"/>
  <sheetViews>
    <sheetView tabSelected="1" workbookViewId="0"/>
  </sheetViews>
  <sheetFormatPr defaultColWidth="11" defaultRowHeight="15.6" x14ac:dyDescent="0.3"/>
  <cols>
    <col min="1" max="1" width="25.09765625" customWidth="1"/>
    <col min="2" max="2" width="13.59765625" bestFit="1" customWidth="1"/>
    <col min="3" max="3" width="14.59765625" customWidth="1"/>
    <col min="5" max="5" width="14.5" customWidth="1"/>
    <col min="7" max="7" width="14.8984375" customWidth="1"/>
  </cols>
  <sheetData>
    <row r="1" spans="1:4" ht="18" x14ac:dyDescent="0.35">
      <c r="A1" s="2" t="s">
        <v>0</v>
      </c>
    </row>
    <row r="3" spans="1:4" x14ac:dyDescent="0.3">
      <c r="A3" s="1" t="s">
        <v>1</v>
      </c>
    </row>
    <row r="4" spans="1:4" x14ac:dyDescent="0.3">
      <c r="A4" s="7" t="s">
        <v>2</v>
      </c>
      <c r="B4" s="1"/>
      <c r="C4" s="1"/>
    </row>
    <row r="5" spans="1:4" ht="31.2" x14ac:dyDescent="0.3">
      <c r="A5" s="1"/>
      <c r="B5" s="8" t="s">
        <v>22</v>
      </c>
      <c r="C5" s="9" t="s">
        <v>4</v>
      </c>
    </row>
    <row r="6" spans="1:4" x14ac:dyDescent="0.3">
      <c r="B6" s="38">
        <v>0</v>
      </c>
      <c r="C6" s="39">
        <v>0.03</v>
      </c>
      <c r="D6" s="40" t="s">
        <v>67</v>
      </c>
    </row>
    <row r="7" spans="1:4" x14ac:dyDescent="0.3">
      <c r="B7" s="38">
        <v>100</v>
      </c>
      <c r="C7" s="39">
        <v>0.01</v>
      </c>
    </row>
    <row r="8" spans="1:4" x14ac:dyDescent="0.3">
      <c r="B8" s="38">
        <v>200</v>
      </c>
      <c r="C8" s="39">
        <v>0</v>
      </c>
    </row>
    <row r="9" spans="1:4" x14ac:dyDescent="0.3">
      <c r="C9" s="3"/>
    </row>
    <row r="10" spans="1:4" x14ac:dyDescent="0.3">
      <c r="B10" t="s">
        <v>41</v>
      </c>
    </row>
    <row r="11" spans="1:4" x14ac:dyDescent="0.3">
      <c r="A11" t="s">
        <v>18</v>
      </c>
      <c r="B11" s="3">
        <v>0.01</v>
      </c>
      <c r="C11" s="40" t="s">
        <v>65</v>
      </c>
    </row>
    <row r="13" spans="1:4" x14ac:dyDescent="0.3">
      <c r="A13" s="7" t="s">
        <v>5</v>
      </c>
      <c r="B13" s="1"/>
      <c r="C13" s="1"/>
    </row>
    <row r="14" spans="1:4" ht="31.2" x14ac:dyDescent="0.3">
      <c r="A14" s="1"/>
      <c r="B14" s="8" t="s">
        <v>25</v>
      </c>
      <c r="C14" s="8" t="s">
        <v>4</v>
      </c>
    </row>
    <row r="15" spans="1:4" x14ac:dyDescent="0.3">
      <c r="B15" s="38">
        <v>0</v>
      </c>
      <c r="C15" s="43">
        <v>0</v>
      </c>
      <c r="D15" s="40" t="s">
        <v>66</v>
      </c>
    </row>
    <row r="16" spans="1:4" x14ac:dyDescent="0.3">
      <c r="B16" s="38">
        <v>2</v>
      </c>
      <c r="C16" s="43">
        <v>0.02</v>
      </c>
    </row>
    <row r="17" spans="1:6" x14ac:dyDescent="0.3">
      <c r="B17" s="38">
        <v>5</v>
      </c>
      <c r="C17" s="43">
        <v>0.03</v>
      </c>
    </row>
    <row r="18" spans="1:6" x14ac:dyDescent="0.3">
      <c r="B18" s="38">
        <v>7</v>
      </c>
      <c r="C18" s="43">
        <v>0.04</v>
      </c>
    </row>
    <row r="19" spans="1:6" x14ac:dyDescent="0.3">
      <c r="B19" s="38">
        <v>10</v>
      </c>
      <c r="C19" s="43">
        <v>0.05</v>
      </c>
    </row>
    <row r="20" spans="1:6" x14ac:dyDescent="0.3">
      <c r="C20" s="3"/>
    </row>
    <row r="22" spans="1:6" ht="17.399999999999999" x14ac:dyDescent="0.35">
      <c r="A22" s="5" t="s">
        <v>38</v>
      </c>
    </row>
    <row r="23" spans="1:6" x14ac:dyDescent="0.3">
      <c r="A23" t="s">
        <v>15</v>
      </c>
      <c r="B23" s="6">
        <v>0.03</v>
      </c>
      <c r="C23" s="40" t="s">
        <v>48</v>
      </c>
    </row>
    <row r="24" spans="1:6" x14ac:dyDescent="0.3">
      <c r="A24" t="s">
        <v>20</v>
      </c>
      <c r="B24" s="3">
        <v>0.05</v>
      </c>
      <c r="C24" s="40" t="s">
        <v>49</v>
      </c>
    </row>
    <row r="25" spans="1:6" x14ac:dyDescent="0.3">
      <c r="A25" t="s">
        <v>19</v>
      </c>
      <c r="B25" s="25">
        <v>6.0000000000000001E-3</v>
      </c>
      <c r="C25" s="40" t="s">
        <v>50</v>
      </c>
    </row>
    <row r="26" spans="1:6" x14ac:dyDescent="0.3">
      <c r="A26" t="s">
        <v>16</v>
      </c>
      <c r="B26" s="25">
        <v>5.0000000000000001E-3</v>
      </c>
      <c r="C26" s="40" t="s">
        <v>16</v>
      </c>
    </row>
    <row r="27" spans="1:6" x14ac:dyDescent="0.3">
      <c r="A27" t="s">
        <v>44</v>
      </c>
      <c r="B27" s="3">
        <v>0.05</v>
      </c>
      <c r="C27" s="40" t="s">
        <v>68</v>
      </c>
    </row>
    <row r="28" spans="1:6" x14ac:dyDescent="0.3">
      <c r="A28" t="s">
        <v>17</v>
      </c>
      <c r="B28">
        <v>200</v>
      </c>
      <c r="C28" s="40" t="s">
        <v>51</v>
      </c>
    </row>
    <row r="29" spans="1:6" x14ac:dyDescent="0.3">
      <c r="A29" t="s">
        <v>42</v>
      </c>
      <c r="B29">
        <v>20</v>
      </c>
      <c r="C29" s="40" t="s">
        <v>52</v>
      </c>
    </row>
    <row r="32" spans="1:6" x14ac:dyDescent="0.3">
      <c r="A32" s="1" t="s">
        <v>14</v>
      </c>
      <c r="B32" s="41" t="s">
        <v>26</v>
      </c>
      <c r="C32" s="42"/>
      <c r="D32" s="41" t="s">
        <v>27</v>
      </c>
      <c r="E32" s="42"/>
      <c r="F32" s="41" t="s">
        <v>28</v>
      </c>
    </row>
    <row r="33" spans="1:7" x14ac:dyDescent="0.3">
      <c r="A33" t="s">
        <v>3</v>
      </c>
      <c r="B33">
        <v>50</v>
      </c>
      <c r="C33" s="40" t="s">
        <v>53</v>
      </c>
      <c r="D33">
        <v>100</v>
      </c>
      <c r="E33" s="40" t="s">
        <v>56</v>
      </c>
      <c r="F33">
        <v>200</v>
      </c>
      <c r="G33" s="40" t="s">
        <v>59</v>
      </c>
    </row>
    <row r="34" spans="1:7" x14ac:dyDescent="0.3">
      <c r="A34" t="s">
        <v>23</v>
      </c>
      <c r="B34">
        <v>5</v>
      </c>
      <c r="C34" s="40" t="s">
        <v>54</v>
      </c>
      <c r="D34">
        <v>10</v>
      </c>
      <c r="E34" s="40" t="s">
        <v>57</v>
      </c>
      <c r="F34">
        <v>15</v>
      </c>
      <c r="G34" s="40" t="s">
        <v>60</v>
      </c>
    </row>
    <row r="35" spans="1:7" x14ac:dyDescent="0.3">
      <c r="A35" t="s">
        <v>39</v>
      </c>
      <c r="B35">
        <f>PremiumLow*(1-VLOOKUP(PremiumLow,PremiumCharge,2))</f>
        <v>48.5</v>
      </c>
      <c r="C35" s="40" t="s">
        <v>55</v>
      </c>
      <c r="D35">
        <f>PremiumMed*(1-VLOOKUP(PremiumMed,PremiumCharge,2))</f>
        <v>99</v>
      </c>
      <c r="E35" s="40" t="s">
        <v>58</v>
      </c>
      <c r="F35">
        <f>PremiumHigh*(1-VLOOKUP(PremiumHigh,PremiumCharge,2))</f>
        <v>200</v>
      </c>
      <c r="G35" s="40" t="s">
        <v>61</v>
      </c>
    </row>
    <row r="37" spans="1:7" ht="18" x14ac:dyDescent="0.35">
      <c r="A37" s="2" t="s">
        <v>46</v>
      </c>
    </row>
    <row r="38" spans="1:7" x14ac:dyDescent="0.3">
      <c r="A38" t="s">
        <v>40</v>
      </c>
      <c r="B38" s="45">
        <v>1000000</v>
      </c>
      <c r="C38" s="40" t="s">
        <v>62</v>
      </c>
    </row>
    <row r="39" spans="1:7" x14ac:dyDescent="0.3">
      <c r="A39" s="1"/>
      <c r="B39" s="1"/>
      <c r="C39" s="1"/>
      <c r="D39" s="1"/>
    </row>
    <row r="40" spans="1:7" x14ac:dyDescent="0.3">
      <c r="A40" s="1"/>
      <c r="B40" s="1"/>
      <c r="C40" s="1"/>
      <c r="D40" s="1"/>
    </row>
    <row r="41" spans="1:7" x14ac:dyDescent="0.3">
      <c r="A41" s="1"/>
      <c r="B41" s="14"/>
      <c r="C41" s="14"/>
      <c r="D41" s="14"/>
    </row>
    <row r="42" spans="1:7" x14ac:dyDescent="0.3">
      <c r="A42" s="1"/>
      <c r="B42" s="14"/>
      <c r="C42" s="14"/>
      <c r="D42" s="14"/>
    </row>
    <row r="43" spans="1:7" x14ac:dyDescent="0.3">
      <c r="A43" s="1"/>
      <c r="B43" s="14"/>
      <c r="C43" s="14"/>
      <c r="D43" s="14"/>
    </row>
    <row r="45" spans="1:7" x14ac:dyDescent="0.3">
      <c r="A45" s="23"/>
      <c r="B45" s="14"/>
    </row>
    <row r="46" spans="1:7" x14ac:dyDescent="0.3">
      <c r="B46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429"/>
  <sheetViews>
    <sheetView workbookViewId="0"/>
  </sheetViews>
  <sheetFormatPr defaultColWidth="11" defaultRowHeight="15.6" x14ac:dyDescent="0.3"/>
  <cols>
    <col min="3" max="3" width="17.09765625" customWidth="1"/>
    <col min="4" max="4" width="12" bestFit="1" customWidth="1"/>
  </cols>
  <sheetData>
    <row r="1" spans="1:5" ht="17.399999999999999" x14ac:dyDescent="0.35">
      <c r="A1" s="5" t="s">
        <v>34</v>
      </c>
      <c r="B1" s="5"/>
    </row>
    <row r="2" spans="1:5" x14ac:dyDescent="0.3">
      <c r="A2" s="7" t="s">
        <v>47</v>
      </c>
    </row>
    <row r="3" spans="1:5" x14ac:dyDescent="0.3">
      <c r="B3" s="26"/>
    </row>
    <row r="5" spans="1:5" ht="46.8" x14ac:dyDescent="0.3">
      <c r="A5" s="46" t="s">
        <v>6</v>
      </c>
      <c r="B5" s="46" t="s">
        <v>24</v>
      </c>
      <c r="C5" s="44" t="s">
        <v>63</v>
      </c>
      <c r="D5" s="44" t="s">
        <v>21</v>
      </c>
      <c r="E5" s="44" t="s">
        <v>69</v>
      </c>
    </row>
    <row r="6" spans="1:5" x14ac:dyDescent="0.3">
      <c r="A6">
        <v>1</v>
      </c>
      <c r="B6">
        <f>INT(1+(A6-1)/12)</f>
        <v>1</v>
      </c>
      <c r="C6" s="12">
        <f t="shared" ref="C6:C69" si="0">IF($A6=1,1,C5-D5-E5)</f>
        <v>1</v>
      </c>
      <c r="D6" s="13">
        <f t="shared" ref="D6:D69" si="1">C6*Mortality/12</f>
        <v>4.1666666666666669E-4</v>
      </c>
      <c r="E6" s="12">
        <f t="shared" ref="E6:E69" si="2">C6*Exit/12</f>
        <v>4.1666666666666666E-3</v>
      </c>
    </row>
    <row r="7" spans="1:5" x14ac:dyDescent="0.3">
      <c r="A7">
        <f>A6+1</f>
        <v>2</v>
      </c>
      <c r="B7">
        <f t="shared" ref="B7:B70" si="3">INT(1+(A7-1)/12)</f>
        <v>1</v>
      </c>
      <c r="C7" s="12">
        <f t="shared" si="0"/>
        <v>0.99541666666666673</v>
      </c>
      <c r="D7" s="13">
        <f t="shared" si="1"/>
        <v>4.1475694444444443E-4</v>
      </c>
      <c r="E7" s="12">
        <f t="shared" si="2"/>
        <v>4.147569444444445E-3</v>
      </c>
    </row>
    <row r="8" spans="1:5" x14ac:dyDescent="0.3">
      <c r="A8">
        <f t="shared" ref="A8:A71" si="4">A7+1</f>
        <v>3</v>
      </c>
      <c r="B8">
        <f t="shared" si="3"/>
        <v>1</v>
      </c>
      <c r="C8" s="12">
        <f t="shared" si="0"/>
        <v>0.99085434027777775</v>
      </c>
      <c r="D8" s="13">
        <f t="shared" si="1"/>
        <v>4.1285597511574071E-4</v>
      </c>
      <c r="E8" s="12">
        <f t="shared" si="2"/>
        <v>4.1285597511574075E-3</v>
      </c>
    </row>
    <row r="9" spans="1:5" x14ac:dyDescent="0.3">
      <c r="A9">
        <f t="shared" si="4"/>
        <v>4</v>
      </c>
      <c r="B9">
        <f t="shared" si="3"/>
        <v>1</v>
      </c>
      <c r="C9" s="12">
        <f t="shared" si="0"/>
        <v>0.98631292455150454</v>
      </c>
      <c r="D9" s="13">
        <f t="shared" si="1"/>
        <v>4.1096371856312689E-4</v>
      </c>
      <c r="E9" s="12">
        <f t="shared" si="2"/>
        <v>4.1096371856312692E-3</v>
      </c>
    </row>
    <row r="10" spans="1:5" x14ac:dyDescent="0.3">
      <c r="A10">
        <f t="shared" si="4"/>
        <v>5</v>
      </c>
      <c r="B10">
        <f t="shared" si="3"/>
        <v>1</v>
      </c>
      <c r="C10" s="12">
        <f t="shared" si="0"/>
        <v>0.98179232364731017</v>
      </c>
      <c r="D10" s="13">
        <f t="shared" si="1"/>
        <v>4.0908013485304592E-4</v>
      </c>
      <c r="E10" s="12">
        <f t="shared" si="2"/>
        <v>4.0908013485304595E-3</v>
      </c>
    </row>
    <row r="11" spans="1:5" x14ac:dyDescent="0.3">
      <c r="A11">
        <f t="shared" si="4"/>
        <v>6</v>
      </c>
      <c r="B11">
        <f t="shared" si="3"/>
        <v>1</v>
      </c>
      <c r="C11" s="12">
        <f t="shared" si="0"/>
        <v>0.97729244216392663</v>
      </c>
      <c r="D11" s="13">
        <f t="shared" si="1"/>
        <v>4.072051842349694E-4</v>
      </c>
      <c r="E11" s="12">
        <f t="shared" si="2"/>
        <v>4.0720518423496945E-3</v>
      </c>
    </row>
    <row r="12" spans="1:5" x14ac:dyDescent="0.3">
      <c r="A12">
        <f t="shared" si="4"/>
        <v>7</v>
      </c>
      <c r="B12">
        <f t="shared" si="3"/>
        <v>1</v>
      </c>
      <c r="C12" s="12">
        <f t="shared" si="0"/>
        <v>0.97281318513734194</v>
      </c>
      <c r="D12" s="13">
        <f t="shared" si="1"/>
        <v>4.053388271405591E-4</v>
      </c>
      <c r="E12" s="12">
        <f t="shared" si="2"/>
        <v>4.0533882714055914E-3</v>
      </c>
    </row>
    <row r="13" spans="1:5" x14ac:dyDescent="0.3">
      <c r="A13">
        <f t="shared" si="4"/>
        <v>8</v>
      </c>
      <c r="B13">
        <f t="shared" si="3"/>
        <v>1</v>
      </c>
      <c r="C13" s="12">
        <f t="shared" si="0"/>
        <v>0.96835445803879583</v>
      </c>
      <c r="D13" s="13">
        <f t="shared" si="1"/>
        <v>4.0348102418283159E-4</v>
      </c>
      <c r="E13" s="12">
        <f t="shared" si="2"/>
        <v>4.0348102418283167E-3</v>
      </c>
    </row>
    <row r="14" spans="1:5" x14ac:dyDescent="0.3">
      <c r="A14">
        <f t="shared" si="4"/>
        <v>9</v>
      </c>
      <c r="B14">
        <f t="shared" si="3"/>
        <v>1</v>
      </c>
      <c r="C14" s="12">
        <f t="shared" si="0"/>
        <v>0.96391616677278469</v>
      </c>
      <c r="D14" s="13">
        <f t="shared" si="1"/>
        <v>4.0163173615532697E-4</v>
      </c>
      <c r="E14" s="12">
        <f t="shared" si="2"/>
        <v>4.0163173615532692E-3</v>
      </c>
    </row>
    <row r="15" spans="1:5" x14ac:dyDescent="0.3">
      <c r="A15">
        <f t="shared" si="4"/>
        <v>10</v>
      </c>
      <c r="B15">
        <f t="shared" si="3"/>
        <v>1</v>
      </c>
      <c r="C15" s="12">
        <f t="shared" si="0"/>
        <v>0.95949821767507604</v>
      </c>
      <c r="D15" s="13">
        <f t="shared" si="1"/>
        <v>3.9979092403128169E-4</v>
      </c>
      <c r="E15" s="12">
        <f t="shared" si="2"/>
        <v>3.9979092403128165E-3</v>
      </c>
    </row>
    <row r="16" spans="1:5" x14ac:dyDescent="0.3">
      <c r="A16">
        <f t="shared" si="4"/>
        <v>11</v>
      </c>
      <c r="B16">
        <f t="shared" si="3"/>
        <v>1</v>
      </c>
      <c r="C16" s="12">
        <f t="shared" si="0"/>
        <v>0.95510051751073188</v>
      </c>
      <c r="D16" s="13">
        <f t="shared" si="1"/>
        <v>3.9795854896280497E-4</v>
      </c>
      <c r="E16" s="12">
        <f t="shared" si="2"/>
        <v>3.9795854896280498E-3</v>
      </c>
    </row>
    <row r="17" spans="1:5" x14ac:dyDescent="0.3">
      <c r="A17">
        <f t="shared" si="4"/>
        <v>12</v>
      </c>
      <c r="B17">
        <f t="shared" si="3"/>
        <v>1</v>
      </c>
      <c r="C17" s="12">
        <f t="shared" si="0"/>
        <v>0.95072297347214096</v>
      </c>
      <c r="D17" s="13">
        <f t="shared" si="1"/>
        <v>3.9613457228005871E-4</v>
      </c>
      <c r="E17" s="12">
        <f t="shared" si="2"/>
        <v>3.9613457228005874E-3</v>
      </c>
    </row>
    <row r="18" spans="1:5" x14ac:dyDescent="0.3">
      <c r="A18">
        <f t="shared" si="4"/>
        <v>13</v>
      </c>
      <c r="B18">
        <f t="shared" si="3"/>
        <v>2</v>
      </c>
      <c r="C18" s="12">
        <f t="shared" si="0"/>
        <v>0.94636549317706031</v>
      </c>
      <c r="D18" s="13">
        <f t="shared" si="1"/>
        <v>3.9431895549044181E-4</v>
      </c>
      <c r="E18" s="12">
        <f t="shared" si="2"/>
        <v>3.9431895549044181E-3</v>
      </c>
    </row>
    <row r="19" spans="1:5" x14ac:dyDescent="0.3">
      <c r="A19">
        <f t="shared" si="4"/>
        <v>14</v>
      </c>
      <c r="B19">
        <f t="shared" si="3"/>
        <v>2</v>
      </c>
      <c r="C19" s="12">
        <f t="shared" si="0"/>
        <v>0.94202798466666537</v>
      </c>
      <c r="D19" s="13">
        <f t="shared" si="1"/>
        <v>3.9251166027777723E-4</v>
      </c>
      <c r="E19" s="12">
        <f t="shared" si="2"/>
        <v>3.9251166027777723E-3</v>
      </c>
    </row>
    <row r="20" spans="1:5" x14ac:dyDescent="0.3">
      <c r="A20">
        <f t="shared" si="4"/>
        <v>15</v>
      </c>
      <c r="B20">
        <f t="shared" si="3"/>
        <v>2</v>
      </c>
      <c r="C20" s="12">
        <f t="shared" si="0"/>
        <v>0.93771035640360989</v>
      </c>
      <c r="D20" s="13">
        <f t="shared" si="1"/>
        <v>3.9071264850150411E-4</v>
      </c>
      <c r="E20" s="12">
        <f t="shared" si="2"/>
        <v>3.9071264850150415E-3</v>
      </c>
    </row>
    <row r="21" spans="1:5" x14ac:dyDescent="0.3">
      <c r="A21">
        <f t="shared" si="4"/>
        <v>16</v>
      </c>
      <c r="B21">
        <f t="shared" si="3"/>
        <v>2</v>
      </c>
      <c r="C21" s="12">
        <f t="shared" si="0"/>
        <v>0.93341251727009333</v>
      </c>
      <c r="D21" s="13">
        <f t="shared" si="1"/>
        <v>3.8892188219587226E-4</v>
      </c>
      <c r="E21" s="12">
        <f t="shared" si="2"/>
        <v>3.8892188219587227E-3</v>
      </c>
    </row>
    <row r="22" spans="1:5" x14ac:dyDescent="0.3">
      <c r="A22">
        <f t="shared" si="4"/>
        <v>17</v>
      </c>
      <c r="B22">
        <f t="shared" si="3"/>
        <v>2</v>
      </c>
      <c r="C22" s="12">
        <f t="shared" si="0"/>
        <v>0.92913437656593878</v>
      </c>
      <c r="D22" s="13">
        <f t="shared" si="1"/>
        <v>3.871393235691412E-4</v>
      </c>
      <c r="E22" s="12">
        <f t="shared" si="2"/>
        <v>3.8713932356914116E-3</v>
      </c>
    </row>
    <row r="23" spans="1:5" x14ac:dyDescent="0.3">
      <c r="A23">
        <f t="shared" si="4"/>
        <v>18</v>
      </c>
      <c r="B23">
        <f t="shared" si="3"/>
        <v>2</v>
      </c>
      <c r="C23" s="12">
        <f t="shared" si="0"/>
        <v>0.92487584400667822</v>
      </c>
      <c r="D23" s="13">
        <f t="shared" si="1"/>
        <v>3.8536493500278263E-4</v>
      </c>
      <c r="E23" s="12">
        <f t="shared" si="2"/>
        <v>3.8536493500278264E-3</v>
      </c>
    </row>
    <row r="24" spans="1:5" x14ac:dyDescent="0.3">
      <c r="A24">
        <f t="shared" si="4"/>
        <v>19</v>
      </c>
      <c r="B24">
        <f t="shared" si="3"/>
        <v>2</v>
      </c>
      <c r="C24" s="12">
        <f t="shared" si="0"/>
        <v>0.92063682972164762</v>
      </c>
      <c r="D24" s="13">
        <f t="shared" si="1"/>
        <v>3.8359867905068653E-4</v>
      </c>
      <c r="E24" s="12">
        <f t="shared" si="2"/>
        <v>3.8359867905068657E-3</v>
      </c>
    </row>
    <row r="25" spans="1:5" x14ac:dyDescent="0.3">
      <c r="A25">
        <f t="shared" si="4"/>
        <v>20</v>
      </c>
      <c r="B25">
        <f t="shared" si="3"/>
        <v>2</v>
      </c>
      <c r="C25" s="12">
        <f t="shared" si="0"/>
        <v>0.91641724425209004</v>
      </c>
      <c r="D25" s="13">
        <f t="shared" si="1"/>
        <v>3.8184051843837084E-4</v>
      </c>
      <c r="E25" s="12">
        <f t="shared" si="2"/>
        <v>3.8184051843837088E-3</v>
      </c>
    </row>
    <row r="26" spans="1:5" x14ac:dyDescent="0.3">
      <c r="A26">
        <f t="shared" si="4"/>
        <v>21</v>
      </c>
      <c r="B26">
        <f t="shared" si="3"/>
        <v>2</v>
      </c>
      <c r="C26" s="12">
        <f t="shared" si="0"/>
        <v>0.91221699854926797</v>
      </c>
      <c r="D26" s="13">
        <f t="shared" si="1"/>
        <v>3.8009041606219498E-4</v>
      </c>
      <c r="E26" s="12">
        <f t="shared" si="2"/>
        <v>3.8009041606219501E-3</v>
      </c>
    </row>
    <row r="27" spans="1:5" x14ac:dyDescent="0.3">
      <c r="A27">
        <f t="shared" si="4"/>
        <v>22</v>
      </c>
      <c r="B27">
        <f t="shared" si="3"/>
        <v>2</v>
      </c>
      <c r="C27" s="12">
        <f t="shared" si="0"/>
        <v>0.90803600397258377</v>
      </c>
      <c r="D27" s="13">
        <f t="shared" si="1"/>
        <v>3.7834833498857657E-4</v>
      </c>
      <c r="E27" s="12">
        <f t="shared" si="2"/>
        <v>3.7834833498857656E-3</v>
      </c>
    </row>
    <row r="28" spans="1:5" x14ac:dyDescent="0.3">
      <c r="A28">
        <f t="shared" si="4"/>
        <v>23</v>
      </c>
      <c r="B28">
        <f t="shared" si="3"/>
        <v>2</v>
      </c>
      <c r="C28" s="12">
        <f t="shared" si="0"/>
        <v>0.90387417228770939</v>
      </c>
      <c r="D28" s="13">
        <f t="shared" si="1"/>
        <v>3.7661423845321225E-4</v>
      </c>
      <c r="E28" s="12">
        <f t="shared" si="2"/>
        <v>3.7661423845321228E-3</v>
      </c>
    </row>
    <row r="29" spans="1:5" x14ac:dyDescent="0.3">
      <c r="A29">
        <f t="shared" si="4"/>
        <v>24</v>
      </c>
      <c r="B29">
        <f t="shared" si="3"/>
        <v>2</v>
      </c>
      <c r="C29" s="12">
        <f t="shared" si="0"/>
        <v>0.89973141566472403</v>
      </c>
      <c r="D29" s="13">
        <f t="shared" si="1"/>
        <v>3.7488808986030174E-4</v>
      </c>
      <c r="E29" s="12">
        <f t="shared" si="2"/>
        <v>3.7488808986030167E-3</v>
      </c>
    </row>
    <row r="30" spans="1:5" x14ac:dyDescent="0.3">
      <c r="A30">
        <f t="shared" si="4"/>
        <v>25</v>
      </c>
      <c r="B30">
        <f t="shared" si="3"/>
        <v>3</v>
      </c>
      <c r="C30" s="12">
        <f t="shared" si="0"/>
        <v>0.89560764667626069</v>
      </c>
      <c r="D30" s="13">
        <f t="shared" si="1"/>
        <v>3.7316985278177528E-4</v>
      </c>
      <c r="E30" s="12">
        <f t="shared" si="2"/>
        <v>3.7316985278177534E-3</v>
      </c>
    </row>
    <row r="31" spans="1:5" x14ac:dyDescent="0.3">
      <c r="A31">
        <f t="shared" si="4"/>
        <v>26</v>
      </c>
      <c r="B31">
        <f t="shared" si="3"/>
        <v>3</v>
      </c>
      <c r="C31" s="12">
        <f t="shared" si="0"/>
        <v>0.89150277829566116</v>
      </c>
      <c r="D31" s="13">
        <f t="shared" si="1"/>
        <v>3.7145949095652547E-4</v>
      </c>
      <c r="E31" s="12">
        <f t="shared" si="2"/>
        <v>3.714594909565255E-3</v>
      </c>
    </row>
    <row r="32" spans="1:5" x14ac:dyDescent="0.3">
      <c r="A32">
        <f t="shared" si="4"/>
        <v>27</v>
      </c>
      <c r="B32">
        <f t="shared" si="3"/>
        <v>3</v>
      </c>
      <c r="C32" s="12">
        <f t="shared" si="0"/>
        <v>0.88741672389513937</v>
      </c>
      <c r="D32" s="13">
        <f t="shared" si="1"/>
        <v>3.6975696828964139E-4</v>
      </c>
      <c r="E32" s="12">
        <f t="shared" si="2"/>
        <v>3.6975696828964143E-3</v>
      </c>
    </row>
    <row r="33" spans="1:5" x14ac:dyDescent="0.3">
      <c r="A33">
        <f t="shared" si="4"/>
        <v>28</v>
      </c>
      <c r="B33">
        <f t="shared" si="3"/>
        <v>3</v>
      </c>
      <c r="C33" s="12">
        <f t="shared" si="0"/>
        <v>0.88334939724395334</v>
      </c>
      <c r="D33" s="13">
        <f t="shared" si="1"/>
        <v>3.6806224885164719E-4</v>
      </c>
      <c r="E33" s="12">
        <f t="shared" si="2"/>
        <v>3.6806224885164722E-3</v>
      </c>
    </row>
    <row r="34" spans="1:5" x14ac:dyDescent="0.3">
      <c r="A34">
        <f t="shared" si="4"/>
        <v>29</v>
      </c>
      <c r="B34">
        <f t="shared" si="3"/>
        <v>3</v>
      </c>
      <c r="C34" s="12">
        <f t="shared" si="0"/>
        <v>0.87930071250658515</v>
      </c>
      <c r="D34" s="13">
        <f t="shared" si="1"/>
        <v>3.6637529687774385E-4</v>
      </c>
      <c r="E34" s="12">
        <f t="shared" si="2"/>
        <v>3.6637529687774382E-3</v>
      </c>
    </row>
    <row r="35" spans="1:5" x14ac:dyDescent="0.3">
      <c r="A35">
        <f t="shared" si="4"/>
        <v>30</v>
      </c>
      <c r="B35">
        <f t="shared" si="3"/>
        <v>3</v>
      </c>
      <c r="C35" s="12">
        <f t="shared" si="0"/>
        <v>0.87527058424092996</v>
      </c>
      <c r="D35" s="13">
        <f t="shared" si="1"/>
        <v>3.6469607676705416E-4</v>
      </c>
      <c r="E35" s="12">
        <f t="shared" si="2"/>
        <v>3.6469607676705416E-3</v>
      </c>
    </row>
    <row r="36" spans="1:5" x14ac:dyDescent="0.3">
      <c r="A36">
        <f t="shared" si="4"/>
        <v>31</v>
      </c>
      <c r="B36">
        <f t="shared" si="3"/>
        <v>3</v>
      </c>
      <c r="C36" s="12">
        <f t="shared" si="0"/>
        <v>0.87125892739649236</v>
      </c>
      <c r="D36" s="13">
        <f t="shared" si="1"/>
        <v>3.6302455308187179E-4</v>
      </c>
      <c r="E36" s="12">
        <f t="shared" si="2"/>
        <v>3.6302455308187182E-3</v>
      </c>
    </row>
    <row r="37" spans="1:5" x14ac:dyDescent="0.3">
      <c r="A37">
        <f t="shared" si="4"/>
        <v>32</v>
      </c>
      <c r="B37">
        <f t="shared" si="3"/>
        <v>3</v>
      </c>
      <c r="C37" s="12">
        <f t="shared" si="0"/>
        <v>0.86726565731259175</v>
      </c>
      <c r="D37" s="13">
        <f t="shared" si="1"/>
        <v>3.6136069054691324E-4</v>
      </c>
      <c r="E37" s="12">
        <f t="shared" si="2"/>
        <v>3.6136069054691325E-3</v>
      </c>
    </row>
    <row r="38" spans="1:5" x14ac:dyDescent="0.3">
      <c r="A38">
        <f t="shared" si="4"/>
        <v>33</v>
      </c>
      <c r="B38">
        <f t="shared" si="3"/>
        <v>3</v>
      </c>
      <c r="C38" s="12">
        <f t="shared" si="0"/>
        <v>0.86329068971657574</v>
      </c>
      <c r="D38" s="13">
        <f t="shared" si="1"/>
        <v>3.5970445404857323E-4</v>
      </c>
      <c r="E38" s="12">
        <f t="shared" si="2"/>
        <v>3.5970445404857328E-3</v>
      </c>
    </row>
    <row r="39" spans="1:5" x14ac:dyDescent="0.3">
      <c r="A39">
        <f t="shared" si="4"/>
        <v>34</v>
      </c>
      <c r="B39">
        <f t="shared" si="3"/>
        <v>3</v>
      </c>
      <c r="C39" s="12">
        <f t="shared" si="0"/>
        <v>0.8593339407220415</v>
      </c>
      <c r="D39" s="13">
        <f t="shared" si="1"/>
        <v>3.58055808634184E-4</v>
      </c>
      <c r="E39" s="12">
        <f t="shared" si="2"/>
        <v>3.5805580863418397E-3</v>
      </c>
    </row>
    <row r="40" spans="1:5" x14ac:dyDescent="0.3">
      <c r="A40">
        <f t="shared" si="4"/>
        <v>35</v>
      </c>
      <c r="B40">
        <f t="shared" si="3"/>
        <v>3</v>
      </c>
      <c r="C40" s="12">
        <f t="shared" si="0"/>
        <v>0.85539532682706543</v>
      </c>
      <c r="D40" s="13">
        <f t="shared" si="1"/>
        <v>3.5641471951127732E-4</v>
      </c>
      <c r="E40" s="12">
        <f t="shared" si="2"/>
        <v>3.5641471951127729E-3</v>
      </c>
    </row>
    <row r="41" spans="1:5" x14ac:dyDescent="0.3">
      <c r="A41">
        <f t="shared" si="4"/>
        <v>36</v>
      </c>
      <c r="B41">
        <f t="shared" si="3"/>
        <v>3</v>
      </c>
      <c r="C41" s="12">
        <f t="shared" si="0"/>
        <v>0.85147476491244134</v>
      </c>
      <c r="D41" s="13">
        <f t="shared" si="1"/>
        <v>3.5478115204685056E-4</v>
      </c>
      <c r="E41" s="12">
        <f t="shared" si="2"/>
        <v>3.5478115204685061E-3</v>
      </c>
    </row>
    <row r="42" spans="1:5" x14ac:dyDescent="0.3">
      <c r="A42">
        <f t="shared" si="4"/>
        <v>37</v>
      </c>
      <c r="B42">
        <f t="shared" si="3"/>
        <v>4</v>
      </c>
      <c r="C42" s="12">
        <f t="shared" si="0"/>
        <v>0.84757217223992598</v>
      </c>
      <c r="D42" s="13">
        <f t="shared" si="1"/>
        <v>3.5315507176663584E-4</v>
      </c>
      <c r="E42" s="12">
        <f t="shared" si="2"/>
        <v>3.5315507176663583E-3</v>
      </c>
    </row>
    <row r="43" spans="1:5" x14ac:dyDescent="0.3">
      <c r="A43">
        <f t="shared" si="4"/>
        <v>38</v>
      </c>
      <c r="B43">
        <f t="shared" si="3"/>
        <v>4</v>
      </c>
      <c r="C43" s="12">
        <f t="shared" si="0"/>
        <v>0.84368746645049308</v>
      </c>
      <c r="D43" s="13">
        <f t="shared" si="1"/>
        <v>3.5153644435437209E-4</v>
      </c>
      <c r="E43" s="12">
        <f t="shared" si="2"/>
        <v>3.5153644435437213E-3</v>
      </c>
    </row>
    <row r="44" spans="1:5" x14ac:dyDescent="0.3">
      <c r="A44">
        <f t="shared" si="4"/>
        <v>39</v>
      </c>
      <c r="B44">
        <f t="shared" si="3"/>
        <v>4</v>
      </c>
      <c r="C44" s="12">
        <f t="shared" si="0"/>
        <v>0.83982056556259499</v>
      </c>
      <c r="D44" s="13">
        <f t="shared" si="1"/>
        <v>3.4992523565108123E-4</v>
      </c>
      <c r="E44" s="12">
        <f t="shared" si="2"/>
        <v>3.4992523565108131E-3</v>
      </c>
    </row>
    <row r="45" spans="1:5" x14ac:dyDescent="0.3">
      <c r="A45">
        <f t="shared" si="4"/>
        <v>40</v>
      </c>
      <c r="B45">
        <f t="shared" si="3"/>
        <v>4</v>
      </c>
      <c r="C45" s="12">
        <f t="shared" si="0"/>
        <v>0.83597138797043313</v>
      </c>
      <c r="D45" s="13">
        <f t="shared" si="1"/>
        <v>3.4832141165434713E-4</v>
      </c>
      <c r="E45" s="12">
        <f t="shared" si="2"/>
        <v>3.4832141165434716E-3</v>
      </c>
    </row>
    <row r="46" spans="1:5" x14ac:dyDescent="0.3">
      <c r="A46">
        <f t="shared" si="4"/>
        <v>41</v>
      </c>
      <c r="B46">
        <f t="shared" si="3"/>
        <v>4</v>
      </c>
      <c r="C46" s="12">
        <f t="shared" si="0"/>
        <v>0.83213985244223532</v>
      </c>
      <c r="D46" s="13">
        <f t="shared" si="1"/>
        <v>3.4672493851759808E-4</v>
      </c>
      <c r="E46" s="12">
        <f t="shared" si="2"/>
        <v>3.4672493851759805E-3</v>
      </c>
    </row>
    <row r="47" spans="1:5" x14ac:dyDescent="0.3">
      <c r="A47">
        <f t="shared" si="4"/>
        <v>42</v>
      </c>
      <c r="B47">
        <f t="shared" si="3"/>
        <v>4</v>
      </c>
      <c r="C47" s="12">
        <f t="shared" si="0"/>
        <v>0.82832587811854175</v>
      </c>
      <c r="D47" s="13">
        <f t="shared" si="1"/>
        <v>3.4513578254939241E-4</v>
      </c>
      <c r="E47" s="12">
        <f t="shared" si="2"/>
        <v>3.451357825493924E-3</v>
      </c>
    </row>
    <row r="48" spans="1:5" x14ac:dyDescent="0.3">
      <c r="A48">
        <f t="shared" si="4"/>
        <v>43</v>
      </c>
      <c r="B48">
        <f t="shared" si="3"/>
        <v>4</v>
      </c>
      <c r="C48" s="12">
        <f t="shared" si="0"/>
        <v>0.82452938451049851</v>
      </c>
      <c r="D48" s="13">
        <f t="shared" si="1"/>
        <v>3.4355391021270769E-4</v>
      </c>
      <c r="E48" s="12">
        <f t="shared" si="2"/>
        <v>3.4355391021270772E-3</v>
      </c>
    </row>
    <row r="49" spans="1:5" x14ac:dyDescent="0.3">
      <c r="A49">
        <f t="shared" si="4"/>
        <v>44</v>
      </c>
      <c r="B49">
        <f t="shared" si="3"/>
        <v>4</v>
      </c>
      <c r="C49" s="12">
        <f t="shared" si="0"/>
        <v>0.8207502914981587</v>
      </c>
      <c r="D49" s="13">
        <f t="shared" si="1"/>
        <v>3.4197928812423282E-4</v>
      </c>
      <c r="E49" s="12">
        <f t="shared" si="2"/>
        <v>3.4197928812423283E-3</v>
      </c>
    </row>
    <row r="50" spans="1:5" x14ac:dyDescent="0.3">
      <c r="A50">
        <f t="shared" si="4"/>
        <v>45</v>
      </c>
      <c r="B50">
        <f t="shared" si="3"/>
        <v>4</v>
      </c>
      <c r="C50" s="12">
        <f t="shared" si="0"/>
        <v>0.81698851932879224</v>
      </c>
      <c r="D50" s="13">
        <f t="shared" si="1"/>
        <v>3.4041188305366344E-4</v>
      </c>
      <c r="E50" s="12">
        <f t="shared" si="2"/>
        <v>3.4041188305366349E-3</v>
      </c>
    </row>
    <row r="51" spans="1:5" x14ac:dyDescent="0.3">
      <c r="A51">
        <f t="shared" si="4"/>
        <v>46</v>
      </c>
      <c r="B51">
        <f t="shared" si="3"/>
        <v>4</v>
      </c>
      <c r="C51" s="12">
        <f t="shared" si="0"/>
        <v>0.81324398861520197</v>
      </c>
      <c r="D51" s="13">
        <f t="shared" si="1"/>
        <v>3.3885166192300083E-4</v>
      </c>
      <c r="E51" s="12">
        <f t="shared" si="2"/>
        <v>3.3885166192300087E-3</v>
      </c>
    </row>
    <row r="52" spans="1:5" x14ac:dyDescent="0.3">
      <c r="A52">
        <f t="shared" si="4"/>
        <v>47</v>
      </c>
      <c r="B52">
        <f t="shared" si="3"/>
        <v>4</v>
      </c>
      <c r="C52" s="12">
        <f t="shared" si="0"/>
        <v>0.80951662033404892</v>
      </c>
      <c r="D52" s="13">
        <f t="shared" si="1"/>
        <v>3.3729859180585371E-4</v>
      </c>
      <c r="E52" s="12">
        <f t="shared" si="2"/>
        <v>3.3729859180585374E-3</v>
      </c>
    </row>
    <row r="53" spans="1:5" x14ac:dyDescent="0.3">
      <c r="A53">
        <f t="shared" si="4"/>
        <v>48</v>
      </c>
      <c r="B53">
        <f t="shared" si="3"/>
        <v>4</v>
      </c>
      <c r="C53" s="12">
        <f t="shared" si="0"/>
        <v>0.80580633582418448</v>
      </c>
      <c r="D53" s="13">
        <f t="shared" si="1"/>
        <v>3.3575263992674352E-4</v>
      </c>
      <c r="E53" s="12">
        <f t="shared" si="2"/>
        <v>3.357526399267436E-3</v>
      </c>
    </row>
    <row r="54" spans="1:5" x14ac:dyDescent="0.3">
      <c r="A54">
        <f t="shared" si="4"/>
        <v>49</v>
      </c>
      <c r="B54">
        <f t="shared" si="3"/>
        <v>5</v>
      </c>
      <c r="C54" s="12">
        <f t="shared" si="0"/>
        <v>0.80211305678499034</v>
      </c>
      <c r="D54" s="13">
        <f t="shared" si="1"/>
        <v>3.3421377366041268E-4</v>
      </c>
      <c r="E54" s="12">
        <f t="shared" si="2"/>
        <v>3.3421377366041269E-3</v>
      </c>
    </row>
    <row r="55" spans="1:5" x14ac:dyDescent="0.3">
      <c r="A55">
        <f t="shared" si="4"/>
        <v>50</v>
      </c>
      <c r="B55">
        <f t="shared" si="3"/>
        <v>5</v>
      </c>
      <c r="C55" s="12">
        <f t="shared" si="0"/>
        <v>0.79843670527472588</v>
      </c>
      <c r="D55" s="13">
        <f t="shared" si="1"/>
        <v>3.3268196053113579E-4</v>
      </c>
      <c r="E55" s="12">
        <f t="shared" si="2"/>
        <v>3.3268196053113583E-3</v>
      </c>
    </row>
    <row r="56" spans="1:5" x14ac:dyDescent="0.3">
      <c r="A56">
        <f t="shared" si="4"/>
        <v>51</v>
      </c>
      <c r="B56">
        <f t="shared" si="3"/>
        <v>5</v>
      </c>
      <c r="C56" s="12">
        <f t="shared" si="0"/>
        <v>0.79477720370888338</v>
      </c>
      <c r="D56" s="13">
        <f t="shared" si="1"/>
        <v>3.3115716821203474E-4</v>
      </c>
      <c r="E56" s="12">
        <f t="shared" si="2"/>
        <v>3.3115716821203478E-3</v>
      </c>
    </row>
    <row r="57" spans="1:5" x14ac:dyDescent="0.3">
      <c r="A57">
        <f t="shared" si="4"/>
        <v>52</v>
      </c>
      <c r="B57">
        <f t="shared" si="3"/>
        <v>5</v>
      </c>
      <c r="C57" s="12">
        <f t="shared" si="0"/>
        <v>0.79113447485855093</v>
      </c>
      <c r="D57" s="13">
        <f t="shared" si="1"/>
        <v>3.2963936452439624E-4</v>
      </c>
      <c r="E57" s="12">
        <f t="shared" si="2"/>
        <v>3.2963936452439623E-3</v>
      </c>
    </row>
    <row r="58" spans="1:5" x14ac:dyDescent="0.3">
      <c r="A58">
        <f t="shared" si="4"/>
        <v>53</v>
      </c>
      <c r="B58">
        <f t="shared" si="3"/>
        <v>5</v>
      </c>
      <c r="C58" s="12">
        <f t="shared" si="0"/>
        <v>0.78750844184878266</v>
      </c>
      <c r="D58" s="13">
        <f t="shared" si="1"/>
        <v>3.2812851743699279E-4</v>
      </c>
      <c r="E58" s="12">
        <f t="shared" si="2"/>
        <v>3.2812851743699279E-3</v>
      </c>
    </row>
    <row r="59" spans="1:5" x14ac:dyDescent="0.3">
      <c r="A59">
        <f t="shared" si="4"/>
        <v>54</v>
      </c>
      <c r="B59">
        <f t="shared" si="3"/>
        <v>5</v>
      </c>
      <c r="C59" s="12">
        <f t="shared" si="0"/>
        <v>0.78389902815697576</v>
      </c>
      <c r="D59" s="13">
        <f t="shared" si="1"/>
        <v>3.2662459506540659E-4</v>
      </c>
      <c r="E59" s="12">
        <f t="shared" si="2"/>
        <v>3.2662459506540655E-3</v>
      </c>
    </row>
    <row r="60" spans="1:5" x14ac:dyDescent="0.3">
      <c r="A60">
        <f t="shared" si="4"/>
        <v>55</v>
      </c>
      <c r="B60">
        <f t="shared" si="3"/>
        <v>5</v>
      </c>
      <c r="C60" s="12">
        <f t="shared" si="0"/>
        <v>0.78030615761125632</v>
      </c>
      <c r="D60" s="13">
        <f t="shared" si="1"/>
        <v>3.2512756567135679E-4</v>
      </c>
      <c r="E60" s="12">
        <f t="shared" si="2"/>
        <v>3.2512756567135682E-3</v>
      </c>
    </row>
    <row r="61" spans="1:5" x14ac:dyDescent="0.3">
      <c r="A61">
        <f t="shared" si="4"/>
        <v>56</v>
      </c>
      <c r="B61">
        <f t="shared" si="3"/>
        <v>5</v>
      </c>
      <c r="C61" s="12">
        <f t="shared" si="0"/>
        <v>0.77672975438887137</v>
      </c>
      <c r="D61" s="13">
        <f t="shared" si="1"/>
        <v>3.2363739766202976E-4</v>
      </c>
      <c r="E61" s="12">
        <f t="shared" si="2"/>
        <v>3.2363739766202975E-3</v>
      </c>
    </row>
    <row r="62" spans="1:5" x14ac:dyDescent="0.3">
      <c r="A62">
        <f t="shared" si="4"/>
        <v>57</v>
      </c>
      <c r="B62">
        <f t="shared" si="3"/>
        <v>5</v>
      </c>
      <c r="C62" s="12">
        <f t="shared" si="0"/>
        <v>0.77316974301458907</v>
      </c>
      <c r="D62" s="13">
        <f t="shared" si="1"/>
        <v>3.2215405958941213E-4</v>
      </c>
      <c r="E62" s="12">
        <f t="shared" si="2"/>
        <v>3.2215405958941211E-3</v>
      </c>
    </row>
    <row r="63" spans="1:5" x14ac:dyDescent="0.3">
      <c r="A63">
        <f t="shared" si="4"/>
        <v>58</v>
      </c>
      <c r="B63">
        <f t="shared" si="3"/>
        <v>5</v>
      </c>
      <c r="C63" s="12">
        <f t="shared" si="0"/>
        <v>0.76962604835910553</v>
      </c>
      <c r="D63" s="13">
        <f t="shared" si="1"/>
        <v>3.2067752014962732E-4</v>
      </c>
      <c r="E63" s="12">
        <f t="shared" si="2"/>
        <v>3.206775201496273E-3</v>
      </c>
    </row>
    <row r="64" spans="1:5" x14ac:dyDescent="0.3">
      <c r="A64">
        <f t="shared" si="4"/>
        <v>59</v>
      </c>
      <c r="B64">
        <f t="shared" si="3"/>
        <v>5</v>
      </c>
      <c r="C64" s="12">
        <f t="shared" si="0"/>
        <v>0.76609859563745963</v>
      </c>
      <c r="D64" s="13">
        <f t="shared" si="1"/>
        <v>3.1920774818227482E-4</v>
      </c>
      <c r="E64" s="12">
        <f t="shared" si="2"/>
        <v>3.1920774818227486E-3</v>
      </c>
    </row>
    <row r="65" spans="1:5" x14ac:dyDescent="0.3">
      <c r="A65">
        <f t="shared" si="4"/>
        <v>60</v>
      </c>
      <c r="B65">
        <f t="shared" si="3"/>
        <v>5</v>
      </c>
      <c r="C65" s="12">
        <f t="shared" si="0"/>
        <v>0.76258731040745464</v>
      </c>
      <c r="D65" s="13">
        <f t="shared" si="1"/>
        <v>3.1774471266977276E-4</v>
      </c>
      <c r="E65" s="12">
        <f t="shared" si="2"/>
        <v>3.1774471266977282E-3</v>
      </c>
    </row>
    <row r="66" spans="1:5" x14ac:dyDescent="0.3">
      <c r="A66">
        <f t="shared" si="4"/>
        <v>61</v>
      </c>
      <c r="B66">
        <f t="shared" si="3"/>
        <v>6</v>
      </c>
      <c r="C66" s="12">
        <f t="shared" si="0"/>
        <v>0.75909211856808712</v>
      </c>
      <c r="D66" s="13">
        <f t="shared" si="1"/>
        <v>3.1628838273670297E-4</v>
      </c>
      <c r="E66" s="12">
        <f t="shared" si="2"/>
        <v>3.1628838273670295E-3</v>
      </c>
    </row>
    <row r="67" spans="1:5" x14ac:dyDescent="0.3">
      <c r="A67">
        <f t="shared" si="4"/>
        <v>62</v>
      </c>
      <c r="B67">
        <f t="shared" si="3"/>
        <v>6</v>
      </c>
      <c r="C67" s="12">
        <f t="shared" si="0"/>
        <v>0.75561294635798337</v>
      </c>
      <c r="D67" s="13">
        <f t="shared" si="1"/>
        <v>3.1483872764915974E-4</v>
      </c>
      <c r="E67" s="12">
        <f t="shared" si="2"/>
        <v>3.1483872764915977E-3</v>
      </c>
    </row>
    <row r="68" spans="1:5" x14ac:dyDescent="0.3">
      <c r="A68">
        <f t="shared" si="4"/>
        <v>63</v>
      </c>
      <c r="B68">
        <f t="shared" si="3"/>
        <v>6</v>
      </c>
      <c r="C68" s="12">
        <f t="shared" si="0"/>
        <v>0.75214972035384264</v>
      </c>
      <c r="D68" s="13">
        <f t="shared" si="1"/>
        <v>3.1339571681410114E-4</v>
      </c>
      <c r="E68" s="12">
        <f t="shared" si="2"/>
        <v>3.1339571681410112E-3</v>
      </c>
    </row>
    <row r="69" spans="1:5" x14ac:dyDescent="0.3">
      <c r="A69">
        <f t="shared" si="4"/>
        <v>64</v>
      </c>
      <c r="B69">
        <f t="shared" si="3"/>
        <v>6</v>
      </c>
      <c r="C69" s="12">
        <f t="shared" si="0"/>
        <v>0.74870236746888752</v>
      </c>
      <c r="D69" s="13">
        <f t="shared" si="1"/>
        <v>3.1195931977870314E-4</v>
      </c>
      <c r="E69" s="12">
        <f t="shared" si="2"/>
        <v>3.1195931977870315E-3</v>
      </c>
    </row>
    <row r="70" spans="1:5" x14ac:dyDescent="0.3">
      <c r="A70">
        <f t="shared" si="4"/>
        <v>65</v>
      </c>
      <c r="B70">
        <f t="shared" si="3"/>
        <v>6</v>
      </c>
      <c r="C70" s="12">
        <f t="shared" ref="C70:C133" si="5">IF($A70=1,1,C69-D69-E69)</f>
        <v>0.74527081495132186</v>
      </c>
      <c r="D70" s="13">
        <f t="shared" ref="D70:D133" si="6">C70*Mortality/12</f>
        <v>3.1052950622971741E-4</v>
      </c>
      <c r="E70" s="12">
        <f t="shared" ref="E70:E133" si="7">C70*Exit/12</f>
        <v>3.1052950622971749E-3</v>
      </c>
    </row>
    <row r="71" spans="1:5" x14ac:dyDescent="0.3">
      <c r="A71">
        <f t="shared" si="4"/>
        <v>66</v>
      </c>
      <c r="B71">
        <f t="shared" ref="B71:B134" si="8">INT(1+(A71-1)/12)</f>
        <v>6</v>
      </c>
      <c r="C71" s="12">
        <f t="shared" si="5"/>
        <v>0.74185499038279501</v>
      </c>
      <c r="D71" s="13">
        <f t="shared" si="6"/>
        <v>3.0910624599283127E-4</v>
      </c>
      <c r="E71" s="12">
        <f t="shared" si="7"/>
        <v>3.0910624599283128E-3</v>
      </c>
    </row>
    <row r="72" spans="1:5" x14ac:dyDescent="0.3">
      <c r="A72">
        <f t="shared" ref="A72:A135" si="9">A71+1</f>
        <v>67</v>
      </c>
      <c r="B72">
        <f t="shared" si="8"/>
        <v>6</v>
      </c>
      <c r="C72" s="12">
        <f t="shared" si="5"/>
        <v>0.73845482167687393</v>
      </c>
      <c r="D72" s="13">
        <f t="shared" si="6"/>
        <v>3.0768950903203082E-4</v>
      </c>
      <c r="E72" s="12">
        <f t="shared" si="7"/>
        <v>3.0768950903203082E-3</v>
      </c>
    </row>
    <row r="73" spans="1:5" x14ac:dyDescent="0.3">
      <c r="A73">
        <f t="shared" si="9"/>
        <v>68</v>
      </c>
      <c r="B73">
        <f t="shared" si="8"/>
        <v>6</v>
      </c>
      <c r="C73" s="12">
        <f t="shared" si="5"/>
        <v>0.73507023707752162</v>
      </c>
      <c r="D73" s="13">
        <f t="shared" si="6"/>
        <v>3.0627926544896734E-4</v>
      </c>
      <c r="E73" s="12">
        <f t="shared" si="7"/>
        <v>3.0627926544896738E-3</v>
      </c>
    </row>
    <row r="74" spans="1:5" x14ac:dyDescent="0.3">
      <c r="A74">
        <f t="shared" si="9"/>
        <v>69</v>
      </c>
      <c r="B74">
        <f t="shared" si="8"/>
        <v>6</v>
      </c>
      <c r="C74" s="12">
        <f t="shared" si="5"/>
        <v>0.73170116515758288</v>
      </c>
      <c r="D74" s="13">
        <f t="shared" si="6"/>
        <v>3.0487548548232619E-4</v>
      </c>
      <c r="E74" s="12">
        <f t="shared" si="7"/>
        <v>3.048754854823262E-3</v>
      </c>
    </row>
    <row r="75" spans="1:5" x14ac:dyDescent="0.3">
      <c r="A75">
        <f t="shared" si="9"/>
        <v>70</v>
      </c>
      <c r="B75">
        <f t="shared" si="8"/>
        <v>6</v>
      </c>
      <c r="C75" s="12">
        <f t="shared" si="5"/>
        <v>0.72834753481727732</v>
      </c>
      <c r="D75" s="13">
        <f t="shared" si="6"/>
        <v>3.0347813950719885E-4</v>
      </c>
      <c r="E75" s="12">
        <f t="shared" si="7"/>
        <v>3.0347813950719889E-3</v>
      </c>
    </row>
    <row r="76" spans="1:5" x14ac:dyDescent="0.3">
      <c r="A76">
        <f t="shared" si="9"/>
        <v>71</v>
      </c>
      <c r="B76">
        <f t="shared" si="8"/>
        <v>6</v>
      </c>
      <c r="C76" s="12">
        <f t="shared" si="5"/>
        <v>0.72500927528269821</v>
      </c>
      <c r="D76" s="13">
        <f t="shared" si="6"/>
        <v>3.0208719803445758E-4</v>
      </c>
      <c r="E76" s="12">
        <f t="shared" si="7"/>
        <v>3.020871980344576E-3</v>
      </c>
    </row>
    <row r="77" spans="1:5" x14ac:dyDescent="0.3">
      <c r="A77">
        <f t="shared" si="9"/>
        <v>72</v>
      </c>
      <c r="B77">
        <f t="shared" si="8"/>
        <v>6</v>
      </c>
      <c r="C77" s="12">
        <f t="shared" si="5"/>
        <v>0.7216863161043191</v>
      </c>
      <c r="D77" s="13">
        <f t="shared" si="6"/>
        <v>3.0070263171013296E-4</v>
      </c>
      <c r="E77" s="12">
        <f t="shared" si="7"/>
        <v>3.0070263171013295E-3</v>
      </c>
    </row>
    <row r="78" spans="1:5" x14ac:dyDescent="0.3">
      <c r="A78">
        <f t="shared" si="9"/>
        <v>73</v>
      </c>
      <c r="B78">
        <f t="shared" si="8"/>
        <v>7</v>
      </c>
      <c r="C78" s="12">
        <f t="shared" si="5"/>
        <v>0.71837858715550762</v>
      </c>
      <c r="D78" s="13">
        <f t="shared" si="6"/>
        <v>2.9932441131479484E-4</v>
      </c>
      <c r="E78" s="12">
        <f t="shared" si="7"/>
        <v>2.9932441131479484E-3</v>
      </c>
    </row>
    <row r="79" spans="1:5" x14ac:dyDescent="0.3">
      <c r="A79">
        <f t="shared" si="9"/>
        <v>74</v>
      </c>
      <c r="B79">
        <f t="shared" si="8"/>
        <v>7</v>
      </c>
      <c r="C79" s="12">
        <f t="shared" si="5"/>
        <v>0.71508601863104493</v>
      </c>
      <c r="D79" s="13">
        <f t="shared" si="6"/>
        <v>2.9795250776293536E-4</v>
      </c>
      <c r="E79" s="12">
        <f t="shared" si="7"/>
        <v>2.9795250776293541E-3</v>
      </c>
    </row>
    <row r="80" spans="1:5" x14ac:dyDescent="0.3">
      <c r="A80">
        <f t="shared" si="9"/>
        <v>75</v>
      </c>
      <c r="B80">
        <f t="shared" si="8"/>
        <v>7</v>
      </c>
      <c r="C80" s="12">
        <f t="shared" si="5"/>
        <v>0.71180854104565261</v>
      </c>
      <c r="D80" s="13">
        <f t="shared" si="6"/>
        <v>2.9658689210235525E-4</v>
      </c>
      <c r="E80" s="12">
        <f t="shared" si="7"/>
        <v>2.9658689210235525E-3</v>
      </c>
    </row>
    <row r="81" spans="1:5" x14ac:dyDescent="0.3">
      <c r="A81">
        <f t="shared" si="9"/>
        <v>76</v>
      </c>
      <c r="B81">
        <f t="shared" si="8"/>
        <v>7</v>
      </c>
      <c r="C81" s="12">
        <f t="shared" si="5"/>
        <v>0.70854608523252671</v>
      </c>
      <c r="D81" s="13">
        <f t="shared" si="6"/>
        <v>2.9522753551355284E-4</v>
      </c>
      <c r="E81" s="12">
        <f t="shared" si="7"/>
        <v>2.9522753551355281E-3</v>
      </c>
    </row>
    <row r="82" spans="1:5" x14ac:dyDescent="0.3">
      <c r="A82">
        <f t="shared" si="9"/>
        <v>77</v>
      </c>
      <c r="B82">
        <f t="shared" si="8"/>
        <v>7</v>
      </c>
      <c r="C82" s="12">
        <f t="shared" si="5"/>
        <v>0.70529858234187759</v>
      </c>
      <c r="D82" s="13">
        <f t="shared" si="6"/>
        <v>2.9387440930911569E-4</v>
      </c>
      <c r="E82" s="12">
        <f t="shared" si="7"/>
        <v>2.9387440930911568E-3</v>
      </c>
    </row>
    <row r="83" spans="1:5" x14ac:dyDescent="0.3">
      <c r="A83">
        <f t="shared" si="9"/>
        <v>78</v>
      </c>
      <c r="B83">
        <f t="shared" si="8"/>
        <v>7</v>
      </c>
      <c r="C83" s="12">
        <f t="shared" si="5"/>
        <v>0.70206596383947728</v>
      </c>
      <c r="D83" s="13">
        <f t="shared" si="6"/>
        <v>2.9252748493311553E-4</v>
      </c>
      <c r="E83" s="12">
        <f t="shared" si="7"/>
        <v>2.9252748493311556E-3</v>
      </c>
    </row>
    <row r="84" spans="1:5" x14ac:dyDescent="0.3">
      <c r="A84">
        <f t="shared" si="9"/>
        <v>79</v>
      </c>
      <c r="B84">
        <f t="shared" si="8"/>
        <v>7</v>
      </c>
      <c r="C84" s="12">
        <f t="shared" si="5"/>
        <v>0.69884816150521301</v>
      </c>
      <c r="D84" s="13">
        <f t="shared" si="6"/>
        <v>2.9118673396050541E-4</v>
      </c>
      <c r="E84" s="12">
        <f t="shared" si="7"/>
        <v>2.9118673396050544E-3</v>
      </c>
    </row>
    <row r="85" spans="1:5" x14ac:dyDescent="0.3">
      <c r="A85">
        <f t="shared" si="9"/>
        <v>80</v>
      </c>
      <c r="B85">
        <f t="shared" si="8"/>
        <v>7</v>
      </c>
      <c r="C85" s="12">
        <f t="shared" si="5"/>
        <v>0.69564510743164742</v>
      </c>
      <c r="D85" s="13">
        <f t="shared" si="6"/>
        <v>2.8985212809651978E-4</v>
      </c>
      <c r="E85" s="12">
        <f t="shared" si="7"/>
        <v>2.898521280965198E-3</v>
      </c>
    </row>
    <row r="86" spans="1:5" x14ac:dyDescent="0.3">
      <c r="A86">
        <f t="shared" si="9"/>
        <v>81</v>
      </c>
      <c r="B86">
        <f t="shared" si="8"/>
        <v>7</v>
      </c>
      <c r="C86" s="12">
        <f t="shared" si="5"/>
        <v>0.69245673402258567</v>
      </c>
      <c r="D86" s="13">
        <f t="shared" si="6"/>
        <v>2.8852363917607736E-4</v>
      </c>
      <c r="E86" s="12">
        <f t="shared" si="7"/>
        <v>2.8852363917607738E-3</v>
      </c>
    </row>
    <row r="87" spans="1:5" x14ac:dyDescent="0.3">
      <c r="A87">
        <f t="shared" si="9"/>
        <v>82</v>
      </c>
      <c r="B87">
        <f t="shared" si="8"/>
        <v>7</v>
      </c>
      <c r="C87" s="12">
        <f t="shared" si="5"/>
        <v>0.68928297399164884</v>
      </c>
      <c r="D87" s="13">
        <f t="shared" si="6"/>
        <v>2.8720123916318703E-4</v>
      </c>
      <c r="E87" s="12">
        <f t="shared" si="7"/>
        <v>2.8720123916318699E-3</v>
      </c>
    </row>
    <row r="88" spans="1:5" x14ac:dyDescent="0.3">
      <c r="A88">
        <f t="shared" si="9"/>
        <v>83</v>
      </c>
      <c r="B88">
        <f t="shared" si="8"/>
        <v>7</v>
      </c>
      <c r="C88" s="12">
        <f t="shared" si="5"/>
        <v>0.68612376036085387</v>
      </c>
      <c r="D88" s="13">
        <f t="shared" si="6"/>
        <v>2.8588490015035581E-4</v>
      </c>
      <c r="E88" s="12">
        <f t="shared" si="7"/>
        <v>2.8588490015035578E-3</v>
      </c>
    </row>
    <row r="89" spans="1:5" x14ac:dyDescent="0.3">
      <c r="A89">
        <f t="shared" si="9"/>
        <v>84</v>
      </c>
      <c r="B89">
        <f t="shared" si="8"/>
        <v>7</v>
      </c>
      <c r="C89" s="12">
        <f t="shared" si="5"/>
        <v>0.68297902645919994</v>
      </c>
      <c r="D89" s="13">
        <f t="shared" si="6"/>
        <v>2.8457459435799999E-4</v>
      </c>
      <c r="E89" s="12">
        <f t="shared" si="7"/>
        <v>2.8457459435799995E-3</v>
      </c>
    </row>
    <row r="90" spans="1:5" x14ac:dyDescent="0.3">
      <c r="A90">
        <f t="shared" si="9"/>
        <v>85</v>
      </c>
      <c r="B90">
        <f t="shared" si="8"/>
        <v>8</v>
      </c>
      <c r="C90" s="12">
        <f t="shared" si="5"/>
        <v>0.6798487059212619</v>
      </c>
      <c r="D90" s="13">
        <f t="shared" si="6"/>
        <v>2.832702941338591E-4</v>
      </c>
      <c r="E90" s="12">
        <f t="shared" si="7"/>
        <v>2.8327029413385916E-3</v>
      </c>
    </row>
    <row r="91" spans="1:5" x14ac:dyDescent="0.3">
      <c r="A91">
        <f t="shared" si="9"/>
        <v>86</v>
      </c>
      <c r="B91">
        <f t="shared" si="8"/>
        <v>8</v>
      </c>
      <c r="C91" s="12">
        <f t="shared" si="5"/>
        <v>0.67673273268578937</v>
      </c>
      <c r="D91" s="13">
        <f t="shared" si="6"/>
        <v>2.8197197195241227E-4</v>
      </c>
      <c r="E91" s="12">
        <f t="shared" si="7"/>
        <v>2.8197197195241226E-3</v>
      </c>
    </row>
    <row r="92" spans="1:5" x14ac:dyDescent="0.3">
      <c r="A92">
        <f t="shared" si="9"/>
        <v>87</v>
      </c>
      <c r="B92">
        <f t="shared" si="8"/>
        <v>8</v>
      </c>
      <c r="C92" s="12">
        <f t="shared" si="5"/>
        <v>0.67363104099431281</v>
      </c>
      <c r="D92" s="13">
        <f t="shared" si="6"/>
        <v>2.8067960041429704E-4</v>
      </c>
      <c r="E92" s="12">
        <f t="shared" si="7"/>
        <v>2.8067960041429705E-3</v>
      </c>
    </row>
    <row r="93" spans="1:5" x14ac:dyDescent="0.3">
      <c r="A93">
        <f t="shared" si="9"/>
        <v>88</v>
      </c>
      <c r="B93">
        <f t="shared" si="8"/>
        <v>8</v>
      </c>
      <c r="C93" s="12">
        <f t="shared" si="5"/>
        <v>0.67054356538975546</v>
      </c>
      <c r="D93" s="13">
        <f t="shared" si="6"/>
        <v>2.7939315224573144E-4</v>
      </c>
      <c r="E93" s="12">
        <f t="shared" si="7"/>
        <v>2.7939315224573148E-3</v>
      </c>
    </row>
    <row r="94" spans="1:5" x14ac:dyDescent="0.3">
      <c r="A94">
        <f t="shared" si="9"/>
        <v>89</v>
      </c>
      <c r="B94">
        <f t="shared" si="8"/>
        <v>8</v>
      </c>
      <c r="C94" s="12">
        <f t="shared" si="5"/>
        <v>0.66747024071505245</v>
      </c>
      <c r="D94" s="13">
        <f t="shared" si="6"/>
        <v>2.7811260029793854E-4</v>
      </c>
      <c r="E94" s="12">
        <f t="shared" si="7"/>
        <v>2.7811260029793855E-3</v>
      </c>
    </row>
    <row r="95" spans="1:5" x14ac:dyDescent="0.3">
      <c r="A95">
        <f t="shared" si="9"/>
        <v>90</v>
      </c>
      <c r="B95">
        <f t="shared" si="8"/>
        <v>8</v>
      </c>
      <c r="C95" s="12">
        <f t="shared" si="5"/>
        <v>0.66441100211177506</v>
      </c>
      <c r="D95" s="13">
        <f t="shared" si="6"/>
        <v>2.7683791754657295E-4</v>
      </c>
      <c r="E95" s="12">
        <f t="shared" si="7"/>
        <v>2.7683791754657297E-3</v>
      </c>
    </row>
    <row r="96" spans="1:5" x14ac:dyDescent="0.3">
      <c r="A96">
        <f t="shared" si="9"/>
        <v>91</v>
      </c>
      <c r="B96">
        <f t="shared" si="8"/>
        <v>8</v>
      </c>
      <c r="C96" s="12">
        <f t="shared" si="5"/>
        <v>0.66136578501876275</v>
      </c>
      <c r="D96" s="13">
        <f t="shared" si="6"/>
        <v>2.7556907709115115E-4</v>
      </c>
      <c r="E96" s="12">
        <f t="shared" si="7"/>
        <v>2.7556907709115116E-3</v>
      </c>
    </row>
    <row r="97" spans="1:5" x14ac:dyDescent="0.3">
      <c r="A97">
        <f t="shared" si="9"/>
        <v>92</v>
      </c>
      <c r="B97">
        <f t="shared" si="8"/>
        <v>8</v>
      </c>
      <c r="C97" s="12">
        <f t="shared" si="5"/>
        <v>0.65833452517076008</v>
      </c>
      <c r="D97" s="13">
        <f t="shared" si="6"/>
        <v>2.7430605215448335E-4</v>
      </c>
      <c r="E97" s="12">
        <f t="shared" si="7"/>
        <v>2.7430605215448337E-3</v>
      </c>
    </row>
    <row r="98" spans="1:5" x14ac:dyDescent="0.3">
      <c r="A98">
        <f t="shared" si="9"/>
        <v>93</v>
      </c>
      <c r="B98">
        <f t="shared" si="8"/>
        <v>8</v>
      </c>
      <c r="C98" s="12">
        <f t="shared" si="5"/>
        <v>0.65531715859706074</v>
      </c>
      <c r="D98" s="13">
        <f t="shared" si="6"/>
        <v>2.7304881608210865E-4</v>
      </c>
      <c r="E98" s="12">
        <f t="shared" si="7"/>
        <v>2.7304881608210866E-3</v>
      </c>
    </row>
    <row r="99" spans="1:5" x14ac:dyDescent="0.3">
      <c r="A99">
        <f t="shared" si="9"/>
        <v>94</v>
      </c>
      <c r="B99">
        <f t="shared" si="8"/>
        <v>8</v>
      </c>
      <c r="C99" s="12">
        <f t="shared" si="5"/>
        <v>0.65231362162015749</v>
      </c>
      <c r="D99" s="13">
        <f t="shared" si="6"/>
        <v>2.7179734234173233E-4</v>
      </c>
      <c r="E99" s="12">
        <f t="shared" si="7"/>
        <v>2.7179734234173227E-3</v>
      </c>
    </row>
    <row r="100" spans="1:5" x14ac:dyDescent="0.3">
      <c r="A100">
        <f t="shared" si="9"/>
        <v>95</v>
      </c>
      <c r="B100">
        <f t="shared" si="8"/>
        <v>8</v>
      </c>
      <c r="C100" s="12">
        <f t="shared" si="5"/>
        <v>0.64932385085439848</v>
      </c>
      <c r="D100" s="13">
        <f t="shared" si="6"/>
        <v>2.7055160452266603E-4</v>
      </c>
      <c r="E100" s="12">
        <f t="shared" si="7"/>
        <v>2.7055160452266603E-3</v>
      </c>
    </row>
    <row r="101" spans="1:5" x14ac:dyDescent="0.3">
      <c r="A101">
        <f t="shared" si="9"/>
        <v>96</v>
      </c>
      <c r="B101">
        <f t="shared" si="8"/>
        <v>8</v>
      </c>
      <c r="C101" s="12">
        <f t="shared" si="5"/>
        <v>0.64634778320464914</v>
      </c>
      <c r="D101" s="13">
        <f t="shared" si="6"/>
        <v>2.6931157633527047E-4</v>
      </c>
      <c r="E101" s="12">
        <f t="shared" si="7"/>
        <v>2.6931157633527051E-3</v>
      </c>
    </row>
    <row r="102" spans="1:5" x14ac:dyDescent="0.3">
      <c r="A102">
        <f t="shared" si="9"/>
        <v>97</v>
      </c>
      <c r="B102">
        <f t="shared" si="8"/>
        <v>9</v>
      </c>
      <c r="C102" s="12">
        <f t="shared" si="5"/>
        <v>0.64338535586496115</v>
      </c>
      <c r="D102" s="13">
        <f t="shared" si="6"/>
        <v>2.6807723161040048E-4</v>
      </c>
      <c r="E102" s="12">
        <f t="shared" si="7"/>
        <v>2.6807723161040051E-3</v>
      </c>
    </row>
    <row r="103" spans="1:5" x14ac:dyDescent="0.3">
      <c r="A103">
        <f t="shared" si="9"/>
        <v>98</v>
      </c>
      <c r="B103">
        <f t="shared" si="8"/>
        <v>9</v>
      </c>
      <c r="C103" s="12">
        <f t="shared" si="5"/>
        <v>0.6404365063172468</v>
      </c>
      <c r="D103" s="13">
        <f t="shared" si="6"/>
        <v>2.6684854429885287E-4</v>
      </c>
      <c r="E103" s="12">
        <f t="shared" si="7"/>
        <v>2.6684854429885282E-3</v>
      </c>
    </row>
    <row r="104" spans="1:5" x14ac:dyDescent="0.3">
      <c r="A104">
        <f t="shared" si="9"/>
        <v>99</v>
      </c>
      <c r="B104">
        <f t="shared" si="8"/>
        <v>9</v>
      </c>
      <c r="C104" s="12">
        <f t="shared" si="5"/>
        <v>0.63750117232995951</v>
      </c>
      <c r="D104" s="13">
        <f t="shared" si="6"/>
        <v>2.6562548847081649E-4</v>
      </c>
      <c r="E104" s="12">
        <f t="shared" si="7"/>
        <v>2.6562548847081646E-3</v>
      </c>
    </row>
    <row r="105" spans="1:5" x14ac:dyDescent="0.3">
      <c r="A105">
        <f t="shared" si="9"/>
        <v>100</v>
      </c>
      <c r="B105">
        <f t="shared" si="8"/>
        <v>9</v>
      </c>
      <c r="C105" s="12">
        <f t="shared" si="5"/>
        <v>0.63457929195678053</v>
      </c>
      <c r="D105" s="13">
        <f t="shared" si="6"/>
        <v>2.6440803831532524E-4</v>
      </c>
      <c r="E105" s="12">
        <f t="shared" si="7"/>
        <v>2.6440803831532522E-3</v>
      </c>
    </row>
    <row r="106" spans="1:5" x14ac:dyDescent="0.3">
      <c r="A106">
        <f t="shared" si="9"/>
        <v>101</v>
      </c>
      <c r="B106">
        <f t="shared" si="8"/>
        <v>9</v>
      </c>
      <c r="C106" s="12">
        <f t="shared" si="5"/>
        <v>0.63167080353531202</v>
      </c>
      <c r="D106" s="13">
        <f t="shared" si="6"/>
        <v>2.6319616813971335E-4</v>
      </c>
      <c r="E106" s="12">
        <f t="shared" si="7"/>
        <v>2.6319616813971335E-3</v>
      </c>
    </row>
    <row r="107" spans="1:5" x14ac:dyDescent="0.3">
      <c r="A107">
        <f t="shared" si="9"/>
        <v>102</v>
      </c>
      <c r="B107">
        <f t="shared" si="8"/>
        <v>9</v>
      </c>
      <c r="C107" s="12">
        <f t="shared" si="5"/>
        <v>0.62877564568577515</v>
      </c>
      <c r="D107" s="13">
        <f t="shared" si="6"/>
        <v>2.6198985236907296E-4</v>
      </c>
      <c r="E107" s="12">
        <f t="shared" si="7"/>
        <v>2.6198985236907299E-3</v>
      </c>
    </row>
    <row r="108" spans="1:5" x14ac:dyDescent="0.3">
      <c r="A108">
        <f t="shared" si="9"/>
        <v>103</v>
      </c>
      <c r="B108">
        <f t="shared" si="8"/>
        <v>9</v>
      </c>
      <c r="C108" s="12">
        <f t="shared" si="5"/>
        <v>0.62589375730971542</v>
      </c>
      <c r="D108" s="13">
        <f t="shared" si="6"/>
        <v>2.6078906554571473E-4</v>
      </c>
      <c r="E108" s="12">
        <f t="shared" si="7"/>
        <v>2.6078906554571481E-3</v>
      </c>
    </row>
    <row r="109" spans="1:5" x14ac:dyDescent="0.3">
      <c r="A109">
        <f t="shared" si="9"/>
        <v>104</v>
      </c>
      <c r="B109">
        <f t="shared" si="8"/>
        <v>9</v>
      </c>
      <c r="C109" s="12">
        <f t="shared" si="5"/>
        <v>0.62302507758871251</v>
      </c>
      <c r="D109" s="13">
        <f t="shared" si="6"/>
        <v>2.5959378232863023E-4</v>
      </c>
      <c r="E109" s="12">
        <f t="shared" si="7"/>
        <v>2.595937823286302E-3</v>
      </c>
    </row>
    <row r="110" spans="1:5" x14ac:dyDescent="0.3">
      <c r="A110">
        <f t="shared" si="9"/>
        <v>105</v>
      </c>
      <c r="B110">
        <f t="shared" si="8"/>
        <v>9</v>
      </c>
      <c r="C110" s="12">
        <f t="shared" si="5"/>
        <v>0.62016954598309759</v>
      </c>
      <c r="D110" s="13">
        <f t="shared" si="6"/>
        <v>2.5840397749295733E-4</v>
      </c>
      <c r="E110" s="12">
        <f t="shared" si="7"/>
        <v>2.5840397749295734E-3</v>
      </c>
    </row>
    <row r="111" spans="1:5" x14ac:dyDescent="0.3">
      <c r="A111">
        <f t="shared" si="9"/>
        <v>106</v>
      </c>
      <c r="B111">
        <f t="shared" si="8"/>
        <v>9</v>
      </c>
      <c r="C111" s="12">
        <f t="shared" si="5"/>
        <v>0.617327102230675</v>
      </c>
      <c r="D111" s="13">
        <f t="shared" si="6"/>
        <v>2.5721962592944791E-4</v>
      </c>
      <c r="E111" s="12">
        <f t="shared" si="7"/>
        <v>2.5721962592944792E-3</v>
      </c>
    </row>
    <row r="112" spans="1:5" x14ac:dyDescent="0.3">
      <c r="A112">
        <f t="shared" si="9"/>
        <v>107</v>
      </c>
      <c r="B112">
        <f t="shared" si="8"/>
        <v>9</v>
      </c>
      <c r="C112" s="12">
        <f t="shared" si="5"/>
        <v>0.6144976863454511</v>
      </c>
      <c r="D112" s="13">
        <f t="shared" si="6"/>
        <v>2.5604070264393796E-4</v>
      </c>
      <c r="E112" s="12">
        <f t="shared" si="7"/>
        <v>2.5604070264393796E-3</v>
      </c>
    </row>
    <row r="113" spans="1:5" x14ac:dyDescent="0.3">
      <c r="A113">
        <f t="shared" si="9"/>
        <v>108</v>
      </c>
      <c r="B113">
        <f t="shared" si="8"/>
        <v>9</v>
      </c>
      <c r="C113" s="12">
        <f t="shared" si="5"/>
        <v>0.61168123861636781</v>
      </c>
      <c r="D113" s="13">
        <f t="shared" si="6"/>
        <v>2.5486718275681992E-4</v>
      </c>
      <c r="E113" s="12">
        <f t="shared" si="7"/>
        <v>2.548671827568199E-3</v>
      </c>
    </row>
    <row r="114" spans="1:5" x14ac:dyDescent="0.3">
      <c r="A114">
        <f t="shared" si="9"/>
        <v>109</v>
      </c>
      <c r="B114">
        <f t="shared" si="8"/>
        <v>10</v>
      </c>
      <c r="C114" s="12">
        <f t="shared" si="5"/>
        <v>0.60887769960604277</v>
      </c>
      <c r="D114" s="13">
        <f t="shared" si="6"/>
        <v>2.5369904150251781E-4</v>
      </c>
      <c r="E114" s="12">
        <f t="shared" si="7"/>
        <v>2.5369904150251781E-3</v>
      </c>
    </row>
    <row r="115" spans="1:5" x14ac:dyDescent="0.3">
      <c r="A115">
        <f t="shared" si="9"/>
        <v>110</v>
      </c>
      <c r="B115">
        <f t="shared" si="8"/>
        <v>10</v>
      </c>
      <c r="C115" s="12">
        <f t="shared" si="5"/>
        <v>0.60608701014951505</v>
      </c>
      <c r="D115" s="13">
        <f t="shared" si="6"/>
        <v>2.5253625422896458E-4</v>
      </c>
      <c r="E115" s="12">
        <f t="shared" si="7"/>
        <v>2.5253625422896461E-3</v>
      </c>
    </row>
    <row r="116" spans="1:5" x14ac:dyDescent="0.3">
      <c r="A116">
        <f t="shared" si="9"/>
        <v>111</v>
      </c>
      <c r="B116">
        <f t="shared" si="8"/>
        <v>10</v>
      </c>
      <c r="C116" s="12">
        <f t="shared" si="5"/>
        <v>0.60330911135299647</v>
      </c>
      <c r="D116" s="13">
        <f t="shared" si="6"/>
        <v>2.5137879639708187E-4</v>
      </c>
      <c r="E116" s="12">
        <f t="shared" si="7"/>
        <v>2.5137879639708185E-3</v>
      </c>
    </row>
    <row r="117" spans="1:5" x14ac:dyDescent="0.3">
      <c r="A117">
        <f t="shared" si="9"/>
        <v>112</v>
      </c>
      <c r="B117">
        <f t="shared" si="8"/>
        <v>10</v>
      </c>
      <c r="C117" s="12">
        <f t="shared" si="5"/>
        <v>0.60054394459262861</v>
      </c>
      <c r="D117" s="13">
        <f t="shared" si="6"/>
        <v>2.5022664358026193E-4</v>
      </c>
      <c r="E117" s="12">
        <f t="shared" si="7"/>
        <v>2.5022664358026192E-3</v>
      </c>
    </row>
    <row r="118" spans="1:5" x14ac:dyDescent="0.3">
      <c r="A118">
        <f t="shared" si="9"/>
        <v>113</v>
      </c>
      <c r="B118">
        <f t="shared" si="8"/>
        <v>10</v>
      </c>
      <c r="C118" s="12">
        <f t="shared" si="5"/>
        <v>0.59779145151324575</v>
      </c>
      <c r="D118" s="13">
        <f t="shared" si="6"/>
        <v>2.4907977146385241E-4</v>
      </c>
      <c r="E118" s="12">
        <f t="shared" si="7"/>
        <v>2.490797714638524E-3</v>
      </c>
    </row>
    <row r="119" spans="1:5" x14ac:dyDescent="0.3">
      <c r="A119">
        <f t="shared" si="9"/>
        <v>114</v>
      </c>
      <c r="B119">
        <f t="shared" si="8"/>
        <v>10</v>
      </c>
      <c r="C119" s="12">
        <f t="shared" si="5"/>
        <v>0.59505157402714337</v>
      </c>
      <c r="D119" s="13">
        <f t="shared" si="6"/>
        <v>2.4793815584464308E-4</v>
      </c>
      <c r="E119" s="12">
        <f t="shared" si="7"/>
        <v>2.4793815584464307E-3</v>
      </c>
    </row>
    <row r="120" spans="1:5" x14ac:dyDescent="0.3">
      <c r="A120">
        <f t="shared" si="9"/>
        <v>115</v>
      </c>
      <c r="B120">
        <f t="shared" si="8"/>
        <v>10</v>
      </c>
      <c r="C120" s="12">
        <f t="shared" si="5"/>
        <v>0.59232425431285229</v>
      </c>
      <c r="D120" s="13">
        <f t="shared" si="6"/>
        <v>2.4680177263035515E-4</v>
      </c>
      <c r="E120" s="12">
        <f t="shared" si="7"/>
        <v>2.4680177263035515E-3</v>
      </c>
    </row>
    <row r="121" spans="1:5" x14ac:dyDescent="0.3">
      <c r="A121">
        <f t="shared" si="9"/>
        <v>116</v>
      </c>
      <c r="B121">
        <f t="shared" si="8"/>
        <v>10</v>
      </c>
      <c r="C121" s="12">
        <f t="shared" si="5"/>
        <v>0.58960943481391836</v>
      </c>
      <c r="D121" s="13">
        <f t="shared" si="6"/>
        <v>2.4567059783913266E-4</v>
      </c>
      <c r="E121" s="12">
        <f t="shared" si="7"/>
        <v>2.4567059783913267E-3</v>
      </c>
    </row>
    <row r="122" spans="1:5" x14ac:dyDescent="0.3">
      <c r="A122">
        <f t="shared" si="9"/>
        <v>117</v>
      </c>
      <c r="B122">
        <f t="shared" si="8"/>
        <v>10</v>
      </c>
      <c r="C122" s="12">
        <f t="shared" si="5"/>
        <v>0.58690705823768796</v>
      </c>
      <c r="D122" s="13">
        <f t="shared" si="6"/>
        <v>2.4454460759903664E-4</v>
      </c>
      <c r="E122" s="12">
        <f t="shared" si="7"/>
        <v>2.4454460759903668E-3</v>
      </c>
    </row>
    <row r="123" spans="1:5" x14ac:dyDescent="0.3">
      <c r="A123">
        <f t="shared" si="9"/>
        <v>118</v>
      </c>
      <c r="B123">
        <f t="shared" si="8"/>
        <v>10</v>
      </c>
      <c r="C123" s="12">
        <f t="shared" si="5"/>
        <v>0.58421706755409852</v>
      </c>
      <c r="D123" s="13">
        <f t="shared" si="6"/>
        <v>2.4342377814754105E-4</v>
      </c>
      <c r="E123" s="12">
        <f t="shared" si="7"/>
        <v>2.4342377814754105E-3</v>
      </c>
    </row>
    <row r="124" spans="1:5" x14ac:dyDescent="0.3">
      <c r="A124">
        <f t="shared" si="9"/>
        <v>119</v>
      </c>
      <c r="B124">
        <f t="shared" si="8"/>
        <v>10</v>
      </c>
      <c r="C124" s="12">
        <f t="shared" si="5"/>
        <v>0.58153940599447551</v>
      </c>
      <c r="D124" s="13">
        <f t="shared" si="6"/>
        <v>2.4230808583103149E-4</v>
      </c>
      <c r="E124" s="12">
        <f t="shared" si="7"/>
        <v>2.4230808583103149E-3</v>
      </c>
    </row>
    <row r="125" spans="1:5" x14ac:dyDescent="0.3">
      <c r="A125">
        <f t="shared" si="9"/>
        <v>120</v>
      </c>
      <c r="B125">
        <f t="shared" si="8"/>
        <v>10</v>
      </c>
      <c r="C125" s="12">
        <f t="shared" si="5"/>
        <v>0.57887401705033414</v>
      </c>
      <c r="D125" s="13">
        <f t="shared" si="6"/>
        <v>2.4119750710430588E-4</v>
      </c>
      <c r="E125" s="12">
        <f t="shared" si="7"/>
        <v>2.4119750710430593E-3</v>
      </c>
    </row>
    <row r="126" spans="1:5" x14ac:dyDescent="0.3">
      <c r="A126">
        <f t="shared" si="9"/>
        <v>121</v>
      </c>
      <c r="B126">
        <f t="shared" si="8"/>
        <v>11</v>
      </c>
      <c r="C126" s="12">
        <f t="shared" si="5"/>
        <v>0.5762208444721868</v>
      </c>
      <c r="D126" s="13">
        <f t="shared" si="6"/>
        <v>2.4009201853007785E-4</v>
      </c>
      <c r="E126" s="12">
        <f t="shared" si="7"/>
        <v>2.4009201853007786E-3</v>
      </c>
    </row>
    <row r="127" spans="1:5" x14ac:dyDescent="0.3">
      <c r="A127">
        <f t="shared" si="9"/>
        <v>122</v>
      </c>
      <c r="B127">
        <f t="shared" si="8"/>
        <v>11</v>
      </c>
      <c r="C127" s="12">
        <f t="shared" si="5"/>
        <v>0.57357983226835596</v>
      </c>
      <c r="D127" s="13">
        <f t="shared" si="6"/>
        <v>2.3899159677848167E-4</v>
      </c>
      <c r="E127" s="12">
        <f t="shared" si="7"/>
        <v>2.3899159677848165E-3</v>
      </c>
    </row>
    <row r="128" spans="1:5" x14ac:dyDescent="0.3">
      <c r="A128">
        <f t="shared" si="9"/>
        <v>123</v>
      </c>
      <c r="B128">
        <f t="shared" si="8"/>
        <v>11</v>
      </c>
      <c r="C128" s="12">
        <f t="shared" si="5"/>
        <v>0.57095092470379261</v>
      </c>
      <c r="D128" s="13">
        <f t="shared" si="6"/>
        <v>2.3789621862658027E-4</v>
      </c>
      <c r="E128" s="12">
        <f t="shared" si="7"/>
        <v>2.3789621862658028E-3</v>
      </c>
    </row>
    <row r="129" spans="1:5" x14ac:dyDescent="0.3">
      <c r="A129">
        <f t="shared" si="9"/>
        <v>124</v>
      </c>
      <c r="B129">
        <f t="shared" si="8"/>
        <v>11</v>
      </c>
      <c r="C129" s="12">
        <f t="shared" si="5"/>
        <v>0.56833406629890026</v>
      </c>
      <c r="D129" s="13">
        <f t="shared" si="6"/>
        <v>2.368058609578751E-4</v>
      </c>
      <c r="E129" s="12">
        <f t="shared" si="7"/>
        <v>2.3680586095787513E-3</v>
      </c>
    </row>
    <row r="130" spans="1:5" x14ac:dyDescent="0.3">
      <c r="A130">
        <f t="shared" si="9"/>
        <v>125</v>
      </c>
      <c r="B130">
        <f t="shared" si="8"/>
        <v>11</v>
      </c>
      <c r="C130" s="12">
        <f t="shared" si="5"/>
        <v>0.56572920182836361</v>
      </c>
      <c r="D130" s="13">
        <f t="shared" si="6"/>
        <v>2.3572050076181819E-4</v>
      </c>
      <c r="E130" s="12">
        <f t="shared" si="7"/>
        <v>2.3572050076181819E-3</v>
      </c>
    </row>
    <row r="131" spans="1:5" x14ac:dyDescent="0.3">
      <c r="A131">
        <f t="shared" si="9"/>
        <v>126</v>
      </c>
      <c r="B131">
        <f t="shared" si="8"/>
        <v>11</v>
      </c>
      <c r="C131" s="12">
        <f t="shared" si="5"/>
        <v>0.56313627631998364</v>
      </c>
      <c r="D131" s="13">
        <f t="shared" si="6"/>
        <v>2.3464011513332653E-4</v>
      </c>
      <c r="E131" s="12">
        <f t="shared" si="7"/>
        <v>2.3464011513332655E-3</v>
      </c>
    </row>
    <row r="132" spans="1:5" x14ac:dyDescent="0.3">
      <c r="A132">
        <f t="shared" si="9"/>
        <v>127</v>
      </c>
      <c r="B132">
        <f t="shared" si="8"/>
        <v>11</v>
      </c>
      <c r="C132" s="12">
        <f t="shared" si="5"/>
        <v>0.56055523505351712</v>
      </c>
      <c r="D132" s="13">
        <f t="shared" si="6"/>
        <v>2.3356468127229879E-4</v>
      </c>
      <c r="E132" s="12">
        <f t="shared" si="7"/>
        <v>2.3356468127229881E-3</v>
      </c>
    </row>
    <row r="133" spans="1:5" x14ac:dyDescent="0.3">
      <c r="A133">
        <f t="shared" si="9"/>
        <v>128</v>
      </c>
      <c r="B133">
        <f t="shared" si="8"/>
        <v>11</v>
      </c>
      <c r="C133" s="12">
        <f t="shared" si="5"/>
        <v>0.55798602355952176</v>
      </c>
      <c r="D133" s="13">
        <f t="shared" si="6"/>
        <v>2.3249417648313407E-4</v>
      </c>
      <c r="E133" s="12">
        <f t="shared" si="7"/>
        <v>2.3249417648313407E-3</v>
      </c>
    </row>
    <row r="134" spans="1:5" x14ac:dyDescent="0.3">
      <c r="A134">
        <f t="shared" si="9"/>
        <v>129</v>
      </c>
      <c r="B134">
        <f t="shared" si="8"/>
        <v>11</v>
      </c>
      <c r="C134" s="12">
        <f t="shared" ref="C134:C197" si="10">IF($A134=1,1,C133-D133-E133)</f>
        <v>0.55542858761820724</v>
      </c>
      <c r="D134" s="13">
        <f t="shared" ref="D134:D197" si="11">C134*Mortality/12</f>
        <v>2.3142857817425302E-4</v>
      </c>
      <c r="E134" s="12">
        <f t="shared" ref="E134:E197" si="12">C134*Exit/12</f>
        <v>2.3142857817425302E-3</v>
      </c>
    </row>
    <row r="135" spans="1:5" x14ac:dyDescent="0.3">
      <c r="A135">
        <f t="shared" si="9"/>
        <v>130</v>
      </c>
      <c r="B135">
        <f t="shared" ref="B135:B198" si="13">INT(1+(A135-1)/12)</f>
        <v>11</v>
      </c>
      <c r="C135" s="12">
        <f t="shared" si="10"/>
        <v>0.55288287325829044</v>
      </c>
      <c r="D135" s="13">
        <f t="shared" si="11"/>
        <v>2.3036786385762103E-4</v>
      </c>
      <c r="E135" s="12">
        <f t="shared" si="12"/>
        <v>2.3036786385762105E-3</v>
      </c>
    </row>
    <row r="136" spans="1:5" x14ac:dyDescent="0.3">
      <c r="A136">
        <f t="shared" ref="A136:A199" si="14">A135+1</f>
        <v>131</v>
      </c>
      <c r="B136">
        <f t="shared" si="13"/>
        <v>11</v>
      </c>
      <c r="C136" s="12">
        <f t="shared" si="10"/>
        <v>0.55034882675585661</v>
      </c>
      <c r="D136" s="13">
        <f t="shared" si="11"/>
        <v>2.2931201114827359E-4</v>
      </c>
      <c r="E136" s="12">
        <f t="shared" si="12"/>
        <v>2.2931201114827359E-3</v>
      </c>
    </row>
    <row r="137" spans="1:5" x14ac:dyDescent="0.3">
      <c r="A137">
        <f t="shared" si="14"/>
        <v>132</v>
      </c>
      <c r="B137">
        <f t="shared" si="13"/>
        <v>11</v>
      </c>
      <c r="C137" s="12">
        <f t="shared" si="10"/>
        <v>0.54782639463322558</v>
      </c>
      <c r="D137" s="13">
        <f t="shared" si="11"/>
        <v>2.28260997763844E-4</v>
      </c>
      <c r="E137" s="12">
        <f t="shared" si="12"/>
        <v>2.2826099776384399E-3</v>
      </c>
    </row>
    <row r="138" spans="1:5" x14ac:dyDescent="0.3">
      <c r="A138">
        <f t="shared" si="14"/>
        <v>133</v>
      </c>
      <c r="B138">
        <f t="shared" si="13"/>
        <v>12</v>
      </c>
      <c r="C138" s="12">
        <f t="shared" si="10"/>
        <v>0.54531552365782332</v>
      </c>
      <c r="D138" s="13">
        <f t="shared" si="11"/>
        <v>2.2721480152409305E-4</v>
      </c>
      <c r="E138" s="12">
        <f t="shared" si="12"/>
        <v>2.2721480152409304E-3</v>
      </c>
    </row>
    <row r="139" spans="1:5" x14ac:dyDescent="0.3">
      <c r="A139">
        <f t="shared" si="14"/>
        <v>134</v>
      </c>
      <c r="B139">
        <f t="shared" si="13"/>
        <v>12</v>
      </c>
      <c r="C139" s="12">
        <f t="shared" si="10"/>
        <v>0.54281616084105833</v>
      </c>
      <c r="D139" s="13">
        <f t="shared" si="11"/>
        <v>2.2617340035044095E-4</v>
      </c>
      <c r="E139" s="12">
        <f t="shared" si="12"/>
        <v>2.2617340035044099E-3</v>
      </c>
    </row>
    <row r="140" spans="1:5" x14ac:dyDescent="0.3">
      <c r="A140">
        <f t="shared" si="14"/>
        <v>135</v>
      </c>
      <c r="B140">
        <f t="shared" si="13"/>
        <v>12</v>
      </c>
      <c r="C140" s="12">
        <f t="shared" si="10"/>
        <v>0.54032825343720348</v>
      </c>
      <c r="D140" s="13">
        <f t="shared" si="11"/>
        <v>2.2513677226550146E-4</v>
      </c>
      <c r="E140" s="12">
        <f t="shared" si="12"/>
        <v>2.2513677226550146E-3</v>
      </c>
    </row>
    <row r="141" spans="1:5" x14ac:dyDescent="0.3">
      <c r="A141">
        <f t="shared" si="14"/>
        <v>136</v>
      </c>
      <c r="B141">
        <f t="shared" si="13"/>
        <v>12</v>
      </c>
      <c r="C141" s="12">
        <f t="shared" si="10"/>
        <v>0.53785174894228294</v>
      </c>
      <c r="D141" s="13">
        <f t="shared" si="11"/>
        <v>2.2410489539261791E-4</v>
      </c>
      <c r="E141" s="12">
        <f t="shared" si="12"/>
        <v>2.2410489539261788E-3</v>
      </c>
    </row>
    <row r="142" spans="1:5" x14ac:dyDescent="0.3">
      <c r="A142">
        <f t="shared" si="14"/>
        <v>137</v>
      </c>
      <c r="B142">
        <f t="shared" si="13"/>
        <v>12</v>
      </c>
      <c r="C142" s="12">
        <f t="shared" si="10"/>
        <v>0.53538659509296416</v>
      </c>
      <c r="D142" s="13">
        <f t="shared" si="11"/>
        <v>2.2307774795540173E-4</v>
      </c>
      <c r="E142" s="12">
        <f t="shared" si="12"/>
        <v>2.2307774795540173E-3</v>
      </c>
    </row>
    <row r="143" spans="1:5" x14ac:dyDescent="0.3">
      <c r="A143">
        <f t="shared" si="14"/>
        <v>138</v>
      </c>
      <c r="B143">
        <f t="shared" si="13"/>
        <v>12</v>
      </c>
      <c r="C143" s="12">
        <f t="shared" si="10"/>
        <v>0.53293273986545475</v>
      </c>
      <c r="D143" s="13">
        <f t="shared" si="11"/>
        <v>2.2205530827727282E-4</v>
      </c>
      <c r="E143" s="12">
        <f t="shared" si="12"/>
        <v>2.2205530827727285E-3</v>
      </c>
    </row>
    <row r="144" spans="1:5" x14ac:dyDescent="0.3">
      <c r="A144">
        <f t="shared" si="14"/>
        <v>139</v>
      </c>
      <c r="B144">
        <f t="shared" si="13"/>
        <v>12</v>
      </c>
      <c r="C144" s="12">
        <f t="shared" si="10"/>
        <v>0.53049013147440482</v>
      </c>
      <c r="D144" s="13">
        <f t="shared" si="11"/>
        <v>2.2103755478100203E-4</v>
      </c>
      <c r="E144" s="12">
        <f t="shared" si="12"/>
        <v>2.2103755478100201E-3</v>
      </c>
    </row>
    <row r="145" spans="1:5" x14ac:dyDescent="0.3">
      <c r="A145">
        <f t="shared" si="14"/>
        <v>140</v>
      </c>
      <c r="B145">
        <f t="shared" si="13"/>
        <v>12</v>
      </c>
      <c r="C145" s="12">
        <f t="shared" si="10"/>
        <v>0.52805871837181384</v>
      </c>
      <c r="D145" s="13">
        <f t="shared" si="11"/>
        <v>2.2002446598825577E-4</v>
      </c>
      <c r="E145" s="12">
        <f t="shared" si="12"/>
        <v>2.2002446598825575E-3</v>
      </c>
    </row>
    <row r="146" spans="1:5" x14ac:dyDescent="0.3">
      <c r="A146">
        <f t="shared" si="14"/>
        <v>141</v>
      </c>
      <c r="B146">
        <f t="shared" si="13"/>
        <v>12</v>
      </c>
      <c r="C146" s="12">
        <f t="shared" si="10"/>
        <v>0.52563844924594305</v>
      </c>
      <c r="D146" s="13">
        <f t="shared" si="11"/>
        <v>2.1901602051914294E-4</v>
      </c>
      <c r="E146" s="12">
        <f t="shared" si="12"/>
        <v>2.1901602051914294E-3</v>
      </c>
    </row>
    <row r="147" spans="1:5" x14ac:dyDescent="0.3">
      <c r="A147">
        <f t="shared" si="14"/>
        <v>142</v>
      </c>
      <c r="B147">
        <f t="shared" si="13"/>
        <v>12</v>
      </c>
      <c r="C147" s="12">
        <f t="shared" si="10"/>
        <v>0.52322927302023248</v>
      </c>
      <c r="D147" s="13">
        <f t="shared" si="11"/>
        <v>2.1801219709176355E-4</v>
      </c>
      <c r="E147" s="12">
        <f t="shared" si="12"/>
        <v>2.1801219709176355E-3</v>
      </c>
    </row>
    <row r="148" spans="1:5" x14ac:dyDescent="0.3">
      <c r="A148">
        <f t="shared" si="14"/>
        <v>143</v>
      </c>
      <c r="B148">
        <f t="shared" si="13"/>
        <v>12</v>
      </c>
      <c r="C148" s="12">
        <f t="shared" si="10"/>
        <v>0.5208311388522231</v>
      </c>
      <c r="D148" s="13">
        <f t="shared" si="11"/>
        <v>2.1701297452175964E-4</v>
      </c>
      <c r="E148" s="12">
        <f t="shared" si="12"/>
        <v>2.1701297452175962E-3</v>
      </c>
    </row>
    <row r="149" spans="1:5" x14ac:dyDescent="0.3">
      <c r="A149">
        <f t="shared" si="14"/>
        <v>144</v>
      </c>
      <c r="B149">
        <f t="shared" si="13"/>
        <v>12</v>
      </c>
      <c r="C149" s="12">
        <f t="shared" si="10"/>
        <v>0.51844399613248371</v>
      </c>
      <c r="D149" s="13">
        <f t="shared" si="11"/>
        <v>2.1601833172186821E-4</v>
      </c>
      <c r="E149" s="12">
        <f t="shared" si="12"/>
        <v>2.1601833172186823E-3</v>
      </c>
    </row>
    <row r="150" spans="1:5" x14ac:dyDescent="0.3">
      <c r="A150">
        <f t="shared" si="14"/>
        <v>145</v>
      </c>
      <c r="B150">
        <f t="shared" si="13"/>
        <v>13</v>
      </c>
      <c r="C150" s="12">
        <f t="shared" si="10"/>
        <v>0.51606779448354312</v>
      </c>
      <c r="D150" s="13">
        <f t="shared" si="11"/>
        <v>2.150282477014763E-4</v>
      </c>
      <c r="E150" s="12">
        <f t="shared" si="12"/>
        <v>2.1502824770147631E-3</v>
      </c>
    </row>
    <row r="151" spans="1:5" x14ac:dyDescent="0.3">
      <c r="A151">
        <f t="shared" si="14"/>
        <v>146</v>
      </c>
      <c r="B151">
        <f t="shared" si="13"/>
        <v>13</v>
      </c>
      <c r="C151" s="12">
        <f t="shared" si="10"/>
        <v>0.51370248375882688</v>
      </c>
      <c r="D151" s="13">
        <f t="shared" si="11"/>
        <v>2.1404270156617788E-4</v>
      </c>
      <c r="E151" s="12">
        <f t="shared" si="12"/>
        <v>2.140427015661779E-3</v>
      </c>
    </row>
    <row r="152" spans="1:5" x14ac:dyDescent="0.3">
      <c r="A152">
        <f t="shared" si="14"/>
        <v>147</v>
      </c>
      <c r="B152">
        <f t="shared" si="13"/>
        <v>13</v>
      </c>
      <c r="C152" s="12">
        <f t="shared" si="10"/>
        <v>0.51134801404159891</v>
      </c>
      <c r="D152" s="13">
        <f t="shared" si="11"/>
        <v>2.1306167251733288E-4</v>
      </c>
      <c r="E152" s="12">
        <f t="shared" si="12"/>
        <v>2.130616725173329E-3</v>
      </c>
    </row>
    <row r="153" spans="1:5" x14ac:dyDescent="0.3">
      <c r="A153">
        <f t="shared" si="14"/>
        <v>148</v>
      </c>
      <c r="B153">
        <f t="shared" si="13"/>
        <v>13</v>
      </c>
      <c r="C153" s="12">
        <f t="shared" si="10"/>
        <v>0.50900433564390823</v>
      </c>
      <c r="D153" s="13">
        <f t="shared" si="11"/>
        <v>2.1208513985162842E-4</v>
      </c>
      <c r="E153" s="12">
        <f t="shared" si="12"/>
        <v>2.1208513985162846E-3</v>
      </c>
    </row>
    <row r="154" spans="1:5" x14ac:dyDescent="0.3">
      <c r="A154">
        <f t="shared" si="14"/>
        <v>149</v>
      </c>
      <c r="B154">
        <f t="shared" si="13"/>
        <v>13</v>
      </c>
      <c r="C154" s="12">
        <f t="shared" si="10"/>
        <v>0.50667139910554038</v>
      </c>
      <c r="D154" s="13">
        <f t="shared" si="11"/>
        <v>2.1111308296064182E-4</v>
      </c>
      <c r="E154" s="12">
        <f t="shared" si="12"/>
        <v>2.1111308296064184E-3</v>
      </c>
    </row>
    <row r="155" spans="1:5" x14ac:dyDescent="0.3">
      <c r="A155">
        <f t="shared" si="14"/>
        <v>150</v>
      </c>
      <c r="B155">
        <f t="shared" si="13"/>
        <v>13</v>
      </c>
      <c r="C155" s="12">
        <f t="shared" si="10"/>
        <v>0.5043491551929733</v>
      </c>
      <c r="D155" s="13">
        <f t="shared" si="11"/>
        <v>2.1014548133040556E-4</v>
      </c>
      <c r="E155" s="12">
        <f t="shared" si="12"/>
        <v>2.1014548133040556E-3</v>
      </c>
    </row>
    <row r="156" spans="1:5" x14ac:dyDescent="0.3">
      <c r="A156">
        <f t="shared" si="14"/>
        <v>151</v>
      </c>
      <c r="B156">
        <f t="shared" si="13"/>
        <v>13</v>
      </c>
      <c r="C156" s="12">
        <f t="shared" si="10"/>
        <v>0.5020375548983389</v>
      </c>
      <c r="D156" s="13">
        <f t="shared" si="11"/>
        <v>2.0918231454097454E-4</v>
      </c>
      <c r="E156" s="12">
        <f t="shared" si="12"/>
        <v>2.0918231454097455E-3</v>
      </c>
    </row>
    <row r="157" spans="1:5" x14ac:dyDescent="0.3">
      <c r="A157">
        <f t="shared" si="14"/>
        <v>152</v>
      </c>
      <c r="B157">
        <f t="shared" si="13"/>
        <v>13</v>
      </c>
      <c r="C157" s="12">
        <f t="shared" si="10"/>
        <v>0.49973654943838824</v>
      </c>
      <c r="D157" s="13">
        <f t="shared" si="11"/>
        <v>2.0822356226599513E-4</v>
      </c>
      <c r="E157" s="12">
        <f t="shared" si="12"/>
        <v>2.0822356226599509E-3</v>
      </c>
    </row>
    <row r="158" spans="1:5" x14ac:dyDescent="0.3">
      <c r="A158">
        <f t="shared" si="14"/>
        <v>153</v>
      </c>
      <c r="B158">
        <f t="shared" si="13"/>
        <v>13</v>
      </c>
      <c r="C158" s="12">
        <f t="shared" si="10"/>
        <v>0.49744609025346226</v>
      </c>
      <c r="D158" s="13">
        <f t="shared" si="11"/>
        <v>2.0726920427227593E-4</v>
      </c>
      <c r="E158" s="12">
        <f t="shared" si="12"/>
        <v>2.0726920427227595E-3</v>
      </c>
    </row>
    <row r="159" spans="1:5" x14ac:dyDescent="0.3">
      <c r="A159">
        <f t="shared" si="14"/>
        <v>154</v>
      </c>
      <c r="B159">
        <f t="shared" si="13"/>
        <v>13</v>
      </c>
      <c r="C159" s="12">
        <f t="shared" si="10"/>
        <v>0.49516612900646723</v>
      </c>
      <c r="D159" s="13">
        <f t="shared" si="11"/>
        <v>2.0631922041936134E-4</v>
      </c>
      <c r="E159" s="12">
        <f t="shared" si="12"/>
        <v>2.0631922041936136E-3</v>
      </c>
    </row>
    <row r="160" spans="1:5" x14ac:dyDescent="0.3">
      <c r="A160">
        <f t="shared" si="14"/>
        <v>155</v>
      </c>
      <c r="B160">
        <f t="shared" si="13"/>
        <v>13</v>
      </c>
      <c r="C160" s="12">
        <f t="shared" si="10"/>
        <v>0.49289661758185427</v>
      </c>
      <c r="D160" s="13">
        <f t="shared" si="11"/>
        <v>2.0537359065910595E-4</v>
      </c>
      <c r="E160" s="12">
        <f t="shared" si="12"/>
        <v>2.0537359065910597E-3</v>
      </c>
    </row>
    <row r="161" spans="1:5" x14ac:dyDescent="0.3">
      <c r="A161">
        <f t="shared" si="14"/>
        <v>156</v>
      </c>
      <c r="B161">
        <f t="shared" si="13"/>
        <v>13</v>
      </c>
      <c r="C161" s="12">
        <f t="shared" si="10"/>
        <v>0.4906375080846041</v>
      </c>
      <c r="D161" s="13">
        <f t="shared" si="11"/>
        <v>2.0443229503525171E-4</v>
      </c>
      <c r="E161" s="12">
        <f t="shared" si="12"/>
        <v>2.0443229503525171E-3</v>
      </c>
    </row>
    <row r="162" spans="1:5" x14ac:dyDescent="0.3">
      <c r="A162">
        <f t="shared" si="14"/>
        <v>157</v>
      </c>
      <c r="B162">
        <f t="shared" si="13"/>
        <v>14</v>
      </c>
      <c r="C162" s="12">
        <f t="shared" si="10"/>
        <v>0.48838875283921634</v>
      </c>
      <c r="D162" s="13">
        <f t="shared" si="11"/>
        <v>2.034953136830068E-4</v>
      </c>
      <c r="E162" s="12">
        <f t="shared" si="12"/>
        <v>2.0349531368300685E-3</v>
      </c>
    </row>
    <row r="163" spans="1:5" x14ac:dyDescent="0.3">
      <c r="A163">
        <f t="shared" si="14"/>
        <v>158</v>
      </c>
      <c r="B163">
        <f t="shared" si="13"/>
        <v>14</v>
      </c>
      <c r="C163" s="12">
        <f t="shared" si="10"/>
        <v>0.48615030438870327</v>
      </c>
      <c r="D163" s="13">
        <f t="shared" si="11"/>
        <v>2.0256262682862635E-4</v>
      </c>
      <c r="E163" s="12">
        <f t="shared" si="12"/>
        <v>2.0256262682862639E-3</v>
      </c>
    </row>
    <row r="164" spans="1:5" x14ac:dyDescent="0.3">
      <c r="A164">
        <f t="shared" si="14"/>
        <v>159</v>
      </c>
      <c r="B164">
        <f t="shared" si="13"/>
        <v>14</v>
      </c>
      <c r="C164" s="12">
        <f t="shared" si="10"/>
        <v>0.48392211549358838</v>
      </c>
      <c r="D164" s="13">
        <f t="shared" si="11"/>
        <v>2.0163421478899517E-4</v>
      </c>
      <c r="E164" s="12">
        <f t="shared" si="12"/>
        <v>2.0163421478899515E-3</v>
      </c>
    </row>
    <row r="165" spans="1:5" x14ac:dyDescent="0.3">
      <c r="A165">
        <f t="shared" si="14"/>
        <v>160</v>
      </c>
      <c r="B165">
        <f t="shared" si="13"/>
        <v>14</v>
      </c>
      <c r="C165" s="12">
        <f t="shared" si="10"/>
        <v>0.48170413913090948</v>
      </c>
      <c r="D165" s="13">
        <f t="shared" si="11"/>
        <v>2.0071005797121227E-4</v>
      </c>
      <c r="E165" s="12">
        <f t="shared" si="12"/>
        <v>2.0071005797121229E-3</v>
      </c>
    </row>
    <row r="166" spans="1:5" x14ac:dyDescent="0.3">
      <c r="A166">
        <f t="shared" si="14"/>
        <v>161</v>
      </c>
      <c r="B166">
        <f t="shared" si="13"/>
        <v>14</v>
      </c>
      <c r="C166" s="12">
        <f t="shared" si="10"/>
        <v>0.47949632849322615</v>
      </c>
      <c r="D166" s="13">
        <f t="shared" si="11"/>
        <v>1.9979013687217758E-4</v>
      </c>
      <c r="E166" s="12">
        <f t="shared" si="12"/>
        <v>1.9979013687217756E-3</v>
      </c>
    </row>
    <row r="167" spans="1:5" x14ac:dyDescent="0.3">
      <c r="A167">
        <f t="shared" si="14"/>
        <v>162</v>
      </c>
      <c r="B167">
        <f t="shared" si="13"/>
        <v>14</v>
      </c>
      <c r="C167" s="12">
        <f t="shared" si="10"/>
        <v>0.4772986369876322</v>
      </c>
      <c r="D167" s="13">
        <f t="shared" si="11"/>
        <v>1.988744320781801E-4</v>
      </c>
      <c r="E167" s="12">
        <f t="shared" si="12"/>
        <v>1.9887443207818011E-3</v>
      </c>
    </row>
    <row r="168" spans="1:5" x14ac:dyDescent="0.3">
      <c r="A168">
        <f t="shared" si="14"/>
        <v>163</v>
      </c>
      <c r="B168">
        <f t="shared" si="13"/>
        <v>14</v>
      </c>
      <c r="C168" s="12">
        <f t="shared" si="10"/>
        <v>0.47511101823477225</v>
      </c>
      <c r="D168" s="13">
        <f t="shared" si="11"/>
        <v>1.9796292426448842E-4</v>
      </c>
      <c r="E168" s="12">
        <f t="shared" si="12"/>
        <v>1.9796292426448848E-3</v>
      </c>
    </row>
    <row r="169" spans="1:5" x14ac:dyDescent="0.3">
      <c r="A169">
        <f t="shared" si="14"/>
        <v>164</v>
      </c>
      <c r="B169">
        <f t="shared" si="13"/>
        <v>14</v>
      </c>
      <c r="C169" s="12">
        <f t="shared" si="10"/>
        <v>0.47293342606786287</v>
      </c>
      <c r="D169" s="13">
        <f t="shared" si="11"/>
        <v>1.9705559419494286E-4</v>
      </c>
      <c r="E169" s="12">
        <f t="shared" si="12"/>
        <v>1.9705559419494287E-3</v>
      </c>
    </row>
    <row r="170" spans="1:5" x14ac:dyDescent="0.3">
      <c r="A170">
        <f t="shared" si="14"/>
        <v>165</v>
      </c>
      <c r="B170">
        <f t="shared" si="13"/>
        <v>14</v>
      </c>
      <c r="C170" s="12">
        <f t="shared" si="10"/>
        <v>0.47076581453171851</v>
      </c>
      <c r="D170" s="13">
        <f t="shared" si="11"/>
        <v>1.9615242272154939E-4</v>
      </c>
      <c r="E170" s="12">
        <f t="shared" si="12"/>
        <v>1.9615242272154939E-3</v>
      </c>
    </row>
    <row r="171" spans="1:5" x14ac:dyDescent="0.3">
      <c r="A171">
        <f t="shared" si="14"/>
        <v>166</v>
      </c>
      <c r="B171">
        <f t="shared" si="13"/>
        <v>14</v>
      </c>
      <c r="C171" s="12">
        <f t="shared" si="10"/>
        <v>0.46860813788178146</v>
      </c>
      <c r="D171" s="13">
        <f t="shared" si="11"/>
        <v>1.9525339078407561E-4</v>
      </c>
      <c r="E171" s="12">
        <f t="shared" si="12"/>
        <v>1.9525339078407561E-3</v>
      </c>
    </row>
    <row r="172" spans="1:5" x14ac:dyDescent="0.3">
      <c r="A172">
        <f t="shared" si="14"/>
        <v>167</v>
      </c>
      <c r="B172">
        <f t="shared" si="13"/>
        <v>14</v>
      </c>
      <c r="C172" s="12">
        <f t="shared" si="10"/>
        <v>0.4664603505831566</v>
      </c>
      <c r="D172" s="13">
        <f t="shared" si="11"/>
        <v>1.9435847940964861E-4</v>
      </c>
      <c r="E172" s="12">
        <f t="shared" si="12"/>
        <v>1.9435847940964858E-3</v>
      </c>
    </row>
    <row r="173" spans="1:5" x14ac:dyDescent="0.3">
      <c r="A173">
        <f t="shared" si="14"/>
        <v>168</v>
      </c>
      <c r="B173">
        <f t="shared" si="13"/>
        <v>14</v>
      </c>
      <c r="C173" s="12">
        <f t="shared" si="10"/>
        <v>0.46432240730965046</v>
      </c>
      <c r="D173" s="13">
        <f t="shared" si="11"/>
        <v>1.9346766971235438E-4</v>
      </c>
      <c r="E173" s="12">
        <f t="shared" si="12"/>
        <v>1.9346766971235438E-3</v>
      </c>
    </row>
    <row r="174" spans="1:5" x14ac:dyDescent="0.3">
      <c r="A174">
        <f t="shared" si="14"/>
        <v>169</v>
      </c>
      <c r="B174">
        <f t="shared" si="13"/>
        <v>15</v>
      </c>
      <c r="C174" s="12">
        <f t="shared" si="10"/>
        <v>0.46219426294281457</v>
      </c>
      <c r="D174" s="13">
        <f t="shared" si="11"/>
        <v>1.9258094289283938E-4</v>
      </c>
      <c r="E174" s="12">
        <f t="shared" si="12"/>
        <v>1.9258094289283942E-3</v>
      </c>
    </row>
    <row r="175" spans="1:5" x14ac:dyDescent="0.3">
      <c r="A175">
        <f t="shared" si="14"/>
        <v>170</v>
      </c>
      <c r="B175">
        <f t="shared" si="13"/>
        <v>15</v>
      </c>
      <c r="C175" s="12">
        <f t="shared" si="10"/>
        <v>0.46007587257099336</v>
      </c>
      <c r="D175" s="13">
        <f t="shared" si="11"/>
        <v>1.9169828023791392E-4</v>
      </c>
      <c r="E175" s="12">
        <f t="shared" si="12"/>
        <v>1.9169828023791391E-3</v>
      </c>
    </row>
    <row r="176" spans="1:5" x14ac:dyDescent="0.3">
      <c r="A176">
        <f t="shared" si="14"/>
        <v>171</v>
      </c>
      <c r="B176">
        <f t="shared" si="13"/>
        <v>15</v>
      </c>
      <c r="C176" s="12">
        <f t="shared" si="10"/>
        <v>0.45796719148837634</v>
      </c>
      <c r="D176" s="13">
        <f t="shared" si="11"/>
        <v>1.9081966312015683E-4</v>
      </c>
      <c r="E176" s="12">
        <f t="shared" si="12"/>
        <v>1.9081966312015683E-3</v>
      </c>
    </row>
    <row r="177" spans="1:5" x14ac:dyDescent="0.3">
      <c r="A177">
        <f t="shared" si="14"/>
        <v>172</v>
      </c>
      <c r="B177">
        <f t="shared" si="13"/>
        <v>15</v>
      </c>
      <c r="C177" s="12">
        <f t="shared" si="10"/>
        <v>0.45586817519405459</v>
      </c>
      <c r="D177" s="13">
        <f t="shared" si="11"/>
        <v>1.8994507299752272E-4</v>
      </c>
      <c r="E177" s="12">
        <f t="shared" si="12"/>
        <v>1.8994507299752276E-3</v>
      </c>
    </row>
    <row r="178" spans="1:5" x14ac:dyDescent="0.3">
      <c r="A178">
        <f t="shared" si="14"/>
        <v>173</v>
      </c>
      <c r="B178">
        <f t="shared" si="13"/>
        <v>15</v>
      </c>
      <c r="C178" s="12">
        <f t="shared" si="10"/>
        <v>0.45377877939108185</v>
      </c>
      <c r="D178" s="13">
        <f t="shared" si="11"/>
        <v>1.8907449141295079E-4</v>
      </c>
      <c r="E178" s="12">
        <f t="shared" si="12"/>
        <v>1.890744914129508E-3</v>
      </c>
    </row>
    <row r="179" spans="1:5" x14ac:dyDescent="0.3">
      <c r="A179">
        <f t="shared" si="14"/>
        <v>174</v>
      </c>
      <c r="B179">
        <f t="shared" si="13"/>
        <v>15</v>
      </c>
      <c r="C179" s="12">
        <f t="shared" si="10"/>
        <v>0.45169895998553938</v>
      </c>
      <c r="D179" s="13">
        <f t="shared" si="11"/>
        <v>1.8820789999397474E-4</v>
      </c>
      <c r="E179" s="12">
        <f t="shared" si="12"/>
        <v>1.8820789999397477E-3</v>
      </c>
    </row>
    <row r="180" spans="1:5" x14ac:dyDescent="0.3">
      <c r="A180">
        <f t="shared" si="14"/>
        <v>175</v>
      </c>
      <c r="B180">
        <f t="shared" si="13"/>
        <v>15</v>
      </c>
      <c r="C180" s="12">
        <f t="shared" si="10"/>
        <v>0.44962867308560567</v>
      </c>
      <c r="D180" s="13">
        <f t="shared" si="11"/>
        <v>1.873452804523357E-4</v>
      </c>
      <c r="E180" s="12">
        <f t="shared" si="12"/>
        <v>1.8734528045233571E-3</v>
      </c>
    </row>
    <row r="181" spans="1:5" x14ac:dyDescent="0.3">
      <c r="A181">
        <f t="shared" si="14"/>
        <v>176</v>
      </c>
      <c r="B181">
        <f t="shared" si="13"/>
        <v>15</v>
      </c>
      <c r="C181" s="12">
        <f t="shared" si="10"/>
        <v>0.44756787500063</v>
      </c>
      <c r="D181" s="13">
        <f t="shared" si="11"/>
        <v>1.8648661458359585E-4</v>
      </c>
      <c r="E181" s="12">
        <f t="shared" si="12"/>
        <v>1.8648661458359585E-3</v>
      </c>
    </row>
    <row r="182" spans="1:5" x14ac:dyDescent="0.3">
      <c r="A182">
        <f t="shared" si="14"/>
        <v>177</v>
      </c>
      <c r="B182">
        <f t="shared" si="13"/>
        <v>15</v>
      </c>
      <c r="C182" s="12">
        <f t="shared" si="10"/>
        <v>0.44551652224021043</v>
      </c>
      <c r="D182" s="13">
        <f t="shared" si="11"/>
        <v>1.8563188426675434E-4</v>
      </c>
      <c r="E182" s="12">
        <f t="shared" si="12"/>
        <v>1.8563188426675436E-3</v>
      </c>
    </row>
    <row r="183" spans="1:5" x14ac:dyDescent="0.3">
      <c r="A183">
        <f t="shared" si="14"/>
        <v>178</v>
      </c>
      <c r="B183">
        <f t="shared" si="13"/>
        <v>15</v>
      </c>
      <c r="C183" s="12">
        <f t="shared" si="10"/>
        <v>0.44347457151327613</v>
      </c>
      <c r="D183" s="13">
        <f t="shared" si="11"/>
        <v>1.8478107146386506E-4</v>
      </c>
      <c r="E183" s="12">
        <f t="shared" si="12"/>
        <v>1.8478107146386506E-3</v>
      </c>
    </row>
    <row r="184" spans="1:5" x14ac:dyDescent="0.3">
      <c r="A184">
        <f t="shared" si="14"/>
        <v>179</v>
      </c>
      <c r="B184">
        <f t="shared" si="13"/>
        <v>15</v>
      </c>
      <c r="C184" s="12">
        <f t="shared" si="10"/>
        <v>0.44144197972717364</v>
      </c>
      <c r="D184" s="13">
        <f t="shared" si="11"/>
        <v>1.8393415821965568E-4</v>
      </c>
      <c r="E184" s="12">
        <f t="shared" si="12"/>
        <v>1.839341582196557E-3</v>
      </c>
    </row>
    <row r="185" spans="1:5" x14ac:dyDescent="0.3">
      <c r="A185">
        <f t="shared" si="14"/>
        <v>180</v>
      </c>
      <c r="B185">
        <f t="shared" si="13"/>
        <v>15</v>
      </c>
      <c r="C185" s="12">
        <f t="shared" si="10"/>
        <v>0.43941870398675742</v>
      </c>
      <c r="D185" s="13">
        <f t="shared" si="11"/>
        <v>1.8309112666114893E-4</v>
      </c>
      <c r="E185" s="12">
        <f t="shared" si="12"/>
        <v>1.8309112666114893E-3</v>
      </c>
    </row>
    <row r="186" spans="1:5" x14ac:dyDescent="0.3">
      <c r="A186">
        <f t="shared" si="14"/>
        <v>181</v>
      </c>
      <c r="B186">
        <f t="shared" si="13"/>
        <v>16</v>
      </c>
      <c r="C186" s="12">
        <f t="shared" si="10"/>
        <v>0.43740470159348477</v>
      </c>
      <c r="D186" s="13">
        <f t="shared" si="11"/>
        <v>1.8225195899728534E-4</v>
      </c>
      <c r="E186" s="12">
        <f t="shared" si="12"/>
        <v>1.8225195899728534E-3</v>
      </c>
    </row>
    <row r="187" spans="1:5" x14ac:dyDescent="0.3">
      <c r="A187">
        <f t="shared" si="14"/>
        <v>182</v>
      </c>
      <c r="B187">
        <f t="shared" si="13"/>
        <v>16</v>
      </c>
      <c r="C187" s="12">
        <f t="shared" si="10"/>
        <v>0.4353999300445146</v>
      </c>
      <c r="D187" s="13">
        <f t="shared" si="11"/>
        <v>1.8141663751854774E-4</v>
      </c>
      <c r="E187" s="12">
        <f t="shared" si="12"/>
        <v>1.8141663751854778E-3</v>
      </c>
    </row>
    <row r="188" spans="1:5" x14ac:dyDescent="0.3">
      <c r="A188">
        <f t="shared" si="14"/>
        <v>183</v>
      </c>
      <c r="B188">
        <f t="shared" si="13"/>
        <v>16</v>
      </c>
      <c r="C188" s="12">
        <f t="shared" si="10"/>
        <v>0.43340434703181058</v>
      </c>
      <c r="D188" s="13">
        <f t="shared" si="11"/>
        <v>1.8058514459658775E-4</v>
      </c>
      <c r="E188" s="12">
        <f t="shared" si="12"/>
        <v>1.8058514459658775E-3</v>
      </c>
    </row>
    <row r="189" spans="1:5" x14ac:dyDescent="0.3">
      <c r="A189">
        <f t="shared" si="14"/>
        <v>184</v>
      </c>
      <c r="B189">
        <f t="shared" si="13"/>
        <v>16</v>
      </c>
      <c r="C189" s="12">
        <f t="shared" si="10"/>
        <v>0.43141791044124811</v>
      </c>
      <c r="D189" s="13">
        <f t="shared" si="11"/>
        <v>1.7975746268385337E-4</v>
      </c>
      <c r="E189" s="12">
        <f t="shared" si="12"/>
        <v>1.7975746268385339E-3</v>
      </c>
    </row>
    <row r="190" spans="1:5" x14ac:dyDescent="0.3">
      <c r="A190">
        <f t="shared" si="14"/>
        <v>185</v>
      </c>
      <c r="B190">
        <f t="shared" si="13"/>
        <v>16</v>
      </c>
      <c r="C190" s="12">
        <f t="shared" si="10"/>
        <v>0.42944057835172572</v>
      </c>
      <c r="D190" s="13">
        <f t="shared" si="11"/>
        <v>1.7893357431321907E-4</v>
      </c>
      <c r="E190" s="12">
        <f t="shared" si="12"/>
        <v>1.7893357431321907E-3</v>
      </c>
    </row>
    <row r="191" spans="1:5" x14ac:dyDescent="0.3">
      <c r="A191">
        <f t="shared" si="14"/>
        <v>186</v>
      </c>
      <c r="B191">
        <f t="shared" si="13"/>
        <v>16</v>
      </c>
      <c r="C191" s="12">
        <f t="shared" si="10"/>
        <v>0.42747230903428035</v>
      </c>
      <c r="D191" s="13">
        <f t="shared" si="11"/>
        <v>1.7811346209761682E-4</v>
      </c>
      <c r="E191" s="12">
        <f t="shared" si="12"/>
        <v>1.7811346209761682E-3</v>
      </c>
    </row>
    <row r="192" spans="1:5" x14ac:dyDescent="0.3">
      <c r="A192">
        <f t="shared" si="14"/>
        <v>187</v>
      </c>
      <c r="B192">
        <f t="shared" si="13"/>
        <v>16</v>
      </c>
      <c r="C192" s="12">
        <f t="shared" si="10"/>
        <v>0.42551306095120656</v>
      </c>
      <c r="D192" s="13">
        <f t="shared" si="11"/>
        <v>1.7729710872966943E-4</v>
      </c>
      <c r="E192" s="12">
        <f t="shared" si="12"/>
        <v>1.7729710872966941E-3</v>
      </c>
    </row>
    <row r="193" spans="1:5" x14ac:dyDescent="0.3">
      <c r="A193">
        <f t="shared" si="14"/>
        <v>188</v>
      </c>
      <c r="B193">
        <f t="shared" si="13"/>
        <v>16</v>
      </c>
      <c r="C193" s="12">
        <f t="shared" si="10"/>
        <v>0.42356279275518022</v>
      </c>
      <c r="D193" s="13">
        <f t="shared" si="11"/>
        <v>1.764844969813251E-4</v>
      </c>
      <c r="E193" s="12">
        <f t="shared" si="12"/>
        <v>1.764844969813251E-3</v>
      </c>
    </row>
    <row r="194" spans="1:5" x14ac:dyDescent="0.3">
      <c r="A194">
        <f t="shared" si="14"/>
        <v>189</v>
      </c>
      <c r="B194">
        <f t="shared" si="13"/>
        <v>16</v>
      </c>
      <c r="C194" s="12">
        <f t="shared" si="10"/>
        <v>0.42162146328838562</v>
      </c>
      <c r="D194" s="13">
        <f t="shared" si="11"/>
        <v>1.7567560970349402E-4</v>
      </c>
      <c r="E194" s="12">
        <f t="shared" si="12"/>
        <v>1.7567560970349401E-3</v>
      </c>
    </row>
    <row r="195" spans="1:5" x14ac:dyDescent="0.3">
      <c r="A195">
        <f t="shared" si="14"/>
        <v>190</v>
      </c>
      <c r="B195">
        <f t="shared" si="13"/>
        <v>16</v>
      </c>
      <c r="C195" s="12">
        <f t="shared" si="10"/>
        <v>0.41968903158164717</v>
      </c>
      <c r="D195" s="13">
        <f t="shared" si="11"/>
        <v>1.7487042982568634E-4</v>
      </c>
      <c r="E195" s="12">
        <f t="shared" si="12"/>
        <v>1.7487042982568632E-3</v>
      </c>
    </row>
    <row r="196" spans="1:5" x14ac:dyDescent="0.3">
      <c r="A196">
        <f t="shared" si="14"/>
        <v>191</v>
      </c>
      <c r="B196">
        <f t="shared" si="13"/>
        <v>16</v>
      </c>
      <c r="C196" s="12">
        <f t="shared" si="10"/>
        <v>0.41776545685356464</v>
      </c>
      <c r="D196" s="13">
        <f t="shared" si="11"/>
        <v>1.7406894035565195E-4</v>
      </c>
      <c r="E196" s="12">
        <f t="shared" si="12"/>
        <v>1.7406894035565193E-3</v>
      </c>
    </row>
    <row r="197" spans="1:5" x14ac:dyDescent="0.3">
      <c r="A197">
        <f t="shared" si="14"/>
        <v>192</v>
      </c>
      <c r="B197">
        <f t="shared" si="13"/>
        <v>16</v>
      </c>
      <c r="C197" s="12">
        <f t="shared" si="10"/>
        <v>0.41585069850965245</v>
      </c>
      <c r="D197" s="13">
        <f t="shared" si="11"/>
        <v>1.7327112437902185E-4</v>
      </c>
      <c r="E197" s="12">
        <f t="shared" si="12"/>
        <v>1.7327112437902185E-3</v>
      </c>
    </row>
    <row r="198" spans="1:5" x14ac:dyDescent="0.3">
      <c r="A198">
        <f t="shared" si="14"/>
        <v>193</v>
      </c>
      <c r="B198">
        <f t="shared" si="13"/>
        <v>17</v>
      </c>
      <c r="C198" s="12">
        <f t="shared" ref="C198:C245" si="15">IF($A198=1,1,C197-D197-E197)</f>
        <v>0.4139447161414832</v>
      </c>
      <c r="D198" s="13">
        <f t="shared" ref="D198:D245" si="16">C198*Mortality/12</f>
        <v>1.7247696505895134E-4</v>
      </c>
      <c r="E198" s="12">
        <f t="shared" ref="E198:E245" si="17">C198*Exit/12</f>
        <v>1.7247696505895136E-3</v>
      </c>
    </row>
    <row r="199" spans="1:5" x14ac:dyDescent="0.3">
      <c r="A199">
        <f t="shared" si="14"/>
        <v>194</v>
      </c>
      <c r="B199">
        <f t="shared" ref="B199:B245" si="18">INT(1+(A199-1)/12)</f>
        <v>17</v>
      </c>
      <c r="C199" s="12">
        <f t="shared" si="15"/>
        <v>0.41204746952583476</v>
      </c>
      <c r="D199" s="13">
        <f t="shared" si="16"/>
        <v>1.7168644563576451E-4</v>
      </c>
      <c r="E199" s="12">
        <f t="shared" si="17"/>
        <v>1.7168644563576448E-3</v>
      </c>
    </row>
    <row r="200" spans="1:5" x14ac:dyDescent="0.3">
      <c r="A200">
        <f t="shared" ref="A200:A245" si="19">A199+1</f>
        <v>195</v>
      </c>
      <c r="B200">
        <f t="shared" si="18"/>
        <v>17</v>
      </c>
      <c r="C200" s="12">
        <f t="shared" si="15"/>
        <v>0.41015891862384135</v>
      </c>
      <c r="D200" s="13">
        <f t="shared" si="16"/>
        <v>1.7089954942660056E-4</v>
      </c>
      <c r="E200" s="12">
        <f t="shared" si="17"/>
        <v>1.7089954942660056E-3</v>
      </c>
    </row>
    <row r="201" spans="1:5" x14ac:dyDescent="0.3">
      <c r="A201">
        <f t="shared" si="19"/>
        <v>196</v>
      </c>
      <c r="B201">
        <f t="shared" si="18"/>
        <v>17</v>
      </c>
      <c r="C201" s="12">
        <f t="shared" si="15"/>
        <v>0.40827902358014873</v>
      </c>
      <c r="D201" s="13">
        <f t="shared" si="16"/>
        <v>1.7011625982506196E-4</v>
      </c>
      <c r="E201" s="12">
        <f t="shared" si="17"/>
        <v>1.7011625982506198E-3</v>
      </c>
    </row>
    <row r="202" spans="1:5" x14ac:dyDescent="0.3">
      <c r="A202">
        <f t="shared" si="19"/>
        <v>197</v>
      </c>
      <c r="B202">
        <f t="shared" si="18"/>
        <v>17</v>
      </c>
      <c r="C202" s="12">
        <f t="shared" si="15"/>
        <v>0.40640774472207308</v>
      </c>
      <c r="D202" s="13">
        <f t="shared" si="16"/>
        <v>1.693365603008638E-4</v>
      </c>
      <c r="E202" s="12">
        <f t="shared" si="17"/>
        <v>1.6933656030086381E-3</v>
      </c>
    </row>
    <row r="203" spans="1:5" x14ac:dyDescent="0.3">
      <c r="A203">
        <f t="shared" si="19"/>
        <v>198</v>
      </c>
      <c r="B203">
        <f t="shared" si="18"/>
        <v>17</v>
      </c>
      <c r="C203" s="12">
        <f t="shared" si="15"/>
        <v>0.40454504255876356</v>
      </c>
      <c r="D203" s="13">
        <f t="shared" si="16"/>
        <v>1.6856043439948481E-4</v>
      </c>
      <c r="E203" s="12">
        <f t="shared" si="17"/>
        <v>1.6856043439948483E-3</v>
      </c>
    </row>
    <row r="204" spans="1:5" x14ac:dyDescent="0.3">
      <c r="A204">
        <f t="shared" si="19"/>
        <v>199</v>
      </c>
      <c r="B204">
        <f t="shared" si="18"/>
        <v>17</v>
      </c>
      <c r="C204" s="12">
        <f t="shared" si="15"/>
        <v>0.40269087778036922</v>
      </c>
      <c r="D204" s="13">
        <f t="shared" si="16"/>
        <v>1.6778786574182052E-4</v>
      </c>
      <c r="E204" s="12">
        <f t="shared" si="17"/>
        <v>1.677878657418205E-3</v>
      </c>
    </row>
    <row r="205" spans="1:5" x14ac:dyDescent="0.3">
      <c r="A205">
        <f t="shared" si="19"/>
        <v>200</v>
      </c>
      <c r="B205">
        <f t="shared" si="18"/>
        <v>17</v>
      </c>
      <c r="C205" s="12">
        <f t="shared" si="15"/>
        <v>0.40084521125720918</v>
      </c>
      <c r="D205" s="13">
        <f t="shared" si="16"/>
        <v>1.6701883802383715E-4</v>
      </c>
      <c r="E205" s="12">
        <f t="shared" si="17"/>
        <v>1.6701883802383716E-3</v>
      </c>
    </row>
    <row r="206" spans="1:5" x14ac:dyDescent="0.3">
      <c r="A206">
        <f t="shared" si="19"/>
        <v>201</v>
      </c>
      <c r="B206">
        <f t="shared" si="18"/>
        <v>17</v>
      </c>
      <c r="C206" s="12">
        <f t="shared" si="15"/>
        <v>0.39900800403894698</v>
      </c>
      <c r="D206" s="13">
        <f t="shared" si="16"/>
        <v>1.6625333501622789E-4</v>
      </c>
      <c r="E206" s="12">
        <f t="shared" si="17"/>
        <v>1.6625333501622793E-3</v>
      </c>
    </row>
    <row r="207" spans="1:5" x14ac:dyDescent="0.3">
      <c r="A207">
        <f t="shared" si="19"/>
        <v>202</v>
      </c>
      <c r="B207">
        <f t="shared" si="18"/>
        <v>17</v>
      </c>
      <c r="C207" s="12">
        <f t="shared" si="15"/>
        <v>0.39717921735376849</v>
      </c>
      <c r="D207" s="13">
        <f t="shared" si="16"/>
        <v>1.6549134056407022E-4</v>
      </c>
      <c r="E207" s="12">
        <f t="shared" si="17"/>
        <v>1.6549134056407023E-3</v>
      </c>
    </row>
    <row r="208" spans="1:5" x14ac:dyDescent="0.3">
      <c r="A208">
        <f t="shared" si="19"/>
        <v>203</v>
      </c>
      <c r="B208">
        <f t="shared" si="18"/>
        <v>17</v>
      </c>
      <c r="C208" s="12">
        <f t="shared" si="15"/>
        <v>0.39535881260756367</v>
      </c>
      <c r="D208" s="13">
        <f t="shared" si="16"/>
        <v>1.6473283858648487E-4</v>
      </c>
      <c r="E208" s="12">
        <f t="shared" si="17"/>
        <v>1.6473283858648487E-3</v>
      </c>
    </row>
    <row r="209" spans="1:5" x14ac:dyDescent="0.3">
      <c r="A209">
        <f t="shared" si="19"/>
        <v>204</v>
      </c>
      <c r="B209">
        <f t="shared" si="18"/>
        <v>17</v>
      </c>
      <c r="C209" s="12">
        <f t="shared" si="15"/>
        <v>0.39354675138311235</v>
      </c>
      <c r="D209" s="13">
        <f t="shared" si="16"/>
        <v>1.6397781307629679E-4</v>
      </c>
      <c r="E209" s="12">
        <f t="shared" si="17"/>
        <v>1.6397781307629681E-3</v>
      </c>
    </row>
    <row r="210" spans="1:5" x14ac:dyDescent="0.3">
      <c r="A210">
        <f t="shared" si="19"/>
        <v>205</v>
      </c>
      <c r="B210">
        <f t="shared" si="18"/>
        <v>18</v>
      </c>
      <c r="C210" s="12">
        <f t="shared" si="15"/>
        <v>0.39174299543927305</v>
      </c>
      <c r="D210" s="13">
        <f t="shared" si="16"/>
        <v>1.632262480996971E-4</v>
      </c>
      <c r="E210" s="12">
        <f t="shared" si="17"/>
        <v>1.6322624809969712E-3</v>
      </c>
    </row>
    <row r="211" spans="1:5" x14ac:dyDescent="0.3">
      <c r="A211">
        <f t="shared" si="19"/>
        <v>206</v>
      </c>
      <c r="B211">
        <f t="shared" si="18"/>
        <v>18</v>
      </c>
      <c r="C211" s="12">
        <f t="shared" si="15"/>
        <v>0.38994750671017636</v>
      </c>
      <c r="D211" s="13">
        <f t="shared" si="16"/>
        <v>1.6247812779590683E-4</v>
      </c>
      <c r="E211" s="12">
        <f t="shared" si="17"/>
        <v>1.6247812779590684E-3</v>
      </c>
    </row>
    <row r="212" spans="1:5" x14ac:dyDescent="0.3">
      <c r="A212">
        <f t="shared" si="19"/>
        <v>207</v>
      </c>
      <c r="B212">
        <f t="shared" si="18"/>
        <v>18</v>
      </c>
      <c r="C212" s="12">
        <f t="shared" si="15"/>
        <v>0.38816024730442139</v>
      </c>
      <c r="D212" s="13">
        <f t="shared" si="16"/>
        <v>1.6173343637684225E-4</v>
      </c>
      <c r="E212" s="12">
        <f t="shared" si="17"/>
        <v>1.6173343637684225E-3</v>
      </c>
    </row>
    <row r="213" spans="1:5" x14ac:dyDescent="0.3">
      <c r="A213">
        <f t="shared" si="19"/>
        <v>208</v>
      </c>
      <c r="B213">
        <f t="shared" si="18"/>
        <v>18</v>
      </c>
      <c r="C213" s="12">
        <f t="shared" si="15"/>
        <v>0.38638117950427614</v>
      </c>
      <c r="D213" s="13">
        <f t="shared" si="16"/>
        <v>1.6099215812678174E-4</v>
      </c>
      <c r="E213" s="12">
        <f t="shared" si="17"/>
        <v>1.6099215812678174E-3</v>
      </c>
    </row>
    <row r="214" spans="1:5" x14ac:dyDescent="0.3">
      <c r="A214">
        <f t="shared" si="19"/>
        <v>209</v>
      </c>
      <c r="B214">
        <f t="shared" si="18"/>
        <v>18</v>
      </c>
      <c r="C214" s="12">
        <f t="shared" si="15"/>
        <v>0.38461026576488155</v>
      </c>
      <c r="D214" s="13">
        <f t="shared" si="16"/>
        <v>1.6025427740203399E-4</v>
      </c>
      <c r="E214" s="12">
        <f t="shared" si="17"/>
        <v>1.60254277402034E-3</v>
      </c>
    </row>
    <row r="215" spans="1:5" x14ac:dyDescent="0.3">
      <c r="A215">
        <f t="shared" si="19"/>
        <v>210</v>
      </c>
      <c r="B215">
        <f t="shared" si="18"/>
        <v>18</v>
      </c>
      <c r="C215" s="12">
        <f t="shared" si="15"/>
        <v>0.3828474687134592</v>
      </c>
      <c r="D215" s="13">
        <f t="shared" si="16"/>
        <v>1.5951977863060799E-4</v>
      </c>
      <c r="E215" s="12">
        <f t="shared" si="17"/>
        <v>1.5951977863060799E-3</v>
      </c>
    </row>
    <row r="216" spans="1:5" x14ac:dyDescent="0.3">
      <c r="A216">
        <f t="shared" si="19"/>
        <v>211</v>
      </c>
      <c r="B216">
        <f t="shared" si="18"/>
        <v>18</v>
      </c>
      <c r="C216" s="12">
        <f t="shared" si="15"/>
        <v>0.38109275114852253</v>
      </c>
      <c r="D216" s="13">
        <f t="shared" si="16"/>
        <v>1.5878864631188439E-4</v>
      </c>
      <c r="E216" s="12">
        <f t="shared" si="17"/>
        <v>1.587886463118844E-3</v>
      </c>
    </row>
    <row r="217" spans="1:5" x14ac:dyDescent="0.3">
      <c r="A217">
        <f t="shared" si="19"/>
        <v>212</v>
      </c>
      <c r="B217">
        <f t="shared" si="18"/>
        <v>18</v>
      </c>
      <c r="C217" s="12">
        <f t="shared" si="15"/>
        <v>0.37934607603909182</v>
      </c>
      <c r="D217" s="13">
        <f t="shared" si="16"/>
        <v>1.5806086501628827E-4</v>
      </c>
      <c r="E217" s="12">
        <f t="shared" si="17"/>
        <v>1.5806086501628826E-3</v>
      </c>
    </row>
    <row r="218" spans="1:5" x14ac:dyDescent="0.3">
      <c r="A218">
        <f t="shared" si="19"/>
        <v>213</v>
      </c>
      <c r="B218">
        <f t="shared" si="18"/>
        <v>18</v>
      </c>
      <c r="C218" s="12">
        <f t="shared" si="15"/>
        <v>0.37760740652391261</v>
      </c>
      <c r="D218" s="13">
        <f t="shared" si="16"/>
        <v>1.5733641938496358E-4</v>
      </c>
      <c r="E218" s="12">
        <f t="shared" si="17"/>
        <v>1.5733641938496361E-3</v>
      </c>
    </row>
    <row r="219" spans="1:5" x14ac:dyDescent="0.3">
      <c r="A219">
        <f t="shared" si="19"/>
        <v>214</v>
      </c>
      <c r="B219">
        <f t="shared" si="18"/>
        <v>18</v>
      </c>
      <c r="C219" s="12">
        <f t="shared" si="15"/>
        <v>0.37587670591067801</v>
      </c>
      <c r="D219" s="13">
        <f t="shared" si="16"/>
        <v>1.5661529412944918E-4</v>
      </c>
      <c r="E219" s="12">
        <f t="shared" si="17"/>
        <v>1.5661529412944917E-3</v>
      </c>
    </row>
    <row r="220" spans="1:5" x14ac:dyDescent="0.3">
      <c r="A220">
        <f t="shared" si="19"/>
        <v>215</v>
      </c>
      <c r="B220">
        <f t="shared" si="18"/>
        <v>18</v>
      </c>
      <c r="C220" s="12">
        <f t="shared" si="15"/>
        <v>0.37415393767525407</v>
      </c>
      <c r="D220" s="13">
        <f t="shared" si="16"/>
        <v>1.5589747403135586E-4</v>
      </c>
      <c r="E220" s="12">
        <f t="shared" si="17"/>
        <v>1.5589747403135588E-3</v>
      </c>
    </row>
    <row r="221" spans="1:5" x14ac:dyDescent="0.3">
      <c r="A221">
        <f t="shared" si="19"/>
        <v>216</v>
      </c>
      <c r="B221">
        <f t="shared" si="18"/>
        <v>18</v>
      </c>
      <c r="C221" s="12">
        <f t="shared" si="15"/>
        <v>0.37243906546090916</v>
      </c>
      <c r="D221" s="13">
        <f t="shared" si="16"/>
        <v>1.5518294394204548E-4</v>
      </c>
      <c r="E221" s="12">
        <f t="shared" si="17"/>
        <v>1.5518294394204549E-3</v>
      </c>
    </row>
    <row r="222" spans="1:5" x14ac:dyDescent="0.3">
      <c r="A222">
        <f t="shared" si="19"/>
        <v>217</v>
      </c>
      <c r="B222">
        <f t="shared" si="18"/>
        <v>19</v>
      </c>
      <c r="C222" s="12">
        <f t="shared" si="15"/>
        <v>0.37073205307754664</v>
      </c>
      <c r="D222" s="13">
        <f t="shared" si="16"/>
        <v>1.544716887823111E-4</v>
      </c>
      <c r="E222" s="12">
        <f t="shared" si="17"/>
        <v>1.5447168878231111E-3</v>
      </c>
    </row>
    <row r="223" spans="1:5" x14ac:dyDescent="0.3">
      <c r="A223">
        <f t="shared" si="19"/>
        <v>218</v>
      </c>
      <c r="B223">
        <f t="shared" si="18"/>
        <v>19</v>
      </c>
      <c r="C223" s="12">
        <f t="shared" si="15"/>
        <v>0.36903286450094125</v>
      </c>
      <c r="D223" s="13">
        <f t="shared" si="16"/>
        <v>1.5376369354205886E-4</v>
      </c>
      <c r="E223" s="12">
        <f t="shared" si="17"/>
        <v>1.5376369354205886E-3</v>
      </c>
    </row>
    <row r="224" spans="1:5" x14ac:dyDescent="0.3">
      <c r="A224">
        <f t="shared" si="19"/>
        <v>219</v>
      </c>
      <c r="B224">
        <f t="shared" si="18"/>
        <v>19</v>
      </c>
      <c r="C224" s="12">
        <f t="shared" si="15"/>
        <v>0.36734146387197858</v>
      </c>
      <c r="D224" s="13">
        <f t="shared" si="16"/>
        <v>1.5305894327999106E-4</v>
      </c>
      <c r="E224" s="12">
        <f t="shared" si="17"/>
        <v>1.5305894327999109E-3</v>
      </c>
    </row>
    <row r="225" spans="1:5" x14ac:dyDescent="0.3">
      <c r="A225">
        <f t="shared" si="19"/>
        <v>220</v>
      </c>
      <c r="B225">
        <f t="shared" si="18"/>
        <v>19</v>
      </c>
      <c r="C225" s="12">
        <f t="shared" si="15"/>
        <v>0.36565781549589865</v>
      </c>
      <c r="D225" s="13">
        <f t="shared" si="16"/>
        <v>1.5235742312329112E-4</v>
      </c>
      <c r="E225" s="12">
        <f t="shared" si="17"/>
        <v>1.5235742312329111E-3</v>
      </c>
    </row>
    <row r="226" spans="1:5" x14ac:dyDescent="0.3">
      <c r="A226">
        <f t="shared" si="19"/>
        <v>221</v>
      </c>
      <c r="B226">
        <f t="shared" si="18"/>
        <v>19</v>
      </c>
      <c r="C226" s="12">
        <f t="shared" si="15"/>
        <v>0.36398188384154245</v>
      </c>
      <c r="D226" s="13">
        <f t="shared" si="16"/>
        <v>1.5165911826730936E-4</v>
      </c>
      <c r="E226" s="12">
        <f t="shared" si="17"/>
        <v>1.5165911826730937E-3</v>
      </c>
    </row>
    <row r="227" spans="1:5" x14ac:dyDescent="0.3">
      <c r="A227">
        <f t="shared" si="19"/>
        <v>222</v>
      </c>
      <c r="B227">
        <f t="shared" si="18"/>
        <v>19</v>
      </c>
      <c r="C227" s="12">
        <f t="shared" si="15"/>
        <v>0.36231363354060203</v>
      </c>
      <c r="D227" s="13">
        <f t="shared" si="16"/>
        <v>1.5096401397525085E-4</v>
      </c>
      <c r="E227" s="12">
        <f t="shared" si="17"/>
        <v>1.5096401397525086E-3</v>
      </c>
    </row>
    <row r="228" spans="1:5" x14ac:dyDescent="0.3">
      <c r="A228">
        <f t="shared" si="19"/>
        <v>223</v>
      </c>
      <c r="B228">
        <f t="shared" si="18"/>
        <v>19</v>
      </c>
      <c r="C228" s="12">
        <f t="shared" si="15"/>
        <v>0.36065302938687427</v>
      </c>
      <c r="D228" s="13">
        <f t="shared" si="16"/>
        <v>1.5027209557786429E-4</v>
      </c>
      <c r="E228" s="12">
        <f t="shared" si="17"/>
        <v>1.5027209557786428E-3</v>
      </c>
    </row>
    <row r="229" spans="1:5" x14ac:dyDescent="0.3">
      <c r="A229">
        <f t="shared" si="19"/>
        <v>224</v>
      </c>
      <c r="B229">
        <f t="shared" si="18"/>
        <v>19</v>
      </c>
      <c r="C229" s="12">
        <f t="shared" si="15"/>
        <v>0.35900003633551775</v>
      </c>
      <c r="D229" s="13">
        <f t="shared" si="16"/>
        <v>1.4958334847313238E-4</v>
      </c>
      <c r="E229" s="12">
        <f t="shared" si="17"/>
        <v>1.4958334847313239E-3</v>
      </c>
    </row>
    <row r="230" spans="1:5" x14ac:dyDescent="0.3">
      <c r="A230">
        <f t="shared" si="19"/>
        <v>225</v>
      </c>
      <c r="B230">
        <f t="shared" si="18"/>
        <v>19</v>
      </c>
      <c r="C230" s="12">
        <f t="shared" si="15"/>
        <v>0.35735461950231329</v>
      </c>
      <c r="D230" s="13">
        <f t="shared" si="16"/>
        <v>1.4889775812596388E-4</v>
      </c>
      <c r="E230" s="12">
        <f t="shared" si="17"/>
        <v>1.4889775812596386E-3</v>
      </c>
    </row>
    <row r="231" spans="1:5" x14ac:dyDescent="0.3">
      <c r="A231">
        <f t="shared" si="19"/>
        <v>226</v>
      </c>
      <c r="B231">
        <f t="shared" si="18"/>
        <v>19</v>
      </c>
      <c r="C231" s="12">
        <f t="shared" si="15"/>
        <v>0.35571674416292764</v>
      </c>
      <c r="D231" s="13">
        <f t="shared" si="16"/>
        <v>1.4821531006788653E-4</v>
      </c>
      <c r="E231" s="12">
        <f t="shared" si="17"/>
        <v>1.4821531006788654E-3</v>
      </c>
    </row>
    <row r="232" spans="1:5" x14ac:dyDescent="0.3">
      <c r="A232">
        <f t="shared" si="19"/>
        <v>227</v>
      </c>
      <c r="B232">
        <f t="shared" si="18"/>
        <v>19</v>
      </c>
      <c r="C232" s="12">
        <f t="shared" si="15"/>
        <v>0.35408637575218094</v>
      </c>
      <c r="D232" s="13">
        <f t="shared" si="16"/>
        <v>1.4753598989674207E-4</v>
      </c>
      <c r="E232" s="12">
        <f t="shared" si="17"/>
        <v>1.4753598989674206E-3</v>
      </c>
    </row>
    <row r="233" spans="1:5" x14ac:dyDescent="0.3">
      <c r="A233">
        <f t="shared" si="19"/>
        <v>228</v>
      </c>
      <c r="B233">
        <f t="shared" si="18"/>
        <v>19</v>
      </c>
      <c r="C233" s="12">
        <f t="shared" si="15"/>
        <v>0.35246347986331678</v>
      </c>
      <c r="D233" s="13">
        <f t="shared" si="16"/>
        <v>1.4685978327638199E-4</v>
      </c>
      <c r="E233" s="12">
        <f t="shared" si="17"/>
        <v>1.46859783276382E-3</v>
      </c>
    </row>
    <row r="234" spans="1:5" x14ac:dyDescent="0.3">
      <c r="A234">
        <f t="shared" si="19"/>
        <v>229</v>
      </c>
      <c r="B234">
        <f t="shared" si="18"/>
        <v>20</v>
      </c>
      <c r="C234" s="12">
        <f t="shared" si="15"/>
        <v>0.35084802224727657</v>
      </c>
      <c r="D234" s="13">
        <f t="shared" si="16"/>
        <v>1.4618667593636526E-4</v>
      </c>
      <c r="E234" s="12">
        <f t="shared" si="17"/>
        <v>1.4618667593636525E-3</v>
      </c>
    </row>
    <row r="235" spans="1:5" x14ac:dyDescent="0.3">
      <c r="A235">
        <f t="shared" si="19"/>
        <v>230</v>
      </c>
      <c r="B235">
        <f t="shared" si="18"/>
        <v>20</v>
      </c>
      <c r="C235" s="12">
        <f t="shared" si="15"/>
        <v>0.34923996881197655</v>
      </c>
      <c r="D235" s="13">
        <f t="shared" si="16"/>
        <v>1.4551665367165692E-4</v>
      </c>
      <c r="E235" s="12">
        <f t="shared" si="17"/>
        <v>1.4551665367165689E-3</v>
      </c>
    </row>
    <row r="236" spans="1:5" x14ac:dyDescent="0.3">
      <c r="A236">
        <f t="shared" si="19"/>
        <v>231</v>
      </c>
      <c r="B236">
        <f t="shared" si="18"/>
        <v>20</v>
      </c>
      <c r="C236" s="12">
        <f t="shared" si="15"/>
        <v>0.3476392856215883</v>
      </c>
      <c r="D236" s="13">
        <f t="shared" si="16"/>
        <v>1.4484970234232846E-4</v>
      </c>
      <c r="E236" s="12">
        <f t="shared" si="17"/>
        <v>1.4484970234232848E-3</v>
      </c>
    </row>
    <row r="237" spans="1:5" x14ac:dyDescent="0.3">
      <c r="A237">
        <f t="shared" si="19"/>
        <v>232</v>
      </c>
      <c r="B237">
        <f t="shared" si="18"/>
        <v>20</v>
      </c>
      <c r="C237" s="12">
        <f t="shared" si="15"/>
        <v>0.34604593889582264</v>
      </c>
      <c r="D237" s="13">
        <f t="shared" si="16"/>
        <v>1.4418580787325944E-4</v>
      </c>
      <c r="E237" s="12">
        <f t="shared" si="17"/>
        <v>1.4418580787325943E-3</v>
      </c>
    </row>
    <row r="238" spans="1:5" x14ac:dyDescent="0.3">
      <c r="A238">
        <f t="shared" si="19"/>
        <v>233</v>
      </c>
      <c r="B238">
        <f t="shared" si="18"/>
        <v>20</v>
      </c>
      <c r="C238" s="12">
        <f t="shared" si="15"/>
        <v>0.34445989500921675</v>
      </c>
      <c r="D238" s="13">
        <f t="shared" si="16"/>
        <v>1.4352495625384032E-4</v>
      </c>
      <c r="E238" s="12">
        <f t="shared" si="17"/>
        <v>1.4352495625384032E-3</v>
      </c>
    </row>
    <row r="239" spans="1:5" x14ac:dyDescent="0.3">
      <c r="A239">
        <f t="shared" si="19"/>
        <v>234</v>
      </c>
      <c r="B239">
        <f t="shared" si="18"/>
        <v>20</v>
      </c>
      <c r="C239" s="12">
        <f t="shared" si="15"/>
        <v>0.34288112049042452</v>
      </c>
      <c r="D239" s="13">
        <f t="shared" si="16"/>
        <v>1.428671335376769E-4</v>
      </c>
      <c r="E239" s="12">
        <f t="shared" si="17"/>
        <v>1.428671335376769E-3</v>
      </c>
    </row>
    <row r="240" spans="1:5" x14ac:dyDescent="0.3">
      <c r="A240">
        <f t="shared" si="19"/>
        <v>235</v>
      </c>
      <c r="B240">
        <f t="shared" si="18"/>
        <v>20</v>
      </c>
      <c r="C240" s="12">
        <f t="shared" si="15"/>
        <v>0.34130958202151007</v>
      </c>
      <c r="D240" s="13">
        <f t="shared" si="16"/>
        <v>1.4221232584229587E-4</v>
      </c>
      <c r="E240" s="12">
        <f t="shared" si="17"/>
        <v>1.4221232584229586E-3</v>
      </c>
    </row>
    <row r="241" spans="1:5" x14ac:dyDescent="0.3">
      <c r="A241">
        <f t="shared" si="19"/>
        <v>236</v>
      </c>
      <c r="B241">
        <f t="shared" si="18"/>
        <v>20</v>
      </c>
      <c r="C241" s="12">
        <f t="shared" si="15"/>
        <v>0.33974524643724485</v>
      </c>
      <c r="D241" s="13">
        <f t="shared" si="16"/>
        <v>1.4156051934885203E-4</v>
      </c>
      <c r="E241" s="12">
        <f t="shared" si="17"/>
        <v>1.4156051934885205E-3</v>
      </c>
    </row>
    <row r="242" spans="1:5" x14ac:dyDescent="0.3">
      <c r="A242">
        <f t="shared" si="19"/>
        <v>237</v>
      </c>
      <c r="B242">
        <f t="shared" si="18"/>
        <v>20</v>
      </c>
      <c r="C242" s="12">
        <f t="shared" si="15"/>
        <v>0.33818808072440748</v>
      </c>
      <c r="D242" s="13">
        <f t="shared" si="16"/>
        <v>1.4091170030183645E-4</v>
      </c>
      <c r="E242" s="12">
        <f t="shared" si="17"/>
        <v>1.4091170030183645E-3</v>
      </c>
    </row>
    <row r="243" spans="1:5" x14ac:dyDescent="0.3">
      <c r="A243">
        <f t="shared" si="19"/>
        <v>238</v>
      </c>
      <c r="B243">
        <f t="shared" si="18"/>
        <v>20</v>
      </c>
      <c r="C243" s="12">
        <f t="shared" si="15"/>
        <v>0.33663805202108726</v>
      </c>
      <c r="D243" s="13">
        <f t="shared" si="16"/>
        <v>1.4026585500878636E-4</v>
      </c>
      <c r="E243" s="12">
        <f t="shared" si="17"/>
        <v>1.4026585500878637E-3</v>
      </c>
    </row>
    <row r="244" spans="1:5" x14ac:dyDescent="0.3">
      <c r="A244">
        <f t="shared" si="19"/>
        <v>239</v>
      </c>
      <c r="B244">
        <f t="shared" si="18"/>
        <v>20</v>
      </c>
      <c r="C244" s="12">
        <f t="shared" si="15"/>
        <v>0.33509512761599064</v>
      </c>
      <c r="D244" s="13">
        <f t="shared" si="16"/>
        <v>1.396229698399961E-4</v>
      </c>
      <c r="E244" s="12">
        <f t="shared" si="17"/>
        <v>1.396229698399961E-3</v>
      </c>
    </row>
    <row r="245" spans="1:5" x14ac:dyDescent="0.3">
      <c r="A245">
        <f t="shared" si="19"/>
        <v>240</v>
      </c>
      <c r="B245">
        <f t="shared" si="18"/>
        <v>20</v>
      </c>
      <c r="C245" s="12">
        <f t="shared" si="15"/>
        <v>0.33355927494775067</v>
      </c>
      <c r="D245" s="13">
        <f t="shared" si="16"/>
        <v>1.3898303122822944E-4</v>
      </c>
      <c r="E245" s="12">
        <f t="shared" si="17"/>
        <v>1.3898303122822945E-3</v>
      </c>
    </row>
    <row r="246" spans="1:5" x14ac:dyDescent="0.3">
      <c r="C246" s="12"/>
      <c r="D246" s="13"/>
      <c r="E246" s="12"/>
    </row>
    <row r="247" spans="1:5" x14ac:dyDescent="0.3">
      <c r="C247" s="12"/>
      <c r="D247" s="13"/>
      <c r="E247" s="12"/>
    </row>
    <row r="248" spans="1:5" x14ac:dyDescent="0.3">
      <c r="C248" s="12"/>
      <c r="D248" s="13"/>
      <c r="E248" s="12"/>
    </row>
    <row r="249" spans="1:5" x14ac:dyDescent="0.3">
      <c r="C249" s="12"/>
      <c r="D249" s="13"/>
      <c r="E249" s="12"/>
    </row>
    <row r="250" spans="1:5" x14ac:dyDescent="0.3">
      <c r="C250" s="12"/>
      <c r="D250" s="13"/>
      <c r="E250" s="12"/>
    </row>
    <row r="251" spans="1:5" x14ac:dyDescent="0.3">
      <c r="C251" s="12"/>
      <c r="D251" s="13"/>
      <c r="E251" s="12"/>
    </row>
    <row r="252" spans="1:5" x14ac:dyDescent="0.3">
      <c r="C252" s="12"/>
      <c r="D252" s="13"/>
      <c r="E252" s="12"/>
    </row>
    <row r="253" spans="1:5" x14ac:dyDescent="0.3">
      <c r="C253" s="12"/>
      <c r="D253" s="13"/>
      <c r="E253" s="12"/>
    </row>
    <row r="254" spans="1:5" x14ac:dyDescent="0.3">
      <c r="C254" s="12"/>
      <c r="D254" s="13"/>
      <c r="E254" s="12"/>
    </row>
    <row r="255" spans="1:5" x14ac:dyDescent="0.3">
      <c r="C255" s="12"/>
      <c r="D255" s="13"/>
      <c r="E255" s="12"/>
    </row>
    <row r="256" spans="1:5" x14ac:dyDescent="0.3">
      <c r="C256" s="12"/>
      <c r="D256" s="13"/>
      <c r="E256" s="12"/>
    </row>
    <row r="257" spans="3:5" x14ac:dyDescent="0.3">
      <c r="C257" s="12"/>
      <c r="D257" s="13"/>
      <c r="E257" s="12"/>
    </row>
    <row r="258" spans="3:5" x14ac:dyDescent="0.3">
      <c r="C258" s="12"/>
      <c r="D258" s="13"/>
      <c r="E258" s="12"/>
    </row>
    <row r="259" spans="3:5" x14ac:dyDescent="0.3">
      <c r="C259" s="12"/>
      <c r="D259" s="13"/>
      <c r="E259" s="12"/>
    </row>
    <row r="260" spans="3:5" x14ac:dyDescent="0.3">
      <c r="C260" s="12"/>
      <c r="D260" s="13"/>
      <c r="E260" s="12"/>
    </row>
    <row r="261" spans="3:5" x14ac:dyDescent="0.3">
      <c r="C261" s="12"/>
      <c r="D261" s="13"/>
      <c r="E261" s="12"/>
    </row>
    <row r="262" spans="3:5" x14ac:dyDescent="0.3">
      <c r="C262" s="12"/>
      <c r="D262" s="13"/>
      <c r="E262" s="12"/>
    </row>
    <row r="263" spans="3:5" x14ac:dyDescent="0.3">
      <c r="C263" s="12"/>
      <c r="D263" s="13"/>
      <c r="E263" s="12"/>
    </row>
    <row r="264" spans="3:5" x14ac:dyDescent="0.3">
      <c r="C264" s="12"/>
      <c r="D264" s="13"/>
      <c r="E264" s="12"/>
    </row>
    <row r="265" spans="3:5" x14ac:dyDescent="0.3">
      <c r="C265" s="12"/>
      <c r="D265" s="13"/>
      <c r="E265" s="12"/>
    </row>
    <row r="266" spans="3:5" x14ac:dyDescent="0.3">
      <c r="C266" s="12"/>
      <c r="D266" s="13"/>
      <c r="E266" s="12"/>
    </row>
    <row r="267" spans="3:5" x14ac:dyDescent="0.3">
      <c r="C267" s="12"/>
      <c r="D267" s="13"/>
      <c r="E267" s="12"/>
    </row>
    <row r="268" spans="3:5" x14ac:dyDescent="0.3">
      <c r="C268" s="12"/>
      <c r="D268" s="13"/>
      <c r="E268" s="12"/>
    </row>
    <row r="269" spans="3:5" x14ac:dyDescent="0.3">
      <c r="C269" s="12"/>
      <c r="D269" s="13"/>
      <c r="E269" s="12"/>
    </row>
    <row r="270" spans="3:5" x14ac:dyDescent="0.3">
      <c r="C270" s="12"/>
      <c r="D270" s="13"/>
      <c r="E270" s="12"/>
    </row>
    <row r="271" spans="3:5" x14ac:dyDescent="0.3">
      <c r="C271" s="12"/>
      <c r="D271" s="13"/>
      <c r="E271" s="12"/>
    </row>
    <row r="272" spans="3:5" x14ac:dyDescent="0.3">
      <c r="C272" s="12"/>
      <c r="D272" s="13"/>
      <c r="E272" s="12"/>
    </row>
    <row r="273" spans="3:5" x14ac:dyDescent="0.3">
      <c r="C273" s="12"/>
      <c r="D273" s="13"/>
      <c r="E273" s="12"/>
    </row>
    <row r="274" spans="3:5" x14ac:dyDescent="0.3">
      <c r="C274" s="12"/>
      <c r="D274" s="13"/>
      <c r="E274" s="12"/>
    </row>
    <row r="275" spans="3:5" x14ac:dyDescent="0.3">
      <c r="C275" s="12"/>
      <c r="D275" s="13"/>
      <c r="E275" s="12"/>
    </row>
    <row r="276" spans="3:5" x14ac:dyDescent="0.3">
      <c r="C276" s="12"/>
      <c r="D276" s="13"/>
      <c r="E276" s="12"/>
    </row>
    <row r="277" spans="3:5" x14ac:dyDescent="0.3">
      <c r="C277" s="12"/>
      <c r="D277" s="13"/>
      <c r="E277" s="12"/>
    </row>
    <row r="278" spans="3:5" x14ac:dyDescent="0.3">
      <c r="C278" s="12"/>
      <c r="D278" s="13"/>
      <c r="E278" s="12"/>
    </row>
    <row r="279" spans="3:5" x14ac:dyDescent="0.3">
      <c r="C279" s="12"/>
      <c r="D279" s="13"/>
      <c r="E279" s="12"/>
    </row>
    <row r="280" spans="3:5" x14ac:dyDescent="0.3">
      <c r="C280" s="12"/>
      <c r="D280" s="13"/>
      <c r="E280" s="12"/>
    </row>
    <row r="281" spans="3:5" x14ac:dyDescent="0.3">
      <c r="C281" s="12"/>
      <c r="D281" s="13"/>
      <c r="E281" s="12"/>
    </row>
    <row r="282" spans="3:5" x14ac:dyDescent="0.3">
      <c r="C282" s="12"/>
      <c r="D282" s="13"/>
      <c r="E282" s="12"/>
    </row>
    <row r="283" spans="3:5" x14ac:dyDescent="0.3">
      <c r="C283" s="12"/>
      <c r="D283" s="13"/>
      <c r="E283" s="12"/>
    </row>
    <row r="284" spans="3:5" x14ac:dyDescent="0.3">
      <c r="C284" s="12"/>
      <c r="D284" s="13"/>
      <c r="E284" s="12"/>
    </row>
    <row r="285" spans="3:5" x14ac:dyDescent="0.3">
      <c r="C285" s="12"/>
      <c r="D285" s="13"/>
      <c r="E285" s="12"/>
    </row>
    <row r="286" spans="3:5" x14ac:dyDescent="0.3">
      <c r="C286" s="12"/>
      <c r="D286" s="13"/>
      <c r="E286" s="12"/>
    </row>
    <row r="287" spans="3:5" x14ac:dyDescent="0.3">
      <c r="C287" s="12"/>
      <c r="D287" s="13"/>
      <c r="E287" s="12"/>
    </row>
    <row r="288" spans="3:5" x14ac:dyDescent="0.3">
      <c r="C288" s="12"/>
      <c r="D288" s="13"/>
      <c r="E288" s="12"/>
    </row>
    <row r="289" spans="3:5" x14ac:dyDescent="0.3">
      <c r="C289" s="12"/>
      <c r="D289" s="13"/>
      <c r="E289" s="12"/>
    </row>
    <row r="290" spans="3:5" x14ac:dyDescent="0.3">
      <c r="C290" s="12"/>
      <c r="D290" s="13"/>
      <c r="E290" s="12"/>
    </row>
    <row r="291" spans="3:5" x14ac:dyDescent="0.3">
      <c r="C291" s="12"/>
      <c r="D291" s="13"/>
      <c r="E291" s="12"/>
    </row>
    <row r="292" spans="3:5" x14ac:dyDescent="0.3">
      <c r="C292" s="12"/>
      <c r="D292" s="13"/>
      <c r="E292" s="12"/>
    </row>
    <row r="293" spans="3:5" x14ac:dyDescent="0.3">
      <c r="C293" s="12"/>
      <c r="D293" s="13"/>
      <c r="E293" s="12"/>
    </row>
    <row r="294" spans="3:5" x14ac:dyDescent="0.3">
      <c r="C294" s="12"/>
      <c r="D294" s="13"/>
      <c r="E294" s="12"/>
    </row>
    <row r="295" spans="3:5" x14ac:dyDescent="0.3">
      <c r="C295" s="12"/>
      <c r="D295" s="13"/>
      <c r="E295" s="12"/>
    </row>
    <row r="296" spans="3:5" x14ac:dyDescent="0.3">
      <c r="C296" s="12"/>
      <c r="D296" s="13"/>
      <c r="E296" s="12"/>
    </row>
    <row r="297" spans="3:5" x14ac:dyDescent="0.3">
      <c r="C297" s="12"/>
      <c r="D297" s="13"/>
      <c r="E297" s="12"/>
    </row>
    <row r="298" spans="3:5" x14ac:dyDescent="0.3">
      <c r="C298" s="12"/>
      <c r="D298" s="13"/>
      <c r="E298" s="12"/>
    </row>
    <row r="299" spans="3:5" x14ac:dyDescent="0.3">
      <c r="C299" s="12"/>
      <c r="D299" s="13"/>
      <c r="E299" s="12"/>
    </row>
    <row r="300" spans="3:5" x14ac:dyDescent="0.3">
      <c r="C300" s="12"/>
      <c r="D300" s="13"/>
      <c r="E300" s="12"/>
    </row>
    <row r="301" spans="3:5" x14ac:dyDescent="0.3">
      <c r="C301" s="12"/>
      <c r="D301" s="13"/>
      <c r="E301" s="12"/>
    </row>
    <row r="302" spans="3:5" x14ac:dyDescent="0.3">
      <c r="C302" s="12"/>
      <c r="D302" s="13"/>
      <c r="E302" s="12"/>
    </row>
    <row r="303" spans="3:5" x14ac:dyDescent="0.3">
      <c r="C303" s="12"/>
      <c r="D303" s="13"/>
      <c r="E303" s="12"/>
    </row>
    <row r="304" spans="3:5" x14ac:dyDescent="0.3">
      <c r="C304" s="12"/>
      <c r="D304" s="13"/>
      <c r="E304" s="12"/>
    </row>
    <row r="305" spans="3:5" x14ac:dyDescent="0.3">
      <c r="C305" s="12"/>
      <c r="D305" s="13"/>
      <c r="E305" s="12"/>
    </row>
    <row r="306" spans="3:5" x14ac:dyDescent="0.3">
      <c r="C306" s="12"/>
      <c r="D306" s="13"/>
      <c r="E306" s="12"/>
    </row>
    <row r="307" spans="3:5" x14ac:dyDescent="0.3">
      <c r="C307" s="12"/>
      <c r="D307" s="13"/>
      <c r="E307" s="12"/>
    </row>
    <row r="308" spans="3:5" x14ac:dyDescent="0.3">
      <c r="C308" s="12"/>
      <c r="D308" s="13"/>
      <c r="E308" s="12"/>
    </row>
    <row r="309" spans="3:5" x14ac:dyDescent="0.3">
      <c r="C309" s="12"/>
      <c r="D309" s="13"/>
      <c r="E309" s="12"/>
    </row>
    <row r="310" spans="3:5" x14ac:dyDescent="0.3">
      <c r="C310" s="12"/>
      <c r="D310" s="13"/>
      <c r="E310" s="12"/>
    </row>
    <row r="311" spans="3:5" x14ac:dyDescent="0.3">
      <c r="C311" s="12"/>
      <c r="D311" s="13"/>
      <c r="E311" s="12"/>
    </row>
    <row r="312" spans="3:5" x14ac:dyDescent="0.3">
      <c r="C312" s="12"/>
      <c r="D312" s="13"/>
      <c r="E312" s="12"/>
    </row>
    <row r="313" spans="3:5" x14ac:dyDescent="0.3">
      <c r="C313" s="12"/>
      <c r="D313" s="13"/>
      <c r="E313" s="12"/>
    </row>
    <row r="314" spans="3:5" x14ac:dyDescent="0.3">
      <c r="C314" s="12"/>
      <c r="D314" s="13"/>
      <c r="E314" s="12"/>
    </row>
    <row r="315" spans="3:5" x14ac:dyDescent="0.3">
      <c r="C315" s="12"/>
      <c r="D315" s="13"/>
      <c r="E315" s="12"/>
    </row>
    <row r="316" spans="3:5" x14ac:dyDescent="0.3">
      <c r="C316" s="12"/>
      <c r="D316" s="13"/>
      <c r="E316" s="12"/>
    </row>
    <row r="317" spans="3:5" x14ac:dyDescent="0.3">
      <c r="C317" s="12"/>
      <c r="D317" s="13"/>
      <c r="E317" s="12"/>
    </row>
    <row r="318" spans="3:5" x14ac:dyDescent="0.3">
      <c r="C318" s="12"/>
      <c r="D318" s="13"/>
      <c r="E318" s="12"/>
    </row>
    <row r="319" spans="3:5" x14ac:dyDescent="0.3">
      <c r="C319" s="12"/>
      <c r="D319" s="13"/>
      <c r="E319" s="12"/>
    </row>
    <row r="320" spans="3:5" x14ac:dyDescent="0.3">
      <c r="C320" s="12"/>
      <c r="D320" s="13"/>
      <c r="E320" s="12"/>
    </row>
    <row r="321" spans="3:5" x14ac:dyDescent="0.3">
      <c r="C321" s="12"/>
      <c r="D321" s="13"/>
      <c r="E321" s="12"/>
    </row>
    <row r="322" spans="3:5" x14ac:dyDescent="0.3">
      <c r="C322" s="12"/>
      <c r="D322" s="13"/>
      <c r="E322" s="12"/>
    </row>
    <row r="323" spans="3:5" x14ac:dyDescent="0.3">
      <c r="C323" s="12"/>
      <c r="D323" s="13"/>
      <c r="E323" s="12"/>
    </row>
    <row r="324" spans="3:5" x14ac:dyDescent="0.3">
      <c r="C324" s="12"/>
      <c r="D324" s="13"/>
      <c r="E324" s="12"/>
    </row>
    <row r="325" spans="3:5" x14ac:dyDescent="0.3">
      <c r="C325" s="12"/>
      <c r="D325" s="13"/>
      <c r="E325" s="12"/>
    </row>
    <row r="326" spans="3:5" x14ac:dyDescent="0.3">
      <c r="C326" s="12"/>
      <c r="D326" s="13"/>
      <c r="E326" s="12"/>
    </row>
    <row r="327" spans="3:5" x14ac:dyDescent="0.3">
      <c r="C327" s="12"/>
      <c r="D327" s="13"/>
      <c r="E327" s="12"/>
    </row>
    <row r="328" spans="3:5" x14ac:dyDescent="0.3">
      <c r="C328" s="12"/>
      <c r="D328" s="13"/>
      <c r="E328" s="12"/>
    </row>
    <row r="329" spans="3:5" x14ac:dyDescent="0.3">
      <c r="C329" s="12"/>
      <c r="D329" s="13"/>
      <c r="E329" s="12"/>
    </row>
    <row r="330" spans="3:5" x14ac:dyDescent="0.3">
      <c r="C330" s="12"/>
      <c r="D330" s="13"/>
      <c r="E330" s="12"/>
    </row>
    <row r="331" spans="3:5" x14ac:dyDescent="0.3">
      <c r="C331" s="12"/>
      <c r="D331" s="13"/>
      <c r="E331" s="12"/>
    </row>
    <row r="332" spans="3:5" x14ac:dyDescent="0.3">
      <c r="C332" s="12"/>
      <c r="D332" s="13"/>
      <c r="E332" s="12"/>
    </row>
    <row r="333" spans="3:5" x14ac:dyDescent="0.3">
      <c r="C333" s="12"/>
      <c r="D333" s="13"/>
      <c r="E333" s="12"/>
    </row>
    <row r="334" spans="3:5" x14ac:dyDescent="0.3">
      <c r="C334" s="12"/>
      <c r="D334" s="13"/>
      <c r="E334" s="12"/>
    </row>
    <row r="335" spans="3:5" x14ac:dyDescent="0.3">
      <c r="C335" s="12"/>
      <c r="D335" s="13"/>
      <c r="E335" s="12"/>
    </row>
    <row r="336" spans="3:5" x14ac:dyDescent="0.3">
      <c r="C336" s="12"/>
      <c r="D336" s="13"/>
      <c r="E336" s="12"/>
    </row>
    <row r="337" spans="3:5" x14ac:dyDescent="0.3">
      <c r="C337" s="12"/>
      <c r="D337" s="13"/>
      <c r="E337" s="12"/>
    </row>
    <row r="338" spans="3:5" x14ac:dyDescent="0.3">
      <c r="C338" s="12"/>
      <c r="D338" s="13"/>
      <c r="E338" s="12"/>
    </row>
    <row r="339" spans="3:5" x14ac:dyDescent="0.3">
      <c r="C339" s="12"/>
      <c r="D339" s="13"/>
      <c r="E339" s="12"/>
    </row>
    <row r="340" spans="3:5" x14ac:dyDescent="0.3">
      <c r="C340" s="12"/>
      <c r="D340" s="13"/>
      <c r="E340" s="12"/>
    </row>
    <row r="341" spans="3:5" x14ac:dyDescent="0.3">
      <c r="C341" s="12"/>
      <c r="D341" s="13"/>
      <c r="E341" s="12"/>
    </row>
    <row r="342" spans="3:5" x14ac:dyDescent="0.3">
      <c r="C342" s="12"/>
      <c r="D342" s="13"/>
      <c r="E342" s="12"/>
    </row>
    <row r="343" spans="3:5" x14ac:dyDescent="0.3">
      <c r="C343" s="12"/>
      <c r="D343" s="13"/>
      <c r="E343" s="12"/>
    </row>
    <row r="344" spans="3:5" x14ac:dyDescent="0.3">
      <c r="C344" s="12"/>
      <c r="D344" s="13"/>
      <c r="E344" s="12"/>
    </row>
    <row r="345" spans="3:5" x14ac:dyDescent="0.3">
      <c r="C345" s="12"/>
      <c r="D345" s="13"/>
      <c r="E345" s="12"/>
    </row>
    <row r="346" spans="3:5" x14ac:dyDescent="0.3">
      <c r="C346" s="12"/>
      <c r="D346" s="13"/>
      <c r="E346" s="12"/>
    </row>
    <row r="347" spans="3:5" x14ac:dyDescent="0.3">
      <c r="C347" s="12"/>
      <c r="D347" s="13"/>
      <c r="E347" s="12"/>
    </row>
    <row r="348" spans="3:5" x14ac:dyDescent="0.3">
      <c r="C348" s="12"/>
      <c r="D348" s="13"/>
      <c r="E348" s="12"/>
    </row>
    <row r="349" spans="3:5" x14ac:dyDescent="0.3">
      <c r="C349" s="12"/>
      <c r="D349" s="13"/>
      <c r="E349" s="12"/>
    </row>
    <row r="350" spans="3:5" x14ac:dyDescent="0.3">
      <c r="C350" s="12"/>
      <c r="D350" s="13"/>
      <c r="E350" s="12"/>
    </row>
    <row r="351" spans="3:5" x14ac:dyDescent="0.3">
      <c r="C351" s="12"/>
      <c r="D351" s="13"/>
      <c r="E351" s="12"/>
    </row>
    <row r="352" spans="3:5" x14ac:dyDescent="0.3">
      <c r="C352" s="12"/>
      <c r="D352" s="13"/>
      <c r="E352" s="12"/>
    </row>
    <row r="353" spans="3:5" x14ac:dyDescent="0.3">
      <c r="C353" s="12"/>
      <c r="D353" s="13"/>
      <c r="E353" s="12"/>
    </row>
    <row r="354" spans="3:5" x14ac:dyDescent="0.3">
      <c r="C354" s="12"/>
      <c r="D354" s="13"/>
      <c r="E354" s="12"/>
    </row>
    <row r="355" spans="3:5" x14ac:dyDescent="0.3">
      <c r="C355" s="12"/>
      <c r="D355" s="13"/>
      <c r="E355" s="12"/>
    </row>
    <row r="356" spans="3:5" x14ac:dyDescent="0.3">
      <c r="C356" s="12"/>
      <c r="D356" s="13"/>
      <c r="E356" s="12"/>
    </row>
    <row r="357" spans="3:5" x14ac:dyDescent="0.3">
      <c r="C357" s="12"/>
      <c r="D357" s="13"/>
      <c r="E357" s="12"/>
    </row>
    <row r="358" spans="3:5" x14ac:dyDescent="0.3">
      <c r="C358" s="12"/>
      <c r="D358" s="13"/>
      <c r="E358" s="12"/>
    </row>
    <row r="359" spans="3:5" x14ac:dyDescent="0.3">
      <c r="C359" s="12"/>
      <c r="D359" s="13"/>
      <c r="E359" s="12"/>
    </row>
    <row r="360" spans="3:5" x14ac:dyDescent="0.3">
      <c r="C360" s="12"/>
      <c r="D360" s="13"/>
      <c r="E360" s="12"/>
    </row>
    <row r="361" spans="3:5" x14ac:dyDescent="0.3">
      <c r="C361" s="12"/>
      <c r="D361" s="13"/>
      <c r="E361" s="12"/>
    </row>
    <row r="362" spans="3:5" x14ac:dyDescent="0.3">
      <c r="C362" s="12"/>
      <c r="D362" s="13"/>
      <c r="E362" s="12"/>
    </row>
    <row r="363" spans="3:5" x14ac:dyDescent="0.3">
      <c r="C363" s="12"/>
      <c r="D363" s="13"/>
      <c r="E363" s="12"/>
    </row>
    <row r="364" spans="3:5" x14ac:dyDescent="0.3">
      <c r="C364" s="12"/>
      <c r="D364" s="13"/>
      <c r="E364" s="12"/>
    </row>
    <row r="365" spans="3:5" x14ac:dyDescent="0.3">
      <c r="C365" s="12"/>
      <c r="D365" s="13"/>
      <c r="E365" s="12"/>
    </row>
    <row r="366" spans="3:5" x14ac:dyDescent="0.3">
      <c r="C366" s="12"/>
      <c r="D366" s="13"/>
      <c r="E366" s="12"/>
    </row>
    <row r="367" spans="3:5" x14ac:dyDescent="0.3">
      <c r="C367" s="12"/>
      <c r="D367" s="13"/>
      <c r="E367" s="12"/>
    </row>
    <row r="368" spans="3:5" x14ac:dyDescent="0.3">
      <c r="C368" s="12"/>
      <c r="D368" s="13"/>
      <c r="E368" s="12"/>
    </row>
    <row r="369" spans="3:5" x14ac:dyDescent="0.3">
      <c r="C369" s="12"/>
      <c r="D369" s="13"/>
      <c r="E369" s="12"/>
    </row>
    <row r="370" spans="3:5" x14ac:dyDescent="0.3">
      <c r="C370" s="12"/>
      <c r="D370" s="13"/>
      <c r="E370" s="12"/>
    </row>
    <row r="371" spans="3:5" x14ac:dyDescent="0.3">
      <c r="C371" s="12"/>
      <c r="D371" s="13"/>
      <c r="E371" s="12"/>
    </row>
    <row r="372" spans="3:5" x14ac:dyDescent="0.3">
      <c r="C372" s="12"/>
      <c r="D372" s="13"/>
      <c r="E372" s="12"/>
    </row>
    <row r="373" spans="3:5" x14ac:dyDescent="0.3">
      <c r="C373" s="12"/>
      <c r="D373" s="13"/>
      <c r="E373" s="12"/>
    </row>
    <row r="374" spans="3:5" x14ac:dyDescent="0.3">
      <c r="C374" s="12"/>
      <c r="D374" s="13"/>
      <c r="E374" s="12"/>
    </row>
    <row r="375" spans="3:5" x14ac:dyDescent="0.3">
      <c r="C375" s="12"/>
      <c r="D375" s="13"/>
      <c r="E375" s="12"/>
    </row>
    <row r="376" spans="3:5" x14ac:dyDescent="0.3">
      <c r="C376" s="12"/>
      <c r="D376" s="13"/>
      <c r="E376" s="12"/>
    </row>
    <row r="377" spans="3:5" x14ac:dyDescent="0.3">
      <c r="C377" s="12"/>
      <c r="D377" s="13"/>
      <c r="E377" s="12"/>
    </row>
    <row r="378" spans="3:5" x14ac:dyDescent="0.3">
      <c r="C378" s="12"/>
      <c r="D378" s="13"/>
      <c r="E378" s="12"/>
    </row>
    <row r="379" spans="3:5" x14ac:dyDescent="0.3">
      <c r="C379" s="12"/>
      <c r="D379" s="13"/>
      <c r="E379" s="12"/>
    </row>
    <row r="380" spans="3:5" x14ac:dyDescent="0.3">
      <c r="C380" s="12"/>
      <c r="D380" s="13"/>
      <c r="E380" s="12"/>
    </row>
    <row r="381" spans="3:5" x14ac:dyDescent="0.3">
      <c r="C381" s="12"/>
      <c r="D381" s="13"/>
      <c r="E381" s="12"/>
    </row>
    <row r="382" spans="3:5" x14ac:dyDescent="0.3">
      <c r="C382" s="12"/>
      <c r="D382" s="13"/>
      <c r="E382" s="12"/>
    </row>
    <row r="383" spans="3:5" x14ac:dyDescent="0.3">
      <c r="C383" s="12"/>
      <c r="D383" s="13"/>
      <c r="E383" s="12"/>
    </row>
    <row r="384" spans="3:5" x14ac:dyDescent="0.3">
      <c r="C384" s="12"/>
      <c r="D384" s="13"/>
      <c r="E384" s="12"/>
    </row>
    <row r="385" spans="3:5" x14ac:dyDescent="0.3">
      <c r="C385" s="12"/>
      <c r="D385" s="13"/>
      <c r="E385" s="12"/>
    </row>
    <row r="386" spans="3:5" x14ac:dyDescent="0.3">
      <c r="C386" s="12"/>
      <c r="D386" s="13"/>
      <c r="E386" s="12"/>
    </row>
    <row r="387" spans="3:5" x14ac:dyDescent="0.3">
      <c r="C387" s="12"/>
      <c r="D387" s="13"/>
      <c r="E387" s="12"/>
    </row>
    <row r="388" spans="3:5" x14ac:dyDescent="0.3">
      <c r="C388" s="12"/>
      <c r="D388" s="13"/>
      <c r="E388" s="12"/>
    </row>
    <row r="389" spans="3:5" x14ac:dyDescent="0.3">
      <c r="C389" s="12"/>
      <c r="D389" s="13"/>
      <c r="E389" s="12"/>
    </row>
    <row r="390" spans="3:5" x14ac:dyDescent="0.3">
      <c r="C390" s="12"/>
      <c r="D390" s="13"/>
      <c r="E390" s="12"/>
    </row>
    <row r="391" spans="3:5" x14ac:dyDescent="0.3">
      <c r="C391" s="12"/>
      <c r="D391" s="13"/>
      <c r="E391" s="12"/>
    </row>
    <row r="392" spans="3:5" x14ac:dyDescent="0.3">
      <c r="C392" s="12"/>
      <c r="D392" s="13"/>
      <c r="E392" s="12"/>
    </row>
    <row r="393" spans="3:5" x14ac:dyDescent="0.3">
      <c r="C393" s="12"/>
      <c r="D393" s="13"/>
      <c r="E393" s="12"/>
    </row>
    <row r="394" spans="3:5" x14ac:dyDescent="0.3">
      <c r="C394" s="12"/>
      <c r="D394" s="13"/>
      <c r="E394" s="12"/>
    </row>
    <row r="395" spans="3:5" x14ac:dyDescent="0.3">
      <c r="C395" s="12"/>
      <c r="D395" s="13"/>
      <c r="E395" s="12"/>
    </row>
    <row r="396" spans="3:5" x14ac:dyDescent="0.3">
      <c r="C396" s="12"/>
      <c r="D396" s="13"/>
      <c r="E396" s="12"/>
    </row>
    <row r="397" spans="3:5" x14ac:dyDescent="0.3">
      <c r="C397" s="12"/>
      <c r="D397" s="13"/>
      <c r="E397" s="12"/>
    </row>
    <row r="398" spans="3:5" x14ac:dyDescent="0.3">
      <c r="C398" s="12"/>
      <c r="D398" s="13"/>
      <c r="E398" s="12"/>
    </row>
    <row r="399" spans="3:5" x14ac:dyDescent="0.3">
      <c r="C399" s="12"/>
      <c r="D399" s="13"/>
      <c r="E399" s="12"/>
    </row>
    <row r="400" spans="3:5" x14ac:dyDescent="0.3">
      <c r="C400" s="12"/>
      <c r="D400" s="13"/>
      <c r="E400" s="12"/>
    </row>
    <row r="401" spans="3:5" x14ac:dyDescent="0.3">
      <c r="C401" s="12"/>
      <c r="D401" s="13"/>
      <c r="E401" s="12"/>
    </row>
    <row r="402" spans="3:5" x14ac:dyDescent="0.3">
      <c r="C402" s="12"/>
      <c r="D402" s="13"/>
      <c r="E402" s="12"/>
    </row>
    <row r="403" spans="3:5" x14ac:dyDescent="0.3">
      <c r="C403" s="12"/>
      <c r="D403" s="13"/>
      <c r="E403" s="12"/>
    </row>
    <row r="404" spans="3:5" x14ac:dyDescent="0.3">
      <c r="C404" s="12"/>
      <c r="D404" s="13"/>
      <c r="E404" s="12"/>
    </row>
    <row r="405" spans="3:5" x14ac:dyDescent="0.3">
      <c r="C405" s="12"/>
      <c r="D405" s="13"/>
      <c r="E405" s="12"/>
    </row>
    <row r="406" spans="3:5" x14ac:dyDescent="0.3">
      <c r="C406" s="12"/>
      <c r="D406" s="13"/>
      <c r="E406" s="12"/>
    </row>
    <row r="407" spans="3:5" x14ac:dyDescent="0.3">
      <c r="C407" s="12"/>
      <c r="D407" s="13"/>
      <c r="E407" s="12"/>
    </row>
    <row r="408" spans="3:5" x14ac:dyDescent="0.3">
      <c r="C408" s="12"/>
      <c r="D408" s="13"/>
      <c r="E408" s="12"/>
    </row>
    <row r="409" spans="3:5" x14ac:dyDescent="0.3">
      <c r="C409" s="12"/>
      <c r="D409" s="13"/>
      <c r="E409" s="12"/>
    </row>
    <row r="410" spans="3:5" x14ac:dyDescent="0.3">
      <c r="C410" s="12"/>
      <c r="D410" s="13"/>
      <c r="E410" s="12"/>
    </row>
    <row r="411" spans="3:5" x14ac:dyDescent="0.3">
      <c r="C411" s="12"/>
      <c r="D411" s="13"/>
      <c r="E411" s="12"/>
    </row>
    <row r="412" spans="3:5" x14ac:dyDescent="0.3">
      <c r="C412" s="12"/>
      <c r="D412" s="13"/>
      <c r="E412" s="12"/>
    </row>
    <row r="413" spans="3:5" x14ac:dyDescent="0.3">
      <c r="C413" s="12"/>
      <c r="D413" s="13"/>
      <c r="E413" s="12"/>
    </row>
    <row r="414" spans="3:5" x14ac:dyDescent="0.3">
      <c r="C414" s="12"/>
      <c r="D414" s="13"/>
      <c r="E414" s="12"/>
    </row>
    <row r="415" spans="3:5" x14ac:dyDescent="0.3">
      <c r="C415" s="12"/>
      <c r="D415" s="13"/>
      <c r="E415" s="12"/>
    </row>
    <row r="416" spans="3:5" x14ac:dyDescent="0.3">
      <c r="C416" s="12"/>
      <c r="D416" s="13"/>
      <c r="E416" s="12"/>
    </row>
    <row r="417" spans="3:5" x14ac:dyDescent="0.3">
      <c r="C417" s="12"/>
      <c r="D417" s="13"/>
      <c r="E417" s="12"/>
    </row>
    <row r="418" spans="3:5" x14ac:dyDescent="0.3">
      <c r="C418" s="12"/>
      <c r="D418" s="13"/>
      <c r="E418" s="12"/>
    </row>
    <row r="419" spans="3:5" x14ac:dyDescent="0.3">
      <c r="C419" s="12"/>
      <c r="D419" s="13"/>
      <c r="E419" s="12"/>
    </row>
    <row r="420" spans="3:5" x14ac:dyDescent="0.3">
      <c r="C420" s="12"/>
      <c r="D420" s="13"/>
      <c r="E420" s="12"/>
    </row>
    <row r="421" spans="3:5" x14ac:dyDescent="0.3">
      <c r="C421" s="12"/>
      <c r="D421" s="13"/>
      <c r="E421" s="12"/>
    </row>
    <row r="422" spans="3:5" x14ac:dyDescent="0.3">
      <c r="C422" s="12"/>
      <c r="D422" s="13"/>
      <c r="E422" s="12"/>
    </row>
    <row r="423" spans="3:5" x14ac:dyDescent="0.3">
      <c r="C423" s="12"/>
      <c r="D423" s="13"/>
      <c r="E423" s="12"/>
    </row>
    <row r="424" spans="3:5" x14ac:dyDescent="0.3">
      <c r="C424" s="12"/>
      <c r="D424" s="13"/>
      <c r="E424" s="12"/>
    </row>
    <row r="425" spans="3:5" x14ac:dyDescent="0.3">
      <c r="C425" s="12"/>
      <c r="D425" s="13"/>
      <c r="E425" s="12"/>
    </row>
    <row r="426" spans="3:5" x14ac:dyDescent="0.3">
      <c r="C426" s="12"/>
      <c r="D426" s="13"/>
      <c r="E426" s="12"/>
    </row>
    <row r="427" spans="3:5" x14ac:dyDescent="0.3">
      <c r="C427" s="12"/>
      <c r="D427" s="13"/>
      <c r="E427" s="12"/>
    </row>
    <row r="428" spans="3:5" x14ac:dyDescent="0.3">
      <c r="C428" s="12"/>
      <c r="D428" s="13"/>
      <c r="E428" s="12"/>
    </row>
    <row r="429" spans="3:5" x14ac:dyDescent="0.3">
      <c r="C429" s="12"/>
      <c r="D429" s="13"/>
      <c r="E429" s="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45"/>
  <sheetViews>
    <sheetView workbookViewId="0"/>
  </sheetViews>
  <sheetFormatPr defaultColWidth="11" defaultRowHeight="15.6" x14ac:dyDescent="0.3"/>
  <sheetData>
    <row r="1" spans="1:9" ht="17.399999999999999" x14ac:dyDescent="0.35">
      <c r="A1" s="5" t="s">
        <v>35</v>
      </c>
      <c r="B1" s="5"/>
    </row>
    <row r="2" spans="1:9" x14ac:dyDescent="0.3">
      <c r="A2" t="s">
        <v>64</v>
      </c>
    </row>
    <row r="3" spans="1:9" x14ac:dyDescent="0.3">
      <c r="A3" t="s">
        <v>45</v>
      </c>
    </row>
    <row r="4" spans="1:9" x14ac:dyDescent="0.3">
      <c r="D4" s="26"/>
    </row>
    <row r="5" spans="1:9" ht="31.2" x14ac:dyDescent="0.3">
      <c r="A5" s="4" t="s">
        <v>6</v>
      </c>
      <c r="B5" s="15" t="s">
        <v>24</v>
      </c>
      <c r="C5" s="15" t="s">
        <v>7</v>
      </c>
      <c r="D5" s="15" t="s">
        <v>8</v>
      </c>
      <c r="E5" s="16" t="s">
        <v>9</v>
      </c>
      <c r="F5" s="18" t="s">
        <v>10</v>
      </c>
      <c r="G5" s="16" t="s">
        <v>11</v>
      </c>
    </row>
    <row r="6" spans="1:9" x14ac:dyDescent="0.3">
      <c r="A6">
        <v>1</v>
      </c>
      <c r="B6">
        <f>INT(1+(A6-1)/12)</f>
        <v>1</v>
      </c>
      <c r="C6" s="24">
        <f>IF($A6=1,1,F5+1)</f>
        <v>1</v>
      </c>
      <c r="D6" s="24">
        <f t="shared" ref="D6:D69" si="0">C6*InvReturn/12</f>
        <v>2.5000000000000001E-3</v>
      </c>
      <c r="E6" s="24">
        <f>(C6+D6)*FundCharge/12</f>
        <v>8.354166666666666E-4</v>
      </c>
      <c r="F6" s="24">
        <f>C6+D6-E6</f>
        <v>1.0016645833333333</v>
      </c>
      <c r="G6" s="24">
        <f>IF(A6=1,InitExp,0)+RenExp/12*(1+Infl/12)^(A6-1)</f>
        <v>201.66666666666666</v>
      </c>
      <c r="I6" s="27"/>
    </row>
    <row r="7" spans="1:9" x14ac:dyDescent="0.3">
      <c r="A7">
        <f>A6+1</f>
        <v>2</v>
      </c>
      <c r="B7">
        <f t="shared" ref="B7:B70" si="1">INT(1+(A7-1)/12)</f>
        <v>1</v>
      </c>
      <c r="C7" s="24">
        <f t="shared" ref="C7:C70" si="2">IF($A7=1,1,F6+1)</f>
        <v>2.0016645833333335</v>
      </c>
      <c r="D7" s="24">
        <f t="shared" si="0"/>
        <v>5.004161458333334E-3</v>
      </c>
      <c r="E7" s="24">
        <f t="shared" ref="E7:E69" si="3">(C7+D7)*FundCharge/12</f>
        <v>1.6722239539930558E-3</v>
      </c>
      <c r="F7" s="24">
        <f t="shared" ref="F7:F70" si="4">C7+D7-E7</f>
        <v>2.0049965208376737</v>
      </c>
      <c r="G7" s="24">
        <f>IF(A7=1,InitExp,0)+RenExp/12*(1+Infl/12)^(A7-1)</f>
        <v>1.6675</v>
      </c>
    </row>
    <row r="8" spans="1:9" x14ac:dyDescent="0.3">
      <c r="A8">
        <f t="shared" ref="A8:A48" si="5">A7+1</f>
        <v>3</v>
      </c>
      <c r="B8">
        <f t="shared" si="1"/>
        <v>1</v>
      </c>
      <c r="C8" s="24">
        <f t="shared" si="2"/>
        <v>3.0049965208376737</v>
      </c>
      <c r="D8" s="24">
        <f t="shared" si="0"/>
        <v>7.5124913020941835E-3</v>
      </c>
      <c r="E8" s="24">
        <f t="shared" si="3"/>
        <v>2.51042417678314E-3</v>
      </c>
      <c r="F8" s="24">
        <f t="shared" si="4"/>
        <v>3.0099985879629849</v>
      </c>
      <c r="G8" s="24">
        <f t="shared" ref="G8:G69" si="6">IF(A8=1,InitExp,0)+RenExp/12*(1+Infl/12)^(A8-1)</f>
        <v>1.6683337499999999</v>
      </c>
    </row>
    <row r="9" spans="1:9" x14ac:dyDescent="0.3">
      <c r="A9">
        <f t="shared" si="5"/>
        <v>4</v>
      </c>
      <c r="B9">
        <f t="shared" si="1"/>
        <v>1</v>
      </c>
      <c r="C9" s="24">
        <f t="shared" si="2"/>
        <v>4.0099985879629845</v>
      </c>
      <c r="D9" s="24">
        <f t="shared" si="0"/>
        <v>1.002499646990746E-2</v>
      </c>
      <c r="E9" s="24">
        <f t="shared" si="3"/>
        <v>3.350019653694076E-3</v>
      </c>
      <c r="F9" s="24">
        <f t="shared" si="4"/>
        <v>4.0166735647791976</v>
      </c>
      <c r="G9" s="24">
        <f t="shared" si="6"/>
        <v>1.669167916875</v>
      </c>
    </row>
    <row r="10" spans="1:9" x14ac:dyDescent="0.3">
      <c r="A10">
        <f t="shared" si="5"/>
        <v>5</v>
      </c>
      <c r="B10">
        <f t="shared" si="1"/>
        <v>1</v>
      </c>
      <c r="C10" s="24">
        <f t="shared" si="2"/>
        <v>5.0166735647791976</v>
      </c>
      <c r="D10" s="24">
        <f t="shared" si="0"/>
        <v>1.2541683911947994E-2</v>
      </c>
      <c r="E10" s="24">
        <f t="shared" si="3"/>
        <v>4.1910127072426213E-3</v>
      </c>
      <c r="F10" s="24">
        <f t="shared" si="4"/>
        <v>5.0250242359839028</v>
      </c>
      <c r="G10" s="24">
        <f t="shared" si="6"/>
        <v>1.6700025008334374</v>
      </c>
    </row>
    <row r="11" spans="1:9" x14ac:dyDescent="0.3">
      <c r="A11">
        <f t="shared" si="5"/>
        <v>6</v>
      </c>
      <c r="B11">
        <f t="shared" si="1"/>
        <v>1</v>
      </c>
      <c r="C11" s="24">
        <f t="shared" si="2"/>
        <v>6.0250242359839028</v>
      </c>
      <c r="D11" s="24">
        <f t="shared" si="0"/>
        <v>1.5062560589959757E-2</v>
      </c>
      <c r="E11" s="24">
        <f t="shared" si="3"/>
        <v>5.0334056638115521E-3</v>
      </c>
      <c r="F11" s="24">
        <f t="shared" si="4"/>
        <v>6.0350533909100506</v>
      </c>
      <c r="G11" s="24">
        <f t="shared" si="6"/>
        <v>1.670837502083854</v>
      </c>
    </row>
    <row r="12" spans="1:9" x14ac:dyDescent="0.3">
      <c r="A12">
        <f t="shared" si="5"/>
        <v>7</v>
      </c>
      <c r="B12">
        <f t="shared" si="1"/>
        <v>1</v>
      </c>
      <c r="C12" s="24">
        <f t="shared" si="2"/>
        <v>7.0350533909100506</v>
      </c>
      <c r="D12" s="24">
        <f t="shared" si="0"/>
        <v>1.7587633477275124E-2</v>
      </c>
      <c r="E12" s="24">
        <f t="shared" si="3"/>
        <v>5.8772008536561041E-3</v>
      </c>
      <c r="F12" s="24">
        <f t="shared" si="4"/>
        <v>7.0467638235336691</v>
      </c>
      <c r="G12" s="24">
        <f t="shared" si="6"/>
        <v>1.6716729208348957</v>
      </c>
    </row>
    <row r="13" spans="1:9" x14ac:dyDescent="0.3">
      <c r="A13">
        <f t="shared" si="5"/>
        <v>8</v>
      </c>
      <c r="B13">
        <f t="shared" si="1"/>
        <v>1</v>
      </c>
      <c r="C13" s="24">
        <f t="shared" si="2"/>
        <v>8.04676382353367</v>
      </c>
      <c r="D13" s="24">
        <f t="shared" si="0"/>
        <v>2.0116909558834172E-2</v>
      </c>
      <c r="E13" s="24">
        <f t="shared" si="3"/>
        <v>6.7224006109104194E-3</v>
      </c>
      <c r="F13" s="24">
        <f t="shared" si="4"/>
        <v>8.0601583324815937</v>
      </c>
      <c r="G13" s="24">
        <f t="shared" si="6"/>
        <v>1.6725087572953135</v>
      </c>
    </row>
    <row r="14" spans="1:9" x14ac:dyDescent="0.3">
      <c r="A14">
        <f t="shared" si="5"/>
        <v>9</v>
      </c>
      <c r="B14">
        <f t="shared" si="1"/>
        <v>1</v>
      </c>
      <c r="C14" s="24">
        <f t="shared" si="2"/>
        <v>9.0601583324815937</v>
      </c>
      <c r="D14" s="24">
        <f t="shared" si="0"/>
        <v>2.2650395831203984E-2</v>
      </c>
      <c r="E14" s="24">
        <f t="shared" si="3"/>
        <v>7.5690072735939981E-3</v>
      </c>
      <c r="F14" s="24">
        <f t="shared" si="4"/>
        <v>9.0752397210392051</v>
      </c>
      <c r="G14" s="24">
        <f t="shared" si="6"/>
        <v>1.673345011673961</v>
      </c>
    </row>
    <row r="15" spans="1:9" x14ac:dyDescent="0.3">
      <c r="A15">
        <f t="shared" si="5"/>
        <v>10</v>
      </c>
      <c r="B15">
        <f t="shared" si="1"/>
        <v>1</v>
      </c>
      <c r="C15" s="24">
        <f t="shared" si="2"/>
        <v>10.075239721039205</v>
      </c>
      <c r="D15" s="24">
        <f t="shared" si="0"/>
        <v>2.5188099302598011E-2</v>
      </c>
      <c r="E15" s="24">
        <f t="shared" si="3"/>
        <v>8.4170231836181702E-3</v>
      </c>
      <c r="F15" s="24">
        <f t="shared" si="4"/>
        <v>10.092010797158185</v>
      </c>
      <c r="G15" s="24">
        <f t="shared" si="6"/>
        <v>1.6741816841797978</v>
      </c>
    </row>
    <row r="16" spans="1:9" x14ac:dyDescent="0.3">
      <c r="A16">
        <f t="shared" si="5"/>
        <v>11</v>
      </c>
      <c r="B16">
        <f t="shared" si="1"/>
        <v>1</v>
      </c>
      <c r="C16" s="24">
        <f t="shared" si="2"/>
        <v>11.092010797158185</v>
      </c>
      <c r="D16" s="24">
        <f t="shared" si="0"/>
        <v>2.7730026992895462E-2</v>
      </c>
      <c r="E16" s="24">
        <f t="shared" si="3"/>
        <v>9.266450686792568E-3</v>
      </c>
      <c r="F16" s="24">
        <f t="shared" si="4"/>
        <v>11.110474373464287</v>
      </c>
      <c r="G16" s="24">
        <f t="shared" si="6"/>
        <v>1.6750187750218879</v>
      </c>
    </row>
    <row r="17" spans="1:7" x14ac:dyDescent="0.3">
      <c r="A17">
        <f t="shared" si="5"/>
        <v>12</v>
      </c>
      <c r="B17">
        <f t="shared" si="1"/>
        <v>1</v>
      </c>
      <c r="C17" s="24">
        <f t="shared" si="2"/>
        <v>12.110474373464287</v>
      </c>
      <c r="D17" s="24">
        <f t="shared" si="0"/>
        <v>3.0276185933660715E-2</v>
      </c>
      <c r="E17" s="24">
        <f t="shared" si="3"/>
        <v>1.0117292132831622E-2</v>
      </c>
      <c r="F17" s="24">
        <f t="shared" si="4"/>
        <v>12.130633267265116</v>
      </c>
      <c r="G17" s="24">
        <f t="shared" si="6"/>
        <v>1.6758562844093987</v>
      </c>
    </row>
    <row r="18" spans="1:7" x14ac:dyDescent="0.3">
      <c r="A18">
        <f t="shared" si="5"/>
        <v>13</v>
      </c>
      <c r="B18">
        <f t="shared" si="1"/>
        <v>2</v>
      </c>
      <c r="C18" s="24">
        <f t="shared" si="2"/>
        <v>13.130633267265116</v>
      </c>
      <c r="D18" s="24">
        <f t="shared" si="0"/>
        <v>3.2826583168162789E-2</v>
      </c>
      <c r="E18" s="24">
        <f t="shared" si="3"/>
        <v>1.0969549875361065E-2</v>
      </c>
      <c r="F18" s="24">
        <f t="shared" si="4"/>
        <v>13.152490300557918</v>
      </c>
      <c r="G18" s="24">
        <f t="shared" si="6"/>
        <v>1.6766942125516036</v>
      </c>
    </row>
    <row r="19" spans="1:7" x14ac:dyDescent="0.3">
      <c r="A19">
        <f t="shared" si="5"/>
        <v>14</v>
      </c>
      <c r="B19">
        <f t="shared" si="1"/>
        <v>2</v>
      </c>
      <c r="C19" s="24">
        <f t="shared" si="2"/>
        <v>14.152490300557918</v>
      </c>
      <c r="D19" s="24">
        <f t="shared" si="0"/>
        <v>3.5381225751394796E-2</v>
      </c>
      <c r="E19" s="24">
        <f t="shared" si="3"/>
        <v>1.1823226271924428E-2</v>
      </c>
      <c r="F19" s="24">
        <f t="shared" si="4"/>
        <v>14.17604830003739</v>
      </c>
      <c r="G19" s="24">
        <f t="shared" si="6"/>
        <v>1.6775325596578792</v>
      </c>
    </row>
    <row r="20" spans="1:7" x14ac:dyDescent="0.3">
      <c r="A20">
        <f t="shared" si="5"/>
        <v>15</v>
      </c>
      <c r="B20">
        <f t="shared" si="1"/>
        <v>2</v>
      </c>
      <c r="C20" s="24">
        <f t="shared" si="2"/>
        <v>15.17604830003739</v>
      </c>
      <c r="D20" s="24">
        <f t="shared" si="0"/>
        <v>3.7940120750093474E-2</v>
      </c>
      <c r="E20" s="24">
        <f t="shared" si="3"/>
        <v>1.267832368398957E-2</v>
      </c>
      <c r="F20" s="24">
        <f t="shared" si="4"/>
        <v>15.201310097103494</v>
      </c>
      <c r="G20" s="24">
        <f t="shared" si="6"/>
        <v>1.6783713259377075</v>
      </c>
    </row>
    <row r="21" spans="1:7" x14ac:dyDescent="0.3">
      <c r="A21">
        <f t="shared" si="5"/>
        <v>16</v>
      </c>
      <c r="B21">
        <f t="shared" si="1"/>
        <v>2</v>
      </c>
      <c r="C21" s="24">
        <f t="shared" si="2"/>
        <v>16.201310097103494</v>
      </c>
      <c r="D21" s="24">
        <f t="shared" si="0"/>
        <v>4.0503275242758735E-2</v>
      </c>
      <c r="E21" s="24">
        <f t="shared" si="3"/>
        <v>1.353484447695521E-2</v>
      </c>
      <c r="F21" s="24">
        <f t="shared" si="4"/>
        <v>16.2282785278693</v>
      </c>
      <c r="G21" s="24">
        <f t="shared" si="6"/>
        <v>1.679210511600677</v>
      </c>
    </row>
    <row r="22" spans="1:7" x14ac:dyDescent="0.3">
      <c r="A22">
        <f t="shared" si="5"/>
        <v>17</v>
      </c>
      <c r="B22">
        <f t="shared" si="1"/>
        <v>2</v>
      </c>
      <c r="C22" s="24">
        <f t="shared" si="2"/>
        <v>17.2282785278693</v>
      </c>
      <c r="D22" s="24">
        <f t="shared" si="0"/>
        <v>4.3070696319673252E-2</v>
      </c>
      <c r="E22" s="24">
        <f t="shared" si="3"/>
        <v>1.439279102015748E-2</v>
      </c>
      <c r="F22" s="24">
        <f t="shared" si="4"/>
        <v>17.256956433168817</v>
      </c>
      <c r="G22" s="24">
        <f t="shared" si="6"/>
        <v>1.6800501168564772</v>
      </c>
    </row>
    <row r="23" spans="1:7" x14ac:dyDescent="0.3">
      <c r="A23">
        <f t="shared" si="5"/>
        <v>18</v>
      </c>
      <c r="B23">
        <f t="shared" si="1"/>
        <v>2</v>
      </c>
      <c r="C23" s="24">
        <f t="shared" si="2"/>
        <v>18.256956433168817</v>
      </c>
      <c r="D23" s="24">
        <f t="shared" si="0"/>
        <v>4.5642391082922042E-2</v>
      </c>
      <c r="E23" s="24">
        <f t="shared" si="3"/>
        <v>1.525216568687645E-2</v>
      </c>
      <c r="F23" s="24">
        <f t="shared" si="4"/>
        <v>18.287346658564861</v>
      </c>
      <c r="G23" s="24">
        <f t="shared" si="6"/>
        <v>1.6808901419149052</v>
      </c>
    </row>
    <row r="24" spans="1:7" x14ac:dyDescent="0.3">
      <c r="A24">
        <f t="shared" si="5"/>
        <v>19</v>
      </c>
      <c r="B24">
        <f t="shared" si="1"/>
        <v>2</v>
      </c>
      <c r="C24" s="24">
        <f t="shared" si="2"/>
        <v>19.287346658564861</v>
      </c>
      <c r="D24" s="24">
        <f t="shared" si="0"/>
        <v>4.8218366646412152E-2</v>
      </c>
      <c r="E24" s="24">
        <f t="shared" si="3"/>
        <v>1.6112970854342729E-2</v>
      </c>
      <c r="F24" s="24">
        <f t="shared" si="4"/>
        <v>19.31945205435693</v>
      </c>
      <c r="G24" s="24">
        <f t="shared" si="6"/>
        <v>1.6817305869858628</v>
      </c>
    </row>
    <row r="25" spans="1:7" x14ac:dyDescent="0.3">
      <c r="A25">
        <f t="shared" si="5"/>
        <v>20</v>
      </c>
      <c r="B25">
        <f t="shared" si="1"/>
        <v>2</v>
      </c>
      <c r="C25" s="24">
        <f t="shared" si="2"/>
        <v>20.31945205435693</v>
      </c>
      <c r="D25" s="24">
        <f t="shared" si="0"/>
        <v>5.0798630135892316E-2</v>
      </c>
      <c r="E25" s="24">
        <f t="shared" si="3"/>
        <v>1.6975208903744019E-2</v>
      </c>
      <c r="F25" s="24">
        <f t="shared" si="4"/>
        <v>20.353275475589079</v>
      </c>
      <c r="G25" s="24">
        <f t="shared" si="6"/>
        <v>1.6825714522793556</v>
      </c>
    </row>
    <row r="26" spans="1:7" x14ac:dyDescent="0.3">
      <c r="A26">
        <f t="shared" si="5"/>
        <v>21</v>
      </c>
      <c r="B26">
        <f t="shared" si="1"/>
        <v>2</v>
      </c>
      <c r="C26" s="24">
        <f t="shared" si="2"/>
        <v>21.353275475589079</v>
      </c>
      <c r="D26" s="24">
        <f t="shared" si="0"/>
        <v>5.3383188688972689E-2</v>
      </c>
      <c r="E26" s="24">
        <f t="shared" si="3"/>
        <v>1.7838882220231712E-2</v>
      </c>
      <c r="F26" s="24">
        <f t="shared" si="4"/>
        <v>21.388819782057819</v>
      </c>
      <c r="G26" s="24">
        <f t="shared" si="6"/>
        <v>1.6834127380054953</v>
      </c>
    </row>
    <row r="27" spans="1:7" x14ac:dyDescent="0.3">
      <c r="A27">
        <f t="shared" si="5"/>
        <v>22</v>
      </c>
      <c r="B27">
        <f t="shared" si="1"/>
        <v>2</v>
      </c>
      <c r="C27" s="24">
        <f t="shared" si="2"/>
        <v>22.388819782057819</v>
      </c>
      <c r="D27" s="24">
        <f t="shared" si="0"/>
        <v>5.597204945514455E-2</v>
      </c>
      <c r="E27" s="24">
        <f t="shared" si="3"/>
        <v>1.8703993192927468E-2</v>
      </c>
      <c r="F27" s="24">
        <f t="shared" si="4"/>
        <v>22.426087838320033</v>
      </c>
      <c r="G27" s="24">
        <f t="shared" si="6"/>
        <v>1.6842544443744978</v>
      </c>
    </row>
    <row r="28" spans="1:7" x14ac:dyDescent="0.3">
      <c r="A28">
        <f t="shared" si="5"/>
        <v>23</v>
      </c>
      <c r="B28">
        <f t="shared" si="1"/>
        <v>2</v>
      </c>
      <c r="C28" s="24">
        <f t="shared" si="2"/>
        <v>23.426087838320033</v>
      </c>
      <c r="D28" s="24">
        <f t="shared" si="0"/>
        <v>5.8565219595800078E-2</v>
      </c>
      <c r="E28" s="24">
        <f t="shared" si="3"/>
        <v>1.9570544214929861E-2</v>
      </c>
      <c r="F28" s="24">
        <f t="shared" si="4"/>
        <v>23.465082513700903</v>
      </c>
      <c r="G28" s="24">
        <f t="shared" si="6"/>
        <v>1.6850965715966848</v>
      </c>
    </row>
    <row r="29" spans="1:7" x14ac:dyDescent="0.3">
      <c r="A29">
        <f t="shared" si="5"/>
        <v>24</v>
      </c>
      <c r="B29">
        <f t="shared" si="1"/>
        <v>2</v>
      </c>
      <c r="C29" s="24">
        <f t="shared" si="2"/>
        <v>24.465082513700903</v>
      </c>
      <c r="D29" s="24">
        <f t="shared" si="0"/>
        <v>6.1162706284252251E-2</v>
      </c>
      <c r="E29" s="24">
        <f t="shared" si="3"/>
        <v>2.0438537683320965E-2</v>
      </c>
      <c r="F29" s="24">
        <f t="shared" si="4"/>
        <v>24.505806682301834</v>
      </c>
      <c r="G29" s="24">
        <f t="shared" si="6"/>
        <v>1.6859391198824836</v>
      </c>
    </row>
    <row r="30" spans="1:7" x14ac:dyDescent="0.3">
      <c r="A30">
        <f t="shared" si="5"/>
        <v>25</v>
      </c>
      <c r="B30">
        <f t="shared" si="1"/>
        <v>3</v>
      </c>
      <c r="C30" s="24">
        <f t="shared" si="2"/>
        <v>25.505806682301834</v>
      </c>
      <c r="D30" s="24">
        <f t="shared" si="0"/>
        <v>6.3764516705754587E-2</v>
      </c>
      <c r="E30" s="24">
        <f t="shared" si="3"/>
        <v>2.1307975999172991E-2</v>
      </c>
      <c r="F30" s="24">
        <f t="shared" si="4"/>
        <v>25.548263223008419</v>
      </c>
      <c r="G30" s="24">
        <f t="shared" si="6"/>
        <v>1.6867820894424246</v>
      </c>
    </row>
    <row r="31" spans="1:7" x14ac:dyDescent="0.3">
      <c r="A31">
        <f t="shared" si="5"/>
        <v>26</v>
      </c>
      <c r="B31">
        <f t="shared" si="1"/>
        <v>3</v>
      </c>
      <c r="C31" s="24">
        <f t="shared" si="2"/>
        <v>26.548263223008419</v>
      </c>
      <c r="D31" s="24">
        <f t="shared" si="0"/>
        <v>6.6370658057521043E-2</v>
      </c>
      <c r="E31" s="24">
        <f t="shared" si="3"/>
        <v>2.2178861567554952E-2</v>
      </c>
      <c r="F31" s="24">
        <f t="shared" si="4"/>
        <v>26.592455019498388</v>
      </c>
      <c r="G31" s="24">
        <f t="shared" si="6"/>
        <v>1.6876254804871458</v>
      </c>
    </row>
    <row r="32" spans="1:7" x14ac:dyDescent="0.3">
      <c r="A32">
        <f t="shared" si="5"/>
        <v>27</v>
      </c>
      <c r="B32">
        <f t="shared" si="1"/>
        <v>3</v>
      </c>
      <c r="C32" s="24">
        <f t="shared" si="2"/>
        <v>27.592455019498388</v>
      </c>
      <c r="D32" s="24">
        <f t="shared" si="0"/>
        <v>6.8981137548745963E-2</v>
      </c>
      <c r="E32" s="24">
        <f t="shared" si="3"/>
        <v>2.3051196797539281E-2</v>
      </c>
      <c r="F32" s="24">
        <f t="shared" si="4"/>
        <v>27.638384960249596</v>
      </c>
      <c r="G32" s="24">
        <f t="shared" si="6"/>
        <v>1.6884692932273893</v>
      </c>
    </row>
    <row r="33" spans="1:7" x14ac:dyDescent="0.3">
      <c r="A33">
        <f t="shared" si="5"/>
        <v>28</v>
      </c>
      <c r="B33">
        <f t="shared" si="1"/>
        <v>3</v>
      </c>
      <c r="C33" s="24">
        <f t="shared" si="2"/>
        <v>28.638384960249596</v>
      </c>
      <c r="D33" s="24">
        <f t="shared" si="0"/>
        <v>7.1595962400623978E-2</v>
      </c>
      <c r="E33" s="24">
        <f t="shared" si="3"/>
        <v>2.3924984102208516E-2</v>
      </c>
      <c r="F33" s="24">
        <f t="shared" si="4"/>
        <v>28.686055938548012</v>
      </c>
      <c r="G33" s="24">
        <f t="shared" si="6"/>
        <v>1.6893135278740032</v>
      </c>
    </row>
    <row r="34" spans="1:7" x14ac:dyDescent="0.3">
      <c r="A34">
        <f t="shared" si="5"/>
        <v>29</v>
      </c>
      <c r="B34">
        <f t="shared" si="1"/>
        <v>3</v>
      </c>
      <c r="C34" s="24">
        <f t="shared" si="2"/>
        <v>29.686055938548012</v>
      </c>
      <c r="D34" s="24">
        <f t="shared" si="0"/>
        <v>7.4215139846370029E-2</v>
      </c>
      <c r="E34" s="24">
        <f t="shared" si="3"/>
        <v>2.4800225898661987E-2</v>
      </c>
      <c r="F34" s="24">
        <f t="shared" si="4"/>
        <v>29.73547085249572</v>
      </c>
      <c r="G34" s="24">
        <f t="shared" si="6"/>
        <v>1.6901581846379399</v>
      </c>
    </row>
    <row r="35" spans="1:7" x14ac:dyDescent="0.3">
      <c r="A35">
        <f t="shared" si="5"/>
        <v>30</v>
      </c>
      <c r="B35">
        <f t="shared" si="1"/>
        <v>3</v>
      </c>
      <c r="C35" s="24">
        <f t="shared" si="2"/>
        <v>30.73547085249572</v>
      </c>
      <c r="D35" s="24">
        <f t="shared" si="0"/>
        <v>7.6838677131239305E-2</v>
      </c>
      <c r="E35" s="24">
        <f t="shared" si="3"/>
        <v>2.5676924608022466E-2</v>
      </c>
      <c r="F35" s="24">
        <f t="shared" si="4"/>
        <v>30.786632605018937</v>
      </c>
      <c r="G35" s="24">
        <f t="shared" si="6"/>
        <v>1.691003263730259</v>
      </c>
    </row>
    <row r="36" spans="1:7" x14ac:dyDescent="0.3">
      <c r="A36">
        <f t="shared" si="5"/>
        <v>31</v>
      </c>
      <c r="B36">
        <f t="shared" si="1"/>
        <v>3</v>
      </c>
      <c r="C36" s="24">
        <f t="shared" si="2"/>
        <v>31.786632605018937</v>
      </c>
      <c r="D36" s="24">
        <f t="shared" si="0"/>
        <v>7.9466581512547332E-2</v>
      </c>
      <c r="E36" s="24">
        <f t="shared" si="3"/>
        <v>2.6555082655442905E-2</v>
      </c>
      <c r="F36" s="24">
        <f t="shared" si="4"/>
        <v>31.839544103876044</v>
      </c>
      <c r="G36" s="24">
        <f t="shared" si="6"/>
        <v>1.6918487653621237</v>
      </c>
    </row>
    <row r="37" spans="1:7" x14ac:dyDescent="0.3">
      <c r="A37">
        <f t="shared" si="5"/>
        <v>32</v>
      </c>
      <c r="B37">
        <f t="shared" si="1"/>
        <v>3</v>
      </c>
      <c r="C37" s="24">
        <f t="shared" si="2"/>
        <v>32.839544103876044</v>
      </c>
      <c r="D37" s="24">
        <f t="shared" si="0"/>
        <v>8.2098860259690112E-2</v>
      </c>
      <c r="E37" s="24">
        <f t="shared" si="3"/>
        <v>2.743470247011311E-2</v>
      </c>
      <c r="F37" s="24">
        <f t="shared" si="4"/>
        <v>32.894208261665625</v>
      </c>
      <c r="G37" s="24">
        <f t="shared" si="6"/>
        <v>1.6926946897448052</v>
      </c>
    </row>
    <row r="38" spans="1:7" x14ac:dyDescent="0.3">
      <c r="A38">
        <f t="shared" si="5"/>
        <v>33</v>
      </c>
      <c r="B38">
        <f t="shared" si="1"/>
        <v>3</v>
      </c>
      <c r="C38" s="24">
        <f t="shared" si="2"/>
        <v>33.894208261665625</v>
      </c>
      <c r="D38" s="24">
        <f t="shared" si="0"/>
        <v>8.4735520654164065E-2</v>
      </c>
      <c r="E38" s="24">
        <f t="shared" si="3"/>
        <v>2.8315786485266489E-2</v>
      </c>
      <c r="F38" s="24">
        <f t="shared" si="4"/>
        <v>33.950627995834523</v>
      </c>
      <c r="G38" s="24">
        <f t="shared" si="6"/>
        <v>1.6935410370896773</v>
      </c>
    </row>
    <row r="39" spans="1:7" x14ac:dyDescent="0.3">
      <c r="A39">
        <f t="shared" si="5"/>
        <v>34</v>
      </c>
      <c r="B39">
        <f t="shared" si="1"/>
        <v>3</v>
      </c>
      <c r="C39" s="24">
        <f t="shared" si="2"/>
        <v>34.950627995834523</v>
      </c>
      <c r="D39" s="24">
        <f t="shared" si="0"/>
        <v>8.7376569989586303E-2</v>
      </c>
      <c r="E39" s="24">
        <f t="shared" si="3"/>
        <v>2.9198337138186758E-2</v>
      </c>
      <c r="F39" s="24">
        <f t="shared" si="4"/>
        <v>35.008806228685927</v>
      </c>
      <c r="G39" s="24">
        <f t="shared" si="6"/>
        <v>1.6943878076082219</v>
      </c>
    </row>
    <row r="40" spans="1:7" x14ac:dyDescent="0.3">
      <c r="A40">
        <f t="shared" si="5"/>
        <v>35</v>
      </c>
      <c r="B40">
        <f t="shared" si="1"/>
        <v>3</v>
      </c>
      <c r="C40" s="24">
        <f t="shared" si="2"/>
        <v>36.008806228685927</v>
      </c>
      <c r="D40" s="24">
        <f t="shared" si="0"/>
        <v>9.0022015571714811E-2</v>
      </c>
      <c r="E40" s="24">
        <f t="shared" si="3"/>
        <v>3.00823568702147E-2</v>
      </c>
      <c r="F40" s="24">
        <f t="shared" si="4"/>
        <v>36.068745887387422</v>
      </c>
      <c r="G40" s="24">
        <f t="shared" si="6"/>
        <v>1.6952350015120259</v>
      </c>
    </row>
    <row r="41" spans="1:7" x14ac:dyDescent="0.3">
      <c r="A41">
        <f t="shared" si="5"/>
        <v>36</v>
      </c>
      <c r="B41">
        <f t="shared" si="1"/>
        <v>3</v>
      </c>
      <c r="C41" s="24">
        <f t="shared" si="2"/>
        <v>37.068745887387422</v>
      </c>
      <c r="D41" s="24">
        <f t="shared" si="0"/>
        <v>9.2671864718468555E-2</v>
      </c>
      <c r="E41" s="24">
        <f t="shared" si="3"/>
        <v>3.0967848126754908E-2</v>
      </c>
      <c r="F41" s="24">
        <f t="shared" si="4"/>
        <v>37.130449903979134</v>
      </c>
      <c r="G41" s="24">
        <f t="shared" si="6"/>
        <v>1.696082619012782</v>
      </c>
    </row>
    <row r="42" spans="1:7" x14ac:dyDescent="0.3">
      <c r="A42">
        <f t="shared" si="5"/>
        <v>37</v>
      </c>
      <c r="B42">
        <f t="shared" si="1"/>
        <v>4</v>
      </c>
      <c r="C42" s="24">
        <f t="shared" si="2"/>
        <v>38.130449903979134</v>
      </c>
      <c r="D42" s="24">
        <f t="shared" si="0"/>
        <v>9.5326124759947839E-2</v>
      </c>
      <c r="E42" s="24">
        <f t="shared" si="3"/>
        <v>3.1854813357282567E-2</v>
      </c>
      <c r="F42" s="24">
        <f t="shared" si="4"/>
        <v>38.193921215381799</v>
      </c>
      <c r="G42" s="24">
        <f t="shared" si="6"/>
        <v>1.6969306603222887</v>
      </c>
    </row>
    <row r="43" spans="1:7" x14ac:dyDescent="0.3">
      <c r="A43">
        <f t="shared" si="5"/>
        <v>38</v>
      </c>
      <c r="B43">
        <f t="shared" si="1"/>
        <v>4</v>
      </c>
      <c r="C43" s="24">
        <f t="shared" si="2"/>
        <v>39.193921215381799</v>
      </c>
      <c r="D43" s="24">
        <f t="shared" si="0"/>
        <v>9.7984803038454485E-2</v>
      </c>
      <c r="E43" s="24">
        <f t="shared" si="3"/>
        <v>3.2743255015350213E-2</v>
      </c>
      <c r="F43" s="24">
        <f t="shared" si="4"/>
        <v>39.259162763404909</v>
      </c>
      <c r="G43" s="24">
        <f t="shared" si="6"/>
        <v>1.6977791256524497</v>
      </c>
    </row>
    <row r="44" spans="1:7" x14ac:dyDescent="0.3">
      <c r="A44">
        <f t="shared" si="5"/>
        <v>39</v>
      </c>
      <c r="B44">
        <f t="shared" si="1"/>
        <v>4</v>
      </c>
      <c r="C44" s="24">
        <f t="shared" si="2"/>
        <v>40.259162763404909</v>
      </c>
      <c r="D44" s="24">
        <f t="shared" si="0"/>
        <v>0.10064790690851227</v>
      </c>
      <c r="E44" s="24">
        <f t="shared" si="3"/>
        <v>3.3633175558594519E-2</v>
      </c>
      <c r="F44" s="24">
        <f t="shared" si="4"/>
        <v>40.32617749475483</v>
      </c>
      <c r="G44" s="24">
        <f t="shared" si="6"/>
        <v>1.6986280152152755</v>
      </c>
    </row>
    <row r="45" spans="1:7" x14ac:dyDescent="0.3">
      <c r="A45">
        <f t="shared" si="5"/>
        <v>40</v>
      </c>
      <c r="B45">
        <f t="shared" si="1"/>
        <v>4</v>
      </c>
      <c r="C45" s="24">
        <f t="shared" si="2"/>
        <v>41.32617749475483</v>
      </c>
      <c r="D45" s="24">
        <f t="shared" si="0"/>
        <v>0.10331544373688707</v>
      </c>
      <c r="E45" s="24">
        <f t="shared" si="3"/>
        <v>3.4524577448743099E-2</v>
      </c>
      <c r="F45" s="24">
        <f t="shared" si="4"/>
        <v>41.394968361042977</v>
      </c>
      <c r="G45" s="24">
        <f t="shared" si="6"/>
        <v>1.6994773292228835</v>
      </c>
    </row>
    <row r="46" spans="1:7" x14ac:dyDescent="0.3">
      <c r="A46">
        <f t="shared" si="5"/>
        <v>41</v>
      </c>
      <c r="B46">
        <f t="shared" si="1"/>
        <v>4</v>
      </c>
      <c r="C46" s="24">
        <f t="shared" si="2"/>
        <v>42.394968361042977</v>
      </c>
      <c r="D46" s="24">
        <f t="shared" si="0"/>
        <v>0.10598742090260743</v>
      </c>
      <c r="E46" s="24">
        <f t="shared" si="3"/>
        <v>3.5417463151621323E-2</v>
      </c>
      <c r="F46" s="24">
        <f t="shared" si="4"/>
        <v>42.465538318793961</v>
      </c>
      <c r="G46" s="24">
        <f t="shared" si="6"/>
        <v>1.7003270678874947</v>
      </c>
    </row>
    <row r="47" spans="1:7" x14ac:dyDescent="0.3">
      <c r="A47">
        <f t="shared" si="5"/>
        <v>42</v>
      </c>
      <c r="B47">
        <f t="shared" si="1"/>
        <v>4</v>
      </c>
      <c r="C47" s="24">
        <f t="shared" si="2"/>
        <v>43.465538318793961</v>
      </c>
      <c r="D47" s="24">
        <f t="shared" si="0"/>
        <v>0.1086638457969849</v>
      </c>
      <c r="E47" s="24">
        <f t="shared" si="3"/>
        <v>3.6311835137159118E-2</v>
      </c>
      <c r="F47" s="24">
        <f t="shared" si="4"/>
        <v>43.537890329453781</v>
      </c>
      <c r="G47" s="24">
        <f t="shared" si="6"/>
        <v>1.7011772314214384</v>
      </c>
    </row>
    <row r="48" spans="1:7" x14ac:dyDescent="0.3">
      <c r="A48">
        <f t="shared" si="5"/>
        <v>43</v>
      </c>
      <c r="B48">
        <f t="shared" si="1"/>
        <v>4</v>
      </c>
      <c r="C48" s="24">
        <f t="shared" si="2"/>
        <v>44.537890329453781</v>
      </c>
      <c r="D48" s="24">
        <f t="shared" si="0"/>
        <v>0.11134472582363446</v>
      </c>
      <c r="E48" s="24">
        <f t="shared" si="3"/>
        <v>3.7207695879397845E-2</v>
      </c>
      <c r="F48" s="24">
        <f t="shared" si="4"/>
        <v>44.61202735939802</v>
      </c>
      <c r="G48" s="24">
        <f t="shared" si="6"/>
        <v>1.702027820037149</v>
      </c>
    </row>
    <row r="49" spans="1:7" x14ac:dyDescent="0.3">
      <c r="A49">
        <f t="shared" ref="A49:A71" si="7">A48+1</f>
        <v>44</v>
      </c>
      <c r="B49">
        <f t="shared" si="1"/>
        <v>4</v>
      </c>
      <c r="C49" s="24">
        <f t="shared" si="2"/>
        <v>45.61202735939802</v>
      </c>
      <c r="D49" s="24">
        <f t="shared" si="0"/>
        <v>0.11403006839849505</v>
      </c>
      <c r="E49" s="24">
        <f t="shared" si="3"/>
        <v>3.8105047856497092E-2</v>
      </c>
      <c r="F49" s="24">
        <f t="shared" si="4"/>
        <v>45.687952379940015</v>
      </c>
      <c r="G49" s="24">
        <f t="shared" si="6"/>
        <v>1.7028788339471677</v>
      </c>
    </row>
    <row r="50" spans="1:7" x14ac:dyDescent="0.3">
      <c r="A50">
        <f t="shared" si="7"/>
        <v>45</v>
      </c>
      <c r="B50">
        <f t="shared" si="1"/>
        <v>4</v>
      </c>
      <c r="C50" s="24">
        <f t="shared" si="2"/>
        <v>46.687952379940015</v>
      </c>
      <c r="D50" s="24">
        <f t="shared" si="0"/>
        <v>0.11671988094985003</v>
      </c>
      <c r="E50" s="24">
        <f t="shared" si="3"/>
        <v>3.9003893550741554E-2</v>
      </c>
      <c r="F50" s="24">
        <f t="shared" si="4"/>
        <v>46.765668367339124</v>
      </c>
      <c r="G50" s="24">
        <f t="shared" si="6"/>
        <v>1.7037302733641413</v>
      </c>
    </row>
    <row r="51" spans="1:7" x14ac:dyDescent="0.3">
      <c r="A51">
        <f t="shared" si="7"/>
        <v>46</v>
      </c>
      <c r="B51">
        <f t="shared" si="1"/>
        <v>4</v>
      </c>
      <c r="C51" s="24">
        <f t="shared" si="2"/>
        <v>47.765668367339124</v>
      </c>
      <c r="D51" s="24">
        <f t="shared" si="0"/>
        <v>0.11941417091834781</v>
      </c>
      <c r="E51" s="24">
        <f t="shared" si="3"/>
        <v>3.9904235448547896E-2</v>
      </c>
      <c r="F51" s="24">
        <f t="shared" si="4"/>
        <v>47.845178302808925</v>
      </c>
      <c r="G51" s="24">
        <f t="shared" si="6"/>
        <v>1.7045821385008231</v>
      </c>
    </row>
    <row r="52" spans="1:7" x14ac:dyDescent="0.3">
      <c r="A52">
        <f t="shared" si="7"/>
        <v>47</v>
      </c>
      <c r="B52">
        <f t="shared" si="1"/>
        <v>4</v>
      </c>
      <c r="C52" s="24">
        <f t="shared" si="2"/>
        <v>48.845178302808925</v>
      </c>
      <c r="D52" s="24">
        <f t="shared" si="0"/>
        <v>0.12211294575702231</v>
      </c>
      <c r="E52" s="24">
        <f t="shared" si="3"/>
        <v>4.080607604047163E-2</v>
      </c>
      <c r="F52" s="24">
        <f t="shared" si="4"/>
        <v>48.926485172525474</v>
      </c>
      <c r="G52" s="24">
        <f t="shared" si="6"/>
        <v>1.705434429570073</v>
      </c>
    </row>
    <row r="53" spans="1:7" x14ac:dyDescent="0.3">
      <c r="A53">
        <f t="shared" si="7"/>
        <v>48</v>
      </c>
      <c r="B53">
        <f t="shared" si="1"/>
        <v>4</v>
      </c>
      <c r="C53" s="24">
        <f t="shared" si="2"/>
        <v>49.926485172525474</v>
      </c>
      <c r="D53" s="24">
        <f t="shared" si="0"/>
        <v>0.12481621293131367</v>
      </c>
      <c r="E53" s="24">
        <f t="shared" si="3"/>
        <v>4.1709417821213991E-2</v>
      </c>
      <c r="F53" s="24">
        <f t="shared" si="4"/>
        <v>50.009591967635572</v>
      </c>
      <c r="G53" s="24">
        <f t="shared" si="6"/>
        <v>1.7062871467848588</v>
      </c>
    </row>
    <row r="54" spans="1:7" x14ac:dyDescent="0.3">
      <c r="A54">
        <f t="shared" si="7"/>
        <v>49</v>
      </c>
      <c r="B54">
        <f t="shared" si="1"/>
        <v>5</v>
      </c>
      <c r="C54" s="24">
        <f t="shared" si="2"/>
        <v>51.009591967635572</v>
      </c>
      <c r="D54" s="24">
        <f t="shared" si="0"/>
        <v>0.12752397991908893</v>
      </c>
      <c r="E54" s="24">
        <f t="shared" si="3"/>
        <v>4.261426328962889E-2</v>
      </c>
      <c r="F54" s="24">
        <f t="shared" si="4"/>
        <v>51.094501684265033</v>
      </c>
      <c r="G54" s="24">
        <f t="shared" si="6"/>
        <v>1.7071402903582509</v>
      </c>
    </row>
    <row r="55" spans="1:7" x14ac:dyDescent="0.3">
      <c r="A55">
        <f t="shared" si="7"/>
        <v>50</v>
      </c>
      <c r="B55">
        <f t="shared" si="1"/>
        <v>5</v>
      </c>
      <c r="C55" s="24">
        <f t="shared" si="2"/>
        <v>52.094501684265033</v>
      </c>
      <c r="D55" s="24">
        <f t="shared" si="0"/>
        <v>0.13023625421066257</v>
      </c>
      <c r="E55" s="24">
        <f t="shared" si="3"/>
        <v>4.3520614948729747E-2</v>
      </c>
      <c r="F55" s="24">
        <f t="shared" si="4"/>
        <v>52.181217323526965</v>
      </c>
      <c r="G55" s="24">
        <f t="shared" si="6"/>
        <v>1.7079938605034299</v>
      </c>
    </row>
    <row r="56" spans="1:7" x14ac:dyDescent="0.3">
      <c r="A56">
        <f t="shared" si="7"/>
        <v>51</v>
      </c>
      <c r="B56">
        <f t="shared" si="1"/>
        <v>5</v>
      </c>
      <c r="C56" s="24">
        <f t="shared" si="2"/>
        <v>53.181217323526965</v>
      </c>
      <c r="D56" s="24">
        <f t="shared" si="0"/>
        <v>0.13295304330881741</v>
      </c>
      <c r="E56" s="24">
        <f t="shared" si="3"/>
        <v>4.4428475305696484E-2</v>
      </c>
      <c r="F56" s="24">
        <f t="shared" si="4"/>
        <v>53.269741891530089</v>
      </c>
      <c r="G56" s="24">
        <f t="shared" si="6"/>
        <v>1.7088478574336816</v>
      </c>
    </row>
    <row r="57" spans="1:7" x14ac:dyDescent="0.3">
      <c r="A57">
        <f t="shared" si="7"/>
        <v>52</v>
      </c>
      <c r="B57">
        <f t="shared" si="1"/>
        <v>5</v>
      </c>
      <c r="C57" s="24">
        <f t="shared" si="2"/>
        <v>54.269741891530089</v>
      </c>
      <c r="D57" s="24">
        <f t="shared" si="0"/>
        <v>0.13567435472882522</v>
      </c>
      <c r="E57" s="24">
        <f t="shared" si="3"/>
        <v>4.5337846871882435E-2</v>
      </c>
      <c r="F57" s="24">
        <f t="shared" si="4"/>
        <v>54.360078399387035</v>
      </c>
      <c r="G57" s="24">
        <f t="shared" si="6"/>
        <v>1.7097022813623985</v>
      </c>
    </row>
    <row r="58" spans="1:7" x14ac:dyDescent="0.3">
      <c r="A58">
        <f t="shared" si="7"/>
        <v>53</v>
      </c>
      <c r="B58">
        <f t="shared" si="1"/>
        <v>5</v>
      </c>
      <c r="C58" s="24">
        <f t="shared" si="2"/>
        <v>55.360078399387035</v>
      </c>
      <c r="D58" s="24">
        <f t="shared" si="0"/>
        <v>0.13840019599846759</v>
      </c>
      <c r="E58" s="24">
        <f t="shared" si="3"/>
        <v>4.624873216282125E-2</v>
      </c>
      <c r="F58" s="24">
        <f t="shared" si="4"/>
        <v>55.452229863222676</v>
      </c>
      <c r="G58" s="24">
        <f t="shared" si="6"/>
        <v>1.7105571325030797</v>
      </c>
    </row>
    <row r="59" spans="1:7" x14ac:dyDescent="0.3">
      <c r="A59">
        <f t="shared" si="7"/>
        <v>54</v>
      </c>
      <c r="B59">
        <f t="shared" si="1"/>
        <v>5</v>
      </c>
      <c r="C59" s="24">
        <f t="shared" si="2"/>
        <v>56.452229863222676</v>
      </c>
      <c r="D59" s="24">
        <f t="shared" si="0"/>
        <v>0.1411305746580567</v>
      </c>
      <c r="E59" s="24">
        <f t="shared" si="3"/>
        <v>4.7161133698233944E-2</v>
      </c>
      <c r="F59" s="24">
        <f t="shared" si="4"/>
        <v>56.546199304182501</v>
      </c>
      <c r="G59" s="24">
        <f t="shared" si="6"/>
        <v>1.7114124110693312</v>
      </c>
    </row>
    <row r="60" spans="1:7" x14ac:dyDescent="0.3">
      <c r="A60">
        <f t="shared" si="7"/>
        <v>55</v>
      </c>
      <c r="B60">
        <f t="shared" si="1"/>
        <v>5</v>
      </c>
      <c r="C60" s="24">
        <f t="shared" si="2"/>
        <v>57.546199304182501</v>
      </c>
      <c r="D60" s="24">
        <f t="shared" si="0"/>
        <v>0.14386549826045625</v>
      </c>
      <c r="E60" s="24">
        <f t="shared" si="3"/>
        <v>4.8075054002035794E-2</v>
      </c>
      <c r="F60" s="24">
        <f t="shared" si="4"/>
        <v>57.64198974844092</v>
      </c>
      <c r="G60" s="24">
        <f t="shared" si="6"/>
        <v>1.7122681172748655</v>
      </c>
    </row>
    <row r="61" spans="1:7" x14ac:dyDescent="0.3">
      <c r="A61">
        <f t="shared" si="7"/>
        <v>56</v>
      </c>
      <c r="B61">
        <f t="shared" si="1"/>
        <v>5</v>
      </c>
      <c r="C61" s="24">
        <f t="shared" si="2"/>
        <v>58.64198974844092</v>
      </c>
      <c r="D61" s="24">
        <f t="shared" si="0"/>
        <v>0.14660497437110229</v>
      </c>
      <c r="E61" s="24">
        <f t="shared" si="3"/>
        <v>4.8990495602343358E-2</v>
      </c>
      <c r="F61" s="24">
        <f t="shared" si="4"/>
        <v>58.739604227209675</v>
      </c>
      <c r="G61" s="24">
        <f t="shared" si="6"/>
        <v>1.7131242513335032</v>
      </c>
    </row>
    <row r="62" spans="1:7" x14ac:dyDescent="0.3">
      <c r="A62">
        <f t="shared" si="7"/>
        <v>57</v>
      </c>
      <c r="B62">
        <f t="shared" si="1"/>
        <v>5</v>
      </c>
      <c r="C62" s="24">
        <f t="shared" si="2"/>
        <v>59.739604227209675</v>
      </c>
      <c r="D62" s="24">
        <f t="shared" si="0"/>
        <v>0.14934901056802419</v>
      </c>
      <c r="E62" s="24">
        <f t="shared" si="3"/>
        <v>4.9907461031481415E-2</v>
      </c>
      <c r="F62" s="24">
        <f t="shared" si="4"/>
        <v>59.839045776746218</v>
      </c>
      <c r="G62" s="24">
        <f t="shared" si="6"/>
        <v>1.7139808134591699</v>
      </c>
    </row>
    <row r="63" spans="1:7" x14ac:dyDescent="0.3">
      <c r="A63">
        <f t="shared" si="7"/>
        <v>58</v>
      </c>
      <c r="B63">
        <f t="shared" si="1"/>
        <v>5</v>
      </c>
      <c r="C63" s="24">
        <f t="shared" si="2"/>
        <v>60.839045776746218</v>
      </c>
      <c r="D63" s="24">
        <f t="shared" si="0"/>
        <v>0.15209761444186554</v>
      </c>
      <c r="E63" s="24">
        <f t="shared" si="3"/>
        <v>5.0825952825990069E-2</v>
      </c>
      <c r="F63" s="24">
        <f t="shared" si="4"/>
        <v>60.940317438362094</v>
      </c>
      <c r="G63" s="24">
        <f t="shared" si="6"/>
        <v>1.7148378038658993</v>
      </c>
    </row>
    <row r="64" spans="1:7" x14ac:dyDescent="0.3">
      <c r="A64">
        <f t="shared" si="7"/>
        <v>59</v>
      </c>
      <c r="B64">
        <f t="shared" si="1"/>
        <v>5</v>
      </c>
      <c r="C64" s="24">
        <f t="shared" si="2"/>
        <v>61.940317438362094</v>
      </c>
      <c r="D64" s="24">
        <f t="shared" si="0"/>
        <v>0.15485079359590523</v>
      </c>
      <c r="E64" s="24">
        <f t="shared" si="3"/>
        <v>5.1745973526631663E-2</v>
      </c>
      <c r="F64" s="24">
        <f t="shared" si="4"/>
        <v>62.04342225843137</v>
      </c>
      <c r="G64" s="24">
        <f t="shared" si="6"/>
        <v>1.7156952227678324</v>
      </c>
    </row>
    <row r="65" spans="1:7" x14ac:dyDescent="0.3">
      <c r="A65">
        <f t="shared" si="7"/>
        <v>60</v>
      </c>
      <c r="B65">
        <f t="shared" si="1"/>
        <v>5</v>
      </c>
      <c r="C65" s="24">
        <f t="shared" si="2"/>
        <v>63.04342225843137</v>
      </c>
      <c r="D65" s="24">
        <f t="shared" si="0"/>
        <v>0.15760855564607842</v>
      </c>
      <c r="E65" s="24">
        <f t="shared" si="3"/>
        <v>5.2667525678397879E-2</v>
      </c>
      <c r="F65" s="24">
        <f t="shared" si="4"/>
        <v>63.148363288399054</v>
      </c>
      <c r="G65" s="24">
        <f t="shared" si="6"/>
        <v>1.7165530703792162</v>
      </c>
    </row>
    <row r="66" spans="1:7" x14ac:dyDescent="0.3">
      <c r="A66">
        <f t="shared" si="7"/>
        <v>61</v>
      </c>
      <c r="B66">
        <f t="shared" si="1"/>
        <v>6</v>
      </c>
      <c r="C66" s="24">
        <f t="shared" si="2"/>
        <v>64.148363288399054</v>
      </c>
      <c r="D66" s="24">
        <f t="shared" si="0"/>
        <v>0.16037090822099762</v>
      </c>
      <c r="E66" s="24">
        <f t="shared" si="3"/>
        <v>5.3590611830516714E-2</v>
      </c>
      <c r="F66" s="24">
        <f t="shared" si="4"/>
        <v>64.255143584789536</v>
      </c>
      <c r="G66" s="24">
        <f t="shared" si="6"/>
        <v>1.7174113469144057</v>
      </c>
    </row>
    <row r="67" spans="1:7" x14ac:dyDescent="0.3">
      <c r="A67">
        <f t="shared" si="7"/>
        <v>62</v>
      </c>
      <c r="B67">
        <f t="shared" si="1"/>
        <v>6</v>
      </c>
      <c r="C67" s="24">
        <f t="shared" si="2"/>
        <v>65.255143584789536</v>
      </c>
      <c r="D67" s="24">
        <f t="shared" si="0"/>
        <v>0.16313785896197383</v>
      </c>
      <c r="E67" s="24">
        <f t="shared" si="3"/>
        <v>5.4515234536459595E-2</v>
      </c>
      <c r="F67" s="24">
        <f t="shared" si="4"/>
        <v>65.363766209215058</v>
      </c>
      <c r="G67" s="24">
        <f t="shared" si="6"/>
        <v>1.7182700525878629</v>
      </c>
    </row>
    <row r="68" spans="1:7" x14ac:dyDescent="0.3">
      <c r="A68">
        <f t="shared" si="7"/>
        <v>63</v>
      </c>
      <c r="B68">
        <f t="shared" si="1"/>
        <v>6</v>
      </c>
      <c r="C68" s="24">
        <f t="shared" si="2"/>
        <v>66.363766209215058</v>
      </c>
      <c r="D68" s="24">
        <f t="shared" si="0"/>
        <v>0.16590941552303765</v>
      </c>
      <c r="E68" s="24">
        <f t="shared" si="3"/>
        <v>5.5441396353948409E-2</v>
      </c>
      <c r="F68" s="24">
        <f t="shared" si="4"/>
        <v>66.474234228384148</v>
      </c>
      <c r="G68" s="24">
        <f t="shared" si="6"/>
        <v>1.7191291876141566</v>
      </c>
    </row>
    <row r="69" spans="1:7" x14ac:dyDescent="0.3">
      <c r="A69">
        <f t="shared" si="7"/>
        <v>64</v>
      </c>
      <c r="B69">
        <f t="shared" si="1"/>
        <v>6</v>
      </c>
      <c r="C69" s="24">
        <f t="shared" si="2"/>
        <v>67.474234228384148</v>
      </c>
      <c r="D69" s="24">
        <f t="shared" si="0"/>
        <v>0.16868558557096036</v>
      </c>
      <c r="E69" s="24">
        <f t="shared" si="3"/>
        <v>5.6369099844962585E-2</v>
      </c>
      <c r="F69" s="24">
        <f t="shared" si="4"/>
        <v>67.586550714110146</v>
      </c>
      <c r="G69" s="24">
        <f t="shared" si="6"/>
        <v>1.7199887522079638</v>
      </c>
    </row>
    <row r="70" spans="1:7" x14ac:dyDescent="0.3">
      <c r="A70">
        <f t="shared" si="7"/>
        <v>65</v>
      </c>
      <c r="B70">
        <f t="shared" si="1"/>
        <v>6</v>
      </c>
      <c r="C70" s="24">
        <f t="shared" si="2"/>
        <v>68.586550714110146</v>
      </c>
      <c r="D70" s="24">
        <f t="shared" ref="D70:D133" si="8">C70*InvReturn/12</f>
        <v>0.17146637678527535</v>
      </c>
      <c r="E70" s="24">
        <f t="shared" ref="E70:E133" si="9">(C70+D70)*FundCharge/12</f>
        <v>5.7298347575746179E-2</v>
      </c>
      <c r="F70" s="24">
        <f t="shared" si="4"/>
        <v>68.700718743319669</v>
      </c>
      <c r="G70" s="24">
        <f t="shared" ref="G70:G133" si="10">IF(A70=1,InitExp,0)+RenExp/12*(1+Infl/12)^(A70-1)</f>
        <v>1.7208487465840676</v>
      </c>
    </row>
    <row r="71" spans="1:7" x14ac:dyDescent="0.3">
      <c r="A71">
        <f t="shared" si="7"/>
        <v>66</v>
      </c>
      <c r="B71">
        <f t="shared" ref="B71:B134" si="11">INT(1+(A71-1)/12)</f>
        <v>6</v>
      </c>
      <c r="C71" s="24">
        <f t="shared" ref="C71:C134" si="12">IF($A71=1,1,F70+1)</f>
        <v>69.700718743319669</v>
      </c>
      <c r="D71" s="24">
        <f t="shared" si="8"/>
        <v>0.17425179685829917</v>
      </c>
      <c r="E71" s="24">
        <f t="shared" si="9"/>
        <v>5.8229142116814979E-2</v>
      </c>
      <c r="F71" s="24">
        <f t="shared" ref="F71:F134" si="13">C71+D71-E71</f>
        <v>69.816741398061154</v>
      </c>
      <c r="G71" s="24">
        <f t="shared" si="10"/>
        <v>1.7217091709573595</v>
      </c>
    </row>
    <row r="72" spans="1:7" x14ac:dyDescent="0.3">
      <c r="A72">
        <f t="shared" ref="A72:A128" si="14">A71+1</f>
        <v>67</v>
      </c>
      <c r="B72">
        <f t="shared" si="11"/>
        <v>6</v>
      </c>
      <c r="C72" s="24">
        <f t="shared" si="12"/>
        <v>70.816741398061154</v>
      </c>
      <c r="D72" s="24">
        <f t="shared" si="8"/>
        <v>0.17704185349515289</v>
      </c>
      <c r="E72" s="24">
        <f t="shared" si="9"/>
        <v>5.916148604296359E-2</v>
      </c>
      <c r="F72" s="24">
        <f t="shared" si="13"/>
        <v>70.934621765513342</v>
      </c>
      <c r="G72" s="24">
        <f t="shared" si="10"/>
        <v>1.7225700255428382</v>
      </c>
    </row>
    <row r="73" spans="1:7" x14ac:dyDescent="0.3">
      <c r="A73">
        <f t="shared" si="14"/>
        <v>68</v>
      </c>
      <c r="B73">
        <f t="shared" si="11"/>
        <v>6</v>
      </c>
      <c r="C73" s="24">
        <f t="shared" si="12"/>
        <v>71.934621765513342</v>
      </c>
      <c r="D73" s="24">
        <f t="shared" si="8"/>
        <v>0.17983655441378335</v>
      </c>
      <c r="E73" s="24">
        <f t="shared" si="9"/>
        <v>6.0095381933272601E-2</v>
      </c>
      <c r="F73" s="24">
        <f t="shared" si="13"/>
        <v>72.054362937993858</v>
      </c>
      <c r="G73" s="24">
        <f t="shared" si="10"/>
        <v>1.7234313105556096</v>
      </c>
    </row>
    <row r="74" spans="1:7" x14ac:dyDescent="0.3">
      <c r="A74">
        <f t="shared" si="14"/>
        <v>69</v>
      </c>
      <c r="B74">
        <f t="shared" si="11"/>
        <v>6</v>
      </c>
      <c r="C74" s="24">
        <f t="shared" si="12"/>
        <v>73.054362937993858</v>
      </c>
      <c r="D74" s="24">
        <f t="shared" si="8"/>
        <v>0.18263590734498461</v>
      </c>
      <c r="E74" s="24">
        <f t="shared" si="9"/>
        <v>6.1030832371115708E-2</v>
      </c>
      <c r="F74" s="24">
        <f t="shared" si="13"/>
        <v>73.175968012967729</v>
      </c>
      <c r="G74" s="24">
        <f t="shared" si="10"/>
        <v>1.7242930262108873</v>
      </c>
    </row>
    <row r="75" spans="1:7" x14ac:dyDescent="0.3">
      <c r="A75">
        <f t="shared" si="14"/>
        <v>70</v>
      </c>
      <c r="B75">
        <f t="shared" si="11"/>
        <v>6</v>
      </c>
      <c r="C75" s="24">
        <f t="shared" si="12"/>
        <v>74.175968012967729</v>
      </c>
      <c r="D75" s="24">
        <f t="shared" si="8"/>
        <v>0.1854399200324193</v>
      </c>
      <c r="E75" s="24">
        <f t="shared" si="9"/>
        <v>6.1967839944166797E-2</v>
      </c>
      <c r="F75" s="24">
        <f t="shared" si="13"/>
        <v>74.299440093055978</v>
      </c>
      <c r="G75" s="24">
        <f t="shared" si="10"/>
        <v>1.7251551727239927</v>
      </c>
    </row>
    <row r="76" spans="1:7" x14ac:dyDescent="0.3">
      <c r="A76">
        <f t="shared" si="14"/>
        <v>71</v>
      </c>
      <c r="B76">
        <f t="shared" si="11"/>
        <v>6</v>
      </c>
      <c r="C76" s="24">
        <f t="shared" si="12"/>
        <v>75.299440093055978</v>
      </c>
      <c r="D76" s="24">
        <f t="shared" si="8"/>
        <v>0.18824860023263992</v>
      </c>
      <c r="E76" s="24">
        <f t="shared" si="9"/>
        <v>6.2906407244407186E-2</v>
      </c>
      <c r="F76" s="24">
        <f t="shared" si="13"/>
        <v>75.424782286044206</v>
      </c>
      <c r="G76" s="24">
        <f t="shared" si="10"/>
        <v>1.7260177503103546</v>
      </c>
    </row>
    <row r="77" spans="1:7" x14ac:dyDescent="0.3">
      <c r="A77">
        <f t="shared" si="14"/>
        <v>72</v>
      </c>
      <c r="B77">
        <f t="shared" si="11"/>
        <v>6</v>
      </c>
      <c r="C77" s="24">
        <f t="shared" si="12"/>
        <v>76.424782286044206</v>
      </c>
      <c r="D77" s="24">
        <f t="shared" si="8"/>
        <v>0.1910619557151105</v>
      </c>
      <c r="E77" s="24">
        <f t="shared" si="9"/>
        <v>6.3846536868132769E-2</v>
      </c>
      <c r="F77" s="24">
        <f t="shared" si="13"/>
        <v>76.551997704891193</v>
      </c>
      <c r="G77" s="24">
        <f t="shared" si="10"/>
        <v>1.72688075918551</v>
      </c>
    </row>
    <row r="78" spans="1:7" x14ac:dyDescent="0.3">
      <c r="A78">
        <f t="shared" si="14"/>
        <v>73</v>
      </c>
      <c r="B78">
        <f t="shared" si="11"/>
        <v>7</v>
      </c>
      <c r="C78" s="24">
        <f t="shared" si="12"/>
        <v>77.551997704891193</v>
      </c>
      <c r="D78" s="24">
        <f t="shared" si="8"/>
        <v>0.19387999426222799</v>
      </c>
      <c r="E78" s="24">
        <f t="shared" si="9"/>
        <v>6.4788231415961198E-2</v>
      </c>
      <c r="F78" s="24">
        <f t="shared" si="13"/>
        <v>77.681089467737465</v>
      </c>
      <c r="G78" s="24">
        <f t="shared" si="10"/>
        <v>1.7277441995651026</v>
      </c>
    </row>
    <row r="79" spans="1:7" x14ac:dyDescent="0.3">
      <c r="A79">
        <f t="shared" si="14"/>
        <v>74</v>
      </c>
      <c r="B79">
        <f t="shared" si="11"/>
        <v>7</v>
      </c>
      <c r="C79" s="24">
        <f t="shared" si="12"/>
        <v>78.681089467737465</v>
      </c>
      <c r="D79" s="24">
        <f t="shared" si="8"/>
        <v>0.19670272366934363</v>
      </c>
      <c r="E79" s="24">
        <f t="shared" si="9"/>
        <v>6.5731493492839008E-2</v>
      </c>
      <c r="F79" s="24">
        <f t="shared" si="13"/>
        <v>78.812060697913978</v>
      </c>
      <c r="G79" s="24">
        <f t="shared" si="10"/>
        <v>1.7286080716648848</v>
      </c>
    </row>
    <row r="80" spans="1:7" x14ac:dyDescent="0.3">
      <c r="A80">
        <f t="shared" si="14"/>
        <v>75</v>
      </c>
      <c r="B80">
        <f t="shared" si="11"/>
        <v>7</v>
      </c>
      <c r="C80" s="24">
        <f t="shared" si="12"/>
        <v>79.812060697913978</v>
      </c>
      <c r="D80" s="24">
        <f t="shared" si="8"/>
        <v>0.19953015174478494</v>
      </c>
      <c r="E80" s="24">
        <f t="shared" si="9"/>
        <v>6.6676325708048975E-2</v>
      </c>
      <c r="F80" s="24">
        <f t="shared" si="13"/>
        <v>79.944914523950715</v>
      </c>
      <c r="G80" s="24">
        <f t="shared" si="10"/>
        <v>1.7294723757007178</v>
      </c>
    </row>
    <row r="81" spans="1:7" x14ac:dyDescent="0.3">
      <c r="A81">
        <f t="shared" si="14"/>
        <v>76</v>
      </c>
      <c r="B81">
        <f t="shared" si="11"/>
        <v>7</v>
      </c>
      <c r="C81" s="24">
        <f t="shared" si="12"/>
        <v>80.944914523950715</v>
      </c>
      <c r="D81" s="24">
        <f t="shared" si="8"/>
        <v>0.20236228630987677</v>
      </c>
      <c r="E81" s="24">
        <f t="shared" si="9"/>
        <v>6.7622730675217166E-2</v>
      </c>
      <c r="F81" s="24">
        <f t="shared" si="13"/>
        <v>81.079654079585382</v>
      </c>
      <c r="G81" s="24">
        <f t="shared" si="10"/>
        <v>1.7303371118885678</v>
      </c>
    </row>
    <row r="82" spans="1:7" x14ac:dyDescent="0.3">
      <c r="A82">
        <f t="shared" si="14"/>
        <v>77</v>
      </c>
      <c r="B82">
        <f t="shared" si="11"/>
        <v>7</v>
      </c>
      <c r="C82" s="24">
        <f t="shared" si="12"/>
        <v>82.079654079585382</v>
      </c>
      <c r="D82" s="24">
        <f t="shared" si="8"/>
        <v>0.20519913519896346</v>
      </c>
      <c r="E82" s="24">
        <f t="shared" si="9"/>
        <v>6.857071101232029E-2</v>
      </c>
      <c r="F82" s="24">
        <f t="shared" si="13"/>
        <v>82.216282503772035</v>
      </c>
      <c r="G82" s="24">
        <f t="shared" si="10"/>
        <v>1.7312022804445124</v>
      </c>
    </row>
    <row r="83" spans="1:7" x14ac:dyDescent="0.3">
      <c r="A83">
        <f t="shared" si="14"/>
        <v>78</v>
      </c>
      <c r="B83">
        <f t="shared" si="11"/>
        <v>7</v>
      </c>
      <c r="C83" s="24">
        <f t="shared" si="12"/>
        <v>83.216282503772035</v>
      </c>
      <c r="D83" s="24">
        <f t="shared" si="8"/>
        <v>0.20804070625943008</v>
      </c>
      <c r="E83" s="24">
        <f t="shared" si="9"/>
        <v>6.9520269341692878E-2</v>
      </c>
      <c r="F83" s="24">
        <f t="shared" si="13"/>
        <v>83.354802940689765</v>
      </c>
      <c r="G83" s="24">
        <f t="shared" si="10"/>
        <v>1.7320678815847343</v>
      </c>
    </row>
    <row r="84" spans="1:7" x14ac:dyDescent="0.3">
      <c r="A84">
        <f t="shared" si="14"/>
        <v>79</v>
      </c>
      <c r="B84">
        <f t="shared" si="11"/>
        <v>7</v>
      </c>
      <c r="C84" s="24">
        <f t="shared" si="12"/>
        <v>84.354802940689765</v>
      </c>
      <c r="D84" s="24">
        <f t="shared" si="8"/>
        <v>0.21088700735172441</v>
      </c>
      <c r="E84" s="24">
        <f t="shared" si="9"/>
        <v>7.0471408290034579E-2</v>
      </c>
      <c r="F84" s="24">
        <f t="shared" si="13"/>
        <v>84.495218539751463</v>
      </c>
      <c r="G84" s="24">
        <f t="shared" si="10"/>
        <v>1.7329339155255261</v>
      </c>
    </row>
    <row r="85" spans="1:7" x14ac:dyDescent="0.3">
      <c r="A85">
        <f t="shared" si="14"/>
        <v>80</v>
      </c>
      <c r="B85">
        <f t="shared" si="11"/>
        <v>7</v>
      </c>
      <c r="C85" s="24">
        <f t="shared" si="12"/>
        <v>85.495218539751463</v>
      </c>
      <c r="D85" s="24">
        <f t="shared" si="8"/>
        <v>0.21373804634937865</v>
      </c>
      <c r="E85" s="24">
        <f t="shared" si="9"/>
        <v>7.1424130488417364E-2</v>
      </c>
      <c r="F85" s="24">
        <f t="shared" si="13"/>
        <v>85.637532455612416</v>
      </c>
      <c r="G85" s="24">
        <f t="shared" si="10"/>
        <v>1.7338003824832893</v>
      </c>
    </row>
    <row r="86" spans="1:7" x14ac:dyDescent="0.3">
      <c r="A86">
        <f t="shared" si="14"/>
        <v>81</v>
      </c>
      <c r="B86">
        <f t="shared" si="11"/>
        <v>7</v>
      </c>
      <c r="C86" s="24">
        <f t="shared" si="12"/>
        <v>86.637532455612416</v>
      </c>
      <c r="D86" s="24">
        <f t="shared" si="8"/>
        <v>0.21659383113903105</v>
      </c>
      <c r="E86" s="24">
        <f t="shared" si="9"/>
        <v>7.2378438572292883E-2</v>
      </c>
      <c r="F86" s="24">
        <f t="shared" si="13"/>
        <v>86.781747848179165</v>
      </c>
      <c r="G86" s="24">
        <f t="shared" si="10"/>
        <v>1.7346672826745311</v>
      </c>
    </row>
    <row r="87" spans="1:7" x14ac:dyDescent="0.3">
      <c r="A87">
        <f t="shared" si="14"/>
        <v>82</v>
      </c>
      <c r="B87">
        <f t="shared" si="11"/>
        <v>7</v>
      </c>
      <c r="C87" s="24">
        <f t="shared" si="12"/>
        <v>87.781747848179165</v>
      </c>
      <c r="D87" s="24">
        <f t="shared" si="8"/>
        <v>0.21945436962044793</v>
      </c>
      <c r="E87" s="24">
        <f t="shared" si="9"/>
        <v>7.3334335181499677E-2</v>
      </c>
      <c r="F87" s="24">
        <f t="shared" si="13"/>
        <v>87.927867882618116</v>
      </c>
      <c r="G87" s="24">
        <f t="shared" si="10"/>
        <v>1.735534616315868</v>
      </c>
    </row>
    <row r="88" spans="1:7" x14ac:dyDescent="0.3">
      <c r="A88">
        <f t="shared" si="14"/>
        <v>83</v>
      </c>
      <c r="B88">
        <f t="shared" si="11"/>
        <v>7</v>
      </c>
      <c r="C88" s="24">
        <f t="shared" si="12"/>
        <v>88.927867882618116</v>
      </c>
      <c r="D88" s="24">
        <f t="shared" si="8"/>
        <v>0.22231966970654526</v>
      </c>
      <c r="E88" s="24">
        <f t="shared" si="9"/>
        <v>7.4291822960270551E-2</v>
      </c>
      <c r="F88" s="24">
        <f t="shared" si="13"/>
        <v>89.07589572936439</v>
      </c>
      <c r="G88" s="24">
        <f t="shared" si="10"/>
        <v>1.7364023836240261</v>
      </c>
    </row>
    <row r="89" spans="1:7" x14ac:dyDescent="0.3">
      <c r="A89">
        <f t="shared" si="14"/>
        <v>84</v>
      </c>
      <c r="B89">
        <f t="shared" si="11"/>
        <v>7</v>
      </c>
      <c r="C89" s="24">
        <f t="shared" si="12"/>
        <v>90.07589572936439</v>
      </c>
      <c r="D89" s="24">
        <f t="shared" si="8"/>
        <v>0.22518973932341099</v>
      </c>
      <c r="E89" s="24">
        <f t="shared" si="9"/>
        <v>7.5250904557239831E-2</v>
      </c>
      <c r="F89" s="24">
        <f t="shared" si="13"/>
        <v>90.225834564130565</v>
      </c>
      <c r="G89" s="24">
        <f t="shared" si="10"/>
        <v>1.7372705848158381</v>
      </c>
    </row>
    <row r="90" spans="1:7" x14ac:dyDescent="0.3">
      <c r="A90">
        <f t="shared" si="14"/>
        <v>85</v>
      </c>
      <c r="B90">
        <f t="shared" si="11"/>
        <v>8</v>
      </c>
      <c r="C90" s="24">
        <f t="shared" si="12"/>
        <v>91.225834564130565</v>
      </c>
      <c r="D90" s="24">
        <f t="shared" si="8"/>
        <v>0.22806458641032643</v>
      </c>
      <c r="E90" s="24">
        <f t="shared" si="9"/>
        <v>7.6211582625450747E-2</v>
      </c>
      <c r="F90" s="24">
        <f t="shared" si="13"/>
        <v>91.377687567915444</v>
      </c>
      <c r="G90" s="24">
        <f t="shared" si="10"/>
        <v>1.7381392201082457</v>
      </c>
    </row>
    <row r="91" spans="1:7" x14ac:dyDescent="0.3">
      <c r="A91">
        <f t="shared" si="14"/>
        <v>86</v>
      </c>
      <c r="B91">
        <f t="shared" si="11"/>
        <v>8</v>
      </c>
      <c r="C91" s="24">
        <f t="shared" si="12"/>
        <v>92.377687567915444</v>
      </c>
      <c r="D91" s="24">
        <f t="shared" si="8"/>
        <v>0.23094421891978859</v>
      </c>
      <c r="E91" s="24">
        <f t="shared" si="9"/>
        <v>7.7173859822362703E-2</v>
      </c>
      <c r="F91" s="24">
        <f t="shared" si="13"/>
        <v>92.531457927012866</v>
      </c>
      <c r="G91" s="24">
        <f t="shared" si="10"/>
        <v>1.7390082897182999</v>
      </c>
    </row>
    <row r="92" spans="1:7" x14ac:dyDescent="0.3">
      <c r="A92">
        <f t="shared" si="14"/>
        <v>87</v>
      </c>
      <c r="B92">
        <f t="shared" si="11"/>
        <v>8</v>
      </c>
      <c r="C92" s="24">
        <f t="shared" si="12"/>
        <v>93.531457927012866</v>
      </c>
      <c r="D92" s="24">
        <f t="shared" si="8"/>
        <v>0.23382864481753216</v>
      </c>
      <c r="E92" s="24">
        <f t="shared" si="9"/>
        <v>7.8137738809858678E-2</v>
      </c>
      <c r="F92" s="24">
        <f t="shared" si="13"/>
        <v>93.687148833020544</v>
      </c>
      <c r="G92" s="24">
        <f t="shared" si="10"/>
        <v>1.7398777938631587</v>
      </c>
    </row>
    <row r="93" spans="1:7" x14ac:dyDescent="0.3">
      <c r="A93">
        <f t="shared" si="14"/>
        <v>88</v>
      </c>
      <c r="B93">
        <f t="shared" si="11"/>
        <v>8</v>
      </c>
      <c r="C93" s="24">
        <f t="shared" si="12"/>
        <v>94.687148833020544</v>
      </c>
      <c r="D93" s="24">
        <f t="shared" si="8"/>
        <v>0.23671787208255135</v>
      </c>
      <c r="E93" s="24">
        <f t="shared" si="9"/>
        <v>7.9103222254252578E-2</v>
      </c>
      <c r="F93" s="24">
        <f t="shared" si="13"/>
        <v>94.844763482848848</v>
      </c>
      <c r="G93" s="24">
        <f t="shared" si="10"/>
        <v>1.7407477327600906</v>
      </c>
    </row>
    <row r="94" spans="1:7" x14ac:dyDescent="0.3">
      <c r="A94">
        <f t="shared" si="14"/>
        <v>89</v>
      </c>
      <c r="B94">
        <f t="shared" si="11"/>
        <v>8</v>
      </c>
      <c r="C94" s="24">
        <f t="shared" si="12"/>
        <v>95.844763482848848</v>
      </c>
      <c r="D94" s="24">
        <f t="shared" si="8"/>
        <v>0.23961190870712212</v>
      </c>
      <c r="E94" s="24">
        <f t="shared" si="9"/>
        <v>8.0070312826296633E-2</v>
      </c>
      <c r="F94" s="24">
        <f t="shared" si="13"/>
        <v>96.004305078729672</v>
      </c>
      <c r="G94" s="24">
        <f t="shared" si="10"/>
        <v>1.7416181066264707</v>
      </c>
    </row>
    <row r="95" spans="1:7" x14ac:dyDescent="0.3">
      <c r="A95">
        <f t="shared" si="14"/>
        <v>90</v>
      </c>
      <c r="B95">
        <f t="shared" si="11"/>
        <v>8</v>
      </c>
      <c r="C95" s="24">
        <f t="shared" si="12"/>
        <v>97.004305078729672</v>
      </c>
      <c r="D95" s="24">
        <f t="shared" si="8"/>
        <v>0.24251076269682417</v>
      </c>
      <c r="E95" s="24">
        <f t="shared" si="9"/>
        <v>8.1039013201188753E-2</v>
      </c>
      <c r="F95" s="24">
        <f t="shared" si="13"/>
        <v>97.165776828225304</v>
      </c>
      <c r="G95" s="24">
        <f t="shared" si="10"/>
        <v>1.7424889156797838</v>
      </c>
    </row>
    <row r="96" spans="1:7" x14ac:dyDescent="0.3">
      <c r="A96">
        <f t="shared" si="14"/>
        <v>91</v>
      </c>
      <c r="B96">
        <f t="shared" si="11"/>
        <v>8</v>
      </c>
      <c r="C96" s="24">
        <f t="shared" si="12"/>
        <v>98.165776828225304</v>
      </c>
      <c r="D96" s="24">
        <f t="shared" si="8"/>
        <v>0.24541444207056326</v>
      </c>
      <c r="E96" s="24">
        <f t="shared" si="9"/>
        <v>8.2009326058579898E-2</v>
      </c>
      <c r="F96" s="24">
        <f t="shared" si="13"/>
        <v>98.329181944237291</v>
      </c>
      <c r="G96" s="24">
        <f t="shared" si="10"/>
        <v>1.7433601601376236</v>
      </c>
    </row>
    <row r="97" spans="1:7" x14ac:dyDescent="0.3">
      <c r="A97">
        <f t="shared" si="14"/>
        <v>92</v>
      </c>
      <c r="B97">
        <f t="shared" si="11"/>
        <v>8</v>
      </c>
      <c r="C97" s="24">
        <f t="shared" si="12"/>
        <v>99.329181944237291</v>
      </c>
      <c r="D97" s="24">
        <f t="shared" si="8"/>
        <v>0.24832295486059322</v>
      </c>
      <c r="E97" s="24">
        <f t="shared" si="9"/>
        <v>8.2981254082581571E-2</v>
      </c>
      <c r="F97" s="24">
        <f t="shared" si="13"/>
        <v>99.494523645015306</v>
      </c>
      <c r="G97" s="24">
        <f t="shared" si="10"/>
        <v>1.7442318402176926</v>
      </c>
    </row>
    <row r="98" spans="1:7" x14ac:dyDescent="0.3">
      <c r="A98">
        <f t="shared" si="14"/>
        <v>93</v>
      </c>
      <c r="B98">
        <f t="shared" si="11"/>
        <v>8</v>
      </c>
      <c r="C98" s="24">
        <f t="shared" si="12"/>
        <v>100.49452364501531</v>
      </c>
      <c r="D98" s="24">
        <f t="shared" si="8"/>
        <v>0.25123630911253825</v>
      </c>
      <c r="E98" s="24">
        <f t="shared" si="9"/>
        <v>8.3954799961773199E-2</v>
      </c>
      <c r="F98" s="24">
        <f t="shared" si="13"/>
        <v>100.66180515416607</v>
      </c>
      <c r="G98" s="24">
        <f t="shared" si="10"/>
        <v>1.7451039561378012</v>
      </c>
    </row>
    <row r="99" spans="1:7" x14ac:dyDescent="0.3">
      <c r="A99">
        <f t="shared" si="14"/>
        <v>94</v>
      </c>
      <c r="B99">
        <f t="shared" si="11"/>
        <v>8</v>
      </c>
      <c r="C99" s="24">
        <f t="shared" si="12"/>
        <v>101.66180515416607</v>
      </c>
      <c r="D99" s="24">
        <f t="shared" si="8"/>
        <v>0.25415451288541518</v>
      </c>
      <c r="E99" s="24">
        <f t="shared" si="9"/>
        <v>8.4929966389209577E-2</v>
      </c>
      <c r="F99" s="24">
        <f t="shared" si="13"/>
        <v>101.83102970066228</v>
      </c>
      <c r="G99" s="24">
        <f t="shared" si="10"/>
        <v>1.74597650811587</v>
      </c>
    </row>
    <row r="100" spans="1:7" x14ac:dyDescent="0.3">
      <c r="A100">
        <f t="shared" si="14"/>
        <v>95</v>
      </c>
      <c r="B100">
        <f t="shared" si="11"/>
        <v>8</v>
      </c>
      <c r="C100" s="24">
        <f t="shared" si="12"/>
        <v>102.83102970066228</v>
      </c>
      <c r="D100" s="24">
        <f t="shared" si="8"/>
        <v>0.25707757425165573</v>
      </c>
      <c r="E100" s="24">
        <f t="shared" si="9"/>
        <v>8.5906756062428272E-2</v>
      </c>
      <c r="F100" s="24">
        <f t="shared" si="13"/>
        <v>103.00220051885151</v>
      </c>
      <c r="G100" s="24">
        <f t="shared" si="10"/>
        <v>1.7468494963699275</v>
      </c>
    </row>
    <row r="101" spans="1:7" x14ac:dyDescent="0.3">
      <c r="A101">
        <f t="shared" si="14"/>
        <v>96</v>
      </c>
      <c r="B101">
        <f t="shared" si="11"/>
        <v>8</v>
      </c>
      <c r="C101" s="24">
        <f t="shared" si="12"/>
        <v>104.00220051885151</v>
      </c>
      <c r="D101" s="24">
        <f t="shared" si="8"/>
        <v>0.26000550129712879</v>
      </c>
      <c r="E101" s="24">
        <f t="shared" si="9"/>
        <v>8.6885171683457205E-2</v>
      </c>
      <c r="F101" s="24">
        <f t="shared" si="13"/>
        <v>104.17532084846518</v>
      </c>
      <c r="G101" s="24">
        <f t="shared" si="10"/>
        <v>1.7477229211181131</v>
      </c>
    </row>
    <row r="102" spans="1:7" x14ac:dyDescent="0.3">
      <c r="A102">
        <f t="shared" si="14"/>
        <v>97</v>
      </c>
      <c r="B102">
        <f t="shared" si="11"/>
        <v>9</v>
      </c>
      <c r="C102" s="24">
        <f t="shared" si="12"/>
        <v>105.17532084846518</v>
      </c>
      <c r="D102" s="24">
        <f t="shared" si="8"/>
        <v>0.26293830212116293</v>
      </c>
      <c r="E102" s="24">
        <f t="shared" si="9"/>
        <v>8.7865215958821949E-2</v>
      </c>
      <c r="F102" s="24">
        <f t="shared" si="13"/>
        <v>105.3503939346275</v>
      </c>
      <c r="G102" s="24">
        <f t="shared" si="10"/>
        <v>1.7485967825786717</v>
      </c>
    </row>
    <row r="103" spans="1:7" x14ac:dyDescent="0.3">
      <c r="A103">
        <f t="shared" si="14"/>
        <v>98</v>
      </c>
      <c r="B103">
        <f t="shared" si="11"/>
        <v>9</v>
      </c>
      <c r="C103" s="24">
        <f t="shared" si="12"/>
        <v>106.3503939346275</v>
      </c>
      <c r="D103" s="24">
        <f t="shared" si="8"/>
        <v>0.26587598483656877</v>
      </c>
      <c r="E103" s="24">
        <f t="shared" si="9"/>
        <v>8.884689159955339E-2</v>
      </c>
      <c r="F103" s="24">
        <f t="shared" si="13"/>
        <v>106.52742302786451</v>
      </c>
      <c r="G103" s="24">
        <f t="shared" si="10"/>
        <v>1.749471080969961</v>
      </c>
    </row>
    <row r="104" spans="1:7" x14ac:dyDescent="0.3">
      <c r="A104">
        <f t="shared" si="14"/>
        <v>99</v>
      </c>
      <c r="B104">
        <f t="shared" si="11"/>
        <v>9</v>
      </c>
      <c r="C104" s="24">
        <f t="shared" si="12"/>
        <v>107.52742302786451</v>
      </c>
      <c r="D104" s="24">
        <f t="shared" si="8"/>
        <v>0.26881855756966128</v>
      </c>
      <c r="E104" s="24">
        <f t="shared" si="9"/>
        <v>8.9830201321195138E-2</v>
      </c>
      <c r="F104" s="24">
        <f t="shared" si="13"/>
        <v>107.70641138411298</v>
      </c>
      <c r="G104" s="24">
        <f t="shared" si="10"/>
        <v>1.7503458165104457</v>
      </c>
    </row>
    <row r="105" spans="1:7" x14ac:dyDescent="0.3">
      <c r="A105">
        <f t="shared" si="14"/>
        <v>100</v>
      </c>
      <c r="B105">
        <f t="shared" si="11"/>
        <v>9</v>
      </c>
      <c r="C105" s="24">
        <f t="shared" si="12"/>
        <v>108.70641138411298</v>
      </c>
      <c r="D105" s="24">
        <f t="shared" si="8"/>
        <v>0.27176602846028247</v>
      </c>
      <c r="E105" s="24">
        <f t="shared" si="9"/>
        <v>9.0815147843811048E-2</v>
      </c>
      <c r="F105" s="24">
        <f t="shared" si="13"/>
        <v>108.88736226472945</v>
      </c>
      <c r="G105" s="24">
        <f t="shared" si="10"/>
        <v>1.7512209894187012</v>
      </c>
    </row>
    <row r="106" spans="1:7" x14ac:dyDescent="0.3">
      <c r="A106">
        <f t="shared" si="14"/>
        <v>101</v>
      </c>
      <c r="B106">
        <f t="shared" si="11"/>
        <v>9</v>
      </c>
      <c r="C106" s="24">
        <f t="shared" si="12"/>
        <v>109.88736226472945</v>
      </c>
      <c r="D106" s="24">
        <f t="shared" si="8"/>
        <v>0.27471840566182359</v>
      </c>
      <c r="E106" s="24">
        <f t="shared" si="9"/>
        <v>9.180173389199274E-2</v>
      </c>
      <c r="F106" s="24">
        <f t="shared" si="13"/>
        <v>110.07027893649928</v>
      </c>
      <c r="G106" s="24">
        <f t="shared" si="10"/>
        <v>1.7520965999134106</v>
      </c>
    </row>
    <row r="107" spans="1:7" x14ac:dyDescent="0.3">
      <c r="A107">
        <f t="shared" si="14"/>
        <v>102</v>
      </c>
      <c r="B107">
        <f t="shared" si="11"/>
        <v>9</v>
      </c>
      <c r="C107" s="24">
        <f t="shared" si="12"/>
        <v>111.07027893649928</v>
      </c>
      <c r="D107" s="24">
        <f t="shared" si="8"/>
        <v>0.2776756973412482</v>
      </c>
      <c r="E107" s="24">
        <f t="shared" si="9"/>
        <v>9.2789962194867112E-2</v>
      </c>
      <c r="F107" s="24">
        <f t="shared" si="13"/>
        <v>111.25516467164566</v>
      </c>
      <c r="G107" s="24">
        <f t="shared" si="10"/>
        <v>1.7529726482133672</v>
      </c>
    </row>
    <row r="108" spans="1:7" x14ac:dyDescent="0.3">
      <c r="A108">
        <f t="shared" si="14"/>
        <v>103</v>
      </c>
      <c r="B108">
        <f t="shared" si="11"/>
        <v>9</v>
      </c>
      <c r="C108" s="24">
        <f t="shared" si="12"/>
        <v>112.25516467164566</v>
      </c>
      <c r="D108" s="24">
        <f t="shared" si="8"/>
        <v>0.28063791167911417</v>
      </c>
      <c r="E108" s="24">
        <f t="shared" si="9"/>
        <v>9.3779835486103968E-2</v>
      </c>
      <c r="F108" s="24">
        <f t="shared" si="13"/>
        <v>112.44202274783866</v>
      </c>
      <c r="G108" s="24">
        <f t="shared" si="10"/>
        <v>1.7538491345374738</v>
      </c>
    </row>
    <row r="109" spans="1:7" x14ac:dyDescent="0.3">
      <c r="A109">
        <f t="shared" si="14"/>
        <v>104</v>
      </c>
      <c r="B109">
        <f t="shared" si="11"/>
        <v>9</v>
      </c>
      <c r="C109" s="24">
        <f t="shared" si="12"/>
        <v>113.44202274783866</v>
      </c>
      <c r="D109" s="24">
        <f t="shared" si="8"/>
        <v>0.28360505686959664</v>
      </c>
      <c r="E109" s="24">
        <f t="shared" si="9"/>
        <v>9.4771356503923543E-2</v>
      </c>
      <c r="F109" s="24">
        <f t="shared" si="13"/>
        <v>113.63085644820433</v>
      </c>
      <c r="G109" s="24">
        <f t="shared" si="10"/>
        <v>1.7547260591047424</v>
      </c>
    </row>
    <row r="110" spans="1:7" x14ac:dyDescent="0.3">
      <c r="A110">
        <f t="shared" si="14"/>
        <v>105</v>
      </c>
      <c r="B110">
        <f t="shared" si="11"/>
        <v>9</v>
      </c>
      <c r="C110" s="24">
        <f t="shared" si="12"/>
        <v>114.63085644820433</v>
      </c>
      <c r="D110" s="24">
        <f t="shared" si="8"/>
        <v>0.2865771411205108</v>
      </c>
      <c r="E110" s="24">
        <f t="shared" si="9"/>
        <v>9.5764527991104034E-2</v>
      </c>
      <c r="F110" s="24">
        <f t="shared" si="13"/>
        <v>114.82166906133374</v>
      </c>
      <c r="G110" s="24">
        <f t="shared" si="10"/>
        <v>1.7556034221342947</v>
      </c>
    </row>
    <row r="111" spans="1:7" x14ac:dyDescent="0.3">
      <c r="A111">
        <f t="shared" si="14"/>
        <v>106</v>
      </c>
      <c r="B111">
        <f t="shared" si="11"/>
        <v>9</v>
      </c>
      <c r="C111" s="24">
        <f t="shared" si="12"/>
        <v>115.82166906133374</v>
      </c>
      <c r="D111" s="24">
        <f t="shared" si="8"/>
        <v>0.28955417265333433</v>
      </c>
      <c r="E111" s="24">
        <f t="shared" si="9"/>
        <v>9.675935269498924E-2</v>
      </c>
      <c r="F111" s="24">
        <f t="shared" si="13"/>
        <v>116.01446388129209</v>
      </c>
      <c r="G111" s="24">
        <f t="shared" si="10"/>
        <v>1.756481223845362</v>
      </c>
    </row>
    <row r="112" spans="1:7" x14ac:dyDescent="0.3">
      <c r="A112">
        <f t="shared" si="14"/>
        <v>107</v>
      </c>
      <c r="B112">
        <f t="shared" si="11"/>
        <v>9</v>
      </c>
      <c r="C112" s="24">
        <f t="shared" si="12"/>
        <v>117.01446388129209</v>
      </c>
      <c r="D112" s="24">
        <f t="shared" si="8"/>
        <v>0.29253615970323021</v>
      </c>
      <c r="E112" s="24">
        <f t="shared" si="9"/>
        <v>9.7755833367496103E-2</v>
      </c>
      <c r="F112" s="24">
        <f t="shared" si="13"/>
        <v>117.20924420762782</v>
      </c>
      <c r="G112" s="24">
        <f t="shared" si="10"/>
        <v>1.7573594644572843</v>
      </c>
    </row>
    <row r="113" spans="1:7" x14ac:dyDescent="0.3">
      <c r="A113">
        <f t="shared" si="14"/>
        <v>108</v>
      </c>
      <c r="B113">
        <f t="shared" si="11"/>
        <v>9</v>
      </c>
      <c r="C113" s="24">
        <f t="shared" si="12"/>
        <v>118.20924420762782</v>
      </c>
      <c r="D113" s="24">
        <f t="shared" si="8"/>
        <v>0.29552311051906954</v>
      </c>
      <c r="E113" s="24">
        <f t="shared" si="9"/>
        <v>9.8753972765122419E-2</v>
      </c>
      <c r="F113" s="24">
        <f t="shared" si="13"/>
        <v>118.40601334538177</v>
      </c>
      <c r="G113" s="24">
        <f t="shared" si="10"/>
        <v>1.7582381441895132</v>
      </c>
    </row>
    <row r="114" spans="1:7" x14ac:dyDescent="0.3">
      <c r="A114">
        <f t="shared" si="14"/>
        <v>109</v>
      </c>
      <c r="B114">
        <f t="shared" si="11"/>
        <v>10</v>
      </c>
      <c r="C114" s="24">
        <f t="shared" si="12"/>
        <v>119.40601334538177</v>
      </c>
      <c r="D114" s="24">
        <f t="shared" si="8"/>
        <v>0.29851503336345442</v>
      </c>
      <c r="E114" s="24">
        <f t="shared" si="9"/>
        <v>9.9753773648954366E-2</v>
      </c>
      <c r="F114" s="24">
        <f t="shared" si="13"/>
        <v>119.60477460509627</v>
      </c>
      <c r="G114" s="24">
        <f t="shared" si="10"/>
        <v>1.7591172632616081</v>
      </c>
    </row>
    <row r="115" spans="1:7" x14ac:dyDescent="0.3">
      <c r="A115">
        <f t="shared" si="14"/>
        <v>110</v>
      </c>
      <c r="B115">
        <f t="shared" si="11"/>
        <v>10</v>
      </c>
      <c r="C115" s="24">
        <f t="shared" si="12"/>
        <v>120.60477460509627</v>
      </c>
      <c r="D115" s="24">
        <f t="shared" si="8"/>
        <v>0.30151193651274066</v>
      </c>
      <c r="E115" s="24">
        <f t="shared" si="9"/>
        <v>0.10075523878467417</v>
      </c>
      <c r="F115" s="24">
        <f t="shared" si="13"/>
        <v>120.80553130282433</v>
      </c>
      <c r="G115" s="24">
        <f t="shared" si="10"/>
        <v>1.7599968218932387</v>
      </c>
    </row>
    <row r="116" spans="1:7" x14ac:dyDescent="0.3">
      <c r="A116">
        <f t="shared" si="14"/>
        <v>111</v>
      </c>
      <c r="B116">
        <f t="shared" si="11"/>
        <v>10</v>
      </c>
      <c r="C116" s="24">
        <f t="shared" si="12"/>
        <v>121.80553130282433</v>
      </c>
      <c r="D116" s="24">
        <f t="shared" si="8"/>
        <v>0.3045138282570608</v>
      </c>
      <c r="E116" s="24">
        <f t="shared" si="9"/>
        <v>0.10175837094256783</v>
      </c>
      <c r="F116" s="24">
        <f t="shared" si="13"/>
        <v>122.00828676013883</v>
      </c>
      <c r="G116" s="24">
        <f t="shared" si="10"/>
        <v>1.7608768203041847</v>
      </c>
    </row>
    <row r="117" spans="1:7" x14ac:dyDescent="0.3">
      <c r="A117">
        <f t="shared" si="14"/>
        <v>112</v>
      </c>
      <c r="B117">
        <f t="shared" si="11"/>
        <v>10</v>
      </c>
      <c r="C117" s="24">
        <f t="shared" si="12"/>
        <v>123.00828676013883</v>
      </c>
      <c r="D117" s="24">
        <f t="shared" si="8"/>
        <v>0.30752071690034705</v>
      </c>
      <c r="E117" s="24">
        <f t="shared" si="9"/>
        <v>0.10276317289753266</v>
      </c>
      <c r="F117" s="24">
        <f t="shared" si="13"/>
        <v>123.21304430414163</v>
      </c>
      <c r="G117" s="24">
        <f t="shared" si="10"/>
        <v>1.7617572587143375</v>
      </c>
    </row>
    <row r="118" spans="1:7" x14ac:dyDescent="0.3">
      <c r="A118">
        <f t="shared" si="14"/>
        <v>113</v>
      </c>
      <c r="B118">
        <f t="shared" si="11"/>
        <v>10</v>
      </c>
      <c r="C118" s="24">
        <f t="shared" si="12"/>
        <v>124.21304430414163</v>
      </c>
      <c r="D118" s="24">
        <f t="shared" si="8"/>
        <v>0.31053261076035404</v>
      </c>
      <c r="E118" s="24">
        <f t="shared" si="9"/>
        <v>0.103769647429085</v>
      </c>
      <c r="F118" s="24">
        <f t="shared" si="13"/>
        <v>124.41980726747289</v>
      </c>
      <c r="G118" s="24">
        <f t="shared" si="10"/>
        <v>1.7626381373436943</v>
      </c>
    </row>
    <row r="119" spans="1:7" x14ac:dyDescent="0.3">
      <c r="A119">
        <f t="shared" si="14"/>
        <v>114</v>
      </c>
      <c r="B119">
        <f t="shared" si="11"/>
        <v>10</v>
      </c>
      <c r="C119" s="24">
        <f t="shared" si="12"/>
        <v>125.41980726747289</v>
      </c>
      <c r="D119" s="24">
        <f t="shared" si="8"/>
        <v>0.31354951816868221</v>
      </c>
      <c r="E119" s="24">
        <f t="shared" si="9"/>
        <v>0.10477779732136798</v>
      </c>
      <c r="F119" s="24">
        <f t="shared" si="13"/>
        <v>125.62857898832021</v>
      </c>
      <c r="G119" s="24">
        <f t="shared" si="10"/>
        <v>1.7635194564123662</v>
      </c>
    </row>
    <row r="120" spans="1:7" x14ac:dyDescent="0.3">
      <c r="A120">
        <f t="shared" si="14"/>
        <v>115</v>
      </c>
      <c r="B120">
        <f t="shared" si="11"/>
        <v>10</v>
      </c>
      <c r="C120" s="24">
        <f t="shared" si="12"/>
        <v>126.62857898832021</v>
      </c>
      <c r="D120" s="24">
        <f t="shared" si="8"/>
        <v>0.31657144747080052</v>
      </c>
      <c r="E120" s="24">
        <f t="shared" si="9"/>
        <v>0.10578762536315918</v>
      </c>
      <c r="F120" s="24">
        <f t="shared" si="13"/>
        <v>126.83936281042786</v>
      </c>
      <c r="G120" s="24">
        <f t="shared" si="10"/>
        <v>1.764401216140572</v>
      </c>
    </row>
    <row r="121" spans="1:7" x14ac:dyDescent="0.3">
      <c r="A121">
        <f t="shared" si="14"/>
        <v>116</v>
      </c>
      <c r="B121">
        <f t="shared" si="11"/>
        <v>10</v>
      </c>
      <c r="C121" s="24">
        <f t="shared" si="12"/>
        <v>127.83936281042786</v>
      </c>
      <c r="D121" s="24">
        <f t="shared" si="8"/>
        <v>0.31959840702606962</v>
      </c>
      <c r="E121" s="24">
        <f t="shared" si="9"/>
        <v>0.10679913434787829</v>
      </c>
      <c r="F121" s="24">
        <f t="shared" si="13"/>
        <v>128.05216208310605</v>
      </c>
      <c r="G121" s="24">
        <f t="shared" si="10"/>
        <v>1.7652834167486429</v>
      </c>
    </row>
    <row r="122" spans="1:7" x14ac:dyDescent="0.3">
      <c r="A122">
        <f t="shared" si="14"/>
        <v>117</v>
      </c>
      <c r="B122">
        <f t="shared" si="11"/>
        <v>10</v>
      </c>
      <c r="C122" s="24">
        <f t="shared" si="12"/>
        <v>129.05216208310605</v>
      </c>
      <c r="D122" s="24">
        <f t="shared" si="8"/>
        <v>0.32263040520776515</v>
      </c>
      <c r="E122" s="24">
        <f t="shared" si="9"/>
        <v>0.10781232707359485</v>
      </c>
      <c r="F122" s="24">
        <f t="shared" si="13"/>
        <v>129.26698016124024</v>
      </c>
      <c r="G122" s="24">
        <f t="shared" si="10"/>
        <v>1.7661660584570169</v>
      </c>
    </row>
    <row r="123" spans="1:7" x14ac:dyDescent="0.3">
      <c r="A123">
        <f t="shared" si="14"/>
        <v>118</v>
      </c>
      <c r="B123">
        <f t="shared" si="11"/>
        <v>10</v>
      </c>
      <c r="C123" s="24">
        <f t="shared" si="12"/>
        <v>130.26698016124024</v>
      </c>
      <c r="D123" s="24">
        <f t="shared" si="8"/>
        <v>0.32566745040310058</v>
      </c>
      <c r="E123" s="24">
        <f t="shared" si="9"/>
        <v>0.10882720634303612</v>
      </c>
      <c r="F123" s="24">
        <f t="shared" si="13"/>
        <v>130.48382040530032</v>
      </c>
      <c r="G123" s="24">
        <f t="shared" si="10"/>
        <v>1.7670491414862453</v>
      </c>
    </row>
    <row r="124" spans="1:7" x14ac:dyDescent="0.3">
      <c r="A124">
        <f t="shared" si="14"/>
        <v>119</v>
      </c>
      <c r="B124">
        <f t="shared" si="11"/>
        <v>10</v>
      </c>
      <c r="C124" s="24">
        <f t="shared" si="12"/>
        <v>131.48382040530032</v>
      </c>
      <c r="D124" s="24">
        <f t="shared" si="8"/>
        <v>0.32870955101325078</v>
      </c>
      <c r="E124" s="24">
        <f t="shared" si="9"/>
        <v>0.10984377496359464</v>
      </c>
      <c r="F124" s="24">
        <f t="shared" si="13"/>
        <v>131.70268618134997</v>
      </c>
      <c r="G124" s="24">
        <f t="shared" si="10"/>
        <v>1.7679326660569881</v>
      </c>
    </row>
    <row r="125" spans="1:7" x14ac:dyDescent="0.3">
      <c r="A125">
        <f t="shared" si="14"/>
        <v>120</v>
      </c>
      <c r="B125">
        <f t="shared" si="11"/>
        <v>10</v>
      </c>
      <c r="C125" s="24">
        <f t="shared" si="12"/>
        <v>132.70268618134997</v>
      </c>
      <c r="D125" s="24">
        <f t="shared" si="8"/>
        <v>0.33175671545337493</v>
      </c>
      <c r="E125" s="24">
        <f t="shared" si="9"/>
        <v>0.11086203574733612</v>
      </c>
      <c r="F125" s="24">
        <f t="shared" si="13"/>
        <v>132.923580861056</v>
      </c>
      <c r="G125" s="24">
        <f t="shared" si="10"/>
        <v>1.7688166323900167</v>
      </c>
    </row>
    <row r="126" spans="1:7" x14ac:dyDescent="0.3">
      <c r="A126">
        <f t="shared" si="14"/>
        <v>121</v>
      </c>
      <c r="B126">
        <f t="shared" si="11"/>
        <v>11</v>
      </c>
      <c r="C126" s="24">
        <f t="shared" si="12"/>
        <v>133.923580861056</v>
      </c>
      <c r="D126" s="24">
        <f t="shared" si="8"/>
        <v>0.33480895215264</v>
      </c>
      <c r="E126" s="24">
        <f t="shared" si="9"/>
        <v>0.11188199151100719</v>
      </c>
      <c r="F126" s="24">
        <f t="shared" si="13"/>
        <v>134.14650782169761</v>
      </c>
      <c r="G126" s="24">
        <f t="shared" si="10"/>
        <v>1.7697010407062117</v>
      </c>
    </row>
    <row r="127" spans="1:7" x14ac:dyDescent="0.3">
      <c r="A127">
        <f t="shared" si="14"/>
        <v>122</v>
      </c>
      <c r="B127">
        <f t="shared" si="11"/>
        <v>11</v>
      </c>
      <c r="C127" s="24">
        <f t="shared" si="12"/>
        <v>135.14650782169761</v>
      </c>
      <c r="D127" s="24">
        <f t="shared" si="8"/>
        <v>0.33786626955424404</v>
      </c>
      <c r="E127" s="24">
        <f t="shared" si="9"/>
        <v>0.11290364507604321</v>
      </c>
      <c r="F127" s="24">
        <f t="shared" si="13"/>
        <v>135.37147044617581</v>
      </c>
      <c r="G127" s="24">
        <f t="shared" si="10"/>
        <v>1.7705858912265646</v>
      </c>
    </row>
    <row r="128" spans="1:7" x14ac:dyDescent="0.3">
      <c r="A128">
        <f t="shared" si="14"/>
        <v>123</v>
      </c>
      <c r="B128">
        <f t="shared" si="11"/>
        <v>11</v>
      </c>
      <c r="C128" s="24">
        <f t="shared" si="12"/>
        <v>136.37147044617581</v>
      </c>
      <c r="D128" s="24">
        <f t="shared" si="8"/>
        <v>0.34092867611543953</v>
      </c>
      <c r="E128" s="24">
        <f t="shared" si="9"/>
        <v>0.11392699926857607</v>
      </c>
      <c r="F128" s="24">
        <f t="shared" si="13"/>
        <v>136.59847212302267</v>
      </c>
      <c r="G128" s="24">
        <f t="shared" si="10"/>
        <v>1.7714711841721784</v>
      </c>
    </row>
    <row r="129" spans="1:7" x14ac:dyDescent="0.3">
      <c r="A129">
        <f t="shared" ref="A129:A183" si="15">A128+1</f>
        <v>124</v>
      </c>
      <c r="B129">
        <f t="shared" si="11"/>
        <v>11</v>
      </c>
      <c r="C129" s="24">
        <f t="shared" si="12"/>
        <v>137.59847212302267</v>
      </c>
      <c r="D129" s="24">
        <f t="shared" si="8"/>
        <v>0.34399618030755669</v>
      </c>
      <c r="E129" s="24">
        <f t="shared" si="9"/>
        <v>0.11495205691944187</v>
      </c>
      <c r="F129" s="24">
        <f t="shared" si="13"/>
        <v>137.8275162464108</v>
      </c>
      <c r="G129" s="24">
        <f t="shared" si="10"/>
        <v>1.7723569197642641</v>
      </c>
    </row>
    <row r="130" spans="1:7" x14ac:dyDescent="0.3">
      <c r="A130">
        <f t="shared" si="15"/>
        <v>125</v>
      </c>
      <c r="B130">
        <f t="shared" si="11"/>
        <v>11</v>
      </c>
      <c r="C130" s="24">
        <f t="shared" si="12"/>
        <v>138.8275162464108</v>
      </c>
      <c r="D130" s="24">
        <f t="shared" si="8"/>
        <v>0.34706879061602697</v>
      </c>
      <c r="E130" s="24">
        <f t="shared" si="9"/>
        <v>0.11597882086418902</v>
      </c>
      <c r="F130" s="24">
        <f t="shared" si="13"/>
        <v>139.05860621616262</v>
      </c>
      <c r="G130" s="24">
        <f t="shared" si="10"/>
        <v>1.7732430982241463</v>
      </c>
    </row>
    <row r="131" spans="1:7" x14ac:dyDescent="0.3">
      <c r="A131">
        <f t="shared" si="15"/>
        <v>126</v>
      </c>
      <c r="B131">
        <f t="shared" si="11"/>
        <v>11</v>
      </c>
      <c r="C131" s="24">
        <f t="shared" si="12"/>
        <v>140.05860621616262</v>
      </c>
      <c r="D131" s="24">
        <f t="shared" si="8"/>
        <v>0.35014651554040649</v>
      </c>
      <c r="E131" s="24">
        <f t="shared" si="9"/>
        <v>0.11700729394308586</v>
      </c>
      <c r="F131" s="24">
        <f t="shared" si="13"/>
        <v>140.29174543775994</v>
      </c>
      <c r="G131" s="24">
        <f t="shared" si="10"/>
        <v>1.7741297197732584</v>
      </c>
    </row>
    <row r="132" spans="1:7" x14ac:dyDescent="0.3">
      <c r="A132">
        <f t="shared" si="15"/>
        <v>127</v>
      </c>
      <c r="B132">
        <f t="shared" si="11"/>
        <v>11</v>
      </c>
      <c r="C132" s="24">
        <f t="shared" si="12"/>
        <v>141.29174543775994</v>
      </c>
      <c r="D132" s="24">
        <f t="shared" si="8"/>
        <v>0.35322936359439988</v>
      </c>
      <c r="E132" s="24">
        <f t="shared" si="9"/>
        <v>0.11803747900112864</v>
      </c>
      <c r="F132" s="24">
        <f t="shared" si="13"/>
        <v>141.52693732235323</v>
      </c>
      <c r="G132" s="24">
        <f t="shared" si="10"/>
        <v>1.7750167846331444</v>
      </c>
    </row>
    <row r="133" spans="1:7" x14ac:dyDescent="0.3">
      <c r="A133">
        <f t="shared" si="15"/>
        <v>128</v>
      </c>
      <c r="B133">
        <f t="shared" si="11"/>
        <v>11</v>
      </c>
      <c r="C133" s="24">
        <f t="shared" si="12"/>
        <v>142.52693732235323</v>
      </c>
      <c r="D133" s="24">
        <f t="shared" si="8"/>
        <v>0.35631734330588305</v>
      </c>
      <c r="E133" s="24">
        <f t="shared" si="9"/>
        <v>0.11906937888804926</v>
      </c>
      <c r="F133" s="24">
        <f t="shared" si="13"/>
        <v>142.76418528677107</v>
      </c>
      <c r="G133" s="24">
        <f t="shared" si="10"/>
        <v>1.7759042930254614</v>
      </c>
    </row>
    <row r="134" spans="1:7" x14ac:dyDescent="0.3">
      <c r="A134">
        <f t="shared" si="15"/>
        <v>129</v>
      </c>
      <c r="B134">
        <f t="shared" si="11"/>
        <v>11</v>
      </c>
      <c r="C134" s="24">
        <f t="shared" si="12"/>
        <v>143.76418528677107</v>
      </c>
      <c r="D134" s="24">
        <f t="shared" ref="D134:D197" si="16">C134*InvReturn/12</f>
        <v>0.35941046321692766</v>
      </c>
      <c r="E134" s="24">
        <f t="shared" ref="E134:E197" si="17">(C134+D134)*FundCharge/12</f>
        <v>0.12010299645832334</v>
      </c>
      <c r="F134" s="24">
        <f t="shared" si="13"/>
        <v>144.00349275352968</v>
      </c>
      <c r="G134" s="24">
        <f t="shared" ref="G134:G197" si="18">IF(A134=1,InitExp,0)+RenExp/12*(1+Infl/12)^(A134-1)</f>
        <v>1.776792245171974</v>
      </c>
    </row>
    <row r="135" spans="1:7" x14ac:dyDescent="0.3">
      <c r="A135">
        <f t="shared" si="15"/>
        <v>130</v>
      </c>
      <c r="B135">
        <f t="shared" ref="B135:B198" si="19">INT(1+(A135-1)/12)</f>
        <v>11</v>
      </c>
      <c r="C135" s="24">
        <f t="shared" ref="C135:C198" si="20">IF($A135=1,1,F134+1)</f>
        <v>145.00349275352968</v>
      </c>
      <c r="D135" s="24">
        <f t="shared" si="16"/>
        <v>0.36250873188382421</v>
      </c>
      <c r="E135" s="24">
        <f t="shared" si="17"/>
        <v>0.12113833457117791</v>
      </c>
      <c r="F135" s="24">
        <f t="shared" ref="F135:F198" si="21">C135+D135-E135</f>
        <v>145.24486315084232</v>
      </c>
      <c r="G135" s="24">
        <f t="shared" si="18"/>
        <v>1.7776806412945598</v>
      </c>
    </row>
    <row r="136" spans="1:7" x14ac:dyDescent="0.3">
      <c r="A136">
        <f t="shared" si="15"/>
        <v>131</v>
      </c>
      <c r="B136">
        <f t="shared" si="19"/>
        <v>11</v>
      </c>
      <c r="C136" s="24">
        <f t="shared" si="20"/>
        <v>146.24486315084232</v>
      </c>
      <c r="D136" s="24">
        <f t="shared" si="16"/>
        <v>0.36561215787710583</v>
      </c>
      <c r="E136" s="24">
        <f t="shared" si="17"/>
        <v>0.12217539609059952</v>
      </c>
      <c r="F136" s="24">
        <f t="shared" si="21"/>
        <v>146.48829991262883</v>
      </c>
      <c r="G136" s="24">
        <f t="shared" si="18"/>
        <v>1.7785694816152069</v>
      </c>
    </row>
    <row r="137" spans="1:7" x14ac:dyDescent="0.3">
      <c r="A137">
        <f t="shared" si="15"/>
        <v>132</v>
      </c>
      <c r="B137">
        <f t="shared" si="19"/>
        <v>11</v>
      </c>
      <c r="C137" s="24">
        <f t="shared" si="20"/>
        <v>147.48829991262883</v>
      </c>
      <c r="D137" s="24">
        <f t="shared" si="16"/>
        <v>0.3687207497815721</v>
      </c>
      <c r="E137" s="24">
        <f t="shared" si="17"/>
        <v>0.123214183885342</v>
      </c>
      <c r="F137" s="24">
        <f t="shared" si="21"/>
        <v>147.73380647852505</v>
      </c>
      <c r="G137" s="24">
        <f t="shared" si="18"/>
        <v>1.7794587663560146</v>
      </c>
    </row>
    <row r="138" spans="1:7" x14ac:dyDescent="0.3">
      <c r="A138">
        <f t="shared" si="15"/>
        <v>133</v>
      </c>
      <c r="B138">
        <f t="shared" si="19"/>
        <v>12</v>
      </c>
      <c r="C138" s="24">
        <f t="shared" si="20"/>
        <v>148.73380647852505</v>
      </c>
      <c r="D138" s="24">
        <f t="shared" si="16"/>
        <v>0.37183451619631264</v>
      </c>
      <c r="E138" s="24">
        <f t="shared" si="17"/>
        <v>0.12425470082893447</v>
      </c>
      <c r="F138" s="24">
        <f t="shared" si="21"/>
        <v>148.98138629389243</v>
      </c>
      <c r="G138" s="24">
        <f t="shared" si="18"/>
        <v>1.7803484957391924</v>
      </c>
    </row>
    <row r="139" spans="1:7" x14ac:dyDescent="0.3">
      <c r="A139">
        <f t="shared" si="15"/>
        <v>134</v>
      </c>
      <c r="B139">
        <f t="shared" si="19"/>
        <v>12</v>
      </c>
      <c r="C139" s="24">
        <f t="shared" si="20"/>
        <v>149.98138629389243</v>
      </c>
      <c r="D139" s="24">
        <f t="shared" si="16"/>
        <v>0.37495346573473104</v>
      </c>
      <c r="E139" s="24">
        <f t="shared" si="17"/>
        <v>0.12529694979968931</v>
      </c>
      <c r="F139" s="24">
        <f t="shared" si="21"/>
        <v>150.23104280982747</v>
      </c>
      <c r="G139" s="24">
        <f t="shared" si="18"/>
        <v>1.7812386699870619</v>
      </c>
    </row>
    <row r="140" spans="1:7" x14ac:dyDescent="0.3">
      <c r="A140">
        <f t="shared" si="15"/>
        <v>135</v>
      </c>
      <c r="B140">
        <f t="shared" si="19"/>
        <v>12</v>
      </c>
      <c r="C140" s="24">
        <f t="shared" si="20"/>
        <v>151.23104280982747</v>
      </c>
      <c r="D140" s="24">
        <f t="shared" si="16"/>
        <v>0.37807760702456866</v>
      </c>
      <c r="E140" s="24">
        <f t="shared" si="17"/>
        <v>0.12634093368071006</v>
      </c>
      <c r="F140" s="24">
        <f t="shared" si="21"/>
        <v>151.48277948317133</v>
      </c>
      <c r="G140" s="24">
        <f t="shared" si="18"/>
        <v>1.7821292893220553</v>
      </c>
    </row>
    <row r="141" spans="1:7" x14ac:dyDescent="0.3">
      <c r="A141">
        <f t="shared" si="15"/>
        <v>136</v>
      </c>
      <c r="B141">
        <f t="shared" si="19"/>
        <v>12</v>
      </c>
      <c r="C141" s="24">
        <f t="shared" si="20"/>
        <v>152.48277948317133</v>
      </c>
      <c r="D141" s="24">
        <f t="shared" si="16"/>
        <v>0.38120694870792832</v>
      </c>
      <c r="E141" s="24">
        <f t="shared" si="17"/>
        <v>0.12738665535989938</v>
      </c>
      <c r="F141" s="24">
        <f t="shared" si="21"/>
        <v>152.73659977651934</v>
      </c>
      <c r="G141" s="24">
        <f t="shared" si="18"/>
        <v>1.7830203539667167</v>
      </c>
    </row>
    <row r="142" spans="1:7" x14ac:dyDescent="0.3">
      <c r="A142">
        <f t="shared" si="15"/>
        <v>137</v>
      </c>
      <c r="B142">
        <f t="shared" si="19"/>
        <v>12</v>
      </c>
      <c r="C142" s="24">
        <f t="shared" si="20"/>
        <v>153.73659977651934</v>
      </c>
      <c r="D142" s="24">
        <f t="shared" si="16"/>
        <v>0.38434149944129836</v>
      </c>
      <c r="E142" s="24">
        <f t="shared" si="17"/>
        <v>0.12843411772996718</v>
      </c>
      <c r="F142" s="24">
        <f t="shared" si="21"/>
        <v>153.99250715823067</v>
      </c>
      <c r="G142" s="24">
        <f t="shared" si="18"/>
        <v>1.7839118641437</v>
      </c>
    </row>
    <row r="143" spans="1:7" x14ac:dyDescent="0.3">
      <c r="A143">
        <f t="shared" si="15"/>
        <v>138</v>
      </c>
      <c r="B143">
        <f t="shared" si="19"/>
        <v>12</v>
      </c>
      <c r="C143" s="24">
        <f t="shared" si="20"/>
        <v>154.99250715823067</v>
      </c>
      <c r="D143" s="24">
        <f t="shared" si="16"/>
        <v>0.38748126789557663</v>
      </c>
      <c r="E143" s="24">
        <f t="shared" si="17"/>
        <v>0.12948332368843854</v>
      </c>
      <c r="F143" s="24">
        <f t="shared" si="21"/>
        <v>155.25050510243778</v>
      </c>
      <c r="G143" s="24">
        <f t="shared" si="18"/>
        <v>1.7848038200757719</v>
      </c>
    </row>
    <row r="144" spans="1:7" x14ac:dyDescent="0.3">
      <c r="A144">
        <f t="shared" si="15"/>
        <v>139</v>
      </c>
      <c r="B144">
        <f t="shared" si="19"/>
        <v>12</v>
      </c>
      <c r="C144" s="24">
        <f t="shared" si="20"/>
        <v>156.25050510243778</v>
      </c>
      <c r="D144" s="24">
        <f t="shared" si="16"/>
        <v>0.39062626275609441</v>
      </c>
      <c r="E144" s="24">
        <f t="shared" si="17"/>
        <v>0.13053427613766155</v>
      </c>
      <c r="F144" s="24">
        <f t="shared" si="21"/>
        <v>156.5105970890562</v>
      </c>
      <c r="G144" s="24">
        <f t="shared" si="18"/>
        <v>1.7856962219858097</v>
      </c>
    </row>
    <row r="145" spans="1:7" x14ac:dyDescent="0.3">
      <c r="A145">
        <f t="shared" si="15"/>
        <v>140</v>
      </c>
      <c r="B145">
        <f t="shared" si="19"/>
        <v>12</v>
      </c>
      <c r="C145" s="24">
        <f t="shared" si="20"/>
        <v>157.5105970890562</v>
      </c>
      <c r="D145" s="24">
        <f t="shared" si="16"/>
        <v>0.39377649272264054</v>
      </c>
      <c r="E145" s="24">
        <f t="shared" si="17"/>
        <v>0.13158697798481572</v>
      </c>
      <c r="F145" s="24">
        <f t="shared" si="21"/>
        <v>157.77278660379403</v>
      </c>
      <c r="G145" s="24">
        <f t="shared" si="18"/>
        <v>1.7865890700968023</v>
      </c>
    </row>
    <row r="146" spans="1:7" x14ac:dyDescent="0.3">
      <c r="A146">
        <f t="shared" si="15"/>
        <v>141</v>
      </c>
      <c r="B146">
        <f t="shared" si="19"/>
        <v>12</v>
      </c>
      <c r="C146" s="24">
        <f t="shared" si="20"/>
        <v>158.77278660379403</v>
      </c>
      <c r="D146" s="24">
        <f t="shared" si="16"/>
        <v>0.39693196650948503</v>
      </c>
      <c r="E146" s="24">
        <f t="shared" si="17"/>
        <v>0.13264143214191962</v>
      </c>
      <c r="F146" s="24">
        <f t="shared" si="21"/>
        <v>159.03707713816161</v>
      </c>
      <c r="G146" s="24">
        <f t="shared" si="18"/>
        <v>1.787482364631851</v>
      </c>
    </row>
    <row r="147" spans="1:7" x14ac:dyDescent="0.3">
      <c r="A147">
        <f t="shared" si="15"/>
        <v>142</v>
      </c>
      <c r="B147">
        <f t="shared" si="19"/>
        <v>12</v>
      </c>
      <c r="C147" s="24">
        <f t="shared" si="20"/>
        <v>160.03707713816161</v>
      </c>
      <c r="D147" s="24">
        <f t="shared" si="16"/>
        <v>0.400092692845404</v>
      </c>
      <c r="E147" s="24">
        <f t="shared" si="17"/>
        <v>0.13369764152583916</v>
      </c>
      <c r="F147" s="24">
        <f t="shared" si="21"/>
        <v>160.30347218948117</v>
      </c>
      <c r="G147" s="24">
        <f t="shared" si="18"/>
        <v>1.7883761058141667</v>
      </c>
    </row>
    <row r="148" spans="1:7" x14ac:dyDescent="0.3">
      <c r="A148">
        <f t="shared" si="15"/>
        <v>143</v>
      </c>
      <c r="B148">
        <f t="shared" si="19"/>
        <v>12</v>
      </c>
      <c r="C148" s="24">
        <f t="shared" si="20"/>
        <v>161.30347218948117</v>
      </c>
      <c r="D148" s="24">
        <f t="shared" si="16"/>
        <v>0.40325868047370289</v>
      </c>
      <c r="E148" s="24">
        <f t="shared" si="17"/>
        <v>0.13475560905829573</v>
      </c>
      <c r="F148" s="24">
        <f t="shared" si="21"/>
        <v>161.57197526089658</v>
      </c>
      <c r="G148" s="24">
        <f t="shared" si="18"/>
        <v>1.7892702938670733</v>
      </c>
    </row>
    <row r="149" spans="1:7" x14ac:dyDescent="0.3">
      <c r="A149">
        <f t="shared" si="15"/>
        <v>144</v>
      </c>
      <c r="B149">
        <f t="shared" si="19"/>
        <v>12</v>
      </c>
      <c r="C149" s="24">
        <f t="shared" si="20"/>
        <v>162.57197526089658</v>
      </c>
      <c r="D149" s="24">
        <f t="shared" si="16"/>
        <v>0.40642993815224143</v>
      </c>
      <c r="E149" s="24">
        <f t="shared" si="17"/>
        <v>0.135815337665874</v>
      </c>
      <c r="F149" s="24">
        <f t="shared" si="21"/>
        <v>162.84258986138295</v>
      </c>
      <c r="G149" s="24">
        <f t="shared" si="18"/>
        <v>1.7901649290140074</v>
      </c>
    </row>
    <row r="150" spans="1:7" x14ac:dyDescent="0.3">
      <c r="A150">
        <f t="shared" si="15"/>
        <v>145</v>
      </c>
      <c r="B150">
        <f t="shared" si="19"/>
        <v>13</v>
      </c>
      <c r="C150" s="24">
        <f t="shared" si="20"/>
        <v>163.84258986138295</v>
      </c>
      <c r="D150" s="24">
        <f t="shared" si="16"/>
        <v>0.40960647465345734</v>
      </c>
      <c r="E150" s="24">
        <f t="shared" si="17"/>
        <v>0.13687683028003034</v>
      </c>
      <c r="F150" s="24">
        <f t="shared" si="21"/>
        <v>164.11531950575639</v>
      </c>
      <c r="G150" s="24">
        <f t="shared" si="18"/>
        <v>1.791060011478514</v>
      </c>
    </row>
    <row r="151" spans="1:7" x14ac:dyDescent="0.3">
      <c r="A151">
        <f t="shared" si="15"/>
        <v>146</v>
      </c>
      <c r="B151">
        <f t="shared" si="19"/>
        <v>13</v>
      </c>
      <c r="C151" s="24">
        <f t="shared" si="20"/>
        <v>165.11531950575639</v>
      </c>
      <c r="D151" s="24">
        <f t="shared" si="16"/>
        <v>0.41278829876439094</v>
      </c>
      <c r="E151" s="24">
        <f t="shared" si="17"/>
        <v>0.13794008983710065</v>
      </c>
      <c r="F151" s="24">
        <f t="shared" si="21"/>
        <v>165.39016771468368</v>
      </c>
      <c r="G151" s="24">
        <f t="shared" si="18"/>
        <v>1.7919555414842534</v>
      </c>
    </row>
    <row r="152" spans="1:7" x14ac:dyDescent="0.3">
      <c r="A152">
        <f t="shared" si="15"/>
        <v>147</v>
      </c>
      <c r="B152">
        <f t="shared" si="19"/>
        <v>13</v>
      </c>
      <c r="C152" s="24">
        <f t="shared" si="20"/>
        <v>166.39016771468368</v>
      </c>
      <c r="D152" s="24">
        <f t="shared" si="16"/>
        <v>0.41597541928670917</v>
      </c>
      <c r="E152" s="24">
        <f t="shared" si="17"/>
        <v>0.13900511927830864</v>
      </c>
      <c r="F152" s="24">
        <f t="shared" si="21"/>
        <v>166.66713801469209</v>
      </c>
      <c r="G152" s="24">
        <f t="shared" si="18"/>
        <v>1.7928515192549954</v>
      </c>
    </row>
    <row r="153" spans="1:7" x14ac:dyDescent="0.3">
      <c r="A153">
        <f t="shared" si="15"/>
        <v>148</v>
      </c>
      <c r="B153">
        <f t="shared" si="19"/>
        <v>13</v>
      </c>
      <c r="C153" s="24">
        <f t="shared" si="20"/>
        <v>167.66713801469209</v>
      </c>
      <c r="D153" s="24">
        <f t="shared" si="16"/>
        <v>0.41916784503673021</v>
      </c>
      <c r="E153" s="24">
        <f t="shared" si="17"/>
        <v>0.14007192154977402</v>
      </c>
      <c r="F153" s="24">
        <f t="shared" si="21"/>
        <v>167.94623393817903</v>
      </c>
      <c r="G153" s="24">
        <f t="shared" si="18"/>
        <v>1.793747945014623</v>
      </c>
    </row>
    <row r="154" spans="1:7" x14ac:dyDescent="0.3">
      <c r="A154">
        <f t="shared" si="15"/>
        <v>149</v>
      </c>
      <c r="B154">
        <f t="shared" si="19"/>
        <v>13</v>
      </c>
      <c r="C154" s="24">
        <f t="shared" si="20"/>
        <v>168.94623393817903</v>
      </c>
      <c r="D154" s="24">
        <f t="shared" si="16"/>
        <v>0.42236558484544756</v>
      </c>
      <c r="E154" s="24">
        <f t="shared" si="17"/>
        <v>0.1411404996025204</v>
      </c>
      <c r="F154" s="24">
        <f t="shared" si="21"/>
        <v>169.22745902342194</v>
      </c>
      <c r="G154" s="24">
        <f t="shared" si="18"/>
        <v>1.7946448189871305</v>
      </c>
    </row>
    <row r="155" spans="1:7" x14ac:dyDescent="0.3">
      <c r="A155">
        <f t="shared" si="15"/>
        <v>150</v>
      </c>
      <c r="B155">
        <f t="shared" si="19"/>
        <v>13</v>
      </c>
      <c r="C155" s="24">
        <f t="shared" si="20"/>
        <v>170.22745902342194</v>
      </c>
      <c r="D155" s="24">
        <f t="shared" si="16"/>
        <v>0.42556864755855489</v>
      </c>
      <c r="E155" s="24">
        <f t="shared" si="17"/>
        <v>0.14221085639248374</v>
      </c>
      <c r="F155" s="24">
        <f t="shared" si="21"/>
        <v>170.510816814588</v>
      </c>
      <c r="G155" s="24">
        <f t="shared" si="18"/>
        <v>1.7955421413966237</v>
      </c>
    </row>
    <row r="156" spans="1:7" x14ac:dyDescent="0.3">
      <c r="A156">
        <f t="shared" si="15"/>
        <v>151</v>
      </c>
      <c r="B156">
        <f t="shared" si="19"/>
        <v>13</v>
      </c>
      <c r="C156" s="24">
        <f t="shared" si="20"/>
        <v>171.510816814588</v>
      </c>
      <c r="D156" s="24">
        <f t="shared" si="16"/>
        <v>0.42877704203646999</v>
      </c>
      <c r="E156" s="24">
        <f t="shared" si="17"/>
        <v>0.1432829948805204</v>
      </c>
      <c r="F156" s="24">
        <f t="shared" si="21"/>
        <v>171.79631086174396</v>
      </c>
      <c r="G156" s="24">
        <f t="shared" si="18"/>
        <v>1.7964399124673218</v>
      </c>
    </row>
    <row r="157" spans="1:7" x14ac:dyDescent="0.3">
      <c r="A157">
        <f t="shared" si="15"/>
        <v>152</v>
      </c>
      <c r="B157">
        <f t="shared" si="19"/>
        <v>13</v>
      </c>
      <c r="C157" s="24">
        <f t="shared" si="20"/>
        <v>172.79631086174396</v>
      </c>
      <c r="D157" s="24">
        <f t="shared" si="16"/>
        <v>0.43199077715435991</v>
      </c>
      <c r="E157" s="24">
        <f t="shared" si="17"/>
        <v>0.14435691803241527</v>
      </c>
      <c r="F157" s="24">
        <f t="shared" si="21"/>
        <v>173.0839447208659</v>
      </c>
      <c r="G157" s="24">
        <f t="shared" si="18"/>
        <v>1.7973381324235558</v>
      </c>
    </row>
    <row r="158" spans="1:7" x14ac:dyDescent="0.3">
      <c r="A158">
        <f t="shared" si="15"/>
        <v>153</v>
      </c>
      <c r="B158">
        <f t="shared" si="19"/>
        <v>13</v>
      </c>
      <c r="C158" s="24">
        <f t="shared" si="20"/>
        <v>174.0839447208659</v>
      </c>
      <c r="D158" s="24">
        <f t="shared" si="16"/>
        <v>0.43520986180216475</v>
      </c>
      <c r="E158" s="24">
        <f t="shared" si="17"/>
        <v>0.14543262881889008</v>
      </c>
      <c r="F158" s="24">
        <f t="shared" si="21"/>
        <v>174.37372195384918</v>
      </c>
      <c r="G158" s="24">
        <f t="shared" si="18"/>
        <v>1.7982368014897674</v>
      </c>
    </row>
    <row r="159" spans="1:7" x14ac:dyDescent="0.3">
      <c r="A159">
        <f t="shared" si="15"/>
        <v>154</v>
      </c>
      <c r="B159">
        <f t="shared" si="19"/>
        <v>13</v>
      </c>
      <c r="C159" s="24">
        <f t="shared" si="20"/>
        <v>175.37372195384918</v>
      </c>
      <c r="D159" s="24">
        <f t="shared" si="16"/>
        <v>0.43843430488462293</v>
      </c>
      <c r="E159" s="24">
        <f t="shared" si="17"/>
        <v>0.14651013021561152</v>
      </c>
      <c r="F159" s="24">
        <f t="shared" si="21"/>
        <v>175.6656461285182</v>
      </c>
      <c r="G159" s="24">
        <f t="shared" si="18"/>
        <v>1.7991359198905121</v>
      </c>
    </row>
    <row r="160" spans="1:7" x14ac:dyDescent="0.3">
      <c r="A160">
        <f t="shared" si="15"/>
        <v>155</v>
      </c>
      <c r="B160">
        <f t="shared" si="19"/>
        <v>13</v>
      </c>
      <c r="C160" s="24">
        <f t="shared" si="20"/>
        <v>176.6656461285182</v>
      </c>
      <c r="D160" s="24">
        <f t="shared" si="16"/>
        <v>0.44166411532129546</v>
      </c>
      <c r="E160" s="24">
        <f t="shared" si="17"/>
        <v>0.14758942520319959</v>
      </c>
      <c r="F160" s="24">
        <f t="shared" si="21"/>
        <v>176.9597208186363</v>
      </c>
      <c r="G160" s="24">
        <f t="shared" si="18"/>
        <v>1.8000354878504574</v>
      </c>
    </row>
    <row r="161" spans="1:7" x14ac:dyDescent="0.3">
      <c r="A161">
        <f t="shared" si="15"/>
        <v>156</v>
      </c>
      <c r="B161">
        <f t="shared" si="19"/>
        <v>13</v>
      </c>
      <c r="C161" s="24">
        <f t="shared" si="20"/>
        <v>177.9597208186363</v>
      </c>
      <c r="D161" s="24">
        <f t="shared" si="16"/>
        <v>0.44489930204659073</v>
      </c>
      <c r="E161" s="24">
        <f t="shared" si="17"/>
        <v>0.14867051676723575</v>
      </c>
      <c r="F161" s="24">
        <f t="shared" si="21"/>
        <v>178.25594960391567</v>
      </c>
      <c r="G161" s="24">
        <f t="shared" si="18"/>
        <v>1.800935505594383</v>
      </c>
    </row>
    <row r="162" spans="1:7" x14ac:dyDescent="0.3">
      <c r="A162">
        <f t="shared" si="15"/>
        <v>157</v>
      </c>
      <c r="B162">
        <f t="shared" si="19"/>
        <v>14</v>
      </c>
      <c r="C162" s="24">
        <f t="shared" si="20"/>
        <v>179.25594960391567</v>
      </c>
      <c r="D162" s="24">
        <f t="shared" si="16"/>
        <v>0.44813987400978911</v>
      </c>
      <c r="E162" s="24">
        <f t="shared" si="17"/>
        <v>0.14975340789827121</v>
      </c>
      <c r="F162" s="24">
        <f t="shared" si="21"/>
        <v>179.5543360700272</v>
      </c>
      <c r="G162" s="24">
        <f t="shared" si="18"/>
        <v>1.8018359733471798</v>
      </c>
    </row>
    <row r="163" spans="1:7" x14ac:dyDescent="0.3">
      <c r="A163">
        <f t="shared" si="15"/>
        <v>158</v>
      </c>
      <c r="B163">
        <f t="shared" si="19"/>
        <v>14</v>
      </c>
      <c r="C163" s="24">
        <f t="shared" si="20"/>
        <v>180.5543360700272</v>
      </c>
      <c r="D163" s="24">
        <f t="shared" si="16"/>
        <v>0.45138584017506794</v>
      </c>
      <c r="E163" s="24">
        <f t="shared" si="17"/>
        <v>0.15083810159183522</v>
      </c>
      <c r="F163" s="24">
        <f t="shared" si="21"/>
        <v>180.85488380861045</v>
      </c>
      <c r="G163" s="24">
        <f t="shared" si="18"/>
        <v>1.8027368913338535</v>
      </c>
    </row>
    <row r="164" spans="1:7" x14ac:dyDescent="0.3">
      <c r="A164">
        <f t="shared" si="15"/>
        <v>159</v>
      </c>
      <c r="B164">
        <f t="shared" si="19"/>
        <v>14</v>
      </c>
      <c r="C164" s="24">
        <f t="shared" si="20"/>
        <v>181.85488380861045</v>
      </c>
      <c r="D164" s="24">
        <f t="shared" si="16"/>
        <v>0.45463720952152609</v>
      </c>
      <c r="E164" s="24">
        <f t="shared" si="17"/>
        <v>0.15192460084844331</v>
      </c>
      <c r="F164" s="24">
        <f t="shared" si="21"/>
        <v>182.15759641728354</v>
      </c>
      <c r="G164" s="24">
        <f t="shared" si="18"/>
        <v>1.8036382597795197</v>
      </c>
    </row>
    <row r="165" spans="1:7" x14ac:dyDescent="0.3">
      <c r="A165">
        <f t="shared" si="15"/>
        <v>160</v>
      </c>
      <c r="B165">
        <f t="shared" si="19"/>
        <v>14</v>
      </c>
      <c r="C165" s="24">
        <f t="shared" si="20"/>
        <v>183.15759641728354</v>
      </c>
      <c r="D165" s="24">
        <f t="shared" si="16"/>
        <v>0.45789399104320888</v>
      </c>
      <c r="E165" s="24">
        <f t="shared" si="17"/>
        <v>0.15301290867360565</v>
      </c>
      <c r="F165" s="24">
        <f t="shared" si="21"/>
        <v>183.46247749965315</v>
      </c>
      <c r="G165" s="24">
        <f t="shared" si="18"/>
        <v>1.8045400789094102</v>
      </c>
    </row>
    <row r="166" spans="1:7" x14ac:dyDescent="0.3">
      <c r="A166">
        <f t="shared" si="15"/>
        <v>161</v>
      </c>
      <c r="B166">
        <f t="shared" si="19"/>
        <v>14</v>
      </c>
      <c r="C166" s="24">
        <f t="shared" si="20"/>
        <v>184.46247749965315</v>
      </c>
      <c r="D166" s="24">
        <f t="shared" si="16"/>
        <v>0.46115619374913286</v>
      </c>
      <c r="E166" s="24">
        <f t="shared" si="17"/>
        <v>0.15410302807783524</v>
      </c>
      <c r="F166" s="24">
        <f t="shared" si="21"/>
        <v>184.76953066532445</v>
      </c>
      <c r="G166" s="24">
        <f t="shared" si="18"/>
        <v>1.8054423489488645</v>
      </c>
    </row>
    <row r="167" spans="1:7" x14ac:dyDescent="0.3">
      <c r="A167">
        <f t="shared" si="15"/>
        <v>162</v>
      </c>
      <c r="B167">
        <f t="shared" si="19"/>
        <v>14</v>
      </c>
      <c r="C167" s="24">
        <f t="shared" si="20"/>
        <v>185.76953066532445</v>
      </c>
      <c r="D167" s="24">
        <f t="shared" si="16"/>
        <v>0.46442382666331111</v>
      </c>
      <c r="E167" s="24">
        <f t="shared" si="17"/>
        <v>0.15519496207665648</v>
      </c>
      <c r="F167" s="24">
        <f t="shared" si="21"/>
        <v>186.07875952991111</v>
      </c>
      <c r="G167" s="24">
        <f t="shared" si="18"/>
        <v>1.8063450701233386</v>
      </c>
    </row>
    <row r="168" spans="1:7" x14ac:dyDescent="0.3">
      <c r="A168">
        <f t="shared" si="15"/>
        <v>163</v>
      </c>
      <c r="B168">
        <f t="shared" si="19"/>
        <v>14</v>
      </c>
      <c r="C168" s="24">
        <f t="shared" si="20"/>
        <v>187.07875952991111</v>
      </c>
      <c r="D168" s="24">
        <f t="shared" si="16"/>
        <v>0.46769689882477777</v>
      </c>
      <c r="E168" s="24">
        <f t="shared" si="17"/>
        <v>0.15628871369061326</v>
      </c>
      <c r="F168" s="24">
        <f t="shared" si="21"/>
        <v>187.39016771504529</v>
      </c>
      <c r="G168" s="24">
        <f t="shared" si="18"/>
        <v>1.8072482426584002</v>
      </c>
    </row>
    <row r="169" spans="1:7" x14ac:dyDescent="0.3">
      <c r="A169">
        <f t="shared" si="15"/>
        <v>164</v>
      </c>
      <c r="B169">
        <f t="shared" si="19"/>
        <v>14</v>
      </c>
      <c r="C169" s="24">
        <f t="shared" si="20"/>
        <v>188.39016771504529</v>
      </c>
      <c r="D169" s="24">
        <f t="shared" si="16"/>
        <v>0.47097541928761322</v>
      </c>
      <c r="E169" s="24">
        <f t="shared" si="17"/>
        <v>0.15738428594527742</v>
      </c>
      <c r="F169" s="24">
        <f t="shared" si="21"/>
        <v>188.70375884838762</v>
      </c>
      <c r="G169" s="24">
        <f t="shared" si="18"/>
        <v>1.8081518667797296</v>
      </c>
    </row>
    <row r="170" spans="1:7" x14ac:dyDescent="0.3">
      <c r="A170">
        <f t="shared" si="15"/>
        <v>165</v>
      </c>
      <c r="B170">
        <f t="shared" si="19"/>
        <v>14</v>
      </c>
      <c r="C170" s="24">
        <f t="shared" si="20"/>
        <v>189.70375884838762</v>
      </c>
      <c r="D170" s="24">
        <f t="shared" si="16"/>
        <v>0.47425939712096904</v>
      </c>
      <c r="E170" s="24">
        <f t="shared" si="17"/>
        <v>0.15848168187125716</v>
      </c>
      <c r="F170" s="24">
        <f t="shared" si="21"/>
        <v>190.01953656363733</v>
      </c>
      <c r="G170" s="24">
        <f t="shared" si="18"/>
        <v>1.8090559427131196</v>
      </c>
    </row>
    <row r="171" spans="1:7" x14ac:dyDescent="0.3">
      <c r="A171">
        <f t="shared" si="15"/>
        <v>166</v>
      </c>
      <c r="B171">
        <f t="shared" si="19"/>
        <v>14</v>
      </c>
      <c r="C171" s="24">
        <f t="shared" si="20"/>
        <v>191.01953656363733</v>
      </c>
      <c r="D171" s="24">
        <f t="shared" si="16"/>
        <v>0.47754884140909332</v>
      </c>
      <c r="E171" s="24">
        <f t="shared" si="17"/>
        <v>0.15958090450420534</v>
      </c>
      <c r="F171" s="24">
        <f t="shared" si="21"/>
        <v>191.33750450054222</v>
      </c>
      <c r="G171" s="24">
        <f t="shared" si="18"/>
        <v>1.8099604706844761</v>
      </c>
    </row>
    <row r="172" spans="1:7" x14ac:dyDescent="0.3">
      <c r="A172">
        <f t="shared" si="15"/>
        <v>167</v>
      </c>
      <c r="B172">
        <f t="shared" si="19"/>
        <v>14</v>
      </c>
      <c r="C172" s="24">
        <f t="shared" si="20"/>
        <v>192.33750450054222</v>
      </c>
      <c r="D172" s="24">
        <f t="shared" si="16"/>
        <v>0.48084376125135558</v>
      </c>
      <c r="E172" s="24">
        <f t="shared" si="17"/>
        <v>0.16068195688482798</v>
      </c>
      <c r="F172" s="24">
        <f t="shared" si="21"/>
        <v>192.65766630490876</v>
      </c>
      <c r="G172" s="24">
        <f t="shared" si="18"/>
        <v>1.8108654509198179</v>
      </c>
    </row>
    <row r="173" spans="1:7" x14ac:dyDescent="0.3">
      <c r="A173">
        <f t="shared" si="15"/>
        <v>168</v>
      </c>
      <c r="B173">
        <f t="shared" si="19"/>
        <v>14</v>
      </c>
      <c r="C173" s="24">
        <f t="shared" si="20"/>
        <v>193.65766630490876</v>
      </c>
      <c r="D173" s="24">
        <f t="shared" si="16"/>
        <v>0.48414416576227187</v>
      </c>
      <c r="E173" s="24">
        <f t="shared" si="17"/>
        <v>0.16178484205889251</v>
      </c>
      <c r="F173" s="24">
        <f t="shared" si="21"/>
        <v>193.98002562861214</v>
      </c>
      <c r="G173" s="24">
        <f t="shared" si="18"/>
        <v>1.8117708836452782</v>
      </c>
    </row>
    <row r="174" spans="1:7" x14ac:dyDescent="0.3">
      <c r="A174">
        <f t="shared" si="15"/>
        <v>169</v>
      </c>
      <c r="B174">
        <f t="shared" si="19"/>
        <v>15</v>
      </c>
      <c r="C174" s="24">
        <f t="shared" si="20"/>
        <v>194.98002562861214</v>
      </c>
      <c r="D174" s="24">
        <f t="shared" si="16"/>
        <v>0.4874500640715303</v>
      </c>
      <c r="E174" s="24">
        <f t="shared" si="17"/>
        <v>0.1628895630772364</v>
      </c>
      <c r="F174" s="24">
        <f t="shared" si="21"/>
        <v>195.30458612960643</v>
      </c>
      <c r="G174" s="24">
        <f t="shared" si="18"/>
        <v>1.8126767690871004</v>
      </c>
    </row>
    <row r="175" spans="1:7" x14ac:dyDescent="0.3">
      <c r="A175">
        <f t="shared" si="15"/>
        <v>170</v>
      </c>
      <c r="B175">
        <f t="shared" si="19"/>
        <v>15</v>
      </c>
      <c r="C175" s="24">
        <f t="shared" si="20"/>
        <v>196.30458612960643</v>
      </c>
      <c r="D175" s="24">
        <f t="shared" si="16"/>
        <v>0.49076146532401604</v>
      </c>
      <c r="E175" s="24">
        <f t="shared" si="17"/>
        <v>0.1639961229957754</v>
      </c>
      <c r="F175" s="24">
        <f t="shared" si="21"/>
        <v>196.63135147193469</v>
      </c>
      <c r="G175" s="24">
        <f t="shared" si="18"/>
        <v>1.813583107471644</v>
      </c>
    </row>
    <row r="176" spans="1:7" x14ac:dyDescent="0.3">
      <c r="A176">
        <f t="shared" si="15"/>
        <v>171</v>
      </c>
      <c r="B176">
        <f t="shared" si="19"/>
        <v>15</v>
      </c>
      <c r="C176" s="24">
        <f t="shared" si="20"/>
        <v>197.63135147193469</v>
      </c>
      <c r="D176" s="24">
        <f t="shared" si="16"/>
        <v>0.49407837867983667</v>
      </c>
      <c r="E176" s="24">
        <f t="shared" si="17"/>
        <v>0.16510452487551211</v>
      </c>
      <c r="F176" s="24">
        <f t="shared" si="21"/>
        <v>197.96032532573901</v>
      </c>
      <c r="G176" s="24">
        <f t="shared" si="18"/>
        <v>1.8144898990253797</v>
      </c>
    </row>
    <row r="177" spans="1:7" x14ac:dyDescent="0.3">
      <c r="A177">
        <f t="shared" si="15"/>
        <v>172</v>
      </c>
      <c r="B177">
        <f t="shared" si="19"/>
        <v>15</v>
      </c>
      <c r="C177" s="24">
        <f t="shared" si="20"/>
        <v>198.96032532573901</v>
      </c>
      <c r="D177" s="24">
        <f t="shared" si="16"/>
        <v>0.49740081331434749</v>
      </c>
      <c r="E177" s="24">
        <f t="shared" si="17"/>
        <v>0.16621477178254448</v>
      </c>
      <c r="F177" s="24">
        <f t="shared" si="21"/>
        <v>199.29151136727083</v>
      </c>
      <c r="G177" s="24">
        <f t="shared" si="18"/>
        <v>1.8153971439748926</v>
      </c>
    </row>
    <row r="178" spans="1:7" x14ac:dyDescent="0.3">
      <c r="A178">
        <f t="shared" si="15"/>
        <v>173</v>
      </c>
      <c r="B178">
        <f t="shared" si="19"/>
        <v>15</v>
      </c>
      <c r="C178" s="24">
        <f t="shared" si="20"/>
        <v>200.29151136727083</v>
      </c>
      <c r="D178" s="24">
        <f t="shared" si="16"/>
        <v>0.50072877841817709</v>
      </c>
      <c r="E178" s="24">
        <f t="shared" si="17"/>
        <v>0.16732686678807418</v>
      </c>
      <c r="F178" s="24">
        <f t="shared" si="21"/>
        <v>200.62491327890092</v>
      </c>
      <c r="G178" s="24">
        <f t="shared" si="18"/>
        <v>1.8163048425468802</v>
      </c>
    </row>
    <row r="179" spans="1:7" x14ac:dyDescent="0.3">
      <c r="A179">
        <f t="shared" si="15"/>
        <v>174</v>
      </c>
      <c r="B179">
        <f t="shared" si="19"/>
        <v>15</v>
      </c>
      <c r="C179" s="24">
        <f t="shared" si="20"/>
        <v>201.62491327890092</v>
      </c>
      <c r="D179" s="24">
        <f t="shared" si="16"/>
        <v>0.50406228319725221</v>
      </c>
      <c r="E179" s="24">
        <f t="shared" si="17"/>
        <v>0.16844081296841515</v>
      </c>
      <c r="F179" s="24">
        <f t="shared" si="21"/>
        <v>201.96053474912975</v>
      </c>
      <c r="G179" s="24">
        <f t="shared" si="18"/>
        <v>1.817212994968153</v>
      </c>
    </row>
    <row r="180" spans="1:7" x14ac:dyDescent="0.3">
      <c r="A180">
        <f t="shared" si="15"/>
        <v>175</v>
      </c>
      <c r="B180">
        <f t="shared" si="19"/>
        <v>15</v>
      </c>
      <c r="C180" s="24">
        <f t="shared" si="20"/>
        <v>202.96053474912975</v>
      </c>
      <c r="D180" s="24">
        <f t="shared" si="16"/>
        <v>0.5074013368728244</v>
      </c>
      <c r="E180" s="24">
        <f t="shared" si="17"/>
        <v>0.16955661340500214</v>
      </c>
      <c r="F180" s="24">
        <f t="shared" si="21"/>
        <v>203.29837947259756</v>
      </c>
      <c r="G180" s="24">
        <f t="shared" si="18"/>
        <v>1.8181216014656365</v>
      </c>
    </row>
    <row r="181" spans="1:7" x14ac:dyDescent="0.3">
      <c r="A181">
        <f t="shared" si="15"/>
        <v>176</v>
      </c>
      <c r="B181">
        <f t="shared" si="19"/>
        <v>15</v>
      </c>
      <c r="C181" s="24">
        <f t="shared" si="20"/>
        <v>204.29837947259756</v>
      </c>
      <c r="D181" s="24">
        <f t="shared" si="16"/>
        <v>0.51074594868149392</v>
      </c>
      <c r="E181" s="24">
        <f t="shared" si="17"/>
        <v>0.17067427118439923</v>
      </c>
      <c r="F181" s="24">
        <f t="shared" si="21"/>
        <v>204.63845115009465</v>
      </c>
      <c r="G181" s="24">
        <f t="shared" si="18"/>
        <v>1.8190306622663703</v>
      </c>
    </row>
    <row r="182" spans="1:7" x14ac:dyDescent="0.3">
      <c r="A182">
        <f t="shared" si="15"/>
        <v>177</v>
      </c>
      <c r="B182">
        <f t="shared" si="19"/>
        <v>15</v>
      </c>
      <c r="C182" s="24">
        <f t="shared" si="20"/>
        <v>205.63845115009465</v>
      </c>
      <c r="D182" s="24">
        <f t="shared" si="16"/>
        <v>0.51409612787523662</v>
      </c>
      <c r="E182" s="24">
        <f t="shared" si="17"/>
        <v>0.17179378939830825</v>
      </c>
      <c r="F182" s="24">
        <f t="shared" si="21"/>
        <v>205.98075348857157</v>
      </c>
      <c r="G182" s="24">
        <f t="shared" si="18"/>
        <v>1.819940177597503</v>
      </c>
    </row>
    <row r="183" spans="1:7" x14ac:dyDescent="0.3">
      <c r="A183">
        <f t="shared" si="15"/>
        <v>178</v>
      </c>
      <c r="B183">
        <f t="shared" si="19"/>
        <v>15</v>
      </c>
      <c r="C183" s="24">
        <f t="shared" si="20"/>
        <v>206.98075348857157</v>
      </c>
      <c r="D183" s="24">
        <f t="shared" si="16"/>
        <v>0.51745188372142892</v>
      </c>
      <c r="E183" s="24">
        <f t="shared" si="17"/>
        <v>0.17291517114357749</v>
      </c>
      <c r="F183" s="24">
        <f t="shared" si="21"/>
        <v>207.32529020114941</v>
      </c>
      <c r="G183" s="24">
        <f t="shared" si="18"/>
        <v>1.8208501476863019</v>
      </c>
    </row>
    <row r="184" spans="1:7" x14ac:dyDescent="0.3">
      <c r="A184">
        <f t="shared" ref="A184:A245" si="22">A183+1</f>
        <v>179</v>
      </c>
      <c r="B184">
        <f t="shared" si="19"/>
        <v>15</v>
      </c>
      <c r="C184" s="24">
        <f t="shared" si="20"/>
        <v>208.32529020114941</v>
      </c>
      <c r="D184" s="24">
        <f t="shared" si="16"/>
        <v>0.52081322550287357</v>
      </c>
      <c r="E184" s="24">
        <f t="shared" si="17"/>
        <v>0.17403841952221025</v>
      </c>
      <c r="F184" s="24">
        <f t="shared" si="21"/>
        <v>208.67206500713007</v>
      </c>
      <c r="G184" s="24">
        <f t="shared" si="18"/>
        <v>1.8217605727601449</v>
      </c>
    </row>
    <row r="185" spans="1:7" x14ac:dyDescent="0.3">
      <c r="A185">
        <f t="shared" si="22"/>
        <v>180</v>
      </c>
      <c r="B185">
        <f t="shared" si="19"/>
        <v>15</v>
      </c>
      <c r="C185" s="24">
        <f t="shared" si="20"/>
        <v>209.67206500713007</v>
      </c>
      <c r="D185" s="24">
        <f t="shared" si="16"/>
        <v>0.52418016251782518</v>
      </c>
      <c r="E185" s="24">
        <f t="shared" si="17"/>
        <v>0.17516353764137327</v>
      </c>
      <c r="F185" s="24">
        <f t="shared" si="21"/>
        <v>210.02108163200654</v>
      </c>
      <c r="G185" s="24">
        <f t="shared" si="18"/>
        <v>1.8226714530465253</v>
      </c>
    </row>
    <row r="186" spans="1:7" x14ac:dyDescent="0.3">
      <c r="A186">
        <f t="shared" si="22"/>
        <v>181</v>
      </c>
      <c r="B186">
        <f t="shared" si="19"/>
        <v>16</v>
      </c>
      <c r="C186" s="24">
        <f t="shared" si="20"/>
        <v>211.02108163200654</v>
      </c>
      <c r="D186" s="24">
        <f t="shared" si="16"/>
        <v>0.52755270408001631</v>
      </c>
      <c r="E186" s="24">
        <f t="shared" si="17"/>
        <v>0.17629052861340547</v>
      </c>
      <c r="F186" s="24">
        <f t="shared" si="21"/>
        <v>211.37234380747316</v>
      </c>
      <c r="G186" s="24">
        <f t="shared" si="18"/>
        <v>1.8235827887730482</v>
      </c>
    </row>
    <row r="187" spans="1:7" x14ac:dyDescent="0.3">
      <c r="A187">
        <f t="shared" si="22"/>
        <v>182</v>
      </c>
      <c r="B187">
        <f t="shared" si="19"/>
        <v>16</v>
      </c>
      <c r="C187" s="24">
        <f t="shared" si="20"/>
        <v>212.37234380747316</v>
      </c>
      <c r="D187" s="24">
        <f t="shared" si="16"/>
        <v>0.53093085951868291</v>
      </c>
      <c r="E187" s="24">
        <f t="shared" si="17"/>
        <v>0.17741939555582653</v>
      </c>
      <c r="F187" s="24">
        <f t="shared" si="21"/>
        <v>212.72585527143602</v>
      </c>
      <c r="G187" s="24">
        <f t="shared" si="18"/>
        <v>1.8244945801674348</v>
      </c>
    </row>
    <row r="188" spans="1:7" x14ac:dyDescent="0.3">
      <c r="A188">
        <f t="shared" si="22"/>
        <v>183</v>
      </c>
      <c r="B188">
        <f t="shared" si="19"/>
        <v>16</v>
      </c>
      <c r="C188" s="24">
        <f t="shared" si="20"/>
        <v>213.72585527143602</v>
      </c>
      <c r="D188" s="24">
        <f t="shared" si="16"/>
        <v>0.53431463817859004</v>
      </c>
      <c r="E188" s="24">
        <f t="shared" si="17"/>
        <v>0.17855014159134552</v>
      </c>
      <c r="F188" s="24">
        <f t="shared" si="21"/>
        <v>214.08161976802324</v>
      </c>
      <c r="G188" s="24">
        <f t="shared" si="18"/>
        <v>1.8254068274575184</v>
      </c>
    </row>
    <row r="189" spans="1:7" x14ac:dyDescent="0.3">
      <c r="A189">
        <f t="shared" si="22"/>
        <v>184</v>
      </c>
      <c r="B189">
        <f t="shared" si="19"/>
        <v>16</v>
      </c>
      <c r="C189" s="24">
        <f t="shared" si="20"/>
        <v>215.08161976802324</v>
      </c>
      <c r="D189" s="24">
        <f t="shared" si="16"/>
        <v>0.53770404942005812</v>
      </c>
      <c r="E189" s="24">
        <f t="shared" si="17"/>
        <v>0.17968276984786943</v>
      </c>
      <c r="F189" s="24">
        <f t="shared" si="21"/>
        <v>215.43964104759544</v>
      </c>
      <c r="G189" s="24">
        <f t="shared" si="18"/>
        <v>1.8263195308712474</v>
      </c>
    </row>
    <row r="190" spans="1:7" x14ac:dyDescent="0.3">
      <c r="A190">
        <f t="shared" si="22"/>
        <v>185</v>
      </c>
      <c r="B190">
        <f t="shared" si="19"/>
        <v>16</v>
      </c>
      <c r="C190" s="24">
        <f t="shared" si="20"/>
        <v>216.43964104759544</v>
      </c>
      <c r="D190" s="24">
        <f t="shared" si="16"/>
        <v>0.54109910261898853</v>
      </c>
      <c r="E190" s="24">
        <f t="shared" si="17"/>
        <v>0.18081728345851203</v>
      </c>
      <c r="F190" s="24">
        <f t="shared" si="21"/>
        <v>216.79992286675594</v>
      </c>
      <c r="G190" s="24">
        <f t="shared" si="18"/>
        <v>1.8272326906366829</v>
      </c>
    </row>
    <row r="191" spans="1:7" x14ac:dyDescent="0.3">
      <c r="A191">
        <f t="shared" si="22"/>
        <v>186</v>
      </c>
      <c r="B191">
        <f t="shared" si="19"/>
        <v>16</v>
      </c>
      <c r="C191" s="24">
        <f t="shared" si="20"/>
        <v>217.79992286675594</v>
      </c>
      <c r="D191" s="24">
        <f t="shared" si="16"/>
        <v>0.54449980716688984</v>
      </c>
      <c r="E191" s="24">
        <f t="shared" si="17"/>
        <v>0.18195368556160238</v>
      </c>
      <c r="F191" s="24">
        <f t="shared" si="21"/>
        <v>218.16246898836121</v>
      </c>
      <c r="G191" s="24">
        <f t="shared" si="18"/>
        <v>1.8281463069820008</v>
      </c>
    </row>
    <row r="192" spans="1:7" x14ac:dyDescent="0.3">
      <c r="A192">
        <f t="shared" si="22"/>
        <v>187</v>
      </c>
      <c r="B192">
        <f t="shared" si="19"/>
        <v>16</v>
      </c>
      <c r="C192" s="24">
        <f t="shared" si="20"/>
        <v>219.16246898836121</v>
      </c>
      <c r="D192" s="24">
        <f t="shared" si="16"/>
        <v>0.54790617247090301</v>
      </c>
      <c r="E192" s="24">
        <f t="shared" si="17"/>
        <v>0.18309197930069343</v>
      </c>
      <c r="F192" s="24">
        <f t="shared" si="21"/>
        <v>219.52728318153143</v>
      </c>
      <c r="G192" s="24">
        <f t="shared" si="18"/>
        <v>1.8290603801354921</v>
      </c>
    </row>
    <row r="193" spans="1:7" x14ac:dyDescent="0.3">
      <c r="A193">
        <f t="shared" si="22"/>
        <v>188</v>
      </c>
      <c r="B193">
        <f t="shared" si="19"/>
        <v>16</v>
      </c>
      <c r="C193" s="24">
        <f t="shared" si="20"/>
        <v>220.52728318153143</v>
      </c>
      <c r="D193" s="24">
        <f t="shared" si="16"/>
        <v>0.55131820795382858</v>
      </c>
      <c r="E193" s="24">
        <f t="shared" si="17"/>
        <v>0.18423216782457108</v>
      </c>
      <c r="F193" s="24">
        <f t="shared" si="21"/>
        <v>220.8943692216607</v>
      </c>
      <c r="G193" s="24">
        <f t="shared" si="18"/>
        <v>1.8299749103255596</v>
      </c>
    </row>
    <row r="194" spans="1:7" x14ac:dyDescent="0.3">
      <c r="A194">
        <f t="shared" si="22"/>
        <v>189</v>
      </c>
      <c r="B194">
        <f t="shared" si="19"/>
        <v>16</v>
      </c>
      <c r="C194" s="24">
        <f t="shared" si="20"/>
        <v>221.8943692216607</v>
      </c>
      <c r="D194" s="24">
        <f t="shared" si="16"/>
        <v>0.55473592305415165</v>
      </c>
      <c r="E194" s="24">
        <f t="shared" si="17"/>
        <v>0.1853742542872624</v>
      </c>
      <c r="F194" s="24">
        <f t="shared" si="21"/>
        <v>222.26373089042758</v>
      </c>
      <c r="G194" s="24">
        <f t="shared" si="18"/>
        <v>1.830889897780722</v>
      </c>
    </row>
    <row r="195" spans="1:7" x14ac:dyDescent="0.3">
      <c r="A195">
        <f t="shared" si="22"/>
        <v>190</v>
      </c>
      <c r="B195">
        <f t="shared" si="19"/>
        <v>16</v>
      </c>
      <c r="C195" s="24">
        <f t="shared" si="20"/>
        <v>223.26373089042758</v>
      </c>
      <c r="D195" s="24">
        <f t="shared" si="16"/>
        <v>0.55815932722606887</v>
      </c>
      <c r="E195" s="24">
        <f t="shared" si="17"/>
        <v>0.18651824184804469</v>
      </c>
      <c r="F195" s="24">
        <f t="shared" si="21"/>
        <v>223.63537197580561</v>
      </c>
      <c r="G195" s="24">
        <f t="shared" si="18"/>
        <v>1.8318053427296126</v>
      </c>
    </row>
    <row r="196" spans="1:7" x14ac:dyDescent="0.3">
      <c r="A196">
        <f t="shared" si="22"/>
        <v>191</v>
      </c>
      <c r="B196">
        <f t="shared" si="19"/>
        <v>16</v>
      </c>
      <c r="C196" s="24">
        <f t="shared" si="20"/>
        <v>224.63537197580561</v>
      </c>
      <c r="D196" s="24">
        <f t="shared" si="16"/>
        <v>0.56158842993951408</v>
      </c>
      <c r="E196" s="24">
        <f t="shared" si="17"/>
        <v>0.18766413367145429</v>
      </c>
      <c r="F196" s="24">
        <f t="shared" si="21"/>
        <v>225.00929627207367</v>
      </c>
      <c r="G196" s="24">
        <f t="shared" si="18"/>
        <v>1.8327212454009771</v>
      </c>
    </row>
    <row r="197" spans="1:7" x14ac:dyDescent="0.3">
      <c r="A197">
        <f t="shared" si="22"/>
        <v>192</v>
      </c>
      <c r="B197">
        <f t="shared" si="19"/>
        <v>16</v>
      </c>
      <c r="C197" s="24">
        <f t="shared" si="20"/>
        <v>226.00929627207367</v>
      </c>
      <c r="D197" s="24">
        <f t="shared" si="16"/>
        <v>0.56502324068018417</v>
      </c>
      <c r="E197" s="24">
        <f t="shared" si="17"/>
        <v>0.1888119329272949</v>
      </c>
      <c r="F197" s="24">
        <f t="shared" si="21"/>
        <v>226.38550757982654</v>
      </c>
      <c r="G197" s="24">
        <f t="shared" si="18"/>
        <v>1.8336376060236779</v>
      </c>
    </row>
    <row r="198" spans="1:7" x14ac:dyDescent="0.3">
      <c r="A198">
        <f t="shared" si="22"/>
        <v>193</v>
      </c>
      <c r="B198">
        <f t="shared" si="19"/>
        <v>17</v>
      </c>
      <c r="C198" s="24">
        <f t="shared" si="20"/>
        <v>227.38550757982654</v>
      </c>
      <c r="D198" s="24">
        <f t="shared" ref="D198:D245" si="23">C198*InvReturn/12</f>
        <v>0.56846376894956629</v>
      </c>
      <c r="E198" s="24">
        <f t="shared" ref="E198:E245" si="24">(C198+D198)*FundCharge/12</f>
        <v>0.18996164279064676</v>
      </c>
      <c r="F198" s="24">
        <f t="shared" si="21"/>
        <v>227.76400970598544</v>
      </c>
      <c r="G198" s="24">
        <f t="shared" ref="G198:G245" si="25">IF(A198=1,InitExp,0)+RenExp/12*(1+Infl/12)^(A198-1)</f>
        <v>1.8345544248266896</v>
      </c>
    </row>
    <row r="199" spans="1:7" x14ac:dyDescent="0.3">
      <c r="A199">
        <f t="shared" si="22"/>
        <v>194</v>
      </c>
      <c r="B199">
        <f t="shared" ref="B199:B245" si="26">INT(1+(A199-1)/12)</f>
        <v>17</v>
      </c>
      <c r="C199" s="24">
        <f t="shared" ref="C199:C245" si="27">IF($A199=1,1,F198+1)</f>
        <v>228.76400970598544</v>
      </c>
      <c r="D199" s="24">
        <f t="shared" si="23"/>
        <v>0.57191002426496362</v>
      </c>
      <c r="E199" s="24">
        <f t="shared" si="24"/>
        <v>0.19111326644187532</v>
      </c>
      <c r="F199" s="24">
        <f t="shared" ref="F199:F245" si="28">C199+D199-E199</f>
        <v>229.14480646380852</v>
      </c>
      <c r="G199" s="24">
        <f t="shared" si="25"/>
        <v>1.8354717020391029</v>
      </c>
    </row>
    <row r="200" spans="1:7" x14ac:dyDescent="0.3">
      <c r="A200">
        <f t="shared" si="22"/>
        <v>195</v>
      </c>
      <c r="B200">
        <f t="shared" si="26"/>
        <v>17</v>
      </c>
      <c r="C200" s="24">
        <f t="shared" si="27"/>
        <v>230.14480646380852</v>
      </c>
      <c r="D200" s="24">
        <f t="shared" si="23"/>
        <v>0.57536201615952132</v>
      </c>
      <c r="E200" s="24">
        <f t="shared" si="24"/>
        <v>0.19226680706664004</v>
      </c>
      <c r="F200" s="24">
        <f t="shared" si="28"/>
        <v>230.52790167290141</v>
      </c>
      <c r="G200" s="24">
        <f t="shared" si="25"/>
        <v>1.8363894378901222</v>
      </c>
    </row>
    <row r="201" spans="1:7" x14ac:dyDescent="0.3">
      <c r="A201">
        <f t="shared" si="22"/>
        <v>196</v>
      </c>
      <c r="B201">
        <f t="shared" si="26"/>
        <v>17</v>
      </c>
      <c r="C201" s="24">
        <f t="shared" si="27"/>
        <v>231.52790167290141</v>
      </c>
      <c r="D201" s="24">
        <f t="shared" si="23"/>
        <v>0.57881975418225351</v>
      </c>
      <c r="E201" s="24">
        <f t="shared" si="24"/>
        <v>0.19342226785590308</v>
      </c>
      <c r="F201" s="24">
        <f t="shared" si="28"/>
        <v>231.91329915922776</v>
      </c>
      <c r="G201" s="24">
        <f t="shared" si="25"/>
        <v>1.8373076326090674</v>
      </c>
    </row>
    <row r="202" spans="1:7" x14ac:dyDescent="0.3">
      <c r="A202">
        <f t="shared" si="22"/>
        <v>197</v>
      </c>
      <c r="B202">
        <f t="shared" si="26"/>
        <v>17</v>
      </c>
      <c r="C202" s="24">
        <f t="shared" si="27"/>
        <v>232.91329915922776</v>
      </c>
      <c r="D202" s="24">
        <f t="shared" si="23"/>
        <v>0.5822832478980694</v>
      </c>
      <c r="E202" s="24">
        <f t="shared" si="24"/>
        <v>0.19457965200593819</v>
      </c>
      <c r="F202" s="24">
        <f t="shared" si="28"/>
        <v>233.3010027551199</v>
      </c>
      <c r="G202" s="24">
        <f t="shared" si="25"/>
        <v>1.8382262864253718</v>
      </c>
    </row>
    <row r="203" spans="1:7" x14ac:dyDescent="0.3">
      <c r="A203">
        <f t="shared" si="22"/>
        <v>198</v>
      </c>
      <c r="B203">
        <f t="shared" si="26"/>
        <v>17</v>
      </c>
      <c r="C203" s="24">
        <f t="shared" si="27"/>
        <v>234.3010027551199</v>
      </c>
      <c r="D203" s="24">
        <f t="shared" si="23"/>
        <v>0.58575250688779967</v>
      </c>
      <c r="E203" s="24">
        <f t="shared" si="24"/>
        <v>0.19573896271833977</v>
      </c>
      <c r="F203" s="24">
        <f t="shared" si="28"/>
        <v>234.69101629928934</v>
      </c>
      <c r="G203" s="24">
        <f t="shared" si="25"/>
        <v>1.8391453995685845</v>
      </c>
    </row>
    <row r="204" spans="1:7" x14ac:dyDescent="0.3">
      <c r="A204">
        <f t="shared" si="22"/>
        <v>199</v>
      </c>
      <c r="B204">
        <f t="shared" si="26"/>
        <v>17</v>
      </c>
      <c r="C204" s="24">
        <f t="shared" si="27"/>
        <v>235.69101629928934</v>
      </c>
      <c r="D204" s="24">
        <f t="shared" si="23"/>
        <v>0.58922754074822337</v>
      </c>
      <c r="E204" s="24">
        <f t="shared" si="24"/>
        <v>0.19690020320003132</v>
      </c>
      <c r="F204" s="24">
        <f t="shared" si="28"/>
        <v>236.08334363683753</v>
      </c>
      <c r="G204" s="24">
        <f t="shared" si="25"/>
        <v>1.8400649722683686</v>
      </c>
    </row>
    <row r="205" spans="1:7" x14ac:dyDescent="0.3">
      <c r="A205">
        <f t="shared" si="22"/>
        <v>200</v>
      </c>
      <c r="B205">
        <f t="shared" si="26"/>
        <v>17</v>
      </c>
      <c r="C205" s="24">
        <f t="shared" si="27"/>
        <v>237.08334363683753</v>
      </c>
      <c r="D205" s="24">
        <f t="shared" si="23"/>
        <v>0.59270835909209374</v>
      </c>
      <c r="E205" s="24">
        <f t="shared" si="24"/>
        <v>0.19806337666327467</v>
      </c>
      <c r="F205" s="24">
        <f t="shared" si="28"/>
        <v>237.47798861926634</v>
      </c>
      <c r="G205" s="24">
        <f t="shared" si="25"/>
        <v>1.8409850047545029</v>
      </c>
    </row>
    <row r="206" spans="1:7" x14ac:dyDescent="0.3">
      <c r="A206">
        <f t="shared" si="22"/>
        <v>201</v>
      </c>
      <c r="B206">
        <f t="shared" si="26"/>
        <v>17</v>
      </c>
      <c r="C206" s="24">
        <f t="shared" si="27"/>
        <v>238.47798861926634</v>
      </c>
      <c r="D206" s="24">
        <f t="shared" si="23"/>
        <v>0.59619497154816581</v>
      </c>
      <c r="E206" s="24">
        <f t="shared" si="24"/>
        <v>0.19922848632567877</v>
      </c>
      <c r="F206" s="24">
        <f t="shared" si="28"/>
        <v>238.87495510448883</v>
      </c>
      <c r="G206" s="24">
        <f t="shared" si="25"/>
        <v>1.8419054972568802</v>
      </c>
    </row>
    <row r="207" spans="1:7" x14ac:dyDescent="0.3">
      <c r="A207">
        <f t="shared" si="22"/>
        <v>202</v>
      </c>
      <c r="B207">
        <f t="shared" si="26"/>
        <v>17</v>
      </c>
      <c r="C207" s="24">
        <f t="shared" si="27"/>
        <v>239.87495510448883</v>
      </c>
      <c r="D207" s="24">
        <f t="shared" si="23"/>
        <v>0.59968738776122199</v>
      </c>
      <c r="E207" s="24">
        <f t="shared" si="24"/>
        <v>0.20039553541020838</v>
      </c>
      <c r="F207" s="24">
        <f t="shared" si="28"/>
        <v>240.27424695683987</v>
      </c>
      <c r="G207" s="24">
        <f t="shared" si="25"/>
        <v>1.842826450005508</v>
      </c>
    </row>
    <row r="208" spans="1:7" x14ac:dyDescent="0.3">
      <c r="A208">
        <f t="shared" si="22"/>
        <v>203</v>
      </c>
      <c r="B208">
        <f t="shared" si="26"/>
        <v>17</v>
      </c>
      <c r="C208" s="24">
        <f t="shared" si="27"/>
        <v>241.27424695683987</v>
      </c>
      <c r="D208" s="24">
        <f t="shared" si="23"/>
        <v>0.60318561739209964</v>
      </c>
      <c r="E208" s="24">
        <f t="shared" si="24"/>
        <v>0.20156452714519332</v>
      </c>
      <c r="F208" s="24">
        <f t="shared" si="28"/>
        <v>241.67586804708677</v>
      </c>
      <c r="G208" s="24">
        <f t="shared" si="25"/>
        <v>1.8437478632305113</v>
      </c>
    </row>
    <row r="209" spans="1:7" x14ac:dyDescent="0.3">
      <c r="A209">
        <f t="shared" si="22"/>
        <v>204</v>
      </c>
      <c r="B209">
        <f t="shared" si="26"/>
        <v>17</v>
      </c>
      <c r="C209" s="24">
        <f t="shared" si="27"/>
        <v>242.67586804708677</v>
      </c>
      <c r="D209" s="24">
        <f t="shared" si="23"/>
        <v>0.60668967011771691</v>
      </c>
      <c r="E209" s="24">
        <f t="shared" si="24"/>
        <v>0.20273546476433704</v>
      </c>
      <c r="F209" s="24">
        <f t="shared" si="28"/>
        <v>243.07982225244012</v>
      </c>
      <c r="G209" s="24">
        <f t="shared" si="25"/>
        <v>1.8446697371621261</v>
      </c>
    </row>
    <row r="210" spans="1:7" x14ac:dyDescent="0.3">
      <c r="A210">
        <f t="shared" si="22"/>
        <v>205</v>
      </c>
      <c r="B210">
        <f t="shared" si="26"/>
        <v>18</v>
      </c>
      <c r="C210" s="24">
        <f t="shared" si="27"/>
        <v>244.07982225244012</v>
      </c>
      <c r="D210" s="24">
        <f t="shared" si="23"/>
        <v>0.61019955563110029</v>
      </c>
      <c r="E210" s="24">
        <f t="shared" si="24"/>
        <v>0.20390835150672604</v>
      </c>
      <c r="F210" s="24">
        <f t="shared" si="28"/>
        <v>244.48611345656451</v>
      </c>
      <c r="G210" s="24">
        <f t="shared" si="25"/>
        <v>1.8455920720307077</v>
      </c>
    </row>
    <row r="211" spans="1:7" x14ac:dyDescent="0.3">
      <c r="A211">
        <f t="shared" si="22"/>
        <v>206</v>
      </c>
      <c r="B211">
        <f t="shared" si="26"/>
        <v>18</v>
      </c>
      <c r="C211" s="24">
        <f t="shared" si="27"/>
        <v>245.48611345656451</v>
      </c>
      <c r="D211" s="24">
        <f t="shared" si="23"/>
        <v>0.61371528364141126</v>
      </c>
      <c r="E211" s="24">
        <f t="shared" si="24"/>
        <v>0.20508319061683825</v>
      </c>
      <c r="F211" s="24">
        <f t="shared" si="28"/>
        <v>245.89474554958906</v>
      </c>
      <c r="G211" s="24">
        <f t="shared" si="25"/>
        <v>1.8465148680667229</v>
      </c>
    </row>
    <row r="212" spans="1:7" x14ac:dyDescent="0.3">
      <c r="A212">
        <f t="shared" si="22"/>
        <v>207</v>
      </c>
      <c r="B212">
        <f t="shared" si="26"/>
        <v>18</v>
      </c>
      <c r="C212" s="24">
        <f t="shared" si="27"/>
        <v>246.89474554958906</v>
      </c>
      <c r="D212" s="24">
        <f t="shared" si="23"/>
        <v>0.61723686387397259</v>
      </c>
      <c r="E212" s="24">
        <f t="shared" si="24"/>
        <v>0.20625998534455256</v>
      </c>
      <c r="F212" s="24">
        <f t="shared" si="28"/>
        <v>247.30572242811849</v>
      </c>
      <c r="G212" s="24">
        <f t="shared" si="25"/>
        <v>1.8474381255007555</v>
      </c>
    </row>
    <row r="213" spans="1:7" x14ac:dyDescent="0.3">
      <c r="A213">
        <f t="shared" si="22"/>
        <v>208</v>
      </c>
      <c r="B213">
        <f t="shared" si="26"/>
        <v>18</v>
      </c>
      <c r="C213" s="24">
        <f t="shared" si="27"/>
        <v>248.30572242811849</v>
      </c>
      <c r="D213" s="24">
        <f t="shared" si="23"/>
        <v>0.6207643060702962</v>
      </c>
      <c r="E213" s="24">
        <f t="shared" si="24"/>
        <v>0.20743873894515732</v>
      </c>
      <c r="F213" s="24">
        <f t="shared" si="28"/>
        <v>248.71904799524361</v>
      </c>
      <c r="G213" s="24">
        <f t="shared" si="25"/>
        <v>1.8483618445635064</v>
      </c>
    </row>
    <row r="214" spans="1:7" x14ac:dyDescent="0.3">
      <c r="A214">
        <f t="shared" si="22"/>
        <v>209</v>
      </c>
      <c r="B214">
        <f t="shared" si="26"/>
        <v>18</v>
      </c>
      <c r="C214" s="24">
        <f t="shared" si="27"/>
        <v>249.71904799524361</v>
      </c>
      <c r="D214" s="24">
        <f t="shared" si="23"/>
        <v>0.62429761998810906</v>
      </c>
      <c r="E214" s="24">
        <f t="shared" si="24"/>
        <v>0.2086194546793598</v>
      </c>
      <c r="F214" s="24">
        <f t="shared" si="28"/>
        <v>250.13472616055236</v>
      </c>
      <c r="G214" s="24">
        <f t="shared" si="25"/>
        <v>1.8492860254857879</v>
      </c>
    </row>
    <row r="215" spans="1:7" x14ac:dyDescent="0.3">
      <c r="A215">
        <f t="shared" si="22"/>
        <v>210</v>
      </c>
      <c r="B215">
        <f t="shared" si="26"/>
        <v>18</v>
      </c>
      <c r="C215" s="24">
        <f t="shared" si="27"/>
        <v>251.13472616055236</v>
      </c>
      <c r="D215" s="24">
        <f t="shared" si="23"/>
        <v>0.62783681540138081</v>
      </c>
      <c r="E215" s="24">
        <f t="shared" si="24"/>
        <v>0.20980213581329479</v>
      </c>
      <c r="F215" s="24">
        <f t="shared" si="28"/>
        <v>251.55276084014045</v>
      </c>
      <c r="G215" s="24">
        <f t="shared" si="25"/>
        <v>1.8502106684985309</v>
      </c>
    </row>
    <row r="216" spans="1:7" x14ac:dyDescent="0.3">
      <c r="A216">
        <f t="shared" si="22"/>
        <v>211</v>
      </c>
      <c r="B216">
        <f t="shared" si="26"/>
        <v>18</v>
      </c>
      <c r="C216" s="24">
        <f t="shared" si="27"/>
        <v>252.55276084014045</v>
      </c>
      <c r="D216" s="24">
        <f t="shared" si="23"/>
        <v>0.63138190210035117</v>
      </c>
      <c r="E216" s="24">
        <f t="shared" si="24"/>
        <v>0.21098678561853401</v>
      </c>
      <c r="F216" s="24">
        <f t="shared" si="28"/>
        <v>252.97315595662226</v>
      </c>
      <c r="G216" s="24">
        <f t="shared" si="25"/>
        <v>1.8511357738327803</v>
      </c>
    </row>
    <row r="217" spans="1:7" x14ac:dyDescent="0.3">
      <c r="A217">
        <f t="shared" si="22"/>
        <v>212</v>
      </c>
      <c r="B217">
        <f t="shared" si="26"/>
        <v>18</v>
      </c>
      <c r="C217" s="24">
        <f t="shared" si="27"/>
        <v>253.97315595662226</v>
      </c>
      <c r="D217" s="24">
        <f t="shared" si="23"/>
        <v>0.63493288989155561</v>
      </c>
      <c r="E217" s="24">
        <f t="shared" si="24"/>
        <v>0.21217340737209486</v>
      </c>
      <c r="F217" s="24">
        <f t="shared" si="28"/>
        <v>254.39591543914173</v>
      </c>
      <c r="G217" s="24">
        <f t="shared" si="25"/>
        <v>1.8520613417196967</v>
      </c>
    </row>
    <row r="218" spans="1:7" x14ac:dyDescent="0.3">
      <c r="A218">
        <f t="shared" si="22"/>
        <v>213</v>
      </c>
      <c r="B218">
        <f t="shared" si="26"/>
        <v>18</v>
      </c>
      <c r="C218" s="24">
        <f t="shared" si="27"/>
        <v>255.39591543914173</v>
      </c>
      <c r="D218" s="24">
        <f t="shared" si="23"/>
        <v>0.63848978859785432</v>
      </c>
      <c r="E218" s="24">
        <f t="shared" si="24"/>
        <v>0.21336200435644967</v>
      </c>
      <c r="F218" s="24">
        <f t="shared" si="28"/>
        <v>255.82104322338313</v>
      </c>
      <c r="G218" s="24">
        <f t="shared" si="25"/>
        <v>1.8529873723905563</v>
      </c>
    </row>
    <row r="219" spans="1:7" x14ac:dyDescent="0.3">
      <c r="A219">
        <f t="shared" si="22"/>
        <v>214</v>
      </c>
      <c r="B219">
        <f t="shared" si="26"/>
        <v>18</v>
      </c>
      <c r="C219" s="24">
        <f t="shared" si="27"/>
        <v>256.82104322338313</v>
      </c>
      <c r="D219" s="24">
        <f t="shared" si="23"/>
        <v>0.64205260805845776</v>
      </c>
      <c r="E219" s="24">
        <f t="shared" si="24"/>
        <v>0.21455257985953466</v>
      </c>
      <c r="F219" s="24">
        <f t="shared" si="28"/>
        <v>257.24854325158208</v>
      </c>
      <c r="G219" s="24">
        <f t="shared" si="25"/>
        <v>1.8539138660767516</v>
      </c>
    </row>
    <row r="220" spans="1:7" x14ac:dyDescent="0.3">
      <c r="A220">
        <f t="shared" si="22"/>
        <v>215</v>
      </c>
      <c r="B220">
        <f t="shared" si="26"/>
        <v>18</v>
      </c>
      <c r="C220" s="24">
        <f t="shared" si="27"/>
        <v>258.24854325158208</v>
      </c>
      <c r="D220" s="24">
        <f t="shared" si="23"/>
        <v>0.64562135812895516</v>
      </c>
      <c r="E220" s="24">
        <f t="shared" si="24"/>
        <v>0.21574513717475918</v>
      </c>
      <c r="F220" s="24">
        <f t="shared" si="28"/>
        <v>258.67841947253629</v>
      </c>
      <c r="G220" s="24">
        <f t="shared" si="25"/>
        <v>1.8548408230097895</v>
      </c>
    </row>
    <row r="221" spans="1:7" x14ac:dyDescent="0.3">
      <c r="A221">
        <f t="shared" si="22"/>
        <v>216</v>
      </c>
      <c r="B221">
        <f t="shared" si="26"/>
        <v>18</v>
      </c>
      <c r="C221" s="24">
        <f t="shared" si="27"/>
        <v>259.67841947253629</v>
      </c>
      <c r="D221" s="24">
        <f t="shared" si="23"/>
        <v>0.64919604868134073</v>
      </c>
      <c r="E221" s="24">
        <f t="shared" si="24"/>
        <v>0.21693967960101471</v>
      </c>
      <c r="F221" s="24">
        <f t="shared" si="28"/>
        <v>260.11067584161663</v>
      </c>
      <c r="G221" s="24">
        <f t="shared" si="25"/>
        <v>1.855768243421295</v>
      </c>
    </row>
    <row r="222" spans="1:7" x14ac:dyDescent="0.3">
      <c r="A222">
        <f t="shared" si="22"/>
        <v>217</v>
      </c>
      <c r="B222">
        <f t="shared" si="26"/>
        <v>19</v>
      </c>
      <c r="C222" s="24">
        <f t="shared" si="27"/>
        <v>261.11067584161663</v>
      </c>
      <c r="D222" s="24">
        <f t="shared" si="23"/>
        <v>0.65277668960404156</v>
      </c>
      <c r="E222" s="24">
        <f t="shared" si="24"/>
        <v>0.21813621044268386</v>
      </c>
      <c r="F222" s="24">
        <f t="shared" si="28"/>
        <v>261.54531632077794</v>
      </c>
      <c r="G222" s="24">
        <f t="shared" si="25"/>
        <v>1.8566961275430054</v>
      </c>
    </row>
    <row r="223" spans="1:7" x14ac:dyDescent="0.3">
      <c r="A223">
        <f t="shared" si="22"/>
        <v>218</v>
      </c>
      <c r="B223">
        <f t="shared" si="26"/>
        <v>19</v>
      </c>
      <c r="C223" s="24">
        <f t="shared" si="27"/>
        <v>262.54531632077794</v>
      </c>
      <c r="D223" s="24">
        <f t="shared" si="23"/>
        <v>0.65636329080194489</v>
      </c>
      <c r="E223" s="24">
        <f t="shared" si="24"/>
        <v>0.2193347330096499</v>
      </c>
      <c r="F223" s="24">
        <f t="shared" si="28"/>
        <v>262.98234487857025</v>
      </c>
      <c r="G223" s="24">
        <f t="shared" si="25"/>
        <v>1.8576244756067766</v>
      </c>
    </row>
    <row r="224" spans="1:7" x14ac:dyDescent="0.3">
      <c r="A224">
        <f t="shared" si="22"/>
        <v>219</v>
      </c>
      <c r="B224">
        <f t="shared" si="26"/>
        <v>19</v>
      </c>
      <c r="C224" s="24">
        <f t="shared" si="27"/>
        <v>263.98234487857025</v>
      </c>
      <c r="D224" s="24">
        <f t="shared" si="23"/>
        <v>0.65995586219642555</v>
      </c>
      <c r="E224" s="24">
        <f t="shared" si="24"/>
        <v>0.22053525061730553</v>
      </c>
      <c r="F224" s="24">
        <f t="shared" si="28"/>
        <v>264.42176549014931</v>
      </c>
      <c r="G224" s="24">
        <f t="shared" si="25"/>
        <v>1.8585532878445803</v>
      </c>
    </row>
    <row r="225" spans="1:7" x14ac:dyDescent="0.3">
      <c r="A225">
        <f t="shared" si="22"/>
        <v>220</v>
      </c>
      <c r="B225">
        <f t="shared" si="26"/>
        <v>19</v>
      </c>
      <c r="C225" s="24">
        <f t="shared" si="27"/>
        <v>265.42176549014931</v>
      </c>
      <c r="D225" s="24">
        <f t="shared" si="23"/>
        <v>0.66355441372537327</v>
      </c>
      <c r="E225" s="24">
        <f t="shared" si="24"/>
        <v>0.22173776658656222</v>
      </c>
      <c r="F225" s="24">
        <f t="shared" si="28"/>
        <v>265.86358213728812</v>
      </c>
      <c r="G225" s="24">
        <f t="shared" si="25"/>
        <v>1.8594825644885027</v>
      </c>
    </row>
    <row r="226" spans="1:7" x14ac:dyDescent="0.3">
      <c r="A226">
        <f t="shared" si="22"/>
        <v>221</v>
      </c>
      <c r="B226">
        <f t="shared" si="26"/>
        <v>19</v>
      </c>
      <c r="C226" s="24">
        <f t="shared" si="27"/>
        <v>266.86358213728812</v>
      </c>
      <c r="D226" s="24">
        <f t="shared" si="23"/>
        <v>0.66715895534322023</v>
      </c>
      <c r="E226" s="24">
        <f t="shared" si="24"/>
        <v>0.22294228424385945</v>
      </c>
      <c r="F226" s="24">
        <f t="shared" si="28"/>
        <v>267.30779880838747</v>
      </c>
      <c r="G226" s="24">
        <f t="shared" si="25"/>
        <v>1.8604123057707467</v>
      </c>
    </row>
    <row r="227" spans="1:7" x14ac:dyDescent="0.3">
      <c r="A227">
        <f t="shared" si="22"/>
        <v>222</v>
      </c>
      <c r="B227">
        <f t="shared" si="26"/>
        <v>19</v>
      </c>
      <c r="C227" s="24">
        <f t="shared" si="27"/>
        <v>268.30779880838747</v>
      </c>
      <c r="D227" s="24">
        <f t="shared" si="23"/>
        <v>0.67076949702096866</v>
      </c>
      <c r="E227" s="24">
        <f t="shared" si="24"/>
        <v>0.2241488069211737</v>
      </c>
      <c r="F227" s="24">
        <f t="shared" si="28"/>
        <v>268.75441949848727</v>
      </c>
      <c r="G227" s="24">
        <f t="shared" si="25"/>
        <v>1.861342511923632</v>
      </c>
    </row>
    <row r="228" spans="1:7" x14ac:dyDescent="0.3">
      <c r="A228">
        <f t="shared" si="22"/>
        <v>223</v>
      </c>
      <c r="B228">
        <f t="shared" si="26"/>
        <v>19</v>
      </c>
      <c r="C228" s="24">
        <f t="shared" si="27"/>
        <v>269.75441949848727</v>
      </c>
      <c r="D228" s="24">
        <f t="shared" si="23"/>
        <v>0.67438604874621821</v>
      </c>
      <c r="E228" s="24">
        <f t="shared" si="24"/>
        <v>0.22535733795602789</v>
      </c>
      <c r="F228" s="24">
        <f t="shared" si="28"/>
        <v>270.20344820927744</v>
      </c>
      <c r="G228" s="24">
        <f t="shared" si="25"/>
        <v>1.8622731831795929</v>
      </c>
    </row>
    <row r="229" spans="1:7" x14ac:dyDescent="0.3">
      <c r="A229">
        <f t="shared" si="22"/>
        <v>224</v>
      </c>
      <c r="B229">
        <f t="shared" si="26"/>
        <v>19</v>
      </c>
      <c r="C229" s="24">
        <f t="shared" si="27"/>
        <v>271.20344820927744</v>
      </c>
      <c r="D229" s="24">
        <f t="shared" si="23"/>
        <v>0.67800862052319355</v>
      </c>
      <c r="E229" s="24">
        <f t="shared" si="24"/>
        <v>0.22656788069150055</v>
      </c>
      <c r="F229" s="24">
        <f t="shared" si="28"/>
        <v>271.65488894910914</v>
      </c>
      <c r="G229" s="24">
        <f t="shared" si="25"/>
        <v>1.8632043197711834</v>
      </c>
    </row>
    <row r="230" spans="1:7" x14ac:dyDescent="0.3">
      <c r="A230">
        <f t="shared" si="22"/>
        <v>225</v>
      </c>
      <c r="B230">
        <f t="shared" si="26"/>
        <v>19</v>
      </c>
      <c r="C230" s="24">
        <f t="shared" si="27"/>
        <v>272.65488894910914</v>
      </c>
      <c r="D230" s="24">
        <f t="shared" si="23"/>
        <v>0.6816372223727728</v>
      </c>
      <c r="E230" s="24">
        <f t="shared" si="24"/>
        <v>0.22778043847623494</v>
      </c>
      <c r="F230" s="24">
        <f t="shared" si="28"/>
        <v>273.10874573300566</v>
      </c>
      <c r="G230" s="24">
        <f t="shared" si="25"/>
        <v>1.8641359219310687</v>
      </c>
    </row>
    <row r="231" spans="1:7" x14ac:dyDescent="0.3">
      <c r="A231">
        <f t="shared" si="22"/>
        <v>226</v>
      </c>
      <c r="B231">
        <f t="shared" si="26"/>
        <v>19</v>
      </c>
      <c r="C231" s="24">
        <f t="shared" si="27"/>
        <v>274.10874573300566</v>
      </c>
      <c r="D231" s="24">
        <f t="shared" si="23"/>
        <v>0.68527186433251419</v>
      </c>
      <c r="E231" s="24">
        <f t="shared" si="24"/>
        <v>0.22899501466444847</v>
      </c>
      <c r="F231" s="24">
        <f t="shared" si="28"/>
        <v>274.56502258267369</v>
      </c>
      <c r="G231" s="24">
        <f t="shared" si="25"/>
        <v>1.8650679898920342</v>
      </c>
    </row>
    <row r="232" spans="1:7" x14ac:dyDescent="0.3">
      <c r="A232">
        <f t="shared" si="22"/>
        <v>227</v>
      </c>
      <c r="B232">
        <f t="shared" si="26"/>
        <v>19</v>
      </c>
      <c r="C232" s="24">
        <f t="shared" si="27"/>
        <v>275.56502258267369</v>
      </c>
      <c r="D232" s="24">
        <f t="shared" si="23"/>
        <v>0.68891255645668414</v>
      </c>
      <c r="E232" s="24">
        <f t="shared" si="24"/>
        <v>0.23021161261594195</v>
      </c>
      <c r="F232" s="24">
        <f t="shared" si="28"/>
        <v>276.0237235265144</v>
      </c>
      <c r="G232" s="24">
        <f t="shared" si="25"/>
        <v>1.8660005238869801</v>
      </c>
    </row>
    <row r="233" spans="1:7" x14ac:dyDescent="0.3">
      <c r="A233">
        <f t="shared" si="22"/>
        <v>228</v>
      </c>
      <c r="B233">
        <f t="shared" si="26"/>
        <v>19</v>
      </c>
      <c r="C233" s="24">
        <f t="shared" si="27"/>
        <v>277.0237235265144</v>
      </c>
      <c r="D233" s="24">
        <f t="shared" si="23"/>
        <v>0.69255930881628602</v>
      </c>
      <c r="E233" s="24">
        <f t="shared" si="24"/>
        <v>0.2314302356961089</v>
      </c>
      <c r="F233" s="24">
        <f t="shared" si="28"/>
        <v>277.48485259963456</v>
      </c>
      <c r="G233" s="24">
        <f t="shared" si="25"/>
        <v>1.8669335241489236</v>
      </c>
    </row>
    <row r="234" spans="1:7" x14ac:dyDescent="0.3">
      <c r="A234">
        <f t="shared" si="22"/>
        <v>229</v>
      </c>
      <c r="B234">
        <f t="shared" si="26"/>
        <v>20</v>
      </c>
      <c r="C234" s="24">
        <f t="shared" si="27"/>
        <v>278.48485259963456</v>
      </c>
      <c r="D234" s="24">
        <f t="shared" si="23"/>
        <v>0.69621213149908634</v>
      </c>
      <c r="E234" s="24">
        <f t="shared" si="24"/>
        <v>0.23265088727594471</v>
      </c>
      <c r="F234" s="24">
        <f t="shared" si="28"/>
        <v>278.94841384385768</v>
      </c>
      <c r="G234" s="24">
        <f t="shared" si="25"/>
        <v>1.8678669909109979</v>
      </c>
    </row>
    <row r="235" spans="1:7" x14ac:dyDescent="0.3">
      <c r="A235">
        <f t="shared" si="22"/>
        <v>230</v>
      </c>
      <c r="B235">
        <f t="shared" si="26"/>
        <v>20</v>
      </c>
      <c r="C235" s="24">
        <f t="shared" si="27"/>
        <v>279.94841384385768</v>
      </c>
      <c r="D235" s="24">
        <f t="shared" si="23"/>
        <v>0.69987103460964428</v>
      </c>
      <c r="E235" s="24">
        <f t="shared" si="24"/>
        <v>0.23387357073205614</v>
      </c>
      <c r="F235" s="24">
        <f t="shared" si="28"/>
        <v>280.41441130773529</v>
      </c>
      <c r="G235" s="24">
        <f t="shared" si="25"/>
        <v>1.8688009244064538</v>
      </c>
    </row>
    <row r="236" spans="1:7" x14ac:dyDescent="0.3">
      <c r="A236">
        <f t="shared" si="22"/>
        <v>231</v>
      </c>
      <c r="B236">
        <f t="shared" si="26"/>
        <v>20</v>
      </c>
      <c r="C236" s="24">
        <f t="shared" si="27"/>
        <v>281.41441130773529</v>
      </c>
      <c r="D236" s="24">
        <f t="shared" si="23"/>
        <v>0.70353602826933814</v>
      </c>
      <c r="E236" s="24">
        <f t="shared" si="24"/>
        <v>0.23509828944667055</v>
      </c>
      <c r="F236" s="24">
        <f t="shared" si="28"/>
        <v>281.88284904655796</v>
      </c>
      <c r="G236" s="24">
        <f t="shared" si="25"/>
        <v>1.8697353248686566</v>
      </c>
    </row>
    <row r="237" spans="1:7" x14ac:dyDescent="0.3">
      <c r="A237">
        <f t="shared" si="22"/>
        <v>232</v>
      </c>
      <c r="B237">
        <f t="shared" si="26"/>
        <v>20</v>
      </c>
      <c r="C237" s="24">
        <f t="shared" si="27"/>
        <v>282.88284904655796</v>
      </c>
      <c r="D237" s="24">
        <f t="shared" si="23"/>
        <v>0.70720712261639485</v>
      </c>
      <c r="E237" s="24">
        <f t="shared" si="24"/>
        <v>0.23632504680764532</v>
      </c>
      <c r="F237" s="24">
        <f t="shared" si="28"/>
        <v>283.35373112236675</v>
      </c>
      <c r="G237" s="24">
        <f t="shared" si="25"/>
        <v>1.8706701925310909</v>
      </c>
    </row>
    <row r="238" spans="1:7" x14ac:dyDescent="0.3">
      <c r="A238">
        <f t="shared" si="22"/>
        <v>233</v>
      </c>
      <c r="B238">
        <f t="shared" si="26"/>
        <v>20</v>
      </c>
      <c r="C238" s="24">
        <f t="shared" si="27"/>
        <v>284.35373112236675</v>
      </c>
      <c r="D238" s="24">
        <f t="shared" si="23"/>
        <v>0.71088432780591682</v>
      </c>
      <c r="E238" s="24">
        <f t="shared" si="24"/>
        <v>0.23755384620847722</v>
      </c>
      <c r="F238" s="24">
        <f t="shared" si="28"/>
        <v>284.82706160396418</v>
      </c>
      <c r="G238" s="24">
        <f t="shared" si="25"/>
        <v>1.8716055276273562</v>
      </c>
    </row>
    <row r="239" spans="1:7" x14ac:dyDescent="0.3">
      <c r="A239">
        <f t="shared" si="22"/>
        <v>234</v>
      </c>
      <c r="B239">
        <f t="shared" si="26"/>
        <v>20</v>
      </c>
      <c r="C239" s="24">
        <f t="shared" si="27"/>
        <v>285.82706160396418</v>
      </c>
      <c r="D239" s="24">
        <f t="shared" si="23"/>
        <v>0.7145676540099104</v>
      </c>
      <c r="E239" s="24">
        <f t="shared" si="24"/>
        <v>0.23878469104831176</v>
      </c>
      <c r="F239" s="24">
        <f t="shared" si="28"/>
        <v>286.30284456692578</v>
      </c>
      <c r="G239" s="24">
        <f t="shared" si="25"/>
        <v>1.8725413303911702</v>
      </c>
    </row>
    <row r="240" spans="1:7" x14ac:dyDescent="0.3">
      <c r="A240">
        <f t="shared" si="22"/>
        <v>235</v>
      </c>
      <c r="B240">
        <f t="shared" si="26"/>
        <v>20</v>
      </c>
      <c r="C240" s="24">
        <f t="shared" si="27"/>
        <v>287.30284456692578</v>
      </c>
      <c r="D240" s="24">
        <f t="shared" si="23"/>
        <v>0.71825711141731441</v>
      </c>
      <c r="E240" s="24">
        <f t="shared" si="24"/>
        <v>0.24001758473195256</v>
      </c>
      <c r="F240" s="24">
        <f t="shared" si="28"/>
        <v>287.78108409361113</v>
      </c>
      <c r="G240" s="24">
        <f t="shared" si="25"/>
        <v>1.8734776010563656</v>
      </c>
    </row>
    <row r="241" spans="1:7" x14ac:dyDescent="0.3">
      <c r="A241">
        <f t="shared" si="22"/>
        <v>236</v>
      </c>
      <c r="B241">
        <f t="shared" si="26"/>
        <v>20</v>
      </c>
      <c r="C241" s="24">
        <f t="shared" si="27"/>
        <v>288.78108409361113</v>
      </c>
      <c r="D241" s="24">
        <f t="shared" si="23"/>
        <v>0.72195271023402785</v>
      </c>
      <c r="E241" s="24">
        <f t="shared" si="24"/>
        <v>0.24125253066987096</v>
      </c>
      <c r="F241" s="24">
        <f t="shared" si="28"/>
        <v>289.26178427317524</v>
      </c>
      <c r="G241" s="24">
        <f t="shared" si="25"/>
        <v>1.8744143398568935</v>
      </c>
    </row>
    <row r="242" spans="1:7" x14ac:dyDescent="0.3">
      <c r="A242">
        <f t="shared" si="22"/>
        <v>237</v>
      </c>
      <c r="B242">
        <f t="shared" si="26"/>
        <v>20</v>
      </c>
      <c r="C242" s="24">
        <f t="shared" si="27"/>
        <v>290.26178427317524</v>
      </c>
      <c r="D242" s="24">
        <f t="shared" si="23"/>
        <v>0.72565446068293804</v>
      </c>
      <c r="E242" s="24">
        <f t="shared" si="24"/>
        <v>0.24248953227821515</v>
      </c>
      <c r="F242" s="24">
        <f t="shared" si="28"/>
        <v>290.74494920157997</v>
      </c>
      <c r="G242" s="24">
        <f t="shared" si="25"/>
        <v>1.8753515470268227</v>
      </c>
    </row>
    <row r="243" spans="1:7" x14ac:dyDescent="0.3">
      <c r="A243">
        <f t="shared" si="22"/>
        <v>238</v>
      </c>
      <c r="B243">
        <f t="shared" si="26"/>
        <v>20</v>
      </c>
      <c r="C243" s="24">
        <f t="shared" si="27"/>
        <v>291.74494920157997</v>
      </c>
      <c r="D243" s="24">
        <f t="shared" si="23"/>
        <v>0.7293623730039499</v>
      </c>
      <c r="E243" s="24">
        <f t="shared" si="24"/>
        <v>0.24372859297881991</v>
      </c>
      <c r="F243" s="24">
        <f t="shared" si="28"/>
        <v>292.2305829816051</v>
      </c>
      <c r="G243" s="24">
        <f t="shared" si="25"/>
        <v>1.8762892228003356</v>
      </c>
    </row>
    <row r="244" spans="1:7" x14ac:dyDescent="0.3">
      <c r="A244">
        <f t="shared" si="22"/>
        <v>239</v>
      </c>
      <c r="B244">
        <f t="shared" si="26"/>
        <v>20</v>
      </c>
      <c r="C244" s="24">
        <f t="shared" si="27"/>
        <v>293.2305829816051</v>
      </c>
      <c r="D244" s="24">
        <f t="shared" si="23"/>
        <v>0.73307645745401262</v>
      </c>
      <c r="E244" s="24">
        <f t="shared" si="24"/>
        <v>0.24496971619921593</v>
      </c>
      <c r="F244" s="24">
        <f t="shared" si="28"/>
        <v>293.71868972285989</v>
      </c>
      <c r="G244" s="24">
        <f t="shared" si="25"/>
        <v>1.8772273674117355</v>
      </c>
    </row>
    <row r="245" spans="1:7" x14ac:dyDescent="0.3">
      <c r="A245">
        <f t="shared" si="22"/>
        <v>240</v>
      </c>
      <c r="B245">
        <f t="shared" si="26"/>
        <v>20</v>
      </c>
      <c r="C245" s="24">
        <f t="shared" si="27"/>
        <v>294.71868972285989</v>
      </c>
      <c r="D245" s="24">
        <f t="shared" si="23"/>
        <v>0.73679672430714971</v>
      </c>
      <c r="E245" s="24">
        <f t="shared" si="24"/>
        <v>0.24621290537263921</v>
      </c>
      <c r="F245" s="24">
        <f t="shared" si="28"/>
        <v>295.2092735417944</v>
      </c>
      <c r="G245" s="24">
        <f t="shared" si="25"/>
        <v>1.8781659810954419</v>
      </c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U245"/>
  <sheetViews>
    <sheetView workbookViewId="0"/>
  </sheetViews>
  <sheetFormatPr defaultColWidth="11" defaultRowHeight="15.6" x14ac:dyDescent="0.3"/>
  <cols>
    <col min="3" max="3" width="11.59765625" bestFit="1" customWidth="1"/>
    <col min="4" max="4" width="11.59765625" customWidth="1"/>
    <col min="5" max="5" width="11.59765625" bestFit="1" customWidth="1"/>
    <col min="6" max="7" width="14.3984375" bestFit="1" customWidth="1"/>
    <col min="8" max="8" width="11.59765625" bestFit="1" customWidth="1"/>
    <col min="9" max="9" width="11.59765625" customWidth="1"/>
    <col min="10" max="10" width="12.09765625" bestFit="1" customWidth="1"/>
    <col min="11" max="11" width="14.3984375" bestFit="1" customWidth="1"/>
    <col min="12" max="12" width="13.3984375" bestFit="1" customWidth="1"/>
    <col min="13" max="13" width="11.59765625" bestFit="1" customWidth="1"/>
    <col min="14" max="14" width="11.59765625" customWidth="1"/>
    <col min="15" max="15" width="11.59765625" bestFit="1" customWidth="1"/>
    <col min="16" max="16" width="14.3984375" bestFit="1" customWidth="1"/>
    <col min="17" max="17" width="12.59765625" bestFit="1" customWidth="1"/>
    <col min="18" max="18" width="11.59765625" bestFit="1" customWidth="1"/>
    <col min="19" max="19" width="11.59765625" customWidth="1"/>
    <col min="20" max="20" width="11.59765625" bestFit="1" customWidth="1"/>
    <col min="21" max="22" width="14.3984375" bestFit="1" customWidth="1"/>
    <col min="23" max="23" width="11.59765625" bestFit="1" customWidth="1"/>
    <col min="24" max="24" width="11.59765625" customWidth="1"/>
    <col min="25" max="25" width="11.59765625" bestFit="1" customWidth="1"/>
    <col min="26" max="26" width="14.3984375" bestFit="1" customWidth="1"/>
    <col min="27" max="27" width="13.8984375" bestFit="1" customWidth="1"/>
    <col min="28" max="28" width="11.59765625" bestFit="1" customWidth="1"/>
    <col min="29" max="29" width="11.59765625" customWidth="1"/>
    <col min="30" max="30" width="11.59765625" bestFit="1" customWidth="1"/>
    <col min="31" max="31" width="14.3984375" bestFit="1" customWidth="1"/>
    <col min="32" max="32" width="13.8984375" bestFit="1" customWidth="1"/>
    <col min="33" max="33" width="11.59765625" bestFit="1" customWidth="1"/>
    <col min="34" max="34" width="11.59765625" customWidth="1"/>
    <col min="35" max="35" width="11.59765625" bestFit="1" customWidth="1"/>
    <col min="36" max="36" width="14.3984375" bestFit="1" customWidth="1"/>
    <col min="37" max="37" width="13.3984375" bestFit="1" customWidth="1"/>
    <col min="38" max="38" width="11.59765625" bestFit="1" customWidth="1"/>
    <col min="39" max="39" width="11.59765625" customWidth="1"/>
    <col min="40" max="40" width="11.59765625" bestFit="1" customWidth="1"/>
    <col min="41" max="41" width="14.3984375" bestFit="1" customWidth="1"/>
    <col min="42" max="42" width="13.8984375" bestFit="1" customWidth="1"/>
    <col min="43" max="43" width="11.59765625" bestFit="1" customWidth="1"/>
    <col min="44" max="44" width="11.59765625" customWidth="1"/>
    <col min="45" max="45" width="11.59765625" bestFit="1" customWidth="1"/>
    <col min="46" max="46" width="14.3984375" bestFit="1" customWidth="1"/>
    <col min="47" max="47" width="13.8984375" bestFit="1" customWidth="1"/>
  </cols>
  <sheetData>
    <row r="1" spans="1:47" ht="17.399999999999999" x14ac:dyDescent="0.35">
      <c r="A1" s="5" t="s">
        <v>36</v>
      </c>
      <c r="B1" s="5"/>
    </row>
    <row r="2" spans="1:47" x14ac:dyDescent="0.3">
      <c r="A2" t="s">
        <v>37</v>
      </c>
      <c r="P2" s="6"/>
      <c r="Q2" s="6"/>
    </row>
    <row r="4" spans="1:47" x14ac:dyDescent="0.3">
      <c r="C4" s="17" t="str">
        <f>"Premium: "&amp;PremiumLow&amp;", Term: " &amp;TermLow</f>
        <v>Premium: 50, Term: 5</v>
      </c>
      <c r="D4" s="10"/>
      <c r="E4" s="10"/>
      <c r="F4" s="10"/>
      <c r="G4" s="11"/>
      <c r="H4" s="17" t="str">
        <f>"Premium: "&amp;PremiumLow&amp;", Term: " &amp;TermMed</f>
        <v>Premium: 50, Term: 10</v>
      </c>
      <c r="I4" s="10"/>
      <c r="J4" s="10"/>
      <c r="K4" s="10"/>
      <c r="L4" s="11"/>
      <c r="M4" s="17" t="str">
        <f>"Premium: "&amp;PremiumLow&amp;", Term: " &amp;TermHigh</f>
        <v>Premium: 50, Term: 15</v>
      </c>
      <c r="N4" s="10"/>
      <c r="O4" s="10"/>
      <c r="P4" s="10"/>
      <c r="Q4" s="11"/>
      <c r="R4" s="17" t="str">
        <f>"Premium: "&amp;PremiumMed&amp;", Term: " &amp;TermLow</f>
        <v>Premium: 100, Term: 5</v>
      </c>
      <c r="S4" s="10"/>
      <c r="T4" s="10"/>
      <c r="U4" s="10"/>
      <c r="V4" s="11"/>
      <c r="W4" s="17" t="str">
        <f>"Premium: "&amp;PremiumMed&amp;", Term: " &amp;TermMed</f>
        <v>Premium: 100, Term: 10</v>
      </c>
      <c r="X4" s="10"/>
      <c r="Y4" s="10"/>
      <c r="Z4" s="10"/>
      <c r="AA4" s="11"/>
      <c r="AB4" s="17" t="str">
        <f>"Premium: "&amp;PremiumMed&amp;", Term: " &amp;TermHigh</f>
        <v>Premium: 100, Term: 15</v>
      </c>
      <c r="AC4" s="10"/>
      <c r="AD4" s="10"/>
      <c r="AE4" s="10"/>
      <c r="AF4" s="11"/>
      <c r="AG4" s="17" t="str">
        <f>"Premium: "&amp;PremiumHigh&amp;", Term: " &amp;TermLow</f>
        <v>Premium: 200, Term: 5</v>
      </c>
      <c r="AH4" s="10"/>
      <c r="AI4" s="10"/>
      <c r="AJ4" s="10"/>
      <c r="AK4" s="11"/>
      <c r="AL4" s="17" t="str">
        <f>"Premium: "&amp;PremiumHigh&amp;", Term: " &amp;TermMed</f>
        <v>Premium: 200, Term: 10</v>
      </c>
      <c r="AM4" s="10"/>
      <c r="AN4" s="10"/>
      <c r="AO4" s="10"/>
      <c r="AP4" s="11"/>
      <c r="AQ4" s="17" t="str">
        <f>"Premium: "&amp;PremiumHigh&amp;", Term: " &amp;TermHigh</f>
        <v>Premium: 200, Term: 15</v>
      </c>
      <c r="AR4" s="10"/>
      <c r="AS4" s="10"/>
      <c r="AT4" s="10"/>
      <c r="AU4" s="11"/>
    </row>
    <row r="5" spans="1:47" ht="31.2" x14ac:dyDescent="0.3">
      <c r="A5" s="4" t="s">
        <v>6</v>
      </c>
      <c r="B5" s="4" t="s">
        <v>24</v>
      </c>
      <c r="C5" s="19" t="s">
        <v>43</v>
      </c>
      <c r="D5" s="37" t="s">
        <v>9</v>
      </c>
      <c r="E5" s="20" t="s">
        <v>5</v>
      </c>
      <c r="F5" s="21" t="s">
        <v>12</v>
      </c>
      <c r="G5" s="22" t="s">
        <v>13</v>
      </c>
      <c r="H5" s="19" t="s">
        <v>43</v>
      </c>
      <c r="I5" s="19" t="s">
        <v>9</v>
      </c>
      <c r="J5" s="20" t="s">
        <v>5</v>
      </c>
      <c r="K5" s="21" t="s">
        <v>12</v>
      </c>
      <c r="L5" s="22" t="s">
        <v>13</v>
      </c>
      <c r="M5" s="19" t="s">
        <v>43</v>
      </c>
      <c r="N5" s="19" t="s">
        <v>9</v>
      </c>
      <c r="O5" s="20" t="s">
        <v>5</v>
      </c>
      <c r="P5" s="21" t="s">
        <v>12</v>
      </c>
      <c r="Q5" s="22" t="s">
        <v>13</v>
      </c>
      <c r="R5" s="19" t="s">
        <v>43</v>
      </c>
      <c r="S5" s="19" t="s">
        <v>9</v>
      </c>
      <c r="T5" s="20" t="s">
        <v>5</v>
      </c>
      <c r="U5" s="21" t="s">
        <v>12</v>
      </c>
      <c r="V5" s="22" t="s">
        <v>13</v>
      </c>
      <c r="W5" s="19" t="s">
        <v>43</v>
      </c>
      <c r="X5" s="19" t="s">
        <v>9</v>
      </c>
      <c r="Y5" s="20" t="s">
        <v>5</v>
      </c>
      <c r="Z5" s="21" t="s">
        <v>12</v>
      </c>
      <c r="AA5" s="22" t="s">
        <v>13</v>
      </c>
      <c r="AB5" s="19" t="s">
        <v>43</v>
      </c>
      <c r="AC5" s="19" t="s">
        <v>9</v>
      </c>
      <c r="AD5" s="20" t="s">
        <v>5</v>
      </c>
      <c r="AE5" s="21" t="s">
        <v>12</v>
      </c>
      <c r="AF5" s="22" t="s">
        <v>13</v>
      </c>
      <c r="AG5" s="19" t="s">
        <v>43</v>
      </c>
      <c r="AH5" s="19" t="s">
        <v>9</v>
      </c>
      <c r="AI5" s="20" t="s">
        <v>5</v>
      </c>
      <c r="AJ5" s="21" t="s">
        <v>12</v>
      </c>
      <c r="AK5" s="22" t="s">
        <v>13</v>
      </c>
      <c r="AL5" s="19" t="s">
        <v>43</v>
      </c>
      <c r="AM5" s="19" t="s">
        <v>9</v>
      </c>
      <c r="AN5" s="20" t="s">
        <v>5</v>
      </c>
      <c r="AO5" s="21" t="s">
        <v>12</v>
      </c>
      <c r="AP5" s="22" t="s">
        <v>13</v>
      </c>
      <c r="AQ5" s="19" t="s">
        <v>43</v>
      </c>
      <c r="AR5" s="19" t="s">
        <v>9</v>
      </c>
      <c r="AS5" s="20" t="s">
        <v>5</v>
      </c>
      <c r="AT5" s="21" t="s">
        <v>12</v>
      </c>
      <c r="AU5" s="22" t="s">
        <v>13</v>
      </c>
    </row>
    <row r="6" spans="1:47" x14ac:dyDescent="0.3">
      <c r="A6">
        <v>1</v>
      </c>
      <c r="B6">
        <f>INT(1+(A6-1)/12)</f>
        <v>1</v>
      </c>
      <c r="C6" s="28">
        <f>IF($B6&lt;=TermLow,'Policy projection'!$C6*(PremiumLow*VLOOKUP(PremiumLow,PremiumCharge,2)),0)</f>
        <v>1.5</v>
      </c>
      <c r="D6" s="32">
        <f>IF($B6&lt;=TermLow,'Policy projection'!$C6*(AllocPremLow*'Fund Projection'!$E6),0)</f>
        <v>4.0517708333333333E-2</v>
      </c>
      <c r="E6" s="29">
        <f>IF($B6&lt;=TermLow,'Policy projection'!$E6*'Fund Projection'!$F6*AllocPremLow*VLOOKUP(TermLow-$B6,ExitCharge,2,TRUE),0)</f>
        <v>4.0483943576388884E-3</v>
      </c>
      <c r="F6" s="29">
        <f>IF($B6&lt;=TermLow,SUM(C6:E6)-'Policy projection'!$C6*'Fund Projection'!$G6,0)</f>
        <v>-200.12210056397569</v>
      </c>
      <c r="G6" s="30">
        <f t="shared" ref="G6:G69" si="0">IF($B6&gt;TermLow,0,(G7+F6)/(1+DiscRate/12))</f>
        <v>-151.33134554215508</v>
      </c>
      <c r="H6" s="28">
        <f>IF($B6&lt;=TermMed,'Policy projection'!$C6*(PremiumLow*VLOOKUP(PremiumLow,PremiumCharge,2)),0)</f>
        <v>1.5</v>
      </c>
      <c r="I6" s="29">
        <f>IF($B6&lt;=TermMed,'Policy projection'!$C6*(AllocPremLow*'Fund Projection'!$E6),0)</f>
        <v>4.0517708333333333E-2</v>
      </c>
      <c r="J6" s="29">
        <f>IF($B6&lt;=TermMed,'Policy projection'!$E6*'Fund Projection'!$F6*AllocPremLow*VLOOKUP(TermMed-$B6,ExitCharge,2,TRUE),0)</f>
        <v>8.0967887152777768E-3</v>
      </c>
      <c r="K6" s="29">
        <f>IF($B6&lt;=TermMed,SUM(H6:J6)-'Policy projection'!$C6*'Fund Projection'!$G6,0)</f>
        <v>-200.11805216961804</v>
      </c>
      <c r="L6" s="30">
        <f t="shared" ref="L6:L69" si="1">IF($B6&gt;TermMed,0,(L7+K6)/(1+DiscRate/12))</f>
        <v>-38.695961640349353</v>
      </c>
      <c r="M6" s="28">
        <f>IF($B6&lt;=TermHigh,'Policy projection'!$C6*(PremiumLow*VLOOKUP(PremiumLow,PremiumCharge,2)),0)</f>
        <v>1.5</v>
      </c>
      <c r="N6" s="29">
        <f>IF($B6&lt;=TermHigh,'Policy projection'!$C6*(AllocPremLow*'Fund Projection'!$E6),0)</f>
        <v>4.0517708333333333E-2</v>
      </c>
      <c r="O6" s="29">
        <f>IF($B6&lt;=TermHigh,'Policy projection'!$E6*'Fund Projection'!$F6*AllocPremLow*VLOOKUP(TermHigh-$B6,ExitCharge,2,TRUE),0)</f>
        <v>1.0120985894097221E-2</v>
      </c>
      <c r="P6" s="29">
        <f>IF($B6&lt;=TermHigh,SUM(M6:O6)-'Policy projection'!$C6*'Fund Projection'!$G6,0)</f>
        <v>-200.11602797243921</v>
      </c>
      <c r="Q6" s="30">
        <f t="shared" ref="Q6:Q69" si="2">IF($B6&gt;TermHigh,0,(Q7+P6)/(1+DiscRate/12))</f>
        <v>91.506939125303319</v>
      </c>
      <c r="R6" s="28">
        <f>IF($B6&lt;=TermLow,'Policy projection'!$C6*(PremiumMed*VLOOKUP(PremiumMed,PremiumCharge,2)),0)</f>
        <v>1</v>
      </c>
      <c r="S6" s="29">
        <f>IF($B6&lt;=TermLow,'Policy projection'!$C6*(AllocPremMed*'Fund Projection'!$E6),0)</f>
        <v>8.2706249999999995E-2</v>
      </c>
      <c r="T6" s="29">
        <f>IF($B6&lt;=TermLow,'Policy projection'!$E6*'Fund Projection'!$F6*AllocPremMed*VLOOKUP(TermLow-$B6,ExitCharge,2,TRUE),0)</f>
        <v>8.2637328124999989E-3</v>
      </c>
      <c r="U6" s="29">
        <f>IF($B6&lt;=TermLow,SUM(R6:T6)-'Policy projection'!$C6*'Fund Projection'!$G6,0)</f>
        <v>-200.57569668385415</v>
      </c>
      <c r="V6" s="30">
        <f t="shared" ref="V6:V69" si="3">IF($B6&gt;TermLow,0,(V7+U6)/(1+DiscRate/12))</f>
        <v>-115.66197774615991</v>
      </c>
      <c r="W6" s="28">
        <f>IF($B6&lt;=TermMed,'Policy projection'!$C6*(PremiumMed*VLOOKUP(PremiumMed,PremiumCharge,2)),0)</f>
        <v>1</v>
      </c>
      <c r="X6" s="29">
        <f>IF($B6&lt;=TermMed,'Policy projection'!$C6*(AllocPremMed*'Fund Projection'!$E6),0)</f>
        <v>8.2706249999999995E-2</v>
      </c>
      <c r="Y6" s="29">
        <f>IF($B6&lt;=TermMed,'Policy projection'!$E6*'Fund Projection'!$F6*AllocPremMed*VLOOKUP(TermMed-$B6,ExitCharge,2,TRUE),0)</f>
        <v>1.6527465624999998E-2</v>
      </c>
      <c r="Z6" s="29">
        <f>IF($B6&lt;=TermMed,SUM(W6:Y6)-'Policy projection'!$C6*'Fund Projection'!$G6,0)</f>
        <v>-200.56743295104167</v>
      </c>
      <c r="AA6" s="30">
        <f t="shared" ref="AA6:AA69" si="4">IF($B6&gt;TermMed,0,(AA7+Z6)/(1+DiscRate/12))</f>
        <v>107.36751949123583</v>
      </c>
      <c r="AB6" s="28">
        <f>IF($B6&lt;=TermHigh,'Policy projection'!$C6*(PremiumMed*VLOOKUP(PremiumMed,PremiumCharge,2)),0)</f>
        <v>1</v>
      </c>
      <c r="AC6" s="29">
        <f>IF($B6&lt;=TermHigh,'Policy projection'!$C6*(AllocPremMed*'Fund Projection'!$E6),0)</f>
        <v>8.2706249999999995E-2</v>
      </c>
      <c r="AD6" s="29">
        <f>IF($B6&lt;=TermHigh,'Policy projection'!$E6*'Fund Projection'!$F6*AllocPremMed*VLOOKUP(TermHigh-$B6,ExitCharge,2,TRUE),0)</f>
        <v>2.0659332031249998E-2</v>
      </c>
      <c r="AE6" s="29">
        <f>IF($B6&lt;=TermHigh,SUM(AB6:AD6)-'Policy projection'!$C6*'Fund Projection'!$G6,0)</f>
        <v>-200.56330108463541</v>
      </c>
      <c r="AF6" s="30">
        <f t="shared" ref="AF6:AF69" si="5">IF($B6&gt;TermHigh,0,(AF7+AE6)/(1+DiscRate/12))</f>
        <v>369.9708844629107</v>
      </c>
      <c r="AG6" s="28">
        <f>IF($B6&lt;=TermLow,'Policy projection'!$C6*(PremiumHigh*VLOOKUP(PremiumHigh,PremiumCharge,2)),0)</f>
        <v>0</v>
      </c>
      <c r="AH6" s="29">
        <f>IF($B6&lt;=TermLow,'Policy projection'!$C6*(AllocPremHigh*'Fund Projection'!$E6),0)</f>
        <v>0.16708333333333331</v>
      </c>
      <c r="AI6" s="29">
        <f>IF($B6&lt;=TermLow,'Policy projection'!$E6*'Fund Projection'!$F6*AllocPremHigh*VLOOKUP(TermLow-$B6,ExitCharge,2,TRUE),0)</f>
        <v>1.669440972222222E-2</v>
      </c>
      <c r="AJ6" s="29">
        <f>IF($B6&lt;=TermLow,SUM(AG6:AI6)-'Policy projection'!$C6*'Fund Projection'!$G6,0)</f>
        <v>-201.48288892361111</v>
      </c>
      <c r="AK6" s="30">
        <f t="shared" ref="AK6:AK69" si="6">IF($B6&gt;TermLow,0,(AK7+AJ6)/(1+DiscRate/12))</f>
        <v>-44.323242154169463</v>
      </c>
      <c r="AL6" s="28">
        <f>IF($B6&lt;=TermMed,'Policy projection'!$C6*(PremiumHigh*VLOOKUP(PremiumHigh,PremiumCharge,2)),0)</f>
        <v>0</v>
      </c>
      <c r="AM6" s="29">
        <f>IF($B6&lt;=TermMed,'Policy projection'!$C6*(AllocPremHigh*'Fund Projection'!$E6),0)</f>
        <v>0.16708333333333331</v>
      </c>
      <c r="AN6" s="29">
        <f>IF($B6&lt;=TermMed,'Policy projection'!$E6*'Fund Projection'!$F6*AllocPremHigh*VLOOKUP(TermMed-$B6,ExitCharge,2,TRUE),0)</f>
        <v>3.338881944444444E-2</v>
      </c>
      <c r="AO6" s="29">
        <f>IF($B6&lt;=TermMed,SUM(AL6:AN6)-'Policy projection'!$C6*'Fund Projection'!$G6,0)</f>
        <v>-201.46619451388887</v>
      </c>
      <c r="AP6" s="30">
        <f t="shared" ref="AP6:AP69" si="7">IF($B6&gt;TermMed,0,(AP7+AO6)/(1+DiscRate/12))</f>
        <v>399.49448175440631</v>
      </c>
      <c r="AQ6" s="28">
        <f>IF($B6&lt;=TermHigh,'Policy projection'!$C6*(PremiumHigh*VLOOKUP(PremiumHigh,PremiumCharge,2)),0)</f>
        <v>0</v>
      </c>
      <c r="AR6" s="29">
        <f>IF($B6&lt;=TermHigh,'Policy projection'!$C6*(AllocPremHigh*'Fund Projection'!$E6),0)</f>
        <v>0.16708333333333331</v>
      </c>
      <c r="AS6" s="29">
        <f>IF($B6&lt;=TermHigh,'Policy projection'!$E6*'Fund Projection'!$F6*AllocPremHigh*VLOOKUP(TermHigh-$B6,ExitCharge,2,TRUE),0)</f>
        <v>4.1736024305555557E-2</v>
      </c>
      <c r="AT6" s="29">
        <f>IF($B6&lt;=TermHigh,SUM(AQ6:AS6)-'Policy projection'!$C6*'Fund Projection'!$G6,0)</f>
        <v>-201.45784730902776</v>
      </c>
      <c r="AU6" s="30">
        <f t="shared" ref="AU6:AU69" si="8">IF($B6&gt;TermHigh,0,(AU7+AT6)/(1+DiscRate/12))</f>
        <v>926.89877513812473</v>
      </c>
    </row>
    <row r="7" spans="1:47" x14ac:dyDescent="0.3">
      <c r="A7">
        <f>A6+1</f>
        <v>2</v>
      </c>
      <c r="B7">
        <f t="shared" ref="B7:B70" si="9">INT(1+(A7-1)/12)</f>
        <v>1</v>
      </c>
      <c r="C7" s="31">
        <f>IF($B7&lt;=TermLow,'Policy projection'!$C7*(PremiumLow*VLOOKUP(PremiumLow,PremiumCharge,2)),0)</f>
        <v>1.493125</v>
      </c>
      <c r="D7" s="32">
        <f>IF($B7&lt;=TermLow,'Policy projection'!$C7*(AllocPremLow*'Fund Projection'!$E7),0)</f>
        <v>8.0731140318890171E-2</v>
      </c>
      <c r="E7" s="32">
        <f>IF($B7&lt;=TermLow,'Policy projection'!$E7*'Fund Projection'!$F7*AllocPremLow*VLOOKUP(TermLow-$B7,ExitCharge,2,TRUE),0)</f>
        <v>8.0663864368624421E-3</v>
      </c>
      <c r="F7" s="32">
        <f>IF($B7&lt;=TermLow,SUM(C7:E7)-'Policy projection'!$C7*'Fund Projection'!$G7,0)</f>
        <v>-7.7934764910914112E-2</v>
      </c>
      <c r="G7" s="33">
        <f t="shared" si="0"/>
        <v>48.160207748728304</v>
      </c>
      <c r="H7" s="31">
        <f>IF($B7&lt;=TermMed,'Policy projection'!$C7*(PremiumLow*VLOOKUP(PremiumLow,PremiumCharge,2)),0)</f>
        <v>1.493125</v>
      </c>
      <c r="I7" s="32">
        <f>IF($B7&lt;=TermMed,'Policy projection'!$C7*(AllocPremLow*'Fund Projection'!$E7),0)</f>
        <v>8.0731140318890171E-2</v>
      </c>
      <c r="J7" s="32">
        <f>IF($B7&lt;=TermMed,'Policy projection'!$E7*'Fund Projection'!$F7*AllocPremLow*VLOOKUP(TermMed-$B7,ExitCharge,2,TRUE),0)</f>
        <v>1.6132772873724884E-2</v>
      </c>
      <c r="K7" s="32">
        <f>IF($B7&lt;=TermMed,SUM(H7:J7)-'Policy projection'!$C7*'Fund Projection'!$G7,0)</f>
        <v>-6.9868378474051696E-2</v>
      </c>
      <c r="L7" s="33">
        <f t="shared" si="1"/>
        <v>161.26085735576723</v>
      </c>
      <c r="M7" s="31">
        <f>IF($B7&lt;=TermHigh,'Policy projection'!$C7*(PremiumLow*VLOOKUP(PremiumLow,PremiumCharge,2)),0)</f>
        <v>1.493125</v>
      </c>
      <c r="N7" s="32">
        <f>IF($B7&lt;=TermHigh,'Policy projection'!$C7*(AllocPremLow*'Fund Projection'!$E7),0)</f>
        <v>8.0731140318890171E-2</v>
      </c>
      <c r="O7" s="32">
        <f>IF($B7&lt;=TermHigh,'Policy projection'!$E7*'Fund Projection'!$F7*AllocPremLow*VLOOKUP(TermHigh-$B7,ExitCharge,2,TRUE),0)</f>
        <v>2.016596609215611E-2</v>
      </c>
      <c r="P7" s="32">
        <f>IF($B7&lt;=TermHigh,SUM(M7:O7)-'Policy projection'!$C7*'Fund Projection'!$G7,0)</f>
        <v>-6.5835185255620488E-2</v>
      </c>
      <c r="Q7" s="33">
        <f t="shared" si="2"/>
        <v>292.00424601076463</v>
      </c>
      <c r="R7" s="31">
        <f>IF($B7&lt;=TermLow,'Policy projection'!$C7*(PremiumMed*VLOOKUP(PremiumMed,PremiumCharge,2)),0)</f>
        <v>0.99541666666666673</v>
      </c>
      <c r="S7" s="32">
        <f>IF($B7&lt;=TermLow,'Policy projection'!$C7*(AllocPremMed*'Fund Projection'!$E7),0)</f>
        <v>0.16479139982618821</v>
      </c>
      <c r="T7" s="32">
        <f>IF($B7&lt;=TermLow,'Policy projection'!$E7*'Fund Projection'!$F7*AllocPremMed*VLOOKUP(TermLow-$B7,ExitCharge,2,TRUE),0)</f>
        <v>1.6465407365966637E-2</v>
      </c>
      <c r="U7" s="32">
        <f>IF($B7&lt;=TermLow,SUM(R7:T7)-'Policy projection'!$C7*'Fund Projection'!$G7,0)</f>
        <v>-0.48318381780784514</v>
      </c>
      <c r="V7" s="33">
        <f t="shared" si="3"/>
        <v>84.431794030418573</v>
      </c>
      <c r="W7" s="31">
        <f>IF($B7&lt;=TermMed,'Policy projection'!$C7*(PremiumMed*VLOOKUP(PremiumMed,PremiumCharge,2)),0)</f>
        <v>0.99541666666666673</v>
      </c>
      <c r="X7" s="32">
        <f>IF($B7&lt;=TermMed,'Policy projection'!$C7*(AllocPremMed*'Fund Projection'!$E7),0)</f>
        <v>0.16479139982618821</v>
      </c>
      <c r="Y7" s="32">
        <f>IF($B7&lt;=TermMed,'Policy projection'!$E7*'Fund Projection'!$F7*AllocPremMed*VLOOKUP(TermMed-$B7,ExitCharge,2,TRUE),0)</f>
        <v>3.2930814731933274E-2</v>
      </c>
      <c r="Z7" s="32">
        <f>IF($B7&lt;=TermMed,SUM(W7:Y7)-'Policy projection'!$C7*'Fund Projection'!$G7,0)</f>
        <v>-0.46671841044187845</v>
      </c>
      <c r="AA7" s="33">
        <f t="shared" si="4"/>
        <v>308.3823171068243</v>
      </c>
      <c r="AB7" s="31">
        <f>IF($B7&lt;=TermHigh,'Policy projection'!$C7*(PremiumMed*VLOOKUP(PremiumMed,PremiumCharge,2)),0)</f>
        <v>0.99541666666666673</v>
      </c>
      <c r="AC7" s="32">
        <f>IF($B7&lt;=TermHigh,'Policy projection'!$C7*(AllocPremMed*'Fund Projection'!$E7),0)</f>
        <v>0.16479139982618821</v>
      </c>
      <c r="AD7" s="32">
        <f>IF($B7&lt;=TermHigh,'Policy projection'!$E7*'Fund Projection'!$F7*AllocPremMed*VLOOKUP(TermHigh-$B7,ExitCharge,2,TRUE),0)</f>
        <v>4.116351841491659E-2</v>
      </c>
      <c r="AE7" s="32">
        <f>IF($B7&lt;=TermHigh,SUM(AB7:AD7)-'Policy projection'!$C7*'Fund Projection'!$G7,0)</f>
        <v>-0.45848570675889522</v>
      </c>
      <c r="AF7" s="33">
        <f t="shared" si="5"/>
        <v>572.07573089947493</v>
      </c>
      <c r="AG7" s="31">
        <f>IF($B7&lt;=TermLow,'Policy projection'!$C7*(PremiumHigh*VLOOKUP(PremiumHigh,PremiumCharge,2)),0)</f>
        <v>0</v>
      </c>
      <c r="AH7" s="32">
        <f>IF($B7&lt;=TermLow,'Policy projection'!$C7*(AllocPremHigh*'Fund Projection'!$E7),0)</f>
        <v>0.33291191884078425</v>
      </c>
      <c r="AI7" s="32">
        <f>IF($B7&lt;=TermLow,'Policy projection'!$E7*'Fund Projection'!$F7*AllocPremHigh*VLOOKUP(TermLow-$B7,ExitCharge,2,TRUE),0)</f>
        <v>3.3263449224175019E-2</v>
      </c>
      <c r="AJ7" s="32">
        <f>IF($B7&lt;=TermLow,SUM(AG7:AI7)-'Policy projection'!$C7*'Fund Projection'!$G7,0)</f>
        <v>-1.2936819236017074</v>
      </c>
      <c r="AK7" s="33">
        <f t="shared" si="6"/>
        <v>156.97496659379928</v>
      </c>
      <c r="AL7" s="31">
        <f>IF($B7&lt;=TermMed,'Policy projection'!$C7*(PremiumHigh*VLOOKUP(PremiumHigh,PremiumCharge,2)),0)</f>
        <v>0</v>
      </c>
      <c r="AM7" s="32">
        <f>IF($B7&lt;=TermMed,'Policy projection'!$C7*(AllocPremHigh*'Fund Projection'!$E7),0)</f>
        <v>0.33291191884078425</v>
      </c>
      <c r="AN7" s="32">
        <f>IF($B7&lt;=TermMed,'Policy projection'!$E7*'Fund Projection'!$F7*AllocPremHigh*VLOOKUP(TermMed-$B7,ExitCharge,2,TRUE),0)</f>
        <v>6.6526898448350039E-2</v>
      </c>
      <c r="AO7" s="32">
        <f>IF($B7&lt;=TermMed,SUM(AL7:AN7)-'Policy projection'!$C7*'Fund Projection'!$G7,0)</f>
        <v>-1.2604184743775324</v>
      </c>
      <c r="AP7" s="33">
        <f t="shared" si="7"/>
        <v>602.62523660893851</v>
      </c>
      <c r="AQ7" s="31">
        <f>IF($B7&lt;=TermHigh,'Policy projection'!$C7*(PremiumHigh*VLOOKUP(PremiumHigh,PremiumCharge,2)),0)</f>
        <v>0</v>
      </c>
      <c r="AR7" s="32">
        <f>IF($B7&lt;=TermHigh,'Policy projection'!$C7*(AllocPremHigh*'Fund Projection'!$E7),0)</f>
        <v>0.33291191884078425</v>
      </c>
      <c r="AS7" s="32">
        <f>IF($B7&lt;=TermHigh,'Policy projection'!$E7*'Fund Projection'!$F7*AllocPremHigh*VLOOKUP(TermHigh-$B7,ExitCharge,2,TRUE),0)</f>
        <v>8.3158623060437559E-2</v>
      </c>
      <c r="AT7" s="32">
        <f>IF($B7&lt;=TermHigh,SUM(AQ7:AS7)-'Policy projection'!$C7*'Fund Projection'!$G7,0)</f>
        <v>-1.2437867497654449</v>
      </c>
      <c r="AU7" s="33">
        <f t="shared" si="8"/>
        <v>1132.2187006768947</v>
      </c>
    </row>
    <row r="8" spans="1:47" x14ac:dyDescent="0.3">
      <c r="A8">
        <f t="shared" ref="A8:A71" si="10">A7+1</f>
        <v>3</v>
      </c>
      <c r="B8">
        <f t="shared" si="9"/>
        <v>1</v>
      </c>
      <c r="C8" s="31">
        <f>IF($B8&lt;=TermLow,'Policy projection'!$C8*(PremiumLow*VLOOKUP(PremiumLow,PremiumCharge,2)),0)</f>
        <v>1.4862815104166667</v>
      </c>
      <c r="D8" s="32">
        <f>IF($B8&lt;=TermLow,'Policy projection'!$C8*(AllocPremLow*'Fund Projection'!$E8),0)</f>
        <v>0.1206420375379363</v>
      </c>
      <c r="E8" s="32">
        <f>IF($B8&lt;=TermLow,'Policy projection'!$E8*'Fund Projection'!$F8*AllocPremLow*VLOOKUP(TermLow-$B8,ExitCharge,2,TRUE),0)</f>
        <v>1.2054150250665471E-2</v>
      </c>
      <c r="F8" s="32">
        <f>IF($B8&lt;=TermLow,SUM(C8:E8)-'Policy projection'!$C8*'Fund Projection'!$G8,0)</f>
        <v>-3.4098039014132553E-2</v>
      </c>
      <c r="G8" s="33">
        <f t="shared" si="0"/>
        <v>48.438810045925585</v>
      </c>
      <c r="H8" s="31">
        <f>IF($B8&lt;=TermMed,'Policy projection'!$C8*(PremiumLow*VLOOKUP(PremiumLow,PremiumCharge,2)),0)</f>
        <v>1.4862815104166667</v>
      </c>
      <c r="I8" s="32">
        <f>IF($B8&lt;=TermMed,'Policy projection'!$C8*(AllocPremLow*'Fund Projection'!$E8),0)</f>
        <v>0.1206420375379363</v>
      </c>
      <c r="J8" s="32">
        <f>IF($B8&lt;=TermMed,'Policy projection'!$E8*'Fund Projection'!$F8*AllocPremLow*VLOOKUP(TermMed-$B8,ExitCharge,2,TRUE),0)</f>
        <v>2.4108300501330941E-2</v>
      </c>
      <c r="K8" s="32">
        <f>IF($B8&lt;=TermMed,SUM(H8:J8)-'Policy projection'!$C8*'Fund Projection'!$G8,0)</f>
        <v>-2.2043888763467079E-2</v>
      </c>
      <c r="L8" s="33">
        <f t="shared" si="1"/>
        <v>162.00264597322362</v>
      </c>
      <c r="M8" s="31">
        <f>IF($B8&lt;=TermHigh,'Policy projection'!$C8*(PremiumLow*VLOOKUP(PremiumLow,PremiumCharge,2)),0)</f>
        <v>1.4862815104166667</v>
      </c>
      <c r="N8" s="32">
        <f>IF($B8&lt;=TermHigh,'Policy projection'!$C8*(AllocPremLow*'Fund Projection'!$E8),0)</f>
        <v>0.1206420375379363</v>
      </c>
      <c r="O8" s="32">
        <f>IF($B8&lt;=TermHigh,'Policy projection'!$E8*'Fund Projection'!$F8*AllocPremLow*VLOOKUP(TermHigh-$B8,ExitCharge,2,TRUE),0)</f>
        <v>3.0135375626663675E-2</v>
      </c>
      <c r="P8" s="32">
        <f>IF($B8&lt;=TermHigh,SUM(M8:O8)-'Policy projection'!$C8*'Fund Projection'!$G8,0)</f>
        <v>-1.6016813638134453E-2</v>
      </c>
      <c r="Q8" s="33">
        <f t="shared" si="2"/>
        <v>293.28676555439841</v>
      </c>
      <c r="R8" s="31">
        <f>IF($B8&lt;=TermLow,'Policy projection'!$C8*(PremiumMed*VLOOKUP(PremiumMed,PremiumCharge,2)),0)</f>
        <v>0.99085434027777775</v>
      </c>
      <c r="S8" s="32">
        <f>IF($B8&lt;=TermLow,'Policy projection'!$C8*(AllocPremMed*'Fund Projection'!$E8),0)</f>
        <v>0.2462590044588803</v>
      </c>
      <c r="T8" s="32">
        <f>IF($B8&lt;=TermLow,'Policy projection'!$E8*'Fund Projection'!$F8*AllocPremMed*VLOOKUP(TermLow-$B8,ExitCharge,2,TRUE),0)</f>
        <v>2.4605378862183124E-2</v>
      </c>
      <c r="U8" s="32">
        <f>IF($B8&lt;=TermLow,SUM(R8:T8)-'Policy projection'!$C8*'Fund Projection'!$G8,0)</f>
        <v>-0.39135701362055975</v>
      </c>
      <c r="V8" s="33">
        <f t="shared" si="3"/>
        <v>85.266776990019821</v>
      </c>
      <c r="W8" s="31">
        <f>IF($B8&lt;=TermMed,'Policy projection'!$C8*(PremiumMed*VLOOKUP(PremiumMed,PremiumCharge,2)),0)</f>
        <v>0.99085434027777775</v>
      </c>
      <c r="X8" s="32">
        <f>IF($B8&lt;=TermMed,'Policy projection'!$C8*(AllocPremMed*'Fund Projection'!$E8),0)</f>
        <v>0.2462590044588803</v>
      </c>
      <c r="Y8" s="32">
        <f>IF($B8&lt;=TermMed,'Policy projection'!$E8*'Fund Projection'!$F8*AllocPremMed*VLOOKUP(TermMed-$B8,ExitCharge,2,TRUE),0)</f>
        <v>4.9210757724366248E-2</v>
      </c>
      <c r="Z8" s="32">
        <f>IF($B8&lt;=TermMed,SUM(W8:Y8)-'Policy projection'!$C8*'Fund Projection'!$G8,0)</f>
        <v>-0.36675163475837658</v>
      </c>
      <c r="AA8" s="33">
        <f t="shared" si="4"/>
        <v>310.13396183854462</v>
      </c>
      <c r="AB8" s="31">
        <f>IF($B8&lt;=TermHigh,'Policy projection'!$C8*(PremiumMed*VLOOKUP(PremiumMed,PremiumCharge,2)),0)</f>
        <v>0.99085434027777775</v>
      </c>
      <c r="AC8" s="32">
        <f>IF($B8&lt;=TermHigh,'Policy projection'!$C8*(AllocPremMed*'Fund Projection'!$E8),0)</f>
        <v>0.2462590044588803</v>
      </c>
      <c r="AD8" s="32">
        <f>IF($B8&lt;=TermHigh,'Policy projection'!$E8*'Fund Projection'!$F8*AllocPremMed*VLOOKUP(TermHigh-$B8,ExitCharge,2,TRUE),0)</f>
        <v>6.1513447155457812E-2</v>
      </c>
      <c r="AE8" s="32">
        <f>IF($B8&lt;=TermHigh,SUM(AB8:AD8)-'Policy projection'!$C8*'Fund Projection'!$G8,0)</f>
        <v>-0.35444894532728499</v>
      </c>
      <c r="AF8" s="33">
        <f t="shared" si="5"/>
        <v>574.91786548498158</v>
      </c>
      <c r="AG8" s="31">
        <f>IF($B8&lt;=TermLow,'Policy projection'!$C8*(PremiumHigh*VLOOKUP(PremiumHigh,PremiumCharge,2)),0)</f>
        <v>0</v>
      </c>
      <c r="AH8" s="32">
        <f>IF($B8&lt;=TermLow,'Policy projection'!$C8*(AllocPremHigh*'Fund Projection'!$E8),0)</f>
        <v>0.49749293830076824</v>
      </c>
      <c r="AI8" s="32">
        <f>IF($B8&lt;=TermLow,'Policy projection'!$E8*'Fund Projection'!$F8*AllocPremHigh*VLOOKUP(TermLow-$B8,ExitCharge,2,TRUE),0)</f>
        <v>4.9707836085218435E-2</v>
      </c>
      <c r="AJ8" s="32">
        <f>IF($B8&lt;=TermLow,SUM(AG8:AI8)-'Policy projection'!$C8*'Fund Projection'!$G8,0)</f>
        <v>-1.1058749628334144</v>
      </c>
      <c r="AK8" s="33">
        <f t="shared" si="6"/>
        <v>158.92271087820848</v>
      </c>
      <c r="AL8" s="31">
        <f>IF($B8&lt;=TermMed,'Policy projection'!$C8*(PremiumHigh*VLOOKUP(PremiumHigh,PremiumCharge,2)),0)</f>
        <v>0</v>
      </c>
      <c r="AM8" s="32">
        <f>IF($B8&lt;=TermMed,'Policy projection'!$C8*(AllocPremHigh*'Fund Projection'!$E8),0)</f>
        <v>0.49749293830076824</v>
      </c>
      <c r="AN8" s="32">
        <f>IF($B8&lt;=TermMed,'Policy projection'!$E8*'Fund Projection'!$F8*AllocPremHigh*VLOOKUP(TermMed-$B8,ExitCharge,2,TRUE),0)</f>
        <v>9.941567217043687E-2</v>
      </c>
      <c r="AO8" s="32">
        <f>IF($B8&lt;=TermMed,SUM(AL8:AN8)-'Policy projection'!$C8*'Fund Projection'!$G8,0)</f>
        <v>-1.0561671267481958</v>
      </c>
      <c r="AP8" s="33">
        <f t="shared" si="7"/>
        <v>606.39659356918662</v>
      </c>
      <c r="AQ8" s="31">
        <f>IF($B8&lt;=TermHigh,'Policy projection'!$C8*(PremiumHigh*VLOOKUP(PremiumHigh,PremiumCharge,2)),0)</f>
        <v>0</v>
      </c>
      <c r="AR8" s="32">
        <f>IF($B8&lt;=TermHigh,'Policy projection'!$C8*(AllocPremHigh*'Fund Projection'!$E8),0)</f>
        <v>0.49749293830076824</v>
      </c>
      <c r="AS8" s="32">
        <f>IF($B8&lt;=TermHigh,'Policy projection'!$E8*'Fund Projection'!$F8*AllocPremHigh*VLOOKUP(TermHigh-$B8,ExitCharge,2,TRUE),0)</f>
        <v>0.12426959021304609</v>
      </c>
      <c r="AT8" s="32">
        <f>IF($B8&lt;=TermHigh,SUM(AQ8:AS8)-'Policy projection'!$C8*'Fund Projection'!$G8,0)</f>
        <v>-1.0313132087055865</v>
      </c>
      <c r="AU8" s="33">
        <f t="shared" si="8"/>
        <v>1138.1800653461471</v>
      </c>
    </row>
    <row r="9" spans="1:47" x14ac:dyDescent="0.3">
      <c r="A9">
        <f t="shared" si="10"/>
        <v>4</v>
      </c>
      <c r="B9">
        <f t="shared" si="9"/>
        <v>1</v>
      </c>
      <c r="C9" s="31">
        <f>IF($B9&lt;=TermLow,'Policy projection'!$C9*(PremiumLow*VLOOKUP(PremiumLow,PremiumCharge,2)),0)</f>
        <v>1.4794693868272568</v>
      </c>
      <c r="D9" s="32">
        <f>IF($B9&lt;=TermLow,'Policy projection'!$C9*(AllocPremLow*'Fund Projection'!$E9),0)</f>
        <v>0.1602521325740911</v>
      </c>
      <c r="E9" s="32">
        <f>IF($B9&lt;=TermLow,'Policy projection'!$E9*'Fund Projection'!$F9*AllocPremLow*VLOOKUP(TermLow-$B9,ExitCharge,2,TRUE),0)</f>
        <v>1.6011858913027938E-2</v>
      </c>
      <c r="F9" s="32">
        <f>IF($B9&lt;=TermLow,SUM(C9:E9)-'Policy projection'!$C9*'Fund Projection'!$G9,0)</f>
        <v>9.411488653852107E-3</v>
      </c>
      <c r="G9" s="33">
        <f t="shared" si="0"/>
        <v>48.674736460131072</v>
      </c>
      <c r="H9" s="31">
        <f>IF($B9&lt;=TermMed,'Policy projection'!$C9*(PremiumLow*VLOOKUP(PremiumLow,PremiumCharge,2)),0)</f>
        <v>1.4794693868272568</v>
      </c>
      <c r="I9" s="32">
        <f>IF($B9&lt;=TermMed,'Policy projection'!$C9*(AllocPremLow*'Fund Projection'!$E9),0)</f>
        <v>0.1602521325740911</v>
      </c>
      <c r="J9" s="32">
        <f>IF($B9&lt;=TermMed,'Policy projection'!$E9*'Fund Projection'!$F9*AllocPremLow*VLOOKUP(TermMed-$B9,ExitCharge,2,TRUE),0)</f>
        <v>3.2023717826055877E-2</v>
      </c>
      <c r="K9" s="32">
        <f>IF($B9&lt;=TermMed,SUM(H9:J9)-'Policy projection'!$C9*'Fund Projection'!$G9,0)</f>
        <v>2.5423347566879917E-2</v>
      </c>
      <c r="L9" s="33">
        <f t="shared" si="1"/>
        <v>162.69970088687552</v>
      </c>
      <c r="M9" s="31">
        <f>IF($B9&lt;=TermHigh,'Policy projection'!$C9*(PremiumLow*VLOOKUP(PremiumLow,PremiumCharge,2)),0)</f>
        <v>1.4794693868272568</v>
      </c>
      <c r="N9" s="32">
        <f>IF($B9&lt;=TermHigh,'Policy projection'!$C9*(AllocPremLow*'Fund Projection'!$E9),0)</f>
        <v>0.1602521325740911</v>
      </c>
      <c r="O9" s="32">
        <f>IF($B9&lt;=TermHigh,'Policy projection'!$E9*'Fund Projection'!$F9*AllocPremLow*VLOOKUP(TermHigh-$B9,ExitCharge,2,TRUE),0)</f>
        <v>4.0029647282569851E-2</v>
      </c>
      <c r="P9" s="32">
        <f>IF($B9&lt;=TermHigh,SUM(M9:O9)-'Policy projection'!$C9*'Fund Projection'!$G9,0)</f>
        <v>3.3429277023393933E-2</v>
      </c>
      <c r="Q9" s="33">
        <f t="shared" si="2"/>
        <v>294.52481055784654</v>
      </c>
      <c r="R9" s="31">
        <f>IF($B9&lt;=TermLow,'Policy projection'!$C9*(PremiumMed*VLOOKUP(PremiumMed,PremiumCharge,2)),0)</f>
        <v>0.98631292455150454</v>
      </c>
      <c r="S9" s="32">
        <f>IF($B9&lt;=TermLow,'Policy projection'!$C9*(AllocPremMed*'Fund Projection'!$E9),0)</f>
        <v>0.3271126005120622</v>
      </c>
      <c r="T9" s="32">
        <f>IF($B9&lt;=TermLow,'Policy projection'!$E9*'Fund Projection'!$F9*AllocPremMed*VLOOKUP(TermLow-$B9,ExitCharge,2,TRUE),0)</f>
        <v>3.2684000667830226E-2</v>
      </c>
      <c r="U9" s="32">
        <f>IF($B9&lt;=TermLow,SUM(R9:T9)-'Policy projection'!$C9*'Fund Projection'!$G9,0)</f>
        <v>-0.30021236392912698</v>
      </c>
      <c r="V9" s="33">
        <f t="shared" si="3"/>
        <v>86.013412241098806</v>
      </c>
      <c r="W9" s="31">
        <f>IF($B9&lt;=TermMed,'Policy projection'!$C9*(PremiumMed*VLOOKUP(PremiumMed,PremiumCharge,2)),0)</f>
        <v>0.98631292455150454</v>
      </c>
      <c r="X9" s="32">
        <f>IF($B9&lt;=TermMed,'Policy projection'!$C9*(AllocPremMed*'Fund Projection'!$E9),0)</f>
        <v>0.3271126005120622</v>
      </c>
      <c r="Y9" s="32">
        <f>IF($B9&lt;=TermMed,'Policy projection'!$E9*'Fund Projection'!$F9*AllocPremMed*VLOOKUP(TermMed-$B9,ExitCharge,2,TRUE),0)</f>
        <v>6.5368001335660453E-2</v>
      </c>
      <c r="Z9" s="32">
        <f>IF($B9&lt;=TermMed,SUM(W9:Y9)-'Policy projection'!$C9*'Fund Projection'!$G9,0)</f>
        <v>-0.26752836326129659</v>
      </c>
      <c r="AA9" s="33">
        <f t="shared" si="4"/>
        <v>311.79293831429692</v>
      </c>
      <c r="AB9" s="31">
        <f>IF($B9&lt;=TermHigh,'Policy projection'!$C9*(PremiumMed*VLOOKUP(PremiumMed,PremiumCharge,2)),0)</f>
        <v>0.98631292455150454</v>
      </c>
      <c r="AC9" s="32">
        <f>IF($B9&lt;=TermHigh,'Policy projection'!$C9*(AllocPremMed*'Fund Projection'!$E9),0)</f>
        <v>0.3271126005120622</v>
      </c>
      <c r="AD9" s="32">
        <f>IF($B9&lt;=TermHigh,'Policy projection'!$E9*'Fund Projection'!$F9*AllocPremMed*VLOOKUP(TermHigh-$B9,ExitCharge,2,TRUE),0)</f>
        <v>8.1710001669575566E-2</v>
      </c>
      <c r="AE9" s="32">
        <f>IF($B9&lt;=TermHigh,SUM(AB9:AD9)-'Policy projection'!$C9*'Fund Projection'!$G9,0)</f>
        <v>-0.25118636292738161</v>
      </c>
      <c r="AF9" s="33">
        <f t="shared" si="5"/>
        <v>577.66780553649619</v>
      </c>
      <c r="AG9" s="31">
        <f>IF($B9&lt;=TermLow,'Policy projection'!$C9*(PremiumHigh*VLOOKUP(PremiumHigh,PremiumCharge,2)),0)</f>
        <v>0</v>
      </c>
      <c r="AH9" s="32">
        <f>IF($B9&lt;=TermLow,'Policy projection'!$C9*(AllocPremHigh*'Fund Projection'!$E9),0)</f>
        <v>0.66083353638800446</v>
      </c>
      <c r="AI9" s="32">
        <f>IF($B9&lt;=TermLow,'Policy projection'!$E9*'Fund Projection'!$F9*AllocPremHigh*VLOOKUP(TermLow-$B9,ExitCharge,2,TRUE),0)</f>
        <v>6.6028284177434796E-2</v>
      </c>
      <c r="AJ9" s="32">
        <f>IF($B9&lt;=TermLow,SUM(AG9:AI9)-'Policy projection'!$C9*'Fund Projection'!$G9,0)</f>
        <v>-0.9194600690950846</v>
      </c>
      <c r="AK9" s="33">
        <f t="shared" si="6"/>
        <v>160.69076380303443</v>
      </c>
      <c r="AL9" s="31">
        <f>IF($B9&lt;=TermMed,'Policy projection'!$C9*(PremiumHigh*VLOOKUP(PremiumHigh,PremiumCharge,2)),0)</f>
        <v>0</v>
      </c>
      <c r="AM9" s="32">
        <f>IF($B9&lt;=TermMed,'Policy projection'!$C9*(AllocPremHigh*'Fund Projection'!$E9),0)</f>
        <v>0.66083353638800446</v>
      </c>
      <c r="AN9" s="32">
        <f>IF($B9&lt;=TermMed,'Policy projection'!$E9*'Fund Projection'!$F9*AllocPremHigh*VLOOKUP(TermMed-$B9,ExitCharge,2,TRUE),0)</f>
        <v>0.13205656835486959</v>
      </c>
      <c r="AO9" s="32">
        <f>IF($B9&lt;=TermMed,SUM(AL9:AN9)-'Policy projection'!$C9*'Fund Projection'!$G9,0)</f>
        <v>-0.85343178491764982</v>
      </c>
      <c r="AP9" s="33">
        <f t="shared" si="7"/>
        <v>609.97941316913978</v>
      </c>
      <c r="AQ9" s="31">
        <f>IF($B9&lt;=TermHigh,'Policy projection'!$C9*(PremiumHigh*VLOOKUP(PremiumHigh,PremiumCharge,2)),0)</f>
        <v>0</v>
      </c>
      <c r="AR9" s="32">
        <f>IF($B9&lt;=TermHigh,'Policy projection'!$C9*(AllocPremHigh*'Fund Projection'!$E9),0)</f>
        <v>0.66083353638800446</v>
      </c>
      <c r="AS9" s="32">
        <f>IF($B9&lt;=TermHigh,'Policy projection'!$E9*'Fund Projection'!$F9*AllocPremHigh*VLOOKUP(TermHigh-$B9,ExitCharge,2,TRUE),0)</f>
        <v>0.16507071044358701</v>
      </c>
      <c r="AT9" s="32">
        <f>IF($B9&lt;=TermHigh,SUM(AQ9:AS9)-'Policy projection'!$C9*'Fund Projection'!$G9,0)</f>
        <v>-0.82041764282893237</v>
      </c>
      <c r="AU9" s="33">
        <f t="shared" si="8"/>
        <v>1143.953795493795</v>
      </c>
    </row>
    <row r="10" spans="1:47" x14ac:dyDescent="0.3">
      <c r="A10">
        <f t="shared" si="10"/>
        <v>5</v>
      </c>
      <c r="B10">
        <f t="shared" si="9"/>
        <v>1</v>
      </c>
      <c r="C10" s="31">
        <f>IF($B10&lt;=TermLow,'Policy projection'!$C10*(PremiumLow*VLOOKUP(PremiumLow,PremiumCharge,2)),0)</f>
        <v>1.4726884854709652</v>
      </c>
      <c r="D10" s="32">
        <f>IF($B10&lt;=TermLow,'Policy projection'!$C10*(AllocPremLow*'Fund Projection'!$E10),0)</f>
        <v>0.19956314905753816</v>
      </c>
      <c r="E10" s="32">
        <f>IF($B10&lt;=TermLow,'Policy projection'!$E10*'Fund Projection'!$F10*AllocPremLow*VLOOKUP(TermLow-$B10,ExitCharge,2,TRUE),0)</f>
        <v>1.9939684643332355E-2</v>
      </c>
      <c r="F10" s="32">
        <f>IF($B10&lt;=TermLow,SUM(C10:E10)-'Policy projection'!$C10*'Fund Projection'!$G10,0)</f>
        <v>5.2595683381756242E-2</v>
      </c>
      <c r="G10" s="33">
        <f t="shared" si="0"/>
        <v>48.868136373394428</v>
      </c>
      <c r="H10" s="31">
        <f>IF($B10&lt;=TermMed,'Policy projection'!$C10*(PremiumLow*VLOOKUP(PremiumLow,PremiumCharge,2)),0)</f>
        <v>1.4726884854709652</v>
      </c>
      <c r="I10" s="32">
        <f>IF($B10&lt;=TermMed,'Policy projection'!$C10*(AllocPremLow*'Fund Projection'!$E10),0)</f>
        <v>0.19956314905753816</v>
      </c>
      <c r="J10" s="32">
        <f>IF($B10&lt;=TermMed,'Policy projection'!$E10*'Fund Projection'!$F10*AllocPremLow*VLOOKUP(TermMed-$B10,ExitCharge,2,TRUE),0)</f>
        <v>3.9879369286664711E-2</v>
      </c>
      <c r="K10" s="32">
        <f>IF($B10&lt;=TermMed,SUM(H10:J10)-'Policy projection'!$C10*'Fund Projection'!$G10,0)</f>
        <v>7.2535368025088642E-2</v>
      </c>
      <c r="L10" s="33">
        <f t="shared" si="1"/>
        <v>163.35219295967062</v>
      </c>
      <c r="M10" s="31">
        <f>IF($B10&lt;=TermHigh,'Policy projection'!$C10*(PremiumLow*VLOOKUP(PremiumLow,PremiumCharge,2)),0)</f>
        <v>1.4726884854709652</v>
      </c>
      <c r="N10" s="32">
        <f>IF($B10&lt;=TermHigh,'Policy projection'!$C10*(AllocPremLow*'Fund Projection'!$E10),0)</f>
        <v>0.19956314905753816</v>
      </c>
      <c r="O10" s="32">
        <f>IF($B10&lt;=TermHigh,'Policy projection'!$E10*'Fund Projection'!$F10*AllocPremLow*VLOOKUP(TermHigh-$B10,ExitCharge,2,TRUE),0)</f>
        <v>4.984921160833089E-2</v>
      </c>
      <c r="P10" s="32">
        <f>IF($B10&lt;=TermHigh,SUM(M10:O10)-'Policy projection'!$C10*'Fund Projection'!$G10,0)</f>
        <v>8.2505210346754732E-2</v>
      </c>
      <c r="Q10" s="33">
        <f t="shared" si="2"/>
        <v>295.71856799148082</v>
      </c>
      <c r="R10" s="31">
        <f>IF($B10&lt;=TermLow,'Policy projection'!$C10*(PremiumMed*VLOOKUP(PremiumMed,PremiumCharge,2)),0)</f>
        <v>0.98179232364731017</v>
      </c>
      <c r="S10" s="32">
        <f>IF($B10&lt;=TermLow,'Policy projection'!$C10*(AllocPremMed*'Fund Projection'!$E10),0)</f>
        <v>0.4073557063236346</v>
      </c>
      <c r="T10" s="32">
        <f>IF($B10&lt;=TermLow,'Policy projection'!$E10*'Fund Projection'!$F10*AllocPremMed*VLOOKUP(TermLow-$B10,ExitCharge,2,TRUE),0)</f>
        <v>4.0701624323503154E-2</v>
      </c>
      <c r="U10" s="32">
        <f>IF($B10&lt;=TermLow,SUM(R10:T10)-'Policy projection'!$C10*'Fund Projection'!$G10,0)</f>
        <v>-0.20974598149563151</v>
      </c>
      <c r="V10" s="33">
        <f t="shared" si="3"/>
        <v>86.672013822699171</v>
      </c>
      <c r="W10" s="31">
        <f>IF($B10&lt;=TermMed,'Policy projection'!$C10*(PremiumMed*VLOOKUP(PremiumMed,PremiumCharge,2)),0)</f>
        <v>0.98179232364731017</v>
      </c>
      <c r="X10" s="32">
        <f>IF($B10&lt;=TermMed,'Policy projection'!$C10*(AllocPremMed*'Fund Projection'!$E10),0)</f>
        <v>0.4073557063236346</v>
      </c>
      <c r="Y10" s="32">
        <f>IF($B10&lt;=TermMed,'Policy projection'!$E10*'Fund Projection'!$F10*AllocPremMed*VLOOKUP(TermMed-$B10,ExitCharge,2,TRUE),0)</f>
        <v>8.1403248647006307E-2</v>
      </c>
      <c r="Z10" s="32">
        <f>IF($B10&lt;=TermMed,SUM(W10:Y10)-'Policy projection'!$C10*'Fund Projection'!$G10,0)</f>
        <v>-0.16904435717212851</v>
      </c>
      <c r="AA10" s="33">
        <f t="shared" si="4"/>
        <v>313.35960392053448</v>
      </c>
      <c r="AB10" s="31">
        <f>IF($B10&lt;=TermHigh,'Policy projection'!$C10*(PremiumMed*VLOOKUP(PremiumMed,PremiumCharge,2)),0)</f>
        <v>0.98179232364731017</v>
      </c>
      <c r="AC10" s="32">
        <f>IF($B10&lt;=TermHigh,'Policy projection'!$C10*(AllocPremMed*'Fund Projection'!$E10),0)</f>
        <v>0.4073557063236346</v>
      </c>
      <c r="AD10" s="32">
        <f>IF($B10&lt;=TermHigh,'Policy projection'!$E10*'Fund Projection'!$F10*AllocPremMed*VLOOKUP(TermHigh-$B10,ExitCharge,2,TRUE),0)</f>
        <v>0.10175406080875789</v>
      </c>
      <c r="AE10" s="32">
        <f>IF($B10&lt;=TermHigh,SUM(AB10:AD10)-'Policy projection'!$C10*'Fund Projection'!$G10,0)</f>
        <v>-0.14869354501037679</v>
      </c>
      <c r="AF10" s="33">
        <f t="shared" si="5"/>
        <v>580.32594108915896</v>
      </c>
      <c r="AG10" s="31">
        <f>IF($B10&lt;=TermLow,'Policy projection'!$C10*(PremiumHigh*VLOOKUP(PremiumHigh,PremiumCharge,2)),0)</f>
        <v>0</v>
      </c>
      <c r="AH10" s="32">
        <f>IF($B10&lt;=TermLow,'Policy projection'!$C10*(AllocPremHigh*'Fund Projection'!$E10),0)</f>
        <v>0.82294082085582743</v>
      </c>
      <c r="AI10" s="32">
        <f>IF($B10&lt;=TermLow,'Policy projection'!$E10*'Fund Projection'!$F10*AllocPremHigh*VLOOKUP(TermLow-$B10,ExitCharge,2,TRUE),0)</f>
        <v>8.2225503683844764E-2</v>
      </c>
      <c r="AJ10" s="32">
        <f>IF($B10&lt;=TermLow,SUM(AG10:AI10)-'Policy projection'!$C10*'Fund Projection'!$G10,0)</f>
        <v>-0.73442931125040745</v>
      </c>
      <c r="AK10" s="33">
        <f t="shared" si="6"/>
        <v>162.27976872130884</v>
      </c>
      <c r="AL10" s="31">
        <f>IF($B10&lt;=TermMed,'Policy projection'!$C10*(PremiumHigh*VLOOKUP(PremiumHigh,PremiumCharge,2)),0)</f>
        <v>0</v>
      </c>
      <c r="AM10" s="32">
        <f>IF($B10&lt;=TermMed,'Policy projection'!$C10*(AllocPremHigh*'Fund Projection'!$E10),0)</f>
        <v>0.82294082085582743</v>
      </c>
      <c r="AN10" s="32">
        <f>IF($B10&lt;=TermMed,'Policy projection'!$E10*'Fund Projection'!$F10*AllocPremHigh*VLOOKUP(TermMed-$B10,ExitCharge,2,TRUE),0)</f>
        <v>0.16445100736768953</v>
      </c>
      <c r="AO10" s="32">
        <f>IF($B10&lt;=TermMed,SUM(AL10:AN10)-'Policy projection'!$C10*'Fund Projection'!$G10,0)</f>
        <v>-0.6522038075665626</v>
      </c>
      <c r="AP10" s="33">
        <f t="shared" si="7"/>
        <v>613.37442584226221</v>
      </c>
      <c r="AQ10" s="31">
        <f>IF($B10&lt;=TermHigh,'Policy projection'!$C10*(PremiumHigh*VLOOKUP(PremiumHigh,PremiumCharge,2)),0)</f>
        <v>0</v>
      </c>
      <c r="AR10" s="32">
        <f>IF($B10&lt;=TermHigh,'Policy projection'!$C10*(AllocPremHigh*'Fund Projection'!$E10),0)</f>
        <v>0.82294082085582743</v>
      </c>
      <c r="AS10" s="32">
        <f>IF($B10&lt;=TermHigh,'Policy projection'!$E10*'Fund Projection'!$F10*AllocPremHigh*VLOOKUP(TermHigh-$B10,ExitCharge,2,TRUE),0)</f>
        <v>0.20556375920961192</v>
      </c>
      <c r="AT10" s="32">
        <f>IF($B10&lt;=TermHigh,SUM(AQ10:AS10)-'Policy projection'!$C10*'Fund Projection'!$G10,0)</f>
        <v>-0.61109105572464029</v>
      </c>
      <c r="AU10" s="33">
        <f t="shared" si="8"/>
        <v>1149.5406872845149</v>
      </c>
    </row>
    <row r="11" spans="1:47" x14ac:dyDescent="0.3">
      <c r="A11">
        <f t="shared" si="10"/>
        <v>6</v>
      </c>
      <c r="B11">
        <f t="shared" si="9"/>
        <v>1</v>
      </c>
      <c r="C11" s="31">
        <f>IF($B11&lt;=TermLow,'Policy projection'!$C11*(PremiumLow*VLOOKUP(PremiumLow,PremiumCharge,2)),0)</f>
        <v>1.46593866324589</v>
      </c>
      <c r="D11" s="32">
        <f>IF($B11&lt;=TermLow,'Policy projection'!$C11*(AllocPremLow*'Fund Projection'!$E11),0)</f>
        <v>0.2385768017090244</v>
      </c>
      <c r="E11" s="32">
        <f>IF($B11&lt;=TermLow,'Policy projection'!$E11*'Fund Projection'!$F11*AllocPremLow*VLOOKUP(TermLow-$B11,ExitCharge,2,TRUE),0)</f>
        <v>2.3837798770760022E-2</v>
      </c>
      <c r="F11" s="32">
        <f>IF($B11&lt;=TermLow,SUM(C11:E11)-'Policy projection'!$C11*'Fund Projection'!$G11,0)</f>
        <v>9.5456400855070012E-2</v>
      </c>
      <c r="G11" s="33">
        <f t="shared" si="0"/>
        <v>49.019157924901819</v>
      </c>
      <c r="H11" s="31">
        <f>IF($B11&lt;=TermMed,'Policy projection'!$C11*(PremiumLow*VLOOKUP(PremiumLow,PremiumCharge,2)),0)</f>
        <v>1.46593866324589</v>
      </c>
      <c r="I11" s="32">
        <f>IF($B11&lt;=TermMed,'Policy projection'!$C11*(AllocPremLow*'Fund Projection'!$E11),0)</f>
        <v>0.2385768017090244</v>
      </c>
      <c r="J11" s="32">
        <f>IF($B11&lt;=TermMed,'Policy projection'!$E11*'Fund Projection'!$F11*AllocPremLow*VLOOKUP(TermMed-$B11,ExitCharge,2,TRUE),0)</f>
        <v>4.7675597541520044E-2</v>
      </c>
      <c r="K11" s="32">
        <f>IF($B11&lt;=TermMed,SUM(H11:J11)-'Policy projection'!$C11*'Fund Projection'!$G11,0)</f>
        <v>0.11929419962582988</v>
      </c>
      <c r="L11" s="33">
        <f t="shared" si="1"/>
        <v>163.9602917289775</v>
      </c>
      <c r="M11" s="31">
        <f>IF($B11&lt;=TermHigh,'Policy projection'!$C11*(PremiumLow*VLOOKUP(PremiumLow,PremiumCharge,2)),0)</f>
        <v>1.46593866324589</v>
      </c>
      <c r="N11" s="32">
        <f>IF($B11&lt;=TermHigh,'Policy projection'!$C11*(AllocPremLow*'Fund Projection'!$E11),0)</f>
        <v>0.2385768017090244</v>
      </c>
      <c r="O11" s="32">
        <f>IF($B11&lt;=TermHigh,'Policy projection'!$E11*'Fund Projection'!$F11*AllocPremLow*VLOOKUP(TermHigh-$B11,ExitCharge,2,TRUE),0)</f>
        <v>5.9594496926900054E-2</v>
      </c>
      <c r="P11" s="32">
        <f>IF($B11&lt;=TermHigh,SUM(M11:O11)-'Policy projection'!$C11*'Fund Projection'!$G11,0)</f>
        <v>0.13121309901120992</v>
      </c>
      <c r="Q11" s="33">
        <f t="shared" si="2"/>
        <v>296.86822348109854</v>
      </c>
      <c r="R11" s="31">
        <f>IF($B11&lt;=TermLow,'Policy projection'!$C11*(PremiumMed*VLOOKUP(PremiumMed,PremiumCharge,2)),0)</f>
        <v>0.97729244216392663</v>
      </c>
      <c r="S11" s="32">
        <f>IF($B11&lt;=TermLow,'Policy projection'!$C11*(AllocPremMed*'Fund Projection'!$E11),0)</f>
        <v>0.48699182204522506</v>
      </c>
      <c r="T11" s="32">
        <f>IF($B11&lt;=TermLow,'Policy projection'!$E11*'Fund Projection'!$F11*AllocPremMed*VLOOKUP(TermLow-$B11,ExitCharge,2,TRUE),0)</f>
        <v>4.8658599552685401E-2</v>
      </c>
      <c r="U11" s="32">
        <f>IF($B11&lt;=TermLow,SUM(R11:T11)-'Policy projection'!$C11*'Fund Projection'!$G11,0)</f>
        <v>-0.11995399910876747</v>
      </c>
      <c r="V11" s="33">
        <f t="shared" si="3"/>
        <v>87.242893195122718</v>
      </c>
      <c r="W11" s="31">
        <f>IF($B11&lt;=TermMed,'Policy projection'!$C11*(PremiumMed*VLOOKUP(PremiumMed,PremiumCharge,2)),0)</f>
        <v>0.97729244216392663</v>
      </c>
      <c r="X11" s="32">
        <f>IF($B11&lt;=TermMed,'Policy projection'!$C11*(AllocPremMed*'Fund Projection'!$E11),0)</f>
        <v>0.48699182204522506</v>
      </c>
      <c r="Y11" s="32">
        <f>IF($B11&lt;=TermMed,'Policy projection'!$E11*'Fund Projection'!$F11*AllocPremMed*VLOOKUP(TermMed-$B11,ExitCharge,2,TRUE),0)</f>
        <v>9.7317199105370802E-2</v>
      </c>
      <c r="Z11" s="32">
        <f>IF($B11&lt;=TermMed,SUM(W11:Y11)-'Policy projection'!$C11*'Fund Projection'!$G11,0)</f>
        <v>-7.1295399556082106E-2</v>
      </c>
      <c r="AA11" s="33">
        <f t="shared" si="4"/>
        <v>314.8343132940422</v>
      </c>
      <c r="AB11" s="31">
        <f>IF($B11&lt;=TermHigh,'Policy projection'!$C11*(PremiumMed*VLOOKUP(PremiumMed,PremiumCharge,2)),0)</f>
        <v>0.97729244216392663</v>
      </c>
      <c r="AC11" s="32">
        <f>IF($B11&lt;=TermHigh,'Policy projection'!$C11*(AllocPremMed*'Fund Projection'!$E11),0)</f>
        <v>0.48699182204522506</v>
      </c>
      <c r="AD11" s="32">
        <f>IF($B11&lt;=TermHigh,'Policy projection'!$E11*'Fund Projection'!$F11*AllocPremMed*VLOOKUP(TermHigh-$B11,ExitCharge,2,TRUE),0)</f>
        <v>0.12164649888171351</v>
      </c>
      <c r="AE11" s="32">
        <f>IF($B11&lt;=TermHigh,SUM(AB11:AD11)-'Policy projection'!$C11*'Fund Projection'!$G11,0)</f>
        <v>-4.6966099779739423E-2</v>
      </c>
      <c r="AF11" s="33">
        <f t="shared" si="5"/>
        <v>582.89265938870744</v>
      </c>
      <c r="AG11" s="31">
        <f>IF($B11&lt;=TermLow,'Policy projection'!$C11*(PremiumHigh*VLOOKUP(PremiumHigh,PremiumCharge,2)),0)</f>
        <v>0</v>
      </c>
      <c r="AH11" s="32">
        <f>IF($B11&lt;=TermLow,'Policy projection'!$C11*(AllocPremHigh*'Fund Projection'!$E11),0)</f>
        <v>0.98382186271762639</v>
      </c>
      <c r="AI11" s="32">
        <f>IF($B11&lt;=TermLow,'Policy projection'!$E11*'Fund Projection'!$F11*AllocPremHigh*VLOOKUP(TermLow-$B11,ExitCharge,2,TRUE),0)</f>
        <v>9.8300201116536173E-2</v>
      </c>
      <c r="AJ11" s="32">
        <f>IF($B11&lt;=TermLow,SUM(AG11:AI11)-'Policy projection'!$C11*'Fund Projection'!$G11,0)</f>
        <v>-0.55077479903644178</v>
      </c>
      <c r="AK11" s="33">
        <f t="shared" si="6"/>
        <v>163.69036373556469</v>
      </c>
      <c r="AL11" s="31">
        <f>IF($B11&lt;=TermMed,'Policy projection'!$C11*(PremiumHigh*VLOOKUP(PremiumHigh,PremiumCharge,2)),0)</f>
        <v>0</v>
      </c>
      <c r="AM11" s="32">
        <f>IF($B11&lt;=TermMed,'Policy projection'!$C11*(AllocPremHigh*'Fund Projection'!$E11),0)</f>
        <v>0.98382186271762639</v>
      </c>
      <c r="AN11" s="32">
        <f>IF($B11&lt;=TermMed,'Policy projection'!$E11*'Fund Projection'!$F11*AllocPremHigh*VLOOKUP(TermMed-$B11,ExitCharge,2,TRUE),0)</f>
        <v>0.19660040223307235</v>
      </c>
      <c r="AO11" s="32">
        <f>IF($B11&lt;=TermMed,SUM(AL11:AN11)-'Policy projection'!$C11*'Fund Projection'!$G11,0)</f>
        <v>-0.45247459791990563</v>
      </c>
      <c r="AP11" s="33">
        <f t="shared" si="7"/>
        <v>616.58235642417151</v>
      </c>
      <c r="AQ11" s="31">
        <f>IF($B11&lt;=TermHigh,'Policy projection'!$C11*(PremiumHigh*VLOOKUP(PremiumHigh,PremiumCharge,2)),0)</f>
        <v>0</v>
      </c>
      <c r="AR11" s="32">
        <f>IF($B11&lt;=TermHigh,'Policy projection'!$C11*(AllocPremHigh*'Fund Projection'!$E11),0)</f>
        <v>0.98382186271762639</v>
      </c>
      <c r="AS11" s="32">
        <f>IF($B11&lt;=TermHigh,'Policy projection'!$E11*'Fund Projection'!$F11*AllocPremHigh*VLOOKUP(TermHigh-$B11,ExitCharge,2,TRUE),0)</f>
        <v>0.24575050279134045</v>
      </c>
      <c r="AT11" s="32">
        <f>IF($B11&lt;=TermHigh,SUM(AQ11:AS11)-'Policy projection'!$C11*'Fund Projection'!$G11,0)</f>
        <v>-0.40332449736163767</v>
      </c>
      <c r="AU11" s="33">
        <f t="shared" si="8"/>
        <v>1154.941531203925</v>
      </c>
    </row>
    <row r="12" spans="1:47" x14ac:dyDescent="0.3">
      <c r="A12">
        <f t="shared" si="10"/>
        <v>7</v>
      </c>
      <c r="B12">
        <f t="shared" si="9"/>
        <v>1</v>
      </c>
      <c r="C12" s="31">
        <f>IF($B12&lt;=TermLow,'Policy projection'!$C12*(PremiumLow*VLOOKUP(PremiumLow,PremiumCharge,2)),0)</f>
        <v>1.459219777706013</v>
      </c>
      <c r="D12" s="32">
        <f>IF($B12&lt;=TermLow,'Policy projection'!$C12*(AllocPremLow*'Fund Projection'!$E12),0)</f>
        <v>0.27729479638364934</v>
      </c>
      <c r="E12" s="32">
        <f>IF($B12&lt;=TermLow,'Policy projection'!$E12*'Fund Projection'!$F12*AllocPremLow*VLOOKUP(TermLow-$B12,ExitCharge,2,TRUE),0)</f>
        <v>2.7706371738666299E-2</v>
      </c>
      <c r="F12" s="32">
        <f>IF($B12&lt;=TermLow,SUM(C12:E12)-'Policy projection'!$C12*'Fund Projection'!$G12,0)</f>
        <v>0.13799548720309018</v>
      </c>
      <c r="G12" s="33">
        <f t="shared" si="0"/>
        <v>49.127948015400506</v>
      </c>
      <c r="H12" s="31">
        <f>IF($B12&lt;=TermMed,'Policy projection'!$C12*(PremiumLow*VLOOKUP(PremiumLow,PremiumCharge,2)),0)</f>
        <v>1.459219777706013</v>
      </c>
      <c r="I12" s="32">
        <f>IF($B12&lt;=TermMed,'Policy projection'!$C12*(AllocPremLow*'Fund Projection'!$E12),0)</f>
        <v>0.27729479638364934</v>
      </c>
      <c r="J12" s="32">
        <f>IF($B12&lt;=TermMed,'Policy projection'!$E12*'Fund Projection'!$F12*AllocPremLow*VLOOKUP(TermMed-$B12,ExitCharge,2,TRUE),0)</f>
        <v>5.5412743477332597E-2</v>
      </c>
      <c r="K12" s="32">
        <f>IF($B12&lt;=TermMed,SUM(H12:J12)-'Policy projection'!$C12*'Fund Projection'!$G12,0)</f>
        <v>0.16570185894175649</v>
      </c>
      <c r="L12" s="33">
        <f t="shared" si="1"/>
        <v>164.52416541155571</v>
      </c>
      <c r="M12" s="31">
        <f>IF($B12&lt;=TermHigh,'Policy projection'!$C12*(PremiumLow*VLOOKUP(PremiumLow,PremiumCharge,2)),0)</f>
        <v>1.459219777706013</v>
      </c>
      <c r="N12" s="32">
        <f>IF($B12&lt;=TermHigh,'Policy projection'!$C12*(AllocPremLow*'Fund Projection'!$E12),0)</f>
        <v>0.27729479638364934</v>
      </c>
      <c r="O12" s="32">
        <f>IF($B12&lt;=TermHigh,'Policy projection'!$E12*'Fund Projection'!$F12*AllocPremLow*VLOOKUP(TermHigh-$B12,ExitCharge,2,TRUE),0)</f>
        <v>6.9265929346665742E-2</v>
      </c>
      <c r="P12" s="32">
        <f>IF($B12&lt;=TermHigh,SUM(M12:O12)-'Policy projection'!$C12*'Fund Projection'!$G12,0)</f>
        <v>0.17955504481108964</v>
      </c>
      <c r="Q12" s="33">
        <f t="shared" si="2"/>
        <v>297.97396131325854</v>
      </c>
      <c r="R12" s="31">
        <f>IF($B12&lt;=TermLow,'Policy projection'!$C12*(PremiumMed*VLOOKUP(PremiumMed,PremiumCharge,2)),0)</f>
        <v>0.97281318513734194</v>
      </c>
      <c r="S12" s="32">
        <f>IF($B12&lt;=TermLow,'Policy projection'!$C12*(AllocPremMed*'Fund Projection'!$E12),0)</f>
        <v>0.56602442973157285</v>
      </c>
      <c r="T12" s="32">
        <f>IF($B12&lt;=TermLow,'Policy projection'!$E12*'Fund Projection'!$F12*AllocPremMed*VLOOKUP(TermLow-$B12,ExitCharge,2,TRUE),0)</f>
        <v>5.6555274270679662E-2</v>
      </c>
      <c r="U12" s="32">
        <f>IF($B12&lt;=TermLow,SUM(R12:T12)-'Policy projection'!$C12*'Fund Projection'!$G12,0)</f>
        <v>-3.0832569485643946E-2</v>
      </c>
      <c r="V12" s="33">
        <f t="shared" si="3"/>
        <v>87.726359249211171</v>
      </c>
      <c r="W12" s="31">
        <f>IF($B12&lt;=TermMed,'Policy projection'!$C12*(PremiumMed*VLOOKUP(PremiumMed,PremiumCharge,2)),0)</f>
        <v>0.97281318513734194</v>
      </c>
      <c r="X12" s="32">
        <f>IF($B12&lt;=TermMed,'Policy projection'!$C12*(AllocPremMed*'Fund Projection'!$E12),0)</f>
        <v>0.56602442973157285</v>
      </c>
      <c r="Y12" s="32">
        <f>IF($B12&lt;=TermMed,'Policy projection'!$E12*'Fund Projection'!$F12*AllocPremMed*VLOOKUP(TermMed-$B12,ExitCharge,2,TRUE),0)</f>
        <v>0.11311054854135932</v>
      </c>
      <c r="Z12" s="32">
        <f>IF($B12&lt;=TermMed,SUM(W12:Y12)-'Policy projection'!$C12*'Fund Projection'!$G12,0)</f>
        <v>2.5722704785035688E-2</v>
      </c>
      <c r="AA12" s="33">
        <f t="shared" si="4"/>
        <v>316.21741833232346</v>
      </c>
      <c r="AB12" s="31">
        <f>IF($B12&lt;=TermHigh,'Policy projection'!$C12*(PremiumMed*VLOOKUP(PremiumMed,PremiumCharge,2)),0)</f>
        <v>0.97281318513734194</v>
      </c>
      <c r="AC12" s="32">
        <f>IF($B12&lt;=TermHigh,'Policy projection'!$C12*(AllocPremMed*'Fund Projection'!$E12),0)</f>
        <v>0.56602442973157285</v>
      </c>
      <c r="AD12" s="32">
        <f>IF($B12&lt;=TermHigh,'Policy projection'!$E12*'Fund Projection'!$F12*AllocPremMed*VLOOKUP(TermHigh-$B12,ExitCharge,2,TRUE),0)</f>
        <v>0.14138818567669917</v>
      </c>
      <c r="AE12" s="32">
        <f>IF($B12&lt;=TermHigh,SUM(AB12:AD12)-'Policy projection'!$C12*'Fund Projection'!$G12,0)</f>
        <v>5.4000341920375616E-2</v>
      </c>
      <c r="AF12" s="33">
        <f t="shared" si="5"/>
        <v>585.36834490260685</v>
      </c>
      <c r="AG12" s="31">
        <f>IF($B12&lt;=TermLow,'Policy projection'!$C12*(PremiumHigh*VLOOKUP(PremiumHigh,PremiumCharge,2)),0)</f>
        <v>0</v>
      </c>
      <c r="AH12" s="32">
        <f>IF($B12&lt;=TermLow,'Policy projection'!$C12*(AllocPremHigh*'Fund Projection'!$E12),0)</f>
        <v>1.14348369642742</v>
      </c>
      <c r="AI12" s="32">
        <f>IF($B12&lt;=TermLow,'Policy projection'!$E12*'Fund Projection'!$F12*AllocPremHigh*VLOOKUP(TermLow-$B12,ExitCharge,2,TRUE),0)</f>
        <v>0.11425307933470638</v>
      </c>
      <c r="AJ12" s="32">
        <f>IF($B12&lt;=TermLow,SUM(AG12:AI12)-'Policy projection'!$C12*'Fund Projection'!$G12,0)</f>
        <v>-0.3684886828631122</v>
      </c>
      <c r="AK12" s="33">
        <f t="shared" si="6"/>
        <v>164.92318171683266</v>
      </c>
      <c r="AL12" s="31">
        <f>IF($B12&lt;=TermMed,'Policy projection'!$C12*(PremiumHigh*VLOOKUP(PremiumHigh,PremiumCharge,2)),0)</f>
        <v>0</v>
      </c>
      <c r="AM12" s="32">
        <f>IF($B12&lt;=TermMed,'Policy projection'!$C12*(AllocPremHigh*'Fund Projection'!$E12),0)</f>
        <v>1.14348369642742</v>
      </c>
      <c r="AN12" s="32">
        <f>IF($B12&lt;=TermMed,'Policy projection'!$E12*'Fund Projection'!$F12*AllocPremHigh*VLOOKUP(TermMed-$B12,ExitCharge,2,TRUE),0)</f>
        <v>0.22850615866941276</v>
      </c>
      <c r="AO12" s="32">
        <f>IF($B12&lt;=TermMed,SUM(AL12:AN12)-'Policy projection'!$C12*'Fund Projection'!$G12,0)</f>
        <v>-0.25423560352840568</v>
      </c>
      <c r="AP12" s="33">
        <f t="shared" si="7"/>
        <v>619.60392417385879</v>
      </c>
      <c r="AQ12" s="31">
        <f>IF($B12&lt;=TermHigh,'Policy projection'!$C12*(PremiumHigh*VLOOKUP(PremiumHigh,PremiumCharge,2)),0)</f>
        <v>0</v>
      </c>
      <c r="AR12" s="32">
        <f>IF($B12&lt;=TermHigh,'Policy projection'!$C12*(AllocPremHigh*'Fund Projection'!$E12),0)</f>
        <v>1.14348369642742</v>
      </c>
      <c r="AS12" s="32">
        <f>IF($B12&lt;=TermHigh,'Policy projection'!$E12*'Fund Projection'!$F12*AllocPremHigh*VLOOKUP(TermHigh-$B12,ExitCharge,2,TRUE),0)</f>
        <v>0.28563269833676597</v>
      </c>
      <c r="AT12" s="32">
        <f>IF($B12&lt;=TermHigh,SUM(AQ12:AS12)-'Policy projection'!$C12*'Fund Projection'!$G12,0)</f>
        <v>-0.19710906386105265</v>
      </c>
      <c r="AU12" s="33">
        <f t="shared" si="8"/>
        <v>1160.157112081303</v>
      </c>
    </row>
    <row r="13" spans="1:47" x14ac:dyDescent="0.3">
      <c r="A13">
        <f t="shared" si="10"/>
        <v>8</v>
      </c>
      <c r="B13">
        <f t="shared" si="9"/>
        <v>1</v>
      </c>
      <c r="C13" s="31">
        <f>IF($B13&lt;=TermLow,'Policy projection'!$C13*(PremiumLow*VLOOKUP(PremiumLow,PremiumCharge,2)),0)</f>
        <v>1.4525316870581937</v>
      </c>
      <c r="D13" s="32">
        <f>IF($B13&lt;=TermLow,'Policy projection'!$C13*(AllocPremLow*'Fund Projection'!$E13),0)</f>
        <v>0.31571883011444474</v>
      </c>
      <c r="E13" s="32">
        <f>IF($B13&lt;=TermLow,'Policy projection'!$E13*'Fund Projection'!$F13*AllocPremLow*VLOOKUP(TermLow-$B13,ExitCharge,2,TRUE),0)</f>
        <v>3.1545573108934945E-2</v>
      </c>
      <c r="F13" s="32">
        <f>IF($B13&lt;=TermLow,SUM(C13:E13)-'Policy projection'!$C13*'Fund Projection'!$G13,0)</f>
        <v>0.18021477904573002</v>
      </c>
      <c r="G13" s="33">
        <f t="shared" si="0"/>
        <v>49.194652311594915</v>
      </c>
      <c r="H13" s="31">
        <f>IF($B13&lt;=TermMed,'Policy projection'!$C13*(PremiumLow*VLOOKUP(PremiumLow,PremiumCharge,2)),0)</f>
        <v>1.4525316870581937</v>
      </c>
      <c r="I13" s="32">
        <f>IF($B13&lt;=TermMed,'Policy projection'!$C13*(AllocPremLow*'Fund Projection'!$E13),0)</f>
        <v>0.31571883011444474</v>
      </c>
      <c r="J13" s="32">
        <f>IF($B13&lt;=TermMed,'Policy projection'!$E13*'Fund Projection'!$F13*AllocPremLow*VLOOKUP(TermMed-$B13,ExitCharge,2,TRUE),0)</f>
        <v>6.309114621786989E-2</v>
      </c>
      <c r="K13" s="32">
        <f>IF($B13&lt;=TermMed,SUM(H13:J13)-'Policy projection'!$C13*'Fund Projection'!$G13,0)</f>
        <v>0.21176035215466493</v>
      </c>
      <c r="L13" s="33">
        <f t="shared" si="1"/>
        <v>165.04398090849543</v>
      </c>
      <c r="M13" s="31">
        <f>IF($B13&lt;=TermHigh,'Policy projection'!$C13*(PremiumLow*VLOOKUP(PremiumLow,PremiumCharge,2)),0)</f>
        <v>1.4525316870581937</v>
      </c>
      <c r="N13" s="32">
        <f>IF($B13&lt;=TermHigh,'Policy projection'!$C13*(AllocPremLow*'Fund Projection'!$E13),0)</f>
        <v>0.31571883011444474</v>
      </c>
      <c r="O13" s="32">
        <f>IF($B13&lt;=TermHigh,'Policy projection'!$E13*'Fund Projection'!$F13*AllocPremLow*VLOOKUP(TermHigh-$B13,ExitCharge,2,TRUE),0)</f>
        <v>7.8863932772337358E-2</v>
      </c>
      <c r="P13" s="32">
        <f>IF($B13&lt;=TermHigh,SUM(M13:O13)-'Policy projection'!$C13*'Fund Projection'!$G13,0)</f>
        <v>0.22753313870913239</v>
      </c>
      <c r="Q13" s="33">
        <f t="shared" si="2"/>
        <v>299.03596444058604</v>
      </c>
      <c r="R13" s="31">
        <f>IF($B13&lt;=TermLow,'Policy projection'!$C13*(PremiumMed*VLOOKUP(PremiumMed,PremiumCharge,2)),0)</f>
        <v>0.96835445803879583</v>
      </c>
      <c r="S13" s="32">
        <f>IF($B13&lt;=TermLow,'Policy projection'!$C13*(AllocPremMed*'Fund Projection'!$E13),0)</f>
        <v>0.64445699342948504</v>
      </c>
      <c r="T13" s="32">
        <f>IF($B13&lt;=TermLow,'Policy projection'!$E13*'Fund Projection'!$F13*AllocPremMed*VLOOKUP(TermLow-$B13,ExitCharge,2,TRUE),0)</f>
        <v>6.4391994593496066E-2</v>
      </c>
      <c r="U13" s="32">
        <f>IF($B13&lt;=TermLow,SUM(R13:T13)-'Policy projection'!$C13*'Fund Projection'!$G13,0)</f>
        <v>5.7622134825933591E-2</v>
      </c>
      <c r="V13" s="33">
        <f t="shared" si="3"/>
        <v>88.12271831556852</v>
      </c>
      <c r="W13" s="31">
        <f>IF($B13&lt;=TermMed,'Policy projection'!$C13*(PremiumMed*VLOOKUP(PremiumMed,PremiumCharge,2)),0)</f>
        <v>0.96835445803879583</v>
      </c>
      <c r="X13" s="32">
        <f>IF($B13&lt;=TermMed,'Policy projection'!$C13*(AllocPremMed*'Fund Projection'!$E13),0)</f>
        <v>0.64445699342948504</v>
      </c>
      <c r="Y13" s="32">
        <f>IF($B13&lt;=TermMed,'Policy projection'!$E13*'Fund Projection'!$F13*AllocPremMed*VLOOKUP(TermMed-$B13,ExitCharge,2,TRUE),0)</f>
        <v>0.12878398918699213</v>
      </c>
      <c r="Z13" s="32">
        <f>IF($B13&lt;=TermMed,SUM(W13:Y13)-'Policy projection'!$C13*'Fund Projection'!$G13,0)</f>
        <v>0.12201412941942968</v>
      </c>
      <c r="AA13" s="33">
        <f t="shared" si="4"/>
        <v>317.50926820392311</v>
      </c>
      <c r="AB13" s="31">
        <f>IF($B13&lt;=TermHigh,'Policy projection'!$C13*(PremiumMed*VLOOKUP(PremiumMed,PremiumCharge,2)),0)</f>
        <v>0.96835445803879583</v>
      </c>
      <c r="AC13" s="32">
        <f>IF($B13&lt;=TermHigh,'Policy projection'!$C13*(AllocPremMed*'Fund Projection'!$E13),0)</f>
        <v>0.64445699342948504</v>
      </c>
      <c r="AD13" s="32">
        <f>IF($B13&lt;=TermHigh,'Policy projection'!$E13*'Fund Projection'!$F13*AllocPremMed*VLOOKUP(TermHigh-$B13,ExitCharge,2,TRUE),0)</f>
        <v>0.16097998648374018</v>
      </c>
      <c r="AE13" s="32">
        <f>IF($B13&lt;=TermHigh,SUM(AB13:AD13)-'Policy projection'!$C13*'Fund Projection'!$G13,0)</f>
        <v>0.15421012671617773</v>
      </c>
      <c r="AF13" s="33">
        <f t="shared" si="5"/>
        <v>587.75337933111393</v>
      </c>
      <c r="AG13" s="31">
        <f>IF($B13&lt;=TermLow,'Policy projection'!$C13*(PremiumHigh*VLOOKUP(PremiumHigh,PremiumCharge,2)),0)</f>
        <v>0</v>
      </c>
      <c r="AH13" s="32">
        <f>IF($B13&lt;=TermLow,'Policy projection'!$C13*(AllocPremHigh*'Fund Projection'!$E13),0)</f>
        <v>1.3019333200595657</v>
      </c>
      <c r="AI13" s="32">
        <f>IF($B13&lt;=TermLow,'Policy projection'!$E13*'Fund Projection'!$F13*AllocPremHigh*VLOOKUP(TermLow-$B13,ExitCharge,2,TRUE),0)</f>
        <v>0.13008483756261832</v>
      </c>
      <c r="AJ13" s="32">
        <f>IF($B13&lt;=TermLow,SUM(AG13:AI13)-'Policy projection'!$C13*'Fund Projection'!$G13,0)</f>
        <v>-0.18756315361365927</v>
      </c>
      <c r="AK13" s="33">
        <f t="shared" si="6"/>
        <v>165.9788503235159</v>
      </c>
      <c r="AL13" s="31">
        <f>IF($B13&lt;=TermMed,'Policy projection'!$C13*(PremiumHigh*VLOOKUP(PremiumHigh,PremiumCharge,2)),0)</f>
        <v>0</v>
      </c>
      <c r="AM13" s="32">
        <f>IF($B13&lt;=TermMed,'Policy projection'!$C13*(AllocPremHigh*'Fund Projection'!$E13),0)</f>
        <v>1.3019333200595657</v>
      </c>
      <c r="AN13" s="32">
        <f>IF($B13&lt;=TermMed,'Policy projection'!$E13*'Fund Projection'!$F13*AllocPremHigh*VLOOKUP(TermMed-$B13,ExitCharge,2,TRUE),0)</f>
        <v>0.26016967512523664</v>
      </c>
      <c r="AO13" s="32">
        <f>IF($B13&lt;=TermMed,SUM(AL13:AN13)-'Policy projection'!$C13*'Fund Projection'!$G13,0)</f>
        <v>-5.7478316051040812E-2</v>
      </c>
      <c r="AP13" s="33">
        <f t="shared" si="7"/>
        <v>622.4398427947782</v>
      </c>
      <c r="AQ13" s="31">
        <f>IF($B13&lt;=TermHigh,'Policy projection'!$C13*(PremiumHigh*VLOOKUP(PremiumHigh,PremiumCharge,2)),0)</f>
        <v>0</v>
      </c>
      <c r="AR13" s="32">
        <f>IF($B13&lt;=TermHigh,'Policy projection'!$C13*(AllocPremHigh*'Fund Projection'!$E13),0)</f>
        <v>1.3019333200595657</v>
      </c>
      <c r="AS13" s="32">
        <f>IF($B13&lt;=TermHigh,'Policy projection'!$E13*'Fund Projection'!$F13*AllocPremHigh*VLOOKUP(TermHigh-$B13,ExitCharge,2,TRUE),0)</f>
        <v>0.32521209390654582</v>
      </c>
      <c r="AT13" s="32">
        <f>IF($B13&lt;=TermHigh,SUM(AQ13:AS13)-'Policy projection'!$C13*'Fund Projection'!$G13,0)</f>
        <v>7.5641027302684183E-3</v>
      </c>
      <c r="AU13" s="33">
        <f t="shared" si="8"/>
        <v>1165.1882091121695</v>
      </c>
    </row>
    <row r="14" spans="1:47" x14ac:dyDescent="0.3">
      <c r="A14">
        <f t="shared" si="10"/>
        <v>9</v>
      </c>
      <c r="B14">
        <f t="shared" si="9"/>
        <v>1</v>
      </c>
      <c r="C14" s="31">
        <f>IF($B14&lt;=TermLow,'Policy projection'!$C14*(PremiumLow*VLOOKUP(PremiumLow,PremiumCharge,2)),0)</f>
        <v>1.445874250159177</v>
      </c>
      <c r="D14" s="32">
        <f>IF($B14&lt;=TermLow,'Policy projection'!$C14*(AllocPremLow*'Fund Projection'!$E14),0)</f>
        <v>0.35385059115574558</v>
      </c>
      <c r="E14" s="32">
        <f>IF($B14&lt;=TermLow,'Policy projection'!$E14*'Fund Projection'!$F14*AllocPremLow*VLOOKUP(TermLow-$B14,ExitCharge,2,TRUE),0)</f>
        <v>3.5355571566311576E-2</v>
      </c>
      <c r="F14" s="32">
        <f>IF($B14&lt;=TermLow,SUM(C14:E14)-'Policy projection'!$C14*'Fund Projection'!$G14,0)</f>
        <v>0.22211610354010891</v>
      </c>
      <c r="G14" s="33">
        <f t="shared" si="0"/>
        <v>49.219415250514167</v>
      </c>
      <c r="H14" s="31">
        <f>IF($B14&lt;=TermMed,'Policy projection'!$C14*(PremiumLow*VLOOKUP(PremiumLow,PremiumCharge,2)),0)</f>
        <v>1.445874250159177</v>
      </c>
      <c r="I14" s="32">
        <f>IF($B14&lt;=TermMed,'Policy projection'!$C14*(AllocPremLow*'Fund Projection'!$E14),0)</f>
        <v>0.35385059115574558</v>
      </c>
      <c r="J14" s="32">
        <f>IF($B14&lt;=TermMed,'Policy projection'!$E14*'Fund Projection'!$F14*AllocPremLow*VLOOKUP(TermMed-$B14,ExitCharge,2,TRUE),0)</f>
        <v>7.0711143132623153E-2</v>
      </c>
      <c r="K14" s="32">
        <f>IF($B14&lt;=TermMed,SUM(H14:J14)-'Policy projection'!$C14*'Fund Projection'!$G14,0)</f>
        <v>0.25747167510642033</v>
      </c>
      <c r="L14" s="33">
        <f t="shared" si="1"/>
        <v>165.51990381012615</v>
      </c>
      <c r="M14" s="31">
        <f>IF($B14&lt;=TermHigh,'Policy projection'!$C14*(PremiumLow*VLOOKUP(PremiumLow,PremiumCharge,2)),0)</f>
        <v>1.445874250159177</v>
      </c>
      <c r="N14" s="32">
        <f>IF($B14&lt;=TermHigh,'Policy projection'!$C14*(AllocPremLow*'Fund Projection'!$E14),0)</f>
        <v>0.35385059115574558</v>
      </c>
      <c r="O14" s="32">
        <f>IF($B14&lt;=TermHigh,'Policy projection'!$E14*'Fund Projection'!$F14*AllocPremLow*VLOOKUP(TermHigh-$B14,ExitCharge,2,TRUE),0)</f>
        <v>8.8388928915778944E-2</v>
      </c>
      <c r="P14" s="32">
        <f>IF($B14&lt;=TermHigh,SUM(M14:O14)-'Policy projection'!$C14*'Fund Projection'!$G14,0)</f>
        <v>0.27514946088957615</v>
      </c>
      <c r="Q14" s="33">
        <f t="shared" si="2"/>
        <v>300.05441448704602</v>
      </c>
      <c r="R14" s="31">
        <f>IF($B14&lt;=TermLow,'Policy projection'!$C14*(PremiumMed*VLOOKUP(PremiumMed,PremiumCharge,2)),0)</f>
        <v>0.96391616677278469</v>
      </c>
      <c r="S14" s="32">
        <f>IF($B14&lt;=TermLow,'Policy projection'!$C14*(AllocPremMed*'Fund Projection'!$E14),0)</f>
        <v>0.72229295926636727</v>
      </c>
      <c r="T14" s="32">
        <f>IF($B14&lt;=TermLow,'Policy projection'!$E14*'Fund Projection'!$F14*AllocPremMed*VLOOKUP(TermLow-$B14,ExitCharge,2,TRUE),0)</f>
        <v>7.2169104846697862E-2</v>
      </c>
      <c r="U14" s="32">
        <f>IF($B14&lt;=TermLow,SUM(R14:T14)-'Policy projection'!$C14*'Fund Projection'!$G14,0)</f>
        <v>0.14541392154472454</v>
      </c>
      <c r="V14" s="33">
        <f t="shared" si="3"/>
        <v>88.432274173724124</v>
      </c>
      <c r="W14" s="31">
        <f>IF($B14&lt;=TermMed,'Policy projection'!$C14*(PremiumMed*VLOOKUP(PremiumMed,PremiumCharge,2)),0)</f>
        <v>0.96391616677278469</v>
      </c>
      <c r="X14" s="32">
        <f>IF($B14&lt;=TermMed,'Policy projection'!$C14*(AllocPremMed*'Fund Projection'!$E14),0)</f>
        <v>0.72229295926636727</v>
      </c>
      <c r="Y14" s="32">
        <f>IF($B14&lt;=TermMed,'Policy projection'!$E14*'Fund Projection'!$F14*AllocPremMed*VLOOKUP(TermMed-$B14,ExitCharge,2,TRUE),0)</f>
        <v>0.14433820969339572</v>
      </c>
      <c r="Z14" s="32">
        <f>IF($B14&lt;=TermMed,SUM(W14:Y14)-'Policy projection'!$C14*'Fund Projection'!$G14,0)</f>
        <v>0.21758302639142246</v>
      </c>
      <c r="AA14" s="33">
        <f t="shared" si="4"/>
        <v>318.71020935868671</v>
      </c>
      <c r="AB14" s="31">
        <f>IF($B14&lt;=TermHigh,'Policy projection'!$C14*(PremiumMed*VLOOKUP(PremiumMed,PremiumCharge,2)),0)</f>
        <v>0.96391616677278469</v>
      </c>
      <c r="AC14" s="32">
        <f>IF($B14&lt;=TermHigh,'Policy projection'!$C14*(AllocPremMed*'Fund Projection'!$E14),0)</f>
        <v>0.72229295926636727</v>
      </c>
      <c r="AD14" s="32">
        <f>IF($B14&lt;=TermHigh,'Policy projection'!$E14*'Fund Projection'!$F14*AllocPremMed*VLOOKUP(TermHigh-$B14,ExitCharge,2,TRUE),0)</f>
        <v>0.18042276211674466</v>
      </c>
      <c r="AE14" s="32">
        <f>IF($B14&lt;=TermHigh,SUM(AB14:AD14)-'Policy projection'!$C14*'Fund Projection'!$G14,0)</f>
        <v>0.25366757881477131</v>
      </c>
      <c r="AF14" s="33">
        <f t="shared" si="5"/>
        <v>590.04814161827744</v>
      </c>
      <c r="AG14" s="31">
        <f>IF($B14&lt;=TermLow,'Policy projection'!$C14*(PremiumHigh*VLOOKUP(PremiumHigh,PremiumCharge,2)),0)</f>
        <v>0</v>
      </c>
      <c r="AH14" s="32">
        <f>IF($B14&lt;=TermLow,'Policy projection'!$C14*(AllocPremHigh*'Fund Projection'!$E14),0)</f>
        <v>1.4591776954876106</v>
      </c>
      <c r="AI14" s="32">
        <f>IF($B14&lt;=TermLow,'Policy projection'!$E14*'Fund Projection'!$F14*AllocPremHigh*VLOOKUP(TermLow-$B14,ExitCharge,2,TRUE),0)</f>
        <v>0.14579617140747042</v>
      </c>
      <c r="AJ14" s="32">
        <f>IF($B14&lt;=TermLow,SUM(AG14:AI14)-'Policy projection'!$C14*'Fund Projection'!$G14,0)</f>
        <v>-7.9904424460441881E-3</v>
      </c>
      <c r="AK14" s="33">
        <f t="shared" si="6"/>
        <v>166.85799202014422</v>
      </c>
      <c r="AL14" s="31">
        <f>IF($B14&lt;=TermMed,'Policy projection'!$C14*(PremiumHigh*VLOOKUP(PremiumHigh,PremiumCharge,2)),0)</f>
        <v>0</v>
      </c>
      <c r="AM14" s="32">
        <f>IF($B14&lt;=TermMed,'Policy projection'!$C14*(AllocPremHigh*'Fund Projection'!$E14),0)</f>
        <v>1.4591776954876106</v>
      </c>
      <c r="AN14" s="32">
        <f>IF($B14&lt;=TermMed,'Policy projection'!$E14*'Fund Projection'!$F14*AllocPremHigh*VLOOKUP(TermMed-$B14,ExitCharge,2,TRUE),0)</f>
        <v>0.29159234281494084</v>
      </c>
      <c r="AO14" s="32">
        <f>IF($B14&lt;=TermMed,SUM(AL14:AN14)-'Policy projection'!$C14*'Fund Projection'!$G14,0)</f>
        <v>0.13780572896142629</v>
      </c>
      <c r="AP14" s="33">
        <f t="shared" si="7"/>
        <v>625.09082045580749</v>
      </c>
      <c r="AQ14" s="31">
        <f>IF($B14&lt;=TermHigh,'Policy projection'!$C14*(PremiumHigh*VLOOKUP(PremiumHigh,PremiumCharge,2)),0)</f>
        <v>0</v>
      </c>
      <c r="AR14" s="32">
        <f>IF($B14&lt;=TermHigh,'Policy projection'!$C14*(AllocPremHigh*'Fund Projection'!$E14),0)</f>
        <v>1.4591776954876106</v>
      </c>
      <c r="AS14" s="32">
        <f>IF($B14&lt;=TermHigh,'Policy projection'!$E14*'Fund Projection'!$F14*AllocPremHigh*VLOOKUP(TermHigh-$B14,ExitCharge,2,TRUE),0)</f>
        <v>0.36449042851867608</v>
      </c>
      <c r="AT14" s="32">
        <f>IF($B14&lt;=TermHigh,SUM(AQ14:AS14)-'Policy projection'!$C14*'Fund Projection'!$G14,0)</f>
        <v>0.21070381466516142</v>
      </c>
      <c r="AU14" s="33">
        <f t="shared" si="8"/>
        <v>1170.0355958807399</v>
      </c>
    </row>
    <row r="15" spans="1:47" x14ac:dyDescent="0.3">
      <c r="A15">
        <f t="shared" si="10"/>
        <v>10</v>
      </c>
      <c r="B15">
        <f t="shared" si="9"/>
        <v>1</v>
      </c>
      <c r="C15" s="31">
        <f>IF($B15&lt;=TermLow,'Policy projection'!$C15*(PremiumLow*VLOOKUP(PremiumLow,PremiumCharge,2)),0)</f>
        <v>1.439247326512614</v>
      </c>
      <c r="D15" s="32">
        <f>IF($B15&lt;=TermLow,'Policy projection'!$C15*(AllocPremLow*'Fund Projection'!$E15),0)</f>
        <v>0.39169175902635428</v>
      </c>
      <c r="E15" s="32">
        <f>IF($B15&lt;=TermLow,'Policy projection'!$E15*'Fund Projection'!$F15*AllocPremLow*VLOOKUP(TermLow-$B15,ExitCharge,2,TRUE),0)</f>
        <v>3.9136534922716557E-2</v>
      </c>
      <c r="F15" s="32">
        <f>IF($B15&lt;=TermLow,SUM(C15:E15)-'Policy projection'!$C15*'Fund Projection'!$G15,0)</f>
        <v>0.26370127842691171</v>
      </c>
      <c r="G15" s="33">
        <f t="shared" si="0"/>
        <v>49.2023800438512</v>
      </c>
      <c r="H15" s="31">
        <f>IF($B15&lt;=TermMed,'Policy projection'!$C15*(PremiumLow*VLOOKUP(PremiumLow,PremiumCharge,2)),0)</f>
        <v>1.439247326512614</v>
      </c>
      <c r="I15" s="32">
        <f>IF($B15&lt;=TermMed,'Policy projection'!$C15*(AllocPremLow*'Fund Projection'!$E15),0)</f>
        <v>0.39169175902635428</v>
      </c>
      <c r="J15" s="32">
        <f>IF($B15&lt;=TermMed,'Policy projection'!$E15*'Fund Projection'!$F15*AllocPremLow*VLOOKUP(TermMed-$B15,ExitCharge,2,TRUE),0)</f>
        <v>7.8273069845433113E-2</v>
      </c>
      <c r="K15" s="32">
        <f>IF($B15&lt;=TermMed,SUM(H15:J15)-'Policy projection'!$C15*'Fund Projection'!$G15,0)</f>
        <v>0.30283781334962812</v>
      </c>
      <c r="L15" s="33">
        <f t="shared" si="1"/>
        <v>165.95209840089527</v>
      </c>
      <c r="M15" s="31">
        <f>IF($B15&lt;=TermHigh,'Policy projection'!$C15*(PremiumLow*VLOOKUP(PremiumLow,PremiumCharge,2)),0)</f>
        <v>1.439247326512614</v>
      </c>
      <c r="N15" s="32">
        <f>IF($B15&lt;=TermHigh,'Policy projection'!$C15*(AllocPremLow*'Fund Projection'!$E15),0)</f>
        <v>0.39169175902635428</v>
      </c>
      <c r="O15" s="32">
        <f>IF($B15&lt;=TermHigh,'Policy projection'!$E15*'Fund Projection'!$F15*AllocPremLow*VLOOKUP(TermHigh-$B15,ExitCharge,2,TRUE),0)</f>
        <v>9.7841337306791398E-2</v>
      </c>
      <c r="P15" s="32">
        <f>IF($B15&lt;=TermHigh,SUM(M15:O15)-'Policy projection'!$C15*'Fund Projection'!$G15,0)</f>
        <v>0.32240608081098654</v>
      </c>
      <c r="Q15" s="33">
        <f t="shared" si="2"/>
        <v>301.02949175318582</v>
      </c>
      <c r="R15" s="31">
        <f>IF($B15&lt;=TermLow,'Policy projection'!$C15*(PremiumMed*VLOOKUP(PremiumMed,PremiumCharge,2)),0)</f>
        <v>0.95949821767507604</v>
      </c>
      <c r="S15" s="32">
        <f>IF($B15&lt;=TermLow,'Policy projection'!$C15*(AllocPremMed*'Fund Projection'!$E15),0)</f>
        <v>0.79953575553833145</v>
      </c>
      <c r="T15" s="32">
        <f>IF($B15&lt;=TermLow,'Policy projection'!$E15*'Fund Projection'!$F15*AllocPremMed*VLOOKUP(TermLow-$B15,ExitCharge,2,TRUE),0)</f>
        <v>7.9886947574204933E-2</v>
      </c>
      <c r="U15" s="32">
        <f>IF($B15&lt;=TermLow,SUM(R15:T15)-'Policy projection'!$C15*'Fund Projection'!$G15,0)</f>
        <v>0.23254657875283935</v>
      </c>
      <c r="V15" s="33">
        <f t="shared" si="3"/>
        <v>88.655328061236574</v>
      </c>
      <c r="W15" s="31">
        <f>IF($B15&lt;=TermMed,'Policy projection'!$C15*(PremiumMed*VLOOKUP(PremiumMed,PremiumCharge,2)),0)</f>
        <v>0.95949821767507604</v>
      </c>
      <c r="X15" s="32">
        <f>IF($B15&lt;=TermMed,'Policy projection'!$C15*(AllocPremMed*'Fund Projection'!$E15),0)</f>
        <v>0.79953575553833145</v>
      </c>
      <c r="Y15" s="32">
        <f>IF($B15&lt;=TermMed,'Policy projection'!$E15*'Fund Projection'!$F15*AllocPremMed*VLOOKUP(TermMed-$B15,ExitCharge,2,TRUE),0)</f>
        <v>0.15977389514840987</v>
      </c>
      <c r="Z15" s="32">
        <f>IF($B15&lt;=TermMed,SUM(W15:Y15)-'Policy projection'!$C15*'Fund Projection'!$G15,0)</f>
        <v>0.31243352632704413</v>
      </c>
      <c r="AA15" s="33">
        <f t="shared" si="4"/>
        <v>319.8205855379565</v>
      </c>
      <c r="AB15" s="31">
        <f>IF($B15&lt;=TermHigh,'Policy projection'!$C15*(PremiumMed*VLOOKUP(PremiumMed,PremiumCharge,2)),0)</f>
        <v>0.95949821767507604</v>
      </c>
      <c r="AC15" s="32">
        <f>IF($B15&lt;=TermHigh,'Policy projection'!$C15*(AllocPremMed*'Fund Projection'!$E15),0)</f>
        <v>0.79953575553833145</v>
      </c>
      <c r="AD15" s="32">
        <f>IF($B15&lt;=TermHigh,'Policy projection'!$E15*'Fund Projection'!$F15*AllocPremMed*VLOOKUP(TermHigh-$B15,ExitCharge,2,TRUE),0)</f>
        <v>0.19971736893551234</v>
      </c>
      <c r="AE15" s="32">
        <f>IF($B15&lt;=TermHigh,SUM(AB15:AD15)-'Policy projection'!$C15*'Fund Projection'!$G15,0)</f>
        <v>0.35237700011414663</v>
      </c>
      <c r="AF15" s="33">
        <f t="shared" si="5"/>
        <v>592.25300796287218</v>
      </c>
      <c r="AG15" s="31">
        <f>IF($B15&lt;=TermLow,'Policy projection'!$C15*(PremiumHigh*VLOOKUP(PremiumHigh,PremiumCharge,2)),0)</f>
        <v>0</v>
      </c>
      <c r="AH15" s="32">
        <f>IF($B15&lt;=TermLow,'Policy projection'!$C15*(AllocPremHigh*'Fund Projection'!$E15),0)</f>
        <v>1.6152237485622856</v>
      </c>
      <c r="AI15" s="32">
        <f>IF($B15&lt;=TermLow,'Policy projection'!$E15*'Fund Projection'!$F15*AllocPremHigh*VLOOKUP(TermLow-$B15,ExitCharge,2,TRUE),0)</f>
        <v>0.16138777287718167</v>
      </c>
      <c r="AJ15" s="32">
        <f>IF($B15&lt;=TermLow,SUM(AG15:AI15)-'Policy projection'!$C15*'Fund Projection'!$G15,0)</f>
        <v>0.17023717940469418</v>
      </c>
      <c r="AK15" s="33">
        <f t="shared" si="6"/>
        <v>167.56122409600752</v>
      </c>
      <c r="AL15" s="31">
        <f>IF($B15&lt;=TermMed,'Policy projection'!$C15*(PremiumHigh*VLOOKUP(PremiumHigh,PremiumCharge,2)),0)</f>
        <v>0</v>
      </c>
      <c r="AM15" s="32">
        <f>IF($B15&lt;=TermMed,'Policy projection'!$C15*(AllocPremHigh*'Fund Projection'!$E15),0)</f>
        <v>1.6152237485622856</v>
      </c>
      <c r="AN15" s="32">
        <f>IF($B15&lt;=TermMed,'Policy projection'!$E15*'Fund Projection'!$F15*AllocPremHigh*VLOOKUP(TermMed-$B15,ExitCharge,2,TRUE),0)</f>
        <v>0.32277554575436335</v>
      </c>
      <c r="AO15" s="32">
        <f>IF($B15&lt;=TermMed,SUM(AL15:AN15)-'Policy projection'!$C15*'Fund Projection'!$G15,0)</f>
        <v>0.33162495228187572</v>
      </c>
      <c r="AP15" s="33">
        <f t="shared" si="7"/>
        <v>627.55755981207858</v>
      </c>
      <c r="AQ15" s="31">
        <f>IF($B15&lt;=TermHigh,'Policy projection'!$C15*(PremiumHigh*VLOOKUP(PremiumHigh,PremiumCharge,2)),0)</f>
        <v>0</v>
      </c>
      <c r="AR15" s="32">
        <f>IF($B15&lt;=TermHigh,'Policy projection'!$C15*(AllocPremHigh*'Fund Projection'!$E15),0)</f>
        <v>1.6152237485622856</v>
      </c>
      <c r="AS15" s="32">
        <f>IF($B15&lt;=TermHigh,'Policy projection'!$E15*'Fund Projection'!$F15*AllocPremHigh*VLOOKUP(TermHigh-$B15,ExitCharge,2,TRUE),0)</f>
        <v>0.40346943219295417</v>
      </c>
      <c r="AT15" s="32">
        <f>IF($B15&lt;=TermHigh,SUM(AQ15:AS15)-'Policy projection'!$C15*'Fund Projection'!$G15,0)</f>
        <v>0.41231883872046682</v>
      </c>
      <c r="AU15" s="33">
        <f t="shared" si="8"/>
        <v>1174.7000403822447</v>
      </c>
    </row>
    <row r="16" spans="1:47" x14ac:dyDescent="0.3">
      <c r="A16">
        <f t="shared" si="10"/>
        <v>11</v>
      </c>
      <c r="B16">
        <f t="shared" si="9"/>
        <v>1</v>
      </c>
      <c r="C16" s="31">
        <f>IF($B16&lt;=TermLow,'Policy projection'!$C16*(PremiumLow*VLOOKUP(PremiumLow,PremiumCharge,2)),0)</f>
        <v>1.4326507762660978</v>
      </c>
      <c r="D16" s="32">
        <f>IF($B16&lt;=TermLow,'Policy projection'!$C16*(AllocPremLow*'Fund Projection'!$E16),0)</f>
        <v>0.42924400455249806</v>
      </c>
      <c r="E16" s="32">
        <f>IF($B16&lt;=TermLow,'Policy projection'!$E16*'Fund Projection'!$F16*AllocPremLow*VLOOKUP(TermLow-$B16,ExitCharge,2,TRUE),0)</f>
        <v>4.288863012153709E-2</v>
      </c>
      <c r="F16" s="32">
        <f>IF($B16&lt;=TermLow,SUM(C16:E16)-'Policy projection'!$C16*'Fund Projection'!$G16,0)</f>
        <v>0.30497211207653563</v>
      </c>
      <c r="G16" s="33">
        <f t="shared" si="0"/>
        <v>49.143688682273662</v>
      </c>
      <c r="H16" s="31">
        <f>IF($B16&lt;=TermMed,'Policy projection'!$C16*(PremiumLow*VLOOKUP(PremiumLow,PremiumCharge,2)),0)</f>
        <v>1.4326507762660978</v>
      </c>
      <c r="I16" s="32">
        <f>IF($B16&lt;=TermMed,'Policy projection'!$C16*(AllocPremLow*'Fund Projection'!$E16),0)</f>
        <v>0.42924400455249806</v>
      </c>
      <c r="J16" s="32">
        <f>IF($B16&lt;=TermMed,'Policy projection'!$E16*'Fund Projection'!$F16*AllocPremLow*VLOOKUP(TermMed-$B16,ExitCharge,2,TRUE),0)</f>
        <v>8.577726024307418E-2</v>
      </c>
      <c r="K16" s="32">
        <f>IF($B16&lt;=TermMed,SUM(H16:J16)-'Policy projection'!$C16*'Fund Projection'!$G16,0)</f>
        <v>0.34786074219807284</v>
      </c>
      <c r="L16" s="33">
        <f t="shared" si="1"/>
        <v>166.34072766421602</v>
      </c>
      <c r="M16" s="31">
        <f>IF($B16&lt;=TermHigh,'Policy projection'!$C16*(PremiumLow*VLOOKUP(PremiumLow,PremiumCharge,2)),0)</f>
        <v>1.4326507762660978</v>
      </c>
      <c r="N16" s="32">
        <f>IF($B16&lt;=TermHigh,'Policy projection'!$C16*(AllocPremLow*'Fund Projection'!$E16),0)</f>
        <v>0.42924400455249806</v>
      </c>
      <c r="O16" s="32">
        <f>IF($B16&lt;=TermHigh,'Policy projection'!$E16*'Fund Projection'!$F16*AllocPremLow*VLOOKUP(TermHigh-$B16,ExitCharge,2,TRUE),0)</f>
        <v>0.10722157530384274</v>
      </c>
      <c r="P16" s="32">
        <f>IF($B16&lt;=TermHigh,SUM(M16:O16)-'Policy projection'!$C16*'Fund Projection'!$G16,0)</f>
        <v>0.36930505725884144</v>
      </c>
      <c r="Q16" s="33">
        <f t="shared" si="2"/>
        <v>301.96137522134643</v>
      </c>
      <c r="R16" s="31">
        <f>IF($B16&lt;=TermLow,'Policy projection'!$C16*(PremiumMed*VLOOKUP(PremiumMed,PremiumCharge,2)),0)</f>
        <v>0.95510051751073188</v>
      </c>
      <c r="S16" s="32">
        <f>IF($B16&lt;=TermLow,'Policy projection'!$C16*(AllocPremMed*'Fund Projection'!$E16),0)</f>
        <v>0.87618879279788264</v>
      </c>
      <c r="T16" s="32">
        <f>IF($B16&lt;=TermLow,'Policy projection'!$E16*'Fund Projection'!$F16*AllocPremMed*VLOOKUP(TermLow-$B16,ExitCharge,2,TRUE),0)</f>
        <v>8.7545863547055097E-2</v>
      </c>
      <c r="U16" s="32">
        <f>IF($B16&lt;=TermLow,SUM(R16:T16)-'Policy projection'!$C16*'Fund Projection'!$G16,0)</f>
        <v>0.31902387499207241</v>
      </c>
      <c r="V16" s="33">
        <f t="shared" si="3"/>
        <v>88.792178682738879</v>
      </c>
      <c r="W16" s="31">
        <f>IF($B16&lt;=TermMed,'Policy projection'!$C16*(PremiumMed*VLOOKUP(PremiumMed,PremiumCharge,2)),0)</f>
        <v>0.95510051751073188</v>
      </c>
      <c r="X16" s="32">
        <f>IF($B16&lt;=TermMed,'Policy projection'!$C16*(AllocPremMed*'Fund Projection'!$E16),0)</f>
        <v>0.87618879279788264</v>
      </c>
      <c r="Y16" s="32">
        <f>IF($B16&lt;=TermMed,'Policy projection'!$E16*'Fund Projection'!$F16*AllocPremMed*VLOOKUP(TermMed-$B16,ExitCharge,2,TRUE),0)</f>
        <v>0.17509172709411019</v>
      </c>
      <c r="Z16" s="32">
        <f>IF($B16&lt;=TermMed,SUM(W16:Y16)-'Policy projection'!$C16*'Fund Projection'!$G16,0)</f>
        <v>0.40656973853912737</v>
      </c>
      <c r="AA16" s="33">
        <f t="shared" si="4"/>
        <v>320.84073778470429</v>
      </c>
      <c r="AB16" s="31">
        <f>IF($B16&lt;=TermHigh,'Policy projection'!$C16*(PremiumMed*VLOOKUP(PremiumMed,PremiumCharge,2)),0)</f>
        <v>0.95510051751073188</v>
      </c>
      <c r="AC16" s="32">
        <f>IF($B16&lt;=TermHigh,'Policy projection'!$C16*(AllocPremMed*'Fund Projection'!$E16),0)</f>
        <v>0.87618879279788264</v>
      </c>
      <c r="AD16" s="32">
        <f>IF($B16&lt;=TermHigh,'Policy projection'!$E16*'Fund Projection'!$F16*AllocPremMed*VLOOKUP(TermHigh-$B16,ExitCharge,2,TRUE),0)</f>
        <v>0.21886465886763773</v>
      </c>
      <c r="AE16" s="32">
        <f>IF($B16&lt;=TermHigh,SUM(AB16:AD16)-'Policy projection'!$C16*'Fund Projection'!$G16,0)</f>
        <v>0.45034267031265474</v>
      </c>
      <c r="AF16" s="33">
        <f t="shared" si="5"/>
        <v>594.36835182926995</v>
      </c>
      <c r="AG16" s="31">
        <f>IF($B16&lt;=TermLow,'Policy projection'!$C16*(PremiumHigh*VLOOKUP(PremiumHigh,PremiumCharge,2)),0)</f>
        <v>0</v>
      </c>
      <c r="AH16" s="32">
        <f>IF($B16&lt;=TermLow,'Policy projection'!$C16*(AllocPremHigh*'Fund Projection'!$E16),0)</f>
        <v>1.7700783692886517</v>
      </c>
      <c r="AI16" s="32">
        <f>IF($B16&lt;=TermLow,'Policy projection'!$E16*'Fund Projection'!$F16*AllocPremHigh*VLOOKUP(TermLow-$B16,ExitCharge,2,TRUE),0)</f>
        <v>0.1768603303980911</v>
      </c>
      <c r="AJ16" s="32">
        <f>IF($B16&lt;=TermLow,SUM(AG16:AI16)-'Policy projection'!$C16*'Fund Projection'!$G16,0)</f>
        <v>0.34712740082314553</v>
      </c>
      <c r="AK16" s="33">
        <f t="shared" si="6"/>
        <v>168.08915868366952</v>
      </c>
      <c r="AL16" s="31">
        <f>IF($B16&lt;=TermMed,'Policy projection'!$C16*(PremiumHigh*VLOOKUP(PremiumHigh,PremiumCharge,2)),0)</f>
        <v>0</v>
      </c>
      <c r="AM16" s="32">
        <f>IF($B16&lt;=TermMed,'Policy projection'!$C16*(AllocPremHigh*'Fund Projection'!$E16),0)</f>
        <v>1.7700783692886517</v>
      </c>
      <c r="AN16" s="32">
        <f>IF($B16&lt;=TermMed,'Policy projection'!$E16*'Fund Projection'!$F16*AllocPremHigh*VLOOKUP(TermMed-$B16,ExitCharge,2,TRUE),0)</f>
        <v>0.3537206607961822</v>
      </c>
      <c r="AO16" s="32">
        <f>IF($B16&lt;=TermMed,SUM(AL16:AN16)-'Policy projection'!$C16*'Fund Projection'!$G16,0)</f>
        <v>0.52398773122123643</v>
      </c>
      <c r="AP16" s="33">
        <f t="shared" si="7"/>
        <v>629.84075802568032</v>
      </c>
      <c r="AQ16" s="31">
        <f>IF($B16&lt;=TermHigh,'Policy projection'!$C16*(PremiumHigh*VLOOKUP(PremiumHigh,PremiumCharge,2)),0)</f>
        <v>0</v>
      </c>
      <c r="AR16" s="32">
        <f>IF($B16&lt;=TermHigh,'Policy projection'!$C16*(AllocPremHigh*'Fund Projection'!$E16),0)</f>
        <v>1.7700783692886517</v>
      </c>
      <c r="AS16" s="32">
        <f>IF($B16&lt;=TermHigh,'Policy projection'!$E16*'Fund Projection'!$F16*AllocPremHigh*VLOOKUP(TermHigh-$B16,ExitCharge,2,TRUE),0)</f>
        <v>0.44215082599522781</v>
      </c>
      <c r="AT16" s="32">
        <f>IF($B16&lt;=TermHigh,SUM(AQ16:AS16)-'Policy projection'!$C16*'Fund Projection'!$G16,0)</f>
        <v>0.61241789642028222</v>
      </c>
      <c r="AU16" s="33">
        <f t="shared" si="8"/>
        <v>1179.1823050451169</v>
      </c>
    </row>
    <row r="17" spans="1:47" x14ac:dyDescent="0.3">
      <c r="A17">
        <f t="shared" si="10"/>
        <v>12</v>
      </c>
      <c r="B17">
        <f t="shared" si="9"/>
        <v>1</v>
      </c>
      <c r="C17" s="31">
        <f>IF($B17&lt;=TermLow,'Policy projection'!$C17*(PremiumLow*VLOOKUP(PremiumLow,PremiumCharge,2)),0)</f>
        <v>1.4260844602082114</v>
      </c>
      <c r="D17" s="32">
        <f>IF($B17&lt;=TermLow,'Policy projection'!$C17*(AllocPremLow*'Fund Projection'!$E17),0)</f>
        <v>0.46650898991058098</v>
      </c>
      <c r="E17" s="32">
        <f>IF($B17&lt;=TermLow,'Policy projection'!$E17*'Fund Projection'!$F17*AllocPremLow*VLOOKUP(TermLow-$B17,ExitCharge,2,TRUE),0)</f>
        <v>4.6612023241898885E-2</v>
      </c>
      <c r="F17" s="32">
        <f>IF($B17&lt;=TermLow,SUM(C17:E17)-'Policy projection'!$C17*'Fund Projection'!$G17,0)</f>
        <v>0.34593040353501392</v>
      </c>
      <c r="G17" s="33">
        <f t="shared" si="0"/>
        <v>49.043481939706602</v>
      </c>
      <c r="H17" s="31">
        <f>IF($B17&lt;=TermMed,'Policy projection'!$C17*(PremiumLow*VLOOKUP(PremiumLow,PremiumCharge,2)),0)</f>
        <v>1.4260844602082114</v>
      </c>
      <c r="I17" s="32">
        <f>IF($B17&lt;=TermMed,'Policy projection'!$C17*(AllocPremLow*'Fund Projection'!$E17),0)</f>
        <v>0.46650898991058098</v>
      </c>
      <c r="J17" s="32">
        <f>IF($B17&lt;=TermMed,'Policy projection'!$E17*'Fund Projection'!$F17*AllocPremLow*VLOOKUP(TermMed-$B17,ExitCharge,2,TRUE),0)</f>
        <v>9.3224046483797771E-2</v>
      </c>
      <c r="K17" s="32">
        <f>IF($B17&lt;=TermMed,SUM(H17:J17)-'Policy projection'!$C17*'Fund Projection'!$G17,0)</f>
        <v>0.39254242677691265</v>
      </c>
      <c r="L17" s="33">
        <f t="shared" si="1"/>
        <v>166.68595328728551</v>
      </c>
      <c r="M17" s="31">
        <f>IF($B17&lt;=TermHigh,'Policy projection'!$C17*(PremiumLow*VLOOKUP(PremiumLow,PremiumCharge,2)),0)</f>
        <v>1.4260844602082114</v>
      </c>
      <c r="N17" s="32">
        <f>IF($B17&lt;=TermHigh,'Policy projection'!$C17*(AllocPremLow*'Fund Projection'!$E17),0)</f>
        <v>0.46650898991058098</v>
      </c>
      <c r="O17" s="32">
        <f>IF($B17&lt;=TermHigh,'Policy projection'!$E17*'Fund Projection'!$F17*AllocPremLow*VLOOKUP(TermHigh-$B17,ExitCharge,2,TRUE),0)</f>
        <v>0.11653005810474722</v>
      </c>
      <c r="P17" s="32">
        <f>IF($B17&lt;=TermHigh,SUM(M17:O17)-'Policy projection'!$C17*'Fund Projection'!$G17,0)</f>
        <v>0.41584843839786201</v>
      </c>
      <c r="Q17" s="33">
        <f t="shared" si="2"/>
        <v>302.85024256084318</v>
      </c>
      <c r="R17" s="31">
        <f>IF($B17&lt;=TermLow,'Policy projection'!$C17*(PremiumMed*VLOOKUP(PremiumMed,PremiumCharge,2)),0)</f>
        <v>0.95072297347214096</v>
      </c>
      <c r="S17" s="32">
        <f>IF($B17&lt;=TermLow,'Policy projection'!$C17*(AllocPremMed*'Fund Projection'!$E17),0)</f>
        <v>0.95225546394118599</v>
      </c>
      <c r="T17" s="32">
        <f>IF($B17&lt;=TermLow,'Policy projection'!$E17*'Fund Projection'!$F17*AllocPremMed*VLOOKUP(TermLow-$B17,ExitCharge,2,TRUE),0)</f>
        <v>9.5146191772123495E-2</v>
      </c>
      <c r="U17" s="32">
        <f>IF($B17&lt;=TermLow,SUM(R17:T17)-'Policy projection'!$C17*'Fund Projection'!$G17,0)</f>
        <v>0.40484955935977296</v>
      </c>
      <c r="V17" s="33">
        <f t="shared" si="3"/>
        <v>88.84312221892489</v>
      </c>
      <c r="W17" s="31">
        <f>IF($B17&lt;=TermMed,'Policy projection'!$C17*(PremiumMed*VLOOKUP(PremiumMed,PremiumCharge,2)),0)</f>
        <v>0.95072297347214096</v>
      </c>
      <c r="X17" s="32">
        <f>IF($B17&lt;=TermMed,'Policy projection'!$C17*(AllocPremMed*'Fund Projection'!$E17),0)</f>
        <v>0.95225546394118599</v>
      </c>
      <c r="Y17" s="32">
        <f>IF($B17&lt;=TermMed,'Policy projection'!$E17*'Fund Projection'!$F17*AllocPremMed*VLOOKUP(TermMed-$B17,ExitCharge,2,TRUE),0)</f>
        <v>0.19029238354424699</v>
      </c>
      <c r="Z17" s="32">
        <f>IF($B17&lt;=TermMed,SUM(W17:Y17)-'Policy projection'!$C17*'Fund Projection'!$G17,0)</f>
        <v>0.49999575113189643</v>
      </c>
      <c r="AA17" s="33">
        <f t="shared" si="4"/>
        <v>321.77100445360139</v>
      </c>
      <c r="AB17" s="31">
        <f>IF($B17&lt;=TermHigh,'Policy projection'!$C17*(PremiumMed*VLOOKUP(PremiumMed,PremiumCharge,2)),0)</f>
        <v>0.95072297347214096</v>
      </c>
      <c r="AC17" s="32">
        <f>IF($B17&lt;=TermHigh,'Policy projection'!$C17*(AllocPremMed*'Fund Projection'!$E17),0)</f>
        <v>0.95225546394118599</v>
      </c>
      <c r="AD17" s="32">
        <f>IF($B17&lt;=TermHigh,'Policy projection'!$E17*'Fund Projection'!$F17*AllocPremMed*VLOOKUP(TermHigh-$B17,ExitCharge,2,TRUE),0)</f>
        <v>0.23786547943030875</v>
      </c>
      <c r="AE17" s="32">
        <f>IF($B17&lt;=TermHigh,SUM(AB17:AD17)-'Policy projection'!$C17*'Fund Projection'!$G17,0)</f>
        <v>0.54756884701795805</v>
      </c>
      <c r="AF17" s="33">
        <f t="shared" si="5"/>
        <v>596.39454395824589</v>
      </c>
      <c r="AG17" s="31">
        <f>IF($B17&lt;=TermLow,'Policy projection'!$C17*(PremiumHigh*VLOOKUP(PremiumHigh,PremiumCharge,2)),0)</f>
        <v>0</v>
      </c>
      <c r="AH17" s="32">
        <f>IF($B17&lt;=TermLow,'Policy projection'!$C17*(AllocPremHigh*'Fund Projection'!$E17),0)</f>
        <v>1.923748412002396</v>
      </c>
      <c r="AI17" s="32">
        <f>IF($B17&lt;=TermLow,'Policy projection'!$E17*'Fund Projection'!$F17*AllocPremHigh*VLOOKUP(TermLow-$B17,ExitCharge,2,TRUE),0)</f>
        <v>0.19221452883257273</v>
      </c>
      <c r="AJ17" s="32">
        <f>IF($B17&lt;=TermLow,SUM(AG17:AI17)-'Policy projection'!$C17*'Fund Projection'!$G17,0)</f>
        <v>0.52268787100929126</v>
      </c>
      <c r="AK17" s="33">
        <f t="shared" si="6"/>
        <v>168.44240277736165</v>
      </c>
      <c r="AL17" s="31">
        <f>IF($B17&lt;=TermMed,'Policy projection'!$C17*(PremiumHigh*VLOOKUP(PremiumHigh,PremiumCharge,2)),0)</f>
        <v>0</v>
      </c>
      <c r="AM17" s="32">
        <f>IF($B17&lt;=TermMed,'Policy projection'!$C17*(AllocPremHigh*'Fund Projection'!$E17),0)</f>
        <v>1.923748412002396</v>
      </c>
      <c r="AN17" s="32">
        <f>IF($B17&lt;=TermMed,'Policy projection'!$E17*'Fund Projection'!$F17*AllocPremHigh*VLOOKUP(TermMed-$B17,ExitCharge,2,TRUE),0)</f>
        <v>0.38442905766514546</v>
      </c>
      <c r="AO17" s="32">
        <f>IF($B17&lt;=TermMed,SUM(AL17:AN17)-'Policy projection'!$C17*'Fund Projection'!$G17,0)</f>
        <v>0.71490239984186399</v>
      </c>
      <c r="AP17" s="33">
        <f t="shared" si="7"/>
        <v>631.94110678623269</v>
      </c>
      <c r="AQ17" s="31">
        <f>IF($B17&lt;=TermHigh,'Policy projection'!$C17*(PremiumHigh*VLOOKUP(PremiumHigh,PremiumCharge,2)),0)</f>
        <v>0</v>
      </c>
      <c r="AR17" s="32">
        <f>IF($B17&lt;=TermHigh,'Policy projection'!$C17*(AllocPremHigh*'Fund Projection'!$E17),0)</f>
        <v>1.923748412002396</v>
      </c>
      <c r="AS17" s="32">
        <f>IF($B17&lt;=TermHigh,'Policy projection'!$E17*'Fund Projection'!$F17*AllocPremHigh*VLOOKUP(TermHigh-$B17,ExitCharge,2,TRUE),0)</f>
        <v>0.48053632208143182</v>
      </c>
      <c r="AT17" s="32">
        <f>IF($B17&lt;=TermHigh,SUM(AQ17:AS17)-'Policy projection'!$C17*'Fund Projection'!$G17,0)</f>
        <v>0.81100966425815058</v>
      </c>
      <c r="AU17" s="33">
        <f t="shared" si="8"/>
        <v>1183.4831467530512</v>
      </c>
    </row>
    <row r="18" spans="1:47" x14ac:dyDescent="0.3">
      <c r="A18">
        <f t="shared" si="10"/>
        <v>13</v>
      </c>
      <c r="B18">
        <f t="shared" si="9"/>
        <v>2</v>
      </c>
      <c r="C18" s="31">
        <f>IF($B18&lt;=TermLow,'Policy projection'!$C18*(PremiumLow*VLOOKUP(PremiumLow,PremiumCharge,2)),0)</f>
        <v>1.4195482397655905</v>
      </c>
      <c r="D18" s="32">
        <f>IF($B18&lt;=TermLow,'Policy projection'!$C18*(AllocPremLow*'Fund Projection'!$E18),0)</f>
        <v>0.50348836866973212</v>
      </c>
      <c r="E18" s="32">
        <f>IF($B18&lt;=TermLow,'Policy projection'!$E18*'Fund Projection'!$F18*AllocPremLow*VLOOKUP(TermLow-$B18,ExitCharge,2,TRUE),0)</f>
        <v>5.0306879502917408E-2</v>
      </c>
      <c r="F18" s="32">
        <f>IF($B18&lt;=TermLow,SUM(C18:E18)-'Policy projection'!$C18*'Fund Projection'!$G18,0)</f>
        <v>0.38657794256971911</v>
      </c>
      <c r="G18" s="33">
        <f t="shared" si="0"/>
        <v>48.901899377587029</v>
      </c>
      <c r="H18" s="31">
        <f>IF($B18&lt;=TermMed,'Policy projection'!$C18*(PremiumLow*VLOOKUP(PremiumLow,PremiumCharge,2)),0)</f>
        <v>1.4195482397655905</v>
      </c>
      <c r="I18" s="32">
        <f>IF($B18&lt;=TermMed,'Policy projection'!$C18*(AllocPremLow*'Fund Projection'!$E18),0)</f>
        <v>0.50348836866973212</v>
      </c>
      <c r="J18" s="32">
        <f>IF($B18&lt;=TermMed,'Policy projection'!$E18*'Fund Projection'!$F18*AllocPremLow*VLOOKUP(TermMed-$B18,ExitCharge,2,TRUE),0)</f>
        <v>0.10061375900583482</v>
      </c>
      <c r="K18" s="32">
        <f>IF($B18&lt;=TermMed,SUM(H18:J18)-'Policy projection'!$C18*'Fund Projection'!$G18,0)</f>
        <v>0.43688482207263646</v>
      </c>
      <c r="L18" s="33">
        <f t="shared" si="1"/>
        <v>166.9879356658723</v>
      </c>
      <c r="M18" s="31">
        <f>IF($B18&lt;=TermHigh,'Policy projection'!$C18*(PremiumLow*VLOOKUP(PremiumLow,PremiumCharge,2)),0)</f>
        <v>1.4195482397655905</v>
      </c>
      <c r="N18" s="32">
        <f>IF($B18&lt;=TermHigh,'Policy projection'!$C18*(AllocPremLow*'Fund Projection'!$E18),0)</f>
        <v>0.50348836866973212</v>
      </c>
      <c r="O18" s="32">
        <f>IF($B18&lt;=TermHigh,'Policy projection'!$E18*'Fund Projection'!$F18*AllocPremLow*VLOOKUP(TermHigh-$B18,ExitCharge,2,TRUE),0)</f>
        <v>0.12576719875729353</v>
      </c>
      <c r="P18" s="32">
        <f>IF($B18&lt;=TermHigh,SUM(M18:O18)-'Policy projection'!$C18*'Fund Projection'!$G18,0)</f>
        <v>0.46203826182409524</v>
      </c>
      <c r="Q18" s="33">
        <f t="shared" si="2"/>
        <v>303.69627013311549</v>
      </c>
      <c r="R18" s="31">
        <f>IF($B18&lt;=TermLow,'Policy projection'!$C18*(PremiumMed*VLOOKUP(PremiumMed,PremiumCharge,2)),0)</f>
        <v>0.94636549317706031</v>
      </c>
      <c r="S18" s="32">
        <f>IF($B18&lt;=TermLow,'Policy projection'!$C18*(AllocPremMed*'Fund Projection'!$E18),0)</f>
        <v>1.0277391442949171</v>
      </c>
      <c r="T18" s="32">
        <f>IF($B18&lt;=TermLow,'Policy projection'!$E18*'Fund Projection'!$F18*AllocPremMed*VLOOKUP(TermLow-$B18,ExitCharge,2,TRUE),0)</f>
        <v>0.10268826950080047</v>
      </c>
      <c r="U18" s="32">
        <f>IF($B18&lt;=TermLow,SUM(R18:T18)-'Policy projection'!$C18*'Fund Projection'!$G18,0)</f>
        <v>0.49002736160425697</v>
      </c>
      <c r="V18" s="33">
        <f t="shared" si="3"/>
        <v>88.808452335477298</v>
      </c>
      <c r="W18" s="31">
        <f>IF($B18&lt;=TermMed,'Policy projection'!$C18*(PremiumMed*VLOOKUP(PremiumMed,PremiumCharge,2)),0)</f>
        <v>0.94636549317706031</v>
      </c>
      <c r="X18" s="32">
        <f>IF($B18&lt;=TermMed,'Policy projection'!$C18*(AllocPremMed*'Fund Projection'!$E18),0)</f>
        <v>1.0277391442949171</v>
      </c>
      <c r="Y18" s="32">
        <f>IF($B18&lt;=TermMed,'Policy projection'!$E18*'Fund Projection'!$F18*AllocPremMed*VLOOKUP(TermMed-$B18,ExitCharge,2,TRUE),0)</f>
        <v>0.20537653900160094</v>
      </c>
      <c r="Z18" s="32">
        <f>IF($B18&lt;=TermMed,SUM(W18:Y18)-'Policy projection'!$C18*'Fund Projection'!$G18,0)</f>
        <v>0.59271563110505743</v>
      </c>
      <c r="AA18" s="33">
        <f t="shared" si="4"/>
        <v>322.61172122102613</v>
      </c>
      <c r="AB18" s="31">
        <f>IF($B18&lt;=TermHigh,'Policy projection'!$C18*(PremiumMed*VLOOKUP(PremiumMed,PremiumCharge,2)),0)</f>
        <v>0.94636549317706031</v>
      </c>
      <c r="AC18" s="32">
        <f>IF($B18&lt;=TermHigh,'Policy projection'!$C18*(AllocPremMed*'Fund Projection'!$E18),0)</f>
        <v>1.0277391442949171</v>
      </c>
      <c r="AD18" s="32">
        <f>IF($B18&lt;=TermHigh,'Policy projection'!$E18*'Fund Projection'!$F18*AllocPremMed*VLOOKUP(TermHigh-$B18,ExitCharge,2,TRUE),0)</f>
        <v>0.25672067375200119</v>
      </c>
      <c r="AE18" s="32">
        <f>IF($B18&lt;=TermHigh,SUM(AB18:AD18)-'Policy projection'!$C18*'Fund Projection'!$G18,0)</f>
        <v>0.64405976585545788</v>
      </c>
      <c r="AF18" s="33">
        <f t="shared" si="5"/>
        <v>598.33195237772065</v>
      </c>
      <c r="AG18" s="31">
        <f>IF($B18&lt;=TermLow,'Policy projection'!$C18*(PremiumHigh*VLOOKUP(PremiumHigh,PremiumCharge,2)),0)</f>
        <v>0</v>
      </c>
      <c r="AH18" s="32">
        <f>IF($B18&lt;=TermLow,'Policy projection'!$C18*(AllocPremHigh*'Fund Projection'!$E18),0)</f>
        <v>2.076240695545287</v>
      </c>
      <c r="AI18" s="32">
        <f>IF($B18&lt;=TermLow,'Policy projection'!$E18*'Fund Projection'!$F18*AllocPremHigh*VLOOKUP(TermLow-$B18,ExitCharge,2,TRUE),0)</f>
        <v>0.20745104949656662</v>
      </c>
      <c r="AJ18" s="32">
        <f>IF($B18&lt;=TermLow,SUM(AG18:AI18)-'Policy projection'!$C18*'Fund Projection'!$G18,0)</f>
        <v>0.69692619967333269</v>
      </c>
      <c r="AK18" s="33">
        <f t="shared" si="6"/>
        <v>168.62155825125805</v>
      </c>
      <c r="AL18" s="31">
        <f>IF($B18&lt;=TermMed,'Policy projection'!$C18*(PremiumHigh*VLOOKUP(PremiumHigh,PremiumCharge,2)),0)</f>
        <v>0</v>
      </c>
      <c r="AM18" s="32">
        <f>IF($B18&lt;=TermMed,'Policy projection'!$C18*(AllocPremHigh*'Fund Projection'!$E18),0)</f>
        <v>2.076240695545287</v>
      </c>
      <c r="AN18" s="32">
        <f>IF($B18&lt;=TermMed,'Policy projection'!$E18*'Fund Projection'!$F18*AllocPremHigh*VLOOKUP(TermMed-$B18,ExitCharge,2,TRUE),0)</f>
        <v>0.41490209899313324</v>
      </c>
      <c r="AO18" s="32">
        <f>IF($B18&lt;=TermMed,SUM(AL18:AN18)-'Policy projection'!$C18*'Fund Projection'!$G18,0)</f>
        <v>0.90437724916989937</v>
      </c>
      <c r="AP18" s="33">
        <f t="shared" si="7"/>
        <v>633.85929233133345</v>
      </c>
      <c r="AQ18" s="31">
        <f>IF($B18&lt;=TermHigh,'Policy projection'!$C18*(PremiumHigh*VLOOKUP(PremiumHigh,PremiumCharge,2)),0)</f>
        <v>0</v>
      </c>
      <c r="AR18" s="32">
        <f>IF($B18&lt;=TermHigh,'Policy projection'!$C18*(AllocPremHigh*'Fund Projection'!$E18),0)</f>
        <v>2.076240695545287</v>
      </c>
      <c r="AS18" s="32">
        <f>IF($B18&lt;=TermHigh,'Policy projection'!$E18*'Fund Projection'!$F18*AllocPremHigh*VLOOKUP(TermHigh-$B18,ExitCharge,2,TRUE),0)</f>
        <v>0.51862762374141658</v>
      </c>
      <c r="AT18" s="32">
        <f>IF($B18&lt;=TermHigh,SUM(AQ18:AS18)-'Policy projection'!$C18*'Fund Projection'!$G18,0)</f>
        <v>1.0081027739181827</v>
      </c>
      <c r="AU18" s="33">
        <f t="shared" si="8"/>
        <v>1187.6033168669308</v>
      </c>
    </row>
    <row r="19" spans="1:47" x14ac:dyDescent="0.3">
      <c r="A19">
        <f t="shared" si="10"/>
        <v>14</v>
      </c>
      <c r="B19">
        <f t="shared" si="9"/>
        <v>2</v>
      </c>
      <c r="C19" s="31">
        <f>IF($B19&lt;=TermLow,'Policy projection'!$C19*(PremiumLow*VLOOKUP(PremiumLow,PremiumCharge,2)),0)</f>
        <v>1.413041976999998</v>
      </c>
      <c r="D19" s="32">
        <f>IF($B19&lt;=TermLow,'Policy projection'!$C19*(AllocPremLow*'Fund Projection'!$E19),0)</f>
        <v>0.54018378583414861</v>
      </c>
      <c r="E19" s="32">
        <f>IF($B19&lt;=TermLow,'Policy projection'!$E19*'Fund Projection'!$F19*AllocPremLow*VLOOKUP(TermLow-$B19,ExitCharge,2,TRUE),0)</f>
        <v>5.3973363267928683E-2</v>
      </c>
      <c r="F19" s="32">
        <f>IF($B19&lt;=TermLow,SUM(C19:E19)-'Policy projection'!$C19*'Fund Projection'!$G19,0)</f>
        <v>0.42691650971485084</v>
      </c>
      <c r="G19" s="33">
        <f t="shared" si="0"/>
        <v>48.719079349090592</v>
      </c>
      <c r="H19" s="31">
        <f>IF($B19&lt;=TermMed,'Policy projection'!$C19*(PremiumLow*VLOOKUP(PremiumLow,PremiumCharge,2)),0)</f>
        <v>1.413041976999998</v>
      </c>
      <c r="I19" s="32">
        <f>IF($B19&lt;=TermMed,'Policy projection'!$C19*(AllocPremLow*'Fund Projection'!$E19),0)</f>
        <v>0.54018378583414861</v>
      </c>
      <c r="J19" s="32">
        <f>IF($B19&lt;=TermMed,'Policy projection'!$E19*'Fund Projection'!$F19*AllocPremLow*VLOOKUP(TermMed-$B19,ExitCharge,2,TRUE),0)</f>
        <v>0.10794672653585737</v>
      </c>
      <c r="K19" s="32">
        <f>IF($B19&lt;=TermMed,SUM(H19:J19)-'Policy projection'!$C19*'Fund Projection'!$G19,0)</f>
        <v>0.48088987298277952</v>
      </c>
      <c r="L19" s="33">
        <f t="shared" si="1"/>
        <v>167.24683390907413</v>
      </c>
      <c r="M19" s="31">
        <f>IF($B19&lt;=TermHigh,'Policy projection'!$C19*(PremiumLow*VLOOKUP(PremiumLow,PremiumCharge,2)),0)</f>
        <v>1.413041976999998</v>
      </c>
      <c r="N19" s="32">
        <f>IF($B19&lt;=TermHigh,'Policy projection'!$C19*(AllocPremLow*'Fund Projection'!$E19),0)</f>
        <v>0.54018378583414861</v>
      </c>
      <c r="O19" s="32">
        <f>IF($B19&lt;=TermHigh,'Policy projection'!$E19*'Fund Projection'!$F19*AllocPremLow*VLOOKUP(TermHigh-$B19,ExitCharge,2,TRUE),0)</f>
        <v>0.13493340816982172</v>
      </c>
      <c r="P19" s="32">
        <f>IF($B19&lt;=TermHigh,SUM(M19:O19)-'Policy projection'!$C19*'Fund Projection'!$G19,0)</f>
        <v>0.50787655461674386</v>
      </c>
      <c r="Q19" s="33">
        <f t="shared" si="2"/>
        <v>304.49963299684606</v>
      </c>
      <c r="R19" s="31">
        <f>IF($B19&lt;=TermLow,'Policy projection'!$C19*(PremiumMed*VLOOKUP(PremiumMed,PremiumCharge,2)),0)</f>
        <v>0.94202798466666537</v>
      </c>
      <c r="S19" s="32">
        <f>IF($B19&lt;=TermLow,'Policy projection'!$C19*(AllocPremMed*'Fund Projection'!$E19),0)</f>
        <v>1.1026431917026951</v>
      </c>
      <c r="T19" s="32">
        <f>IF($B19&lt;=TermLow,'Policy projection'!$E19*'Fund Projection'!$F19*AllocPremMed*VLOOKUP(TermLow-$B19,ExitCharge,2,TRUE),0)</f>
        <v>0.11017243223762763</v>
      </c>
      <c r="U19" s="32">
        <f>IF($B19&lt;=TermLow,SUM(R19:T19)-'Policy projection'!$C19*'Fund Projection'!$G19,0)</f>
        <v>0.57456099221976387</v>
      </c>
      <c r="V19" s="33">
        <f t="shared" si="3"/>
        <v>88.688460191937523</v>
      </c>
      <c r="W19" s="31">
        <f>IF($B19&lt;=TermMed,'Policy projection'!$C19*(PremiumMed*VLOOKUP(PremiumMed,PremiumCharge,2)),0)</f>
        <v>0.94202798466666537</v>
      </c>
      <c r="X19" s="32">
        <f>IF($B19&lt;=TermMed,'Policy projection'!$C19*(AllocPremMed*'Fund Projection'!$E19),0)</f>
        <v>1.1026431917026951</v>
      </c>
      <c r="Y19" s="32">
        <f>IF($B19&lt;=TermMed,'Policy projection'!$E19*'Fund Projection'!$F19*AllocPremMed*VLOOKUP(TermMed-$B19,ExitCharge,2,TRUE),0)</f>
        <v>0.22034486447525525</v>
      </c>
      <c r="Z19" s="32">
        <f>IF($B19&lt;=TermMed,SUM(W19:Y19)-'Policy projection'!$C19*'Fund Projection'!$G19,0)</f>
        <v>0.68473342445739127</v>
      </c>
      <c r="AA19" s="33">
        <f t="shared" si="4"/>
        <v>323.36322109500867</v>
      </c>
      <c r="AB19" s="31">
        <f>IF($B19&lt;=TermHigh,'Policy projection'!$C19*(PremiumMed*VLOOKUP(PremiumMed,PremiumCharge,2)),0)</f>
        <v>0.94202798466666537</v>
      </c>
      <c r="AC19" s="32">
        <f>IF($B19&lt;=TermHigh,'Policy projection'!$C19*(AllocPremMed*'Fund Projection'!$E19),0)</f>
        <v>1.1026431917026951</v>
      </c>
      <c r="AD19" s="32">
        <f>IF($B19&lt;=TermHigh,'Policy projection'!$E19*'Fund Projection'!$F19*AllocPremMed*VLOOKUP(TermHigh-$B19,ExitCharge,2,TRUE),0)</f>
        <v>0.27543108059406907</v>
      </c>
      <c r="AE19" s="32">
        <f>IF($B19&lt;=TermHigh,SUM(AB19:AD19)-'Policy projection'!$C19*'Fund Projection'!$G19,0)</f>
        <v>0.73981964057620497</v>
      </c>
      <c r="AF19" s="33">
        <f t="shared" si="5"/>
        <v>600.18094241343908</v>
      </c>
      <c r="AG19" s="31">
        <f>IF($B19&lt;=TermLow,'Policy projection'!$C19*(PremiumHigh*VLOOKUP(PremiumHigh,PremiumCharge,2)),0)</f>
        <v>0</v>
      </c>
      <c r="AH19" s="32">
        <f>IF($B19&lt;=TermLow,'Policy projection'!$C19*(AllocPremHigh*'Fund Projection'!$E19),0)</f>
        <v>2.2275620034397878</v>
      </c>
      <c r="AI19" s="32">
        <f>IF($B19&lt;=TermLow,'Policy projection'!$E19*'Fund Projection'!$F19*AllocPremHigh*VLOOKUP(TermLow-$B19,ExitCharge,2,TRUE),0)</f>
        <v>0.2225705701770255</v>
      </c>
      <c r="AJ19" s="32">
        <f>IF($B19&lt;=TermLow,SUM(AG19:AI19)-'Policy projection'!$C19*'Fund Projection'!$G19,0)</f>
        <v>0.86984995722958858</v>
      </c>
      <c r="AK19" s="33">
        <f t="shared" si="6"/>
        <v>168.62722187763163</v>
      </c>
      <c r="AL19" s="31">
        <f>IF($B19&lt;=TermMed,'Policy projection'!$C19*(PremiumHigh*VLOOKUP(PremiumHigh,PremiumCharge,2)),0)</f>
        <v>0</v>
      </c>
      <c r="AM19" s="32">
        <f>IF($B19&lt;=TermMed,'Policy projection'!$C19*(AllocPremHigh*'Fund Projection'!$E19),0)</f>
        <v>2.2275620034397878</v>
      </c>
      <c r="AN19" s="32">
        <f>IF($B19&lt;=TermMed,'Policy projection'!$E19*'Fund Projection'!$F19*AllocPremHigh*VLOOKUP(TermMed-$B19,ExitCharge,2,TRUE),0)</f>
        <v>0.445141140354051</v>
      </c>
      <c r="AO19" s="32">
        <f>IF($B19&lt;=TermMed,SUM(AL19:AN19)-'Policy projection'!$C19*'Fund Projection'!$G19,0)</f>
        <v>1.0924205274066143</v>
      </c>
      <c r="AP19" s="33">
        <f t="shared" si="7"/>
        <v>635.59599546687741</v>
      </c>
      <c r="AQ19" s="31">
        <f>IF($B19&lt;=TermHigh,'Policy projection'!$C19*(PremiumHigh*VLOOKUP(PremiumHigh,PremiumCharge,2)),0)</f>
        <v>0</v>
      </c>
      <c r="AR19" s="32">
        <f>IF($B19&lt;=TermHigh,'Policy projection'!$C19*(AllocPremHigh*'Fund Projection'!$E19),0)</f>
        <v>2.2275620034397878</v>
      </c>
      <c r="AS19" s="32">
        <f>IF($B19&lt;=TermHigh,'Policy projection'!$E19*'Fund Projection'!$F19*AllocPremHigh*VLOOKUP(TermHigh-$B19,ExitCharge,2,TRUE),0)</f>
        <v>0.55642642544256382</v>
      </c>
      <c r="AT19" s="32">
        <f>IF($B19&lt;=TermHigh,SUM(AQ19:AS19)-'Policy projection'!$C19*'Fund Projection'!$G19,0)</f>
        <v>1.2037058124951272</v>
      </c>
      <c r="AU19" s="33">
        <f t="shared" si="8"/>
        <v>1191.5435612466249</v>
      </c>
    </row>
    <row r="20" spans="1:47" x14ac:dyDescent="0.3">
      <c r="A20">
        <f t="shared" si="10"/>
        <v>15</v>
      </c>
      <c r="B20">
        <f t="shared" si="9"/>
        <v>2</v>
      </c>
      <c r="C20" s="31">
        <f>IF($B20&lt;=TermLow,'Policy projection'!$C20*(PremiumLow*VLOOKUP(PremiumLow,PremiumCharge,2)),0)</f>
        <v>1.4065655346054149</v>
      </c>
      <c r="D20" s="32">
        <f>IF($B20&lt;=TermLow,'Policy projection'!$C20*(AllocPremLow*'Fund Projection'!$E20),0)</f>
        <v>0.57659687788523806</v>
      </c>
      <c r="E20" s="32">
        <f>IF($B20&lt;=TermLow,'Policy projection'!$E20*'Fund Projection'!$F20*AllocPremLow*VLOOKUP(TermLow-$B20,ExitCharge,2,TRUE),0)</f>
        <v>5.7611638048700051E-2</v>
      </c>
      <c r="F20" s="32">
        <f>IF($B20&lt;=TermLow,SUM(C20:E20)-'Policy projection'!$C20*'Fund Projection'!$G20,0)</f>
        <v>0.46694787631670587</v>
      </c>
      <c r="G20" s="33">
        <f t="shared" si="0"/>
        <v>48.495159003330286</v>
      </c>
      <c r="H20" s="31">
        <f>IF($B20&lt;=TermMed,'Policy projection'!$C20*(PremiumLow*VLOOKUP(PremiumLow,PremiumCharge,2)),0)</f>
        <v>1.4065655346054149</v>
      </c>
      <c r="I20" s="32">
        <f>IF($B20&lt;=TermMed,'Policy projection'!$C20*(AllocPremLow*'Fund Projection'!$E20),0)</f>
        <v>0.57659687788523806</v>
      </c>
      <c r="J20" s="32">
        <f>IF($B20&lt;=TermMed,'Policy projection'!$E20*'Fund Projection'!$F20*AllocPremLow*VLOOKUP(TermMed-$B20,ExitCharge,2,TRUE),0)</f>
        <v>0.1152232760974001</v>
      </c>
      <c r="K20" s="32">
        <f>IF($B20&lt;=TermMed,SUM(H20:J20)-'Policy projection'!$C20*'Fund Projection'!$G20,0)</f>
        <v>0.5245595143654056</v>
      </c>
      <c r="L20" s="33">
        <f t="shared" si="1"/>
        <v>167.46280584404582</v>
      </c>
      <c r="M20" s="31">
        <f>IF($B20&lt;=TermHigh,'Policy projection'!$C20*(PremiumLow*VLOOKUP(PremiumLow,PremiumCharge,2)),0)</f>
        <v>1.4065655346054149</v>
      </c>
      <c r="N20" s="32">
        <f>IF($B20&lt;=TermHigh,'Policy projection'!$C20*(AllocPremLow*'Fund Projection'!$E20),0)</f>
        <v>0.57659687788523806</v>
      </c>
      <c r="O20" s="32">
        <f>IF($B20&lt;=TermHigh,'Policy projection'!$E20*'Fund Projection'!$F20*AllocPremLow*VLOOKUP(TermHigh-$B20,ExitCharge,2,TRUE),0)</f>
        <v>0.14402909512175013</v>
      </c>
      <c r="P20" s="32">
        <f>IF($B20&lt;=TermHigh,SUM(M20:O20)-'Policy projection'!$C20*'Fund Projection'!$G20,0)</f>
        <v>0.55336533338975591</v>
      </c>
      <c r="Q20" s="33">
        <f t="shared" si="2"/>
        <v>305.26050491304949</v>
      </c>
      <c r="R20" s="31">
        <f>IF($B20&lt;=TermLow,'Policy projection'!$C20*(PremiumMed*VLOOKUP(PremiumMed,PremiumCharge,2)),0)</f>
        <v>0.93771035640360989</v>
      </c>
      <c r="S20" s="32">
        <f>IF($B20&lt;=TermLow,'Policy projection'!$C20*(AllocPremMed*'Fund Projection'!$E20),0)</f>
        <v>1.1769709466111045</v>
      </c>
      <c r="T20" s="32">
        <f>IF($B20&lt;=TermLow,'Policy projection'!$E20*'Fund Projection'!$F20*AllocPremMed*VLOOKUP(TermLow-$B20,ExitCharge,2,TRUE),0)</f>
        <v>0.11759901374889289</v>
      </c>
      <c r="U20" s="32">
        <f>IF($B20&lt;=TermLow,SUM(R20:T20)-'Policy projection'!$C20*'Fund Projection'!$G20,0)</f>
        <v>0.65845414254096002</v>
      </c>
      <c r="V20" s="33">
        <f t="shared" si="3"/>
        <v>88.483434450517507</v>
      </c>
      <c r="W20" s="31">
        <f>IF($B20&lt;=TermMed,'Policy projection'!$C20*(PremiumMed*VLOOKUP(PremiumMed,PremiumCharge,2)),0)</f>
        <v>0.93771035640360989</v>
      </c>
      <c r="X20" s="32">
        <f>IF($B20&lt;=TermMed,'Policy projection'!$C20*(AllocPremMed*'Fund Projection'!$E20),0)</f>
        <v>1.1769709466111045</v>
      </c>
      <c r="Y20" s="32">
        <f>IF($B20&lt;=TermMed,'Policy projection'!$E20*'Fund Projection'!$F20*AllocPremMed*VLOOKUP(TermMed-$B20,ExitCharge,2,TRUE),0)</f>
        <v>0.23519802749778579</v>
      </c>
      <c r="Z20" s="32">
        <f>IF($B20&lt;=TermMed,SUM(W20:Y20)-'Policy projection'!$C20*'Fund Projection'!$G20,0)</f>
        <v>0.77605315628985294</v>
      </c>
      <c r="AA20" s="33">
        <f t="shared" si="4"/>
        <v>324.02583442511383</v>
      </c>
      <c r="AB20" s="31">
        <f>IF($B20&lt;=TermHigh,'Policy projection'!$C20*(PremiumMed*VLOOKUP(PremiumMed,PremiumCharge,2)),0)</f>
        <v>0.93771035640360989</v>
      </c>
      <c r="AC20" s="32">
        <f>IF($B20&lt;=TermHigh,'Policy projection'!$C20*(AllocPremMed*'Fund Projection'!$E20),0)</f>
        <v>1.1769709466111045</v>
      </c>
      <c r="AD20" s="32">
        <f>IF($B20&lt;=TermHigh,'Policy projection'!$E20*'Fund Projection'!$F20*AllocPremMed*VLOOKUP(TermHigh-$B20,ExitCharge,2,TRUE),0)</f>
        <v>0.29399753437223225</v>
      </c>
      <c r="AE20" s="32">
        <f>IF($B20&lt;=TermHigh,SUM(AB20:AD20)-'Policy projection'!$C20*'Fund Projection'!$G20,0)</f>
        <v>0.8348526631642994</v>
      </c>
      <c r="AF20" s="33">
        <f t="shared" si="5"/>
        <v>601.94187669958546</v>
      </c>
      <c r="AG20" s="31">
        <f>IF($B20&lt;=TermLow,'Policy projection'!$C20*(PremiumHigh*VLOOKUP(PremiumHigh,PremiumCharge,2)),0)</f>
        <v>0</v>
      </c>
      <c r="AH20" s="32">
        <f>IF($B20&lt;=TermLow,'Policy projection'!$C20*(AllocPremHigh*'Fund Projection'!$E20),0)</f>
        <v>2.3777190840628375</v>
      </c>
      <c r="AI20" s="32">
        <f>IF($B20&lt;=TermLow,'Policy projection'!$E20*'Fund Projection'!$F20*AllocPremHigh*VLOOKUP(TermLow-$B20,ExitCharge,2,TRUE),0)</f>
        <v>0.23757376514927855</v>
      </c>
      <c r="AJ20" s="32">
        <f>IF($B20&lt;=TermLow,SUM(AG20:AI20)-'Policy projection'!$C20*'Fund Projection'!$G20,0)</f>
        <v>1.0414666749894688</v>
      </c>
      <c r="AK20" s="33">
        <f t="shared" si="6"/>
        <v>168.45998534489217</v>
      </c>
      <c r="AL20" s="31">
        <f>IF($B20&lt;=TermMed,'Policy projection'!$C20*(PremiumHigh*VLOOKUP(PremiumHigh,PremiumCharge,2)),0)</f>
        <v>0</v>
      </c>
      <c r="AM20" s="32">
        <f>IF($B20&lt;=TermMed,'Policy projection'!$C20*(AllocPremHigh*'Fund Projection'!$E20),0)</f>
        <v>2.3777190840628375</v>
      </c>
      <c r="AN20" s="32">
        <f>IF($B20&lt;=TermMed,'Policy projection'!$E20*'Fund Projection'!$F20*AllocPremHigh*VLOOKUP(TermMed-$B20,ExitCharge,2,TRUE),0)</f>
        <v>0.47514753029855711</v>
      </c>
      <c r="AO20" s="32">
        <f>IF($B20&lt;=TermMed,SUM(AL20:AN20)-'Policy projection'!$C20*'Fund Projection'!$G20,0)</f>
        <v>1.2790404401387476</v>
      </c>
      <c r="AP20" s="33">
        <f t="shared" si="7"/>
        <v>637.15189158724945</v>
      </c>
      <c r="AQ20" s="31">
        <f>IF($B20&lt;=TermHigh,'Policy projection'!$C20*(PremiumHigh*VLOOKUP(PremiumHigh,PremiumCharge,2)),0)</f>
        <v>0</v>
      </c>
      <c r="AR20" s="32">
        <f>IF($B20&lt;=TermHigh,'Policy projection'!$C20*(AllocPremHigh*'Fund Projection'!$E20),0)</f>
        <v>2.3777190840628375</v>
      </c>
      <c r="AS20" s="32">
        <f>IF($B20&lt;=TermHigh,'Policy projection'!$E20*'Fund Projection'!$F20*AllocPremHigh*VLOOKUP(TermHigh-$B20,ExitCharge,2,TRUE),0)</f>
        <v>0.59393441287319637</v>
      </c>
      <c r="AT20" s="32">
        <f>IF($B20&lt;=TermHigh,SUM(AQ20:AS20)-'Policy projection'!$C20*'Fund Projection'!$G20,0)</f>
        <v>1.3978273227133868</v>
      </c>
      <c r="AU20" s="33">
        <f t="shared" si="8"/>
        <v>1195.3046202726573</v>
      </c>
    </row>
    <row r="21" spans="1:47" x14ac:dyDescent="0.3">
      <c r="A21">
        <f t="shared" si="10"/>
        <v>16</v>
      </c>
      <c r="B21">
        <f t="shared" si="9"/>
        <v>2</v>
      </c>
      <c r="C21" s="31">
        <f>IF($B21&lt;=TermLow,'Policy projection'!$C21*(PremiumLow*VLOOKUP(PremiumLow,PremiumCharge,2)),0)</f>
        <v>1.4001187759051401</v>
      </c>
      <c r="D21" s="32">
        <f>IF($B21&lt;=TermLow,'Policy projection'!$C21*(AllocPremLow*'Fund Projection'!$E21),0)</f>
        <v>0.61272927282355816</v>
      </c>
      <c r="E21" s="32">
        <f>IF($B21&lt;=TermLow,'Policy projection'!$E21*'Fund Projection'!$F21*AllocPremLow*VLOOKUP(TermLow-$B21,ExitCharge,2,TRUE),0)</f>
        <v>6.1221866509620533E-2</v>
      </c>
      <c r="F21" s="32">
        <f>IF($B21&lt;=TermLow,SUM(C21:E21)-'Policy projection'!$C21*'Fund Projection'!$G21,0)</f>
        <v>0.50667380457872979</v>
      </c>
      <c r="G21" s="33">
        <f t="shared" si="0"/>
        <v>48.230274289527451</v>
      </c>
      <c r="H21" s="31">
        <f>IF($B21&lt;=TermMed,'Policy projection'!$C21*(PremiumLow*VLOOKUP(PremiumLow,PremiumCharge,2)),0)</f>
        <v>1.4001187759051401</v>
      </c>
      <c r="I21" s="32">
        <f>IF($B21&lt;=TermMed,'Policy projection'!$C21*(AllocPremLow*'Fund Projection'!$E21),0)</f>
        <v>0.61272927282355816</v>
      </c>
      <c r="J21" s="32">
        <f>IF($B21&lt;=TermMed,'Policy projection'!$E21*'Fund Projection'!$F21*AllocPremLow*VLOOKUP(TermMed-$B21,ExitCharge,2,TRUE),0)</f>
        <v>0.12244373301924107</v>
      </c>
      <c r="K21" s="32">
        <f>IF($B21&lt;=TermMed,SUM(H21:J21)-'Policy projection'!$C21*'Fund Projection'!$G21,0)</f>
        <v>0.56789567108835004</v>
      </c>
      <c r="L21" s="33">
        <f t="shared" si="1"/>
        <v>167.63600802069729</v>
      </c>
      <c r="M21" s="31">
        <f>IF($B21&lt;=TermHigh,'Policy projection'!$C21*(PremiumLow*VLOOKUP(PremiumLow,PremiumCharge,2)),0)</f>
        <v>1.4001187759051401</v>
      </c>
      <c r="N21" s="32">
        <f>IF($B21&lt;=TermHigh,'Policy projection'!$C21*(AllocPremLow*'Fund Projection'!$E21),0)</f>
        <v>0.61272927282355816</v>
      </c>
      <c r="O21" s="32">
        <f>IF($B21&lt;=TermHigh,'Policy projection'!$E21*'Fund Projection'!$F21*AllocPremLow*VLOOKUP(TermHigh-$B21,ExitCharge,2,TRUE),0)</f>
        <v>0.15305466627405134</v>
      </c>
      <c r="P21" s="32">
        <f>IF($B21&lt;=TermHigh,SUM(M21:O21)-'Policy projection'!$C21*'Fund Projection'!$G21,0)</f>
        <v>0.59850660434316061</v>
      </c>
      <c r="Q21" s="33">
        <f t="shared" si="2"/>
        <v>305.97905835013074</v>
      </c>
      <c r="R21" s="31">
        <f>IF($B21&lt;=TermLow,'Policy projection'!$C21*(PremiumMed*VLOOKUP(PremiumMed,PremiumCharge,2)),0)</f>
        <v>0.93341251727009333</v>
      </c>
      <c r="S21" s="32">
        <f>IF($B21&lt;=TermLow,'Policy projection'!$C21*(AllocPremMed*'Fund Projection'!$E21),0)</f>
        <v>1.2507257321553042</v>
      </c>
      <c r="T21" s="32">
        <f>IF($B21&lt;=TermLow,'Policy projection'!$E21*'Fund Projection'!$F21*AllocPremMed*VLOOKUP(TermLow-$B21,ExitCharge,2,TRUE),0)</f>
        <v>0.12496834607118418</v>
      </c>
      <c r="U21" s="32">
        <f>IF($B21&lt;=TermLow,SUM(R21:T21)-'Policy projection'!$C21*'Fund Projection'!$G21,0)</f>
        <v>0.74171048483699242</v>
      </c>
      <c r="V21" s="33">
        <f t="shared" si="3"/>
        <v>88.193661284853704</v>
      </c>
      <c r="W21" s="31">
        <f>IF($B21&lt;=TermMed,'Policy projection'!$C21*(PremiumMed*VLOOKUP(PremiumMed,PremiumCharge,2)),0)</f>
        <v>0.93341251727009333</v>
      </c>
      <c r="X21" s="32">
        <f>IF($B21&lt;=TermMed,'Policy projection'!$C21*(AllocPremMed*'Fund Projection'!$E21),0)</f>
        <v>1.2507257321553042</v>
      </c>
      <c r="Y21" s="32">
        <f>IF($B21&lt;=TermMed,'Policy projection'!$E21*'Fund Projection'!$F21*AllocPremMed*VLOOKUP(TermMed-$B21,ExitCharge,2,TRUE),0)</f>
        <v>0.24993669214236836</v>
      </c>
      <c r="Z21" s="32">
        <f>IF($B21&lt;=TermMed,SUM(W21:Y21)-'Policy projection'!$C21*'Fund Projection'!$G21,0)</f>
        <v>0.86667883090817655</v>
      </c>
      <c r="AA21" s="33">
        <f t="shared" si="4"/>
        <v>324.59988891226197</v>
      </c>
      <c r="AB21" s="31">
        <f>IF($B21&lt;=TermHigh,'Policy projection'!$C21*(PremiumMed*VLOOKUP(PremiumMed,PremiumCharge,2)),0)</f>
        <v>0.93341251727009333</v>
      </c>
      <c r="AC21" s="32">
        <f>IF($B21&lt;=TermHigh,'Policy projection'!$C21*(AllocPremMed*'Fund Projection'!$E21),0)</f>
        <v>1.2507257321553042</v>
      </c>
      <c r="AD21" s="32">
        <f>IF($B21&lt;=TermHigh,'Policy projection'!$E21*'Fund Projection'!$F21*AllocPremMed*VLOOKUP(TermHigh-$B21,ExitCharge,2,TRUE),0)</f>
        <v>0.31242086517796047</v>
      </c>
      <c r="AE21" s="32">
        <f>IF($B21&lt;=TermHigh,SUM(AB21:AD21)-'Policy projection'!$C21*'Fund Projection'!$G21,0)</f>
        <v>0.92916300394376861</v>
      </c>
      <c r="AF21" s="33">
        <f t="shared" si="5"/>
        <v>603.61511518933617</v>
      </c>
      <c r="AG21" s="31">
        <f>IF($B21&lt;=TermLow,'Policy projection'!$C21*(PremiumHigh*VLOOKUP(PremiumHigh,PremiumCharge,2)),0)</f>
        <v>0</v>
      </c>
      <c r="AH21" s="32">
        <f>IF($B21&lt;=TermLow,'Policy projection'!$C21*(AllocPremHigh*'Fund Projection'!$E21),0)</f>
        <v>2.5267186508187964</v>
      </c>
      <c r="AI21" s="32">
        <f>IF($B21&lt;=TermLow,'Policy projection'!$E21*'Fund Projection'!$F21*AllocPremHigh*VLOOKUP(TermLow-$B21,ExitCharge,2,TRUE),0)</f>
        <v>0.25246130519431148</v>
      </c>
      <c r="AJ21" s="32">
        <f>IF($B21&lt;=TermLow,SUM(AG21:AI21)-'Policy projection'!$C21*'Fund Projection'!$G21,0)</f>
        <v>1.2117838453535186</v>
      </c>
      <c r="AK21" s="33">
        <f t="shared" si="6"/>
        <v>168.12043527550642</v>
      </c>
      <c r="AL21" s="31">
        <f>IF($B21&lt;=TermMed,'Policy projection'!$C21*(PremiumHigh*VLOOKUP(PremiumHigh,PremiumCharge,2)),0)</f>
        <v>0</v>
      </c>
      <c r="AM21" s="32">
        <f>IF($B21&lt;=TermMed,'Policy projection'!$C21*(AllocPremHigh*'Fund Projection'!$E21),0)</f>
        <v>2.5267186508187964</v>
      </c>
      <c r="AN21" s="32">
        <f>IF($B21&lt;=TermMed,'Policy projection'!$E21*'Fund Projection'!$F21*AllocPremHigh*VLOOKUP(TermMed-$B21,ExitCharge,2,TRUE),0)</f>
        <v>0.50492261038862296</v>
      </c>
      <c r="AO21" s="32">
        <f>IF($B21&lt;=TermMed,SUM(AL21:AN21)-'Policy projection'!$C21*'Fund Projection'!$G21,0)</f>
        <v>1.46424515054783</v>
      </c>
      <c r="AP21" s="33">
        <f t="shared" si="7"/>
        <v>638.52765069539089</v>
      </c>
      <c r="AQ21" s="31">
        <f>IF($B21&lt;=TermHigh,'Policy projection'!$C21*(PremiumHigh*VLOOKUP(PremiumHigh,PremiumCharge,2)),0)</f>
        <v>0</v>
      </c>
      <c r="AR21" s="32">
        <f>IF($B21&lt;=TermHigh,'Policy projection'!$C21*(AllocPremHigh*'Fund Projection'!$E21),0)</f>
        <v>2.5267186508187964</v>
      </c>
      <c r="AS21" s="32">
        <f>IF($B21&lt;=TermHigh,'Policy projection'!$E21*'Fund Projection'!$F21*AllocPremHigh*VLOOKUP(TermHigh-$B21,ExitCharge,2,TRUE),0)</f>
        <v>0.63115326298577878</v>
      </c>
      <c r="AT21" s="32">
        <f>IF($B21&lt;=TermHigh,SUM(AQ21:AS21)-'Policy projection'!$C21*'Fund Projection'!$G21,0)</f>
        <v>1.5904758031449859</v>
      </c>
      <c r="AU21" s="33">
        <f t="shared" si="8"/>
        <v>1198.8872288677467</v>
      </c>
    </row>
    <row r="22" spans="1:47" x14ac:dyDescent="0.3">
      <c r="A22">
        <f t="shared" si="10"/>
        <v>17</v>
      </c>
      <c r="B22">
        <f t="shared" si="9"/>
        <v>2</v>
      </c>
      <c r="C22" s="31">
        <f>IF($B22&lt;=TermLow,'Policy projection'!$C22*(PremiumLow*VLOOKUP(PremiumLow,PremiumCharge,2)),0)</f>
        <v>1.3937015648489082</v>
      </c>
      <c r="D22" s="32">
        <f>IF($B22&lt;=TermLow,'Policy projection'!$C22*(AllocPremLow*'Fund Projection'!$E22),0)</f>
        <v>0.64858259021055631</v>
      </c>
      <c r="E22" s="32">
        <f>IF($B22&lt;=TermLow,'Policy projection'!$E22*'Fund Projection'!$F22*AllocPremLow*VLOOKUP(TermLow-$B22,ExitCharge,2,TRUE),0)</f>
        <v>6.4804210471871418E-2</v>
      </c>
      <c r="F22" s="32">
        <f>IF($B22&lt;=TermLow,SUM(C22:E22)-'Policy projection'!$C22*'Fund Projection'!$G22,0)</f>
        <v>0.54609604760636032</v>
      </c>
      <c r="G22" s="33">
        <f t="shared" si="0"/>
        <v>47.924559961155083</v>
      </c>
      <c r="H22" s="31">
        <f>IF($B22&lt;=TermMed,'Policy projection'!$C22*(PremiumLow*VLOOKUP(PremiumLow,PremiumCharge,2)),0)</f>
        <v>1.3937015648489082</v>
      </c>
      <c r="I22" s="32">
        <f>IF($B22&lt;=TermMed,'Policy projection'!$C22*(AllocPremLow*'Fund Projection'!$E22),0)</f>
        <v>0.64858259021055631</v>
      </c>
      <c r="J22" s="32">
        <f>IF($B22&lt;=TermMed,'Policy projection'!$E22*'Fund Projection'!$F22*AllocPremLow*VLOOKUP(TermMed-$B22,ExitCharge,2,TRUE),0)</f>
        <v>0.12960842094374284</v>
      </c>
      <c r="K22" s="32">
        <f>IF($B22&lt;=TermMed,SUM(H22:J22)-'Policy projection'!$C22*'Fund Projection'!$G22,0)</f>
        <v>0.61090025807823145</v>
      </c>
      <c r="L22" s="33">
        <f t="shared" si="1"/>
        <v>167.76659571636185</v>
      </c>
      <c r="M22" s="31">
        <f>IF($B22&lt;=TermHigh,'Policy projection'!$C22*(PremiumLow*VLOOKUP(PremiumLow,PremiumCharge,2)),0)</f>
        <v>1.3937015648489082</v>
      </c>
      <c r="N22" s="32">
        <f>IF($B22&lt;=TermHigh,'Policy projection'!$C22*(AllocPremLow*'Fund Projection'!$E22),0)</f>
        <v>0.64858259021055631</v>
      </c>
      <c r="O22" s="32">
        <f>IF($B22&lt;=TermHigh,'Policy projection'!$E22*'Fund Projection'!$F22*AllocPremLow*VLOOKUP(TermHigh-$B22,ExitCharge,2,TRUE),0)</f>
        <v>0.16201052617967854</v>
      </c>
      <c r="P22" s="32">
        <f>IF($B22&lt;=TermHigh,SUM(M22:O22)-'Policy projection'!$C22*'Fund Projection'!$G22,0)</f>
        <v>0.64330236331416724</v>
      </c>
      <c r="Q22" s="33">
        <f t="shared" si="2"/>
        <v>306.65546448891308</v>
      </c>
      <c r="R22" s="31">
        <f>IF($B22&lt;=TermLow,'Policy projection'!$C22*(PremiumMed*VLOOKUP(PremiumMed,PremiumCharge,2)),0)</f>
        <v>0.92913437656593878</v>
      </c>
      <c r="S22" s="32">
        <f>IF($B22&lt;=TermLow,'Policy projection'!$C22*(AllocPremMed*'Fund Projection'!$E22),0)</f>
        <v>1.3239108542442284</v>
      </c>
      <c r="T22" s="32">
        <f>IF($B22&lt;=TermLow,'Policy projection'!$E22*'Fund Projection'!$F22*AllocPremMed*VLOOKUP(TermLow-$B22,ExitCharge,2,TRUE),0)</f>
        <v>0.13228075951990248</v>
      </c>
      <c r="U22" s="32">
        <f>IF($B22&lt;=TermLow,SUM(R22:T22)-'Policy projection'!$C22*'Fund Projection'!$G22,0)</f>
        <v>0.82433367240509381</v>
      </c>
      <c r="V22" s="33">
        <f t="shared" si="3"/>
        <v>87.819424388703609</v>
      </c>
      <c r="W22" s="31">
        <f>IF($B22&lt;=TermMed,'Policy projection'!$C22*(PremiumMed*VLOOKUP(PremiumMed,PremiumCharge,2)),0)</f>
        <v>0.92913437656593878</v>
      </c>
      <c r="X22" s="32">
        <f>IF($B22&lt;=TermMed,'Policy projection'!$C22*(AllocPremMed*'Fund Projection'!$E22),0)</f>
        <v>1.3239108542442284</v>
      </c>
      <c r="Y22" s="32">
        <f>IF($B22&lt;=TermMed,'Policy projection'!$E22*'Fund Projection'!$F22*AllocPremMed*VLOOKUP(TermMed-$B22,ExitCharge,2,TRUE),0)</f>
        <v>0.26456151903980496</v>
      </c>
      <c r="Z22" s="32">
        <f>IF($B22&lt;=TermMed,SUM(W22:Y22)-'Policy projection'!$C22*'Fund Projection'!$G22,0)</f>
        <v>0.95661443192499651</v>
      </c>
      <c r="AA22" s="33">
        <f t="shared" si="4"/>
        <v>325.08570961848818</v>
      </c>
      <c r="AB22" s="31">
        <f>IF($B22&lt;=TermHigh,'Policy projection'!$C22*(PremiumMed*VLOOKUP(PremiumMed,PremiumCharge,2)),0)</f>
        <v>0.92913437656593878</v>
      </c>
      <c r="AC22" s="32">
        <f>IF($B22&lt;=TermHigh,'Policy projection'!$C22*(AllocPremMed*'Fund Projection'!$E22),0)</f>
        <v>1.3239108542442284</v>
      </c>
      <c r="AD22" s="32">
        <f>IF($B22&lt;=TermHigh,'Policy projection'!$E22*'Fund Projection'!$F22*AllocPremMed*VLOOKUP(TermHigh-$B22,ExitCharge,2,TRUE),0)</f>
        <v>0.3307018987997562</v>
      </c>
      <c r="AE22" s="32">
        <f>IF($B22&lt;=TermHigh,SUM(AB22:AD22)-'Policy projection'!$C22*'Fund Projection'!$G22,0)</f>
        <v>1.0227548116849479</v>
      </c>
      <c r="AF22" s="33">
        <f t="shared" si="5"/>
        <v>605.20101516534794</v>
      </c>
      <c r="AG22" s="31">
        <f>IF($B22&lt;=TermLow,'Policy projection'!$C22*(PremiumHigh*VLOOKUP(PremiumHigh,PremiumCharge,2)),0)</f>
        <v>0</v>
      </c>
      <c r="AH22" s="32">
        <f>IF($B22&lt;=TermLow,'Policy projection'!$C22*(AllocPremHigh*'Fund Projection'!$E22),0)</f>
        <v>2.6745673823115723</v>
      </c>
      <c r="AI22" s="32">
        <f>IF($B22&lt;=TermLow,'Policy projection'!$E22*'Fund Projection'!$F22*AllocPremHigh*VLOOKUP(TermLow-$B22,ExitCharge,2,TRUE),0)</f>
        <v>0.26723385761596458</v>
      </c>
      <c r="AJ22" s="32">
        <f>IF($B22&lt;=TermLow,SUM(AG22:AI22)-'Policy projection'!$C22*'Fund Projection'!$G22,0)</f>
        <v>1.3808089220025612</v>
      </c>
      <c r="AK22" s="33">
        <f t="shared" si="6"/>
        <v>167.60915324380085</v>
      </c>
      <c r="AL22" s="31">
        <f>IF($B22&lt;=TermMed,'Policy projection'!$C22*(PremiumHigh*VLOOKUP(PremiumHigh,PremiumCharge,2)),0)</f>
        <v>0</v>
      </c>
      <c r="AM22" s="32">
        <f>IF($B22&lt;=TermMed,'Policy projection'!$C22*(AllocPremHigh*'Fund Projection'!$E22),0)</f>
        <v>2.6745673823115723</v>
      </c>
      <c r="AN22" s="32">
        <f>IF($B22&lt;=TermMed,'Policy projection'!$E22*'Fund Projection'!$F22*AllocPremHigh*VLOOKUP(TermMed-$B22,ExitCharge,2,TRUE),0)</f>
        <v>0.53446771523192915</v>
      </c>
      <c r="AO22" s="32">
        <f>IF($B22&lt;=TermMed,SUM(AL22:AN22)-'Policy projection'!$C22*'Fund Projection'!$G22,0)</f>
        <v>1.6480427796185257</v>
      </c>
      <c r="AP22" s="33">
        <f t="shared" si="7"/>
        <v>639.72393742274051</v>
      </c>
      <c r="AQ22" s="31">
        <f>IF($B22&lt;=TermHigh,'Policy projection'!$C22*(PremiumHigh*VLOOKUP(PremiumHigh,PremiumCharge,2)),0)</f>
        <v>0</v>
      </c>
      <c r="AR22" s="32">
        <f>IF($B22&lt;=TermHigh,'Policy projection'!$C22*(AllocPremHigh*'Fund Projection'!$E22),0)</f>
        <v>2.6745673823115723</v>
      </c>
      <c r="AS22" s="32">
        <f>IF($B22&lt;=TermHigh,'Policy projection'!$E22*'Fund Projection'!$F22*AllocPremHigh*VLOOKUP(TermHigh-$B22,ExitCharge,2,TRUE),0)</f>
        <v>0.66808464403991152</v>
      </c>
      <c r="AT22" s="32">
        <f>IF($B22&lt;=TermHigh,SUM(AQ22:AS22)-'Policy projection'!$C22*'Fund Projection'!$G22,0)</f>
        <v>1.7816597084265082</v>
      </c>
      <c r="AU22" s="33">
        <f t="shared" si="8"/>
        <v>1202.2921165182172</v>
      </c>
    </row>
    <row r="23" spans="1:47" x14ac:dyDescent="0.3">
      <c r="A23">
        <f t="shared" si="10"/>
        <v>18</v>
      </c>
      <c r="B23">
        <f t="shared" si="9"/>
        <v>2</v>
      </c>
      <c r="C23" s="31">
        <f>IF($B23&lt;=TermLow,'Policy projection'!$C23*(PremiumLow*VLOOKUP(PremiumLow,PremiumCharge,2)),0)</f>
        <v>1.3873137660100174</v>
      </c>
      <c r="D23" s="32">
        <f>IF($B23&lt;=TermLow,'Policy projection'!$C23*(AllocPremLow*'Fund Projection'!$E23),0)</f>
        <v>0.68415844121010838</v>
      </c>
      <c r="E23" s="32">
        <f>IF($B23&lt;=TermLow,'Policy projection'!$E23*'Fund Projection'!$F23*AllocPremLow*VLOOKUP(TermLow-$B23,ExitCharge,2,TRUE),0)</f>
        <v>6.8358830917576649E-2</v>
      </c>
      <c r="F23" s="32">
        <f>IF($B23&lt;=TermLow,SUM(C23:E23)-'Policy projection'!$C23*'Fund Projection'!$G23,0)</f>
        <v>0.58521634945164935</v>
      </c>
      <c r="G23" s="33">
        <f t="shared" si="0"/>
        <v>47.578149580053534</v>
      </c>
      <c r="H23" s="31">
        <f>IF($B23&lt;=TermMed,'Policy projection'!$C23*(PremiumLow*VLOOKUP(PremiumLow,PremiumCharge,2)),0)</f>
        <v>1.3873137660100174</v>
      </c>
      <c r="I23" s="32">
        <f>IF($B23&lt;=TermMed,'Policy projection'!$C23*(AllocPremLow*'Fund Projection'!$E23),0)</f>
        <v>0.68415844121010838</v>
      </c>
      <c r="J23" s="32">
        <f>IF($B23&lt;=TermMed,'Policy projection'!$E23*'Fund Projection'!$F23*AllocPremLow*VLOOKUP(TermMed-$B23,ExitCharge,2,TRUE),0)</f>
        <v>0.1367176618351533</v>
      </c>
      <c r="K23" s="32">
        <f>IF($B23&lt;=TermMed,SUM(H23:J23)-'Policy projection'!$C23*'Fund Projection'!$G23,0)</f>
        <v>0.65357518036922624</v>
      </c>
      <c r="L23" s="33">
        <f t="shared" si="1"/>
        <v>167.85472294043512</v>
      </c>
      <c r="M23" s="31">
        <f>IF($B23&lt;=TermHigh,'Policy projection'!$C23*(PremiumLow*VLOOKUP(PremiumLow,PremiumCharge,2)),0)</f>
        <v>1.3873137660100174</v>
      </c>
      <c r="N23" s="32">
        <f>IF($B23&lt;=TermHigh,'Policy projection'!$C23*(AllocPremLow*'Fund Projection'!$E23),0)</f>
        <v>0.68415844121010838</v>
      </c>
      <c r="O23" s="32">
        <f>IF($B23&lt;=TermHigh,'Policy projection'!$E23*'Fund Projection'!$F23*AllocPremLow*VLOOKUP(TermHigh-$B23,ExitCharge,2,TRUE),0)</f>
        <v>0.17089707729394166</v>
      </c>
      <c r="P23" s="32">
        <f>IF($B23&lt;=TermHigh,SUM(M23:O23)-'Policy projection'!$C23*'Fund Projection'!$G23,0)</f>
        <v>0.68775459582801446</v>
      </c>
      <c r="Q23" s="33">
        <f t="shared" si="2"/>
        <v>307.28989322763607</v>
      </c>
      <c r="R23" s="31">
        <f>IF($B23&lt;=TermLow,'Policy projection'!$C23*(PremiumMed*VLOOKUP(PremiumMed,PremiumCharge,2)),0)</f>
        <v>0.92487584400667822</v>
      </c>
      <c r="S23" s="32">
        <f>IF($B23&lt;=TermLow,'Policy projection'!$C23*(AllocPremMed*'Fund Projection'!$E23),0)</f>
        <v>1.3965296016453759</v>
      </c>
      <c r="T23" s="32">
        <f>IF($B23&lt;=TermLow,'Policy projection'!$E23*'Fund Projection'!$F23*AllocPremMed*VLOOKUP(TermLow-$B23,ExitCharge,2,TRUE),0)</f>
        <v>0.13953658269773381</v>
      </c>
      <c r="U23" s="32">
        <f>IF($B23&lt;=TermLow,SUM(R23:T23)-'Policy projection'!$C23*'Fund Projection'!$G23,0)</f>
        <v>0.90632733966373502</v>
      </c>
      <c r="V23" s="33">
        <f t="shared" si="3"/>
        <v>87.361004984584781</v>
      </c>
      <c r="W23" s="31">
        <f>IF($B23&lt;=TermMed,'Policy projection'!$C23*(PremiumMed*VLOOKUP(PremiumMed,PremiumCharge,2)),0)</f>
        <v>0.92487584400667822</v>
      </c>
      <c r="X23" s="32">
        <f>IF($B23&lt;=TermMed,'Policy projection'!$C23*(AllocPremMed*'Fund Projection'!$E23),0)</f>
        <v>1.3965296016453759</v>
      </c>
      <c r="Y23" s="32">
        <f>IF($B23&lt;=TermMed,'Policy projection'!$E23*'Fund Projection'!$F23*AllocPremMed*VLOOKUP(TermMed-$B23,ExitCharge,2,TRUE),0)</f>
        <v>0.27907316539546762</v>
      </c>
      <c r="Z23" s="32">
        <f>IF($B23&lt;=TermMed,SUM(W23:Y23)-'Policy projection'!$C23*'Fund Projection'!$G23,0)</f>
        <v>1.0458639223614687</v>
      </c>
      <c r="AA23" s="33">
        <f t="shared" si="4"/>
        <v>325.48361897664023</v>
      </c>
      <c r="AB23" s="31">
        <f>IF($B23&lt;=TermHigh,'Policy projection'!$C23*(PremiumMed*VLOOKUP(PremiumMed,PremiumCharge,2)),0)</f>
        <v>0.92487584400667822</v>
      </c>
      <c r="AC23" s="32">
        <f>IF($B23&lt;=TermHigh,'Policy projection'!$C23*(AllocPremMed*'Fund Projection'!$E23),0)</f>
        <v>1.3965296016453759</v>
      </c>
      <c r="AD23" s="32">
        <f>IF($B23&lt;=TermHigh,'Policy projection'!$E23*'Fund Projection'!$F23*AllocPremMed*VLOOKUP(TermHigh-$B23,ExitCharge,2,TRUE),0)</f>
        <v>0.34884145674433453</v>
      </c>
      <c r="AE23" s="32">
        <f>IF($B23&lt;=TermHigh,SUM(AB23:AD23)-'Policy projection'!$C23*'Fund Projection'!$G23,0)</f>
        <v>1.1156322137103358</v>
      </c>
      <c r="AF23" s="33">
        <f t="shared" si="5"/>
        <v>606.69993125018527</v>
      </c>
      <c r="AG23" s="31">
        <f>IF($B23&lt;=TermLow,'Policy projection'!$C23*(PremiumHigh*VLOOKUP(PremiumHigh,PremiumCharge,2)),0)</f>
        <v>0</v>
      </c>
      <c r="AH23" s="32">
        <f>IF($B23&lt;=TermLow,'Policy projection'!$C23*(AllocPremHigh*'Fund Projection'!$E23),0)</f>
        <v>2.8212719225159106</v>
      </c>
      <c r="AI23" s="32">
        <f>IF($B23&lt;=TermLow,'Policy projection'!$E23*'Fund Projection'!$F23*AllocPremHigh*VLOOKUP(TermLow-$B23,ExitCharge,2,TRUE),0)</f>
        <v>0.28189208625804807</v>
      </c>
      <c r="AJ23" s="32">
        <f>IF($B23&lt;=TermLow,SUM(AG23:AI23)-'Policy projection'!$C23*'Fund Projection'!$G23,0)</f>
        <v>1.5485493200879059</v>
      </c>
      <c r="AK23" s="33">
        <f t="shared" si="6"/>
        <v>166.92671579364745</v>
      </c>
      <c r="AL23" s="31">
        <f>IF($B23&lt;=TermMed,'Policy projection'!$C23*(PremiumHigh*VLOOKUP(PremiumHigh,PremiumCharge,2)),0)</f>
        <v>0</v>
      </c>
      <c r="AM23" s="32">
        <f>IF($B23&lt;=TermMed,'Policy projection'!$C23*(AllocPremHigh*'Fund Projection'!$E23),0)</f>
        <v>2.8212719225159106</v>
      </c>
      <c r="AN23" s="32">
        <f>IF($B23&lt;=TermMed,'Policy projection'!$E23*'Fund Projection'!$F23*AllocPremHigh*VLOOKUP(TermMed-$B23,ExitCharge,2,TRUE),0)</f>
        <v>0.56378417251609614</v>
      </c>
      <c r="AO23" s="32">
        <f>IF($B23&lt;=TermMed,SUM(AL23:AN23)-'Policy projection'!$C23*'Fund Projection'!$G23,0)</f>
        <v>1.8304414063459538</v>
      </c>
      <c r="AP23" s="33">
        <f t="shared" si="7"/>
        <v>640.74141104905004</v>
      </c>
      <c r="AQ23" s="31">
        <f>IF($B23&lt;=TermHigh,'Policy projection'!$C23*(PremiumHigh*VLOOKUP(PremiumHigh,PremiumCharge,2)),0)</f>
        <v>0</v>
      </c>
      <c r="AR23" s="32">
        <f>IF($B23&lt;=TermHigh,'Policy projection'!$C23*(AllocPremHigh*'Fund Projection'!$E23),0)</f>
        <v>2.8212719225159106</v>
      </c>
      <c r="AS23" s="32">
        <f>IF($B23&lt;=TermHigh,'Policy projection'!$E23*'Fund Projection'!$F23*AllocPremHigh*VLOOKUP(TermHigh-$B23,ExitCharge,2,TRUE),0)</f>
        <v>0.70473021564512017</v>
      </c>
      <c r="AT23" s="32">
        <f>IF($B23&lt;=TermHigh,SUM(AQ23:AS23)-'Policy projection'!$C23*'Fund Projection'!$G23,0)</f>
        <v>1.9713874494749777</v>
      </c>
      <c r="AU23" s="33">
        <f t="shared" si="8"/>
        <v>1205.5200072952832</v>
      </c>
    </row>
    <row r="24" spans="1:47" x14ac:dyDescent="0.3">
      <c r="A24">
        <f t="shared" si="10"/>
        <v>19</v>
      </c>
      <c r="B24">
        <f t="shared" si="9"/>
        <v>2</v>
      </c>
      <c r="C24" s="31">
        <f>IF($B24&lt;=TermLow,'Policy projection'!$C24*(PremiumLow*VLOOKUP(PremiumLow,PremiumCharge,2)),0)</f>
        <v>1.3809552445824713</v>
      </c>
      <c r="D24" s="32">
        <f>IF($B24&lt;=TermLow,'Policy projection'!$C24*(AllocPremLow*'Fund Projection'!$E24),0)</f>
        <v>0.71945842862986076</v>
      </c>
      <c r="E24" s="32">
        <f>IF($B24&lt;=TermLow,'Policy projection'!$E24*'Fund Projection'!$F24*AllocPremLow*VLOOKUP(TermLow-$B24,ExitCharge,2,TRUE),0)</f>
        <v>7.1885887993933598E-2</v>
      </c>
      <c r="F24" s="32">
        <f>IF($B24&lt;=TermLow,SUM(C24:E24)-'Policy projection'!$C24*'Fund Projection'!$G24,0)</f>
        <v>0.62403644515767542</v>
      </c>
      <c r="G24" s="33">
        <f t="shared" si="0"/>
        <v>47.191175520518776</v>
      </c>
      <c r="H24" s="31">
        <f>IF($B24&lt;=TermMed,'Policy projection'!$C24*(PremiumLow*VLOOKUP(PremiumLow,PremiumCharge,2)),0)</f>
        <v>1.3809552445824713</v>
      </c>
      <c r="I24" s="32">
        <f>IF($B24&lt;=TermMed,'Policy projection'!$C24*(AllocPremLow*'Fund Projection'!$E24),0)</f>
        <v>0.71945842862986076</v>
      </c>
      <c r="J24" s="32">
        <f>IF($B24&lt;=TermMed,'Policy projection'!$E24*'Fund Projection'!$F24*AllocPremLow*VLOOKUP(TermMed-$B24,ExitCharge,2,TRUE),0)</f>
        <v>0.1437717759878672</v>
      </c>
      <c r="K24" s="32">
        <f>IF($B24&lt;=TermMed,SUM(H24:J24)-'Policy projection'!$C24*'Fund Projection'!$G24,0)</f>
        <v>0.69592233315160934</v>
      </c>
      <c r="L24" s="33">
        <f t="shared" si="1"/>
        <v>167.90054243898439</v>
      </c>
      <c r="M24" s="31">
        <f>IF($B24&lt;=TermHigh,'Policy projection'!$C24*(PremiumLow*VLOOKUP(PremiumLow,PremiumCharge,2)),0)</f>
        <v>1.3809552445824713</v>
      </c>
      <c r="N24" s="32">
        <f>IF($B24&lt;=TermHigh,'Policy projection'!$C24*(AllocPremLow*'Fund Projection'!$E24),0)</f>
        <v>0.71945842862986076</v>
      </c>
      <c r="O24" s="32">
        <f>IF($B24&lt;=TermHigh,'Policy projection'!$E24*'Fund Projection'!$F24*AllocPremLow*VLOOKUP(TermHigh-$B24,ExitCharge,2,TRUE),0)</f>
        <v>0.17971471998483401</v>
      </c>
      <c r="P24" s="32">
        <f>IF($B24&lt;=TermHigh,SUM(M24:O24)-'Policy projection'!$C24*'Fund Projection'!$G24,0)</f>
        <v>0.73186527714857608</v>
      </c>
      <c r="Q24" s="33">
        <f t="shared" si="2"/>
        <v>307.88251318692318</v>
      </c>
      <c r="R24" s="31">
        <f>IF($B24&lt;=TermLow,'Policy projection'!$C24*(PremiumMed*VLOOKUP(PremiumMed,PremiumCharge,2)),0)</f>
        <v>0.92063682972164762</v>
      </c>
      <c r="S24" s="32">
        <f>IF($B24&lt;=TermLow,'Policy projection'!$C24*(AllocPremMed*'Fund Projection'!$E24),0)</f>
        <v>1.4685852460692004</v>
      </c>
      <c r="T24" s="32">
        <f>IF($B24&lt;=TermLow,'Policy projection'!$E24*'Fund Projection'!$F24*AllocPremMed*VLOOKUP(TermLow-$B24,ExitCharge,2,TRUE),0)</f>
        <v>0.14673614250308095</v>
      </c>
      <c r="U24" s="32">
        <f>IF($B24&lt;=TermLow,SUM(R24:T24)-'Policy projection'!$C24*'Fund Projection'!$G24,0)</f>
        <v>0.98769510224533885</v>
      </c>
      <c r="V24" s="33">
        <f t="shared" si="3"/>
        <v>86.818681832356816</v>
      </c>
      <c r="W24" s="31">
        <f>IF($B24&lt;=TermMed,'Policy projection'!$C24*(PremiumMed*VLOOKUP(PremiumMed,PremiumCharge,2)),0)</f>
        <v>0.92063682972164762</v>
      </c>
      <c r="X24" s="32">
        <f>IF($B24&lt;=TermMed,'Policy projection'!$C24*(AllocPremMed*'Fund Projection'!$E24),0)</f>
        <v>1.4685852460692004</v>
      </c>
      <c r="Y24" s="32">
        <f>IF($B24&lt;=TermMed,'Policy projection'!$E24*'Fund Projection'!$F24*AllocPremMed*VLOOKUP(TermMed-$B24,ExitCharge,2,TRUE),0)</f>
        <v>0.2934722850061619</v>
      </c>
      <c r="Z24" s="32">
        <f>IF($B24&lt;=TermMed,SUM(W24:Y24)-'Policy projection'!$C24*'Fund Projection'!$G24,0)</f>
        <v>1.1344312447484195</v>
      </c>
      <c r="AA24" s="33">
        <f t="shared" si="4"/>
        <v>325.79393680001476</v>
      </c>
      <c r="AB24" s="31">
        <f>IF($B24&lt;=TermHigh,'Policy projection'!$C24*(PremiumMed*VLOOKUP(PremiumMed,PremiumCharge,2)),0)</f>
        <v>0.92063682972164762</v>
      </c>
      <c r="AC24" s="32">
        <f>IF($B24&lt;=TermHigh,'Policy projection'!$C24*(AllocPremMed*'Fund Projection'!$E24),0)</f>
        <v>1.4685852460692004</v>
      </c>
      <c r="AD24" s="32">
        <f>IF($B24&lt;=TermHigh,'Policy projection'!$E24*'Fund Projection'!$F24*AllocPremMed*VLOOKUP(TermHigh-$B24,ExitCharge,2,TRUE),0)</f>
        <v>0.36684035625770239</v>
      </c>
      <c r="AE24" s="32">
        <f>IF($B24&lt;=TermHigh,SUM(AB24:AD24)-'Policy projection'!$C24*'Fund Projection'!$G24,0)</f>
        <v>1.20779931599996</v>
      </c>
      <c r="AF24" s="33">
        <f t="shared" si="5"/>
        <v>608.11221541668408</v>
      </c>
      <c r="AG24" s="31">
        <f>IF($B24&lt;=TermLow,'Policy projection'!$C24*(PremiumHigh*VLOOKUP(PremiumHigh,PremiumCharge,2)),0)</f>
        <v>0</v>
      </c>
      <c r="AH24" s="32">
        <f>IF($B24&lt;=TermLow,'Policy projection'!$C24*(AllocPremHigh*'Fund Projection'!$E24),0)</f>
        <v>2.9668388809478796</v>
      </c>
      <c r="AI24" s="32">
        <f>IF($B24&lt;=TermLow,'Policy projection'!$E24*'Fund Projection'!$F24*AllocPremHigh*VLOOKUP(TermLow-$B24,ExitCharge,2,TRUE),0)</f>
        <v>0.29643665152137566</v>
      </c>
      <c r="AJ24" s="32">
        <f>IF($B24&lt;=TermLow,SUM(AG24:AI24)-'Policy projection'!$C24*'Fund Projection'!$G24,0)</f>
        <v>1.7150124164206653</v>
      </c>
      <c r="AK24" s="33">
        <f t="shared" si="6"/>
        <v>166.07369445603305</v>
      </c>
      <c r="AL24" s="31">
        <f>IF($B24&lt;=TermMed,'Policy projection'!$C24*(PremiumHigh*VLOOKUP(PremiumHigh,PremiumCharge,2)),0)</f>
        <v>0</v>
      </c>
      <c r="AM24" s="32">
        <f>IF($B24&lt;=TermMed,'Policy projection'!$C24*(AllocPremHigh*'Fund Projection'!$E24),0)</f>
        <v>2.9668388809478796</v>
      </c>
      <c r="AN24" s="32">
        <f>IF($B24&lt;=TermMed,'Policy projection'!$E24*'Fund Projection'!$F24*AllocPremHigh*VLOOKUP(TermMed-$B24,ExitCharge,2,TRUE),0)</f>
        <v>0.59287330304275132</v>
      </c>
      <c r="AO24" s="32">
        <f>IF($B24&lt;=TermMed,SUM(AL24:AN24)-'Policy projection'!$C24*'Fund Projection'!$G24,0)</f>
        <v>2.0114490679420407</v>
      </c>
      <c r="AP24" s="33">
        <f t="shared" si="7"/>
        <v>641.58072552207511</v>
      </c>
      <c r="AQ24" s="31">
        <f>IF($B24&lt;=TermHigh,'Policy projection'!$C24*(PremiumHigh*VLOOKUP(PremiumHigh,PremiumCharge,2)),0)</f>
        <v>0</v>
      </c>
      <c r="AR24" s="32">
        <f>IF($B24&lt;=TermHigh,'Policy projection'!$C24*(AllocPremHigh*'Fund Projection'!$E24),0)</f>
        <v>2.9668388809478796</v>
      </c>
      <c r="AS24" s="32">
        <f>IF($B24&lt;=TermHigh,'Policy projection'!$E24*'Fund Projection'!$F24*AllocPremHigh*VLOOKUP(TermHigh-$B24,ExitCharge,2,TRUE),0)</f>
        <v>0.74109162880343915</v>
      </c>
      <c r="AT24" s="32">
        <f>IF($B24&lt;=TermHigh,SUM(AQ24:AS24)-'Policy projection'!$C24*'Fund Projection'!$G24,0)</f>
        <v>2.1596673937027284</v>
      </c>
      <c r="AU24" s="33">
        <f t="shared" si="8"/>
        <v>1208.5716198762052</v>
      </c>
    </row>
    <row r="25" spans="1:47" x14ac:dyDescent="0.3">
      <c r="A25">
        <f t="shared" si="10"/>
        <v>20</v>
      </c>
      <c r="B25">
        <f t="shared" si="9"/>
        <v>2</v>
      </c>
      <c r="C25" s="31">
        <f>IF($B25&lt;=TermLow,'Policy projection'!$C25*(PremiumLow*VLOOKUP(PremiumLow,PremiumCharge,2)),0)</f>
        <v>1.374625866378135</v>
      </c>
      <c r="D25" s="32">
        <f>IF($B25&lt;=TermLow,'Policy projection'!$C25*(AllocPremLow*'Fund Projection'!$E25),0)</f>
        <v>0.75448414696237287</v>
      </c>
      <c r="E25" s="32">
        <f>IF($B25&lt;=TermLow,'Policy projection'!$E25*'Fund Projection'!$F25*AllocPremLow*VLOOKUP(TermLow-$B25,ExitCharge,2,TRUE),0)</f>
        <v>7.5385541017323768E-2</v>
      </c>
      <c r="F25" s="32">
        <f>IF($B25&lt;=TermLow,SUM(C25:E25)-'Policy projection'!$C25*'Fund Projection'!$G25,0)</f>
        <v>0.66255806080274771</v>
      </c>
      <c r="G25" s="33">
        <f t="shared" si="0"/>
        <v>46.763768973363256</v>
      </c>
      <c r="H25" s="31">
        <f>IF($B25&lt;=TermMed,'Policy projection'!$C25*(PremiumLow*VLOOKUP(PremiumLow,PremiumCharge,2)),0)</f>
        <v>1.374625866378135</v>
      </c>
      <c r="I25" s="32">
        <f>IF($B25&lt;=TermMed,'Policy projection'!$C25*(AllocPremLow*'Fund Projection'!$E25),0)</f>
        <v>0.75448414696237287</v>
      </c>
      <c r="J25" s="32">
        <f>IF($B25&lt;=TermMed,'Policy projection'!$E25*'Fund Projection'!$F25*AllocPremLow*VLOOKUP(TermMed-$B25,ExitCharge,2,TRUE),0)</f>
        <v>0.15077108203464754</v>
      </c>
      <c r="K25" s="32">
        <f>IF($B25&lt;=TermMed,SUM(H25:J25)-'Policy projection'!$C25*'Fund Projection'!$G25,0)</f>
        <v>0.73794360182007179</v>
      </c>
      <c r="L25" s="33">
        <f t="shared" si="1"/>
        <v>167.90420569932854</v>
      </c>
      <c r="M25" s="31">
        <f>IF($B25&lt;=TermHigh,'Policy projection'!$C25*(PremiumLow*VLOOKUP(PremiumLow,PremiumCharge,2)),0)</f>
        <v>1.374625866378135</v>
      </c>
      <c r="N25" s="32">
        <f>IF($B25&lt;=TermHigh,'Policy projection'!$C25*(AllocPremLow*'Fund Projection'!$E25),0)</f>
        <v>0.75448414696237287</v>
      </c>
      <c r="O25" s="32">
        <f>IF($B25&lt;=TermHigh,'Policy projection'!$E25*'Fund Projection'!$F25*AllocPremLow*VLOOKUP(TermHigh-$B25,ExitCharge,2,TRUE),0)</f>
        <v>0.18846385254330944</v>
      </c>
      <c r="P25" s="32">
        <f>IF($B25&lt;=TermHigh,SUM(M25:O25)-'Policy projection'!$C25*'Fund Projection'!$G25,0)</f>
        <v>0.77563637232873339</v>
      </c>
      <c r="Q25" s="33">
        <f t="shared" si="2"/>
        <v>308.43349171472011</v>
      </c>
      <c r="R25" s="31">
        <f>IF($B25&lt;=TermLow,'Policy projection'!$C25*(PremiumMed*VLOOKUP(PremiumMed,PremiumCharge,2)),0)</f>
        <v>0.91641724425209004</v>
      </c>
      <c r="S25" s="32">
        <f>IF($B25&lt;=TermLow,'Policy projection'!$C25*(AllocPremMed*'Fund Projection'!$E25),0)</f>
        <v>1.5400810422530911</v>
      </c>
      <c r="T25" s="32">
        <f>IF($B25&lt;=TermLow,'Policy projection'!$E25*'Fund Projection'!$F25*AllocPremMed*VLOOKUP(TermLow-$B25,ExitCharge,2,TRUE),0)</f>
        <v>0.15387976413845469</v>
      </c>
      <c r="U25" s="32">
        <f>IF($B25&lt;=TermLow,SUM(R25:T25)-'Policy projection'!$C25*'Fund Projection'!$G25,0)</f>
        <v>1.0684405570885518</v>
      </c>
      <c r="V25" s="33">
        <f t="shared" si="3"/>
        <v>86.192731237746301</v>
      </c>
      <c r="W25" s="31">
        <f>IF($B25&lt;=TermMed,'Policy projection'!$C25*(PremiumMed*VLOOKUP(PremiumMed,PremiumCharge,2)),0)</f>
        <v>0.91641724425209004</v>
      </c>
      <c r="X25" s="32">
        <f>IF($B25&lt;=TermMed,'Policy projection'!$C25*(AllocPremMed*'Fund Projection'!$E25),0)</f>
        <v>1.5400810422530911</v>
      </c>
      <c r="Y25" s="32">
        <f>IF($B25&lt;=TermMed,'Policy projection'!$E25*'Fund Projection'!$F25*AllocPremMed*VLOOKUP(TermMed-$B25,ExitCharge,2,TRUE),0)</f>
        <v>0.30775952827690939</v>
      </c>
      <c r="Z25" s="32">
        <f>IF($B25&lt;=TermMed,SUM(W25:Y25)-'Policy projection'!$C25*'Fund Projection'!$G25,0)</f>
        <v>1.2223203212270064</v>
      </c>
      <c r="AA25" s="33">
        <f t="shared" si="4"/>
        <v>326.01698029193307</v>
      </c>
      <c r="AB25" s="31">
        <f>IF($B25&lt;=TermHigh,'Policy projection'!$C25*(PremiumMed*VLOOKUP(PremiumMed,PremiumCharge,2)),0)</f>
        <v>0.91641724425209004</v>
      </c>
      <c r="AC25" s="32">
        <f>IF($B25&lt;=TermHigh,'Policy projection'!$C25*(AllocPremMed*'Fund Projection'!$E25),0)</f>
        <v>1.5400810422530911</v>
      </c>
      <c r="AD25" s="32">
        <f>IF($B25&lt;=TermHigh,'Policy projection'!$E25*'Fund Projection'!$F25*AllocPremMed*VLOOKUP(TermHigh-$B25,ExitCharge,2,TRUE),0)</f>
        <v>0.38469941034613675</v>
      </c>
      <c r="AE25" s="32">
        <f>IF($B25&lt;=TermHigh,SUM(AB25:AD25)-'Policy projection'!$C25*'Fund Projection'!$G25,0)</f>
        <v>1.2992602032962342</v>
      </c>
      <c r="AF25" s="33">
        <f t="shared" si="5"/>
        <v>609.43821699825367</v>
      </c>
      <c r="AG25" s="31">
        <f>IF($B25&lt;=TermLow,'Policy projection'!$C25*(PremiumHigh*VLOOKUP(PremiumHigh,PremiumCharge,2)),0)</f>
        <v>0</v>
      </c>
      <c r="AH25" s="32">
        <f>IF($B25&lt;=TermLow,'Policy projection'!$C25*(AllocPremHigh*'Fund Projection'!$E25),0)</f>
        <v>3.1112748328345274</v>
      </c>
      <c r="AI25" s="32">
        <f>IF($B25&lt;=TermLow,'Policy projection'!$E25*'Fund Projection'!$F25*AllocPremHigh*VLOOKUP(TermLow-$B25,ExitCharge,2,TRUE),0)</f>
        <v>0.31086821038071655</v>
      </c>
      <c r="AJ25" s="32">
        <f>IF($B25&lt;=TermLow,SUM(AG25:AI25)-'Policy projection'!$C25*'Fund Projection'!$G25,0)</f>
        <v>1.88020554966016</v>
      </c>
      <c r="AK25" s="33">
        <f t="shared" si="6"/>
        <v>165.05065576651251</v>
      </c>
      <c r="AL25" s="31">
        <f>IF($B25&lt;=TermMed,'Policy projection'!$C25*(PremiumHigh*VLOOKUP(PremiumHigh,PremiumCharge,2)),0)</f>
        <v>0</v>
      </c>
      <c r="AM25" s="32">
        <f>IF($B25&lt;=TermMed,'Policy projection'!$C25*(AllocPremHigh*'Fund Projection'!$E25),0)</f>
        <v>3.1112748328345274</v>
      </c>
      <c r="AN25" s="32">
        <f>IF($B25&lt;=TermMed,'Policy projection'!$E25*'Fund Projection'!$F25*AllocPremHigh*VLOOKUP(TermMed-$B25,ExitCharge,2,TRUE),0)</f>
        <v>0.6217364207614331</v>
      </c>
      <c r="AO25" s="32">
        <f>IF($B25&lt;=TermMed,SUM(AL25:AN25)-'Policy projection'!$C25*'Fund Projection'!$G25,0)</f>
        <v>2.1910737600408767</v>
      </c>
      <c r="AP25" s="33">
        <f t="shared" si="7"/>
        <v>642.24252947714172</v>
      </c>
      <c r="AQ25" s="31">
        <f>IF($B25&lt;=TermHigh,'Policy projection'!$C25*(PremiumHigh*VLOOKUP(PremiumHigh,PremiumCharge,2)),0)</f>
        <v>0</v>
      </c>
      <c r="AR25" s="32">
        <f>IF($B25&lt;=TermHigh,'Policy projection'!$C25*(AllocPremHigh*'Fund Projection'!$E25),0)</f>
        <v>3.1112748328345274</v>
      </c>
      <c r="AS25" s="32">
        <f>IF($B25&lt;=TermHigh,'Policy projection'!$E25*'Fund Projection'!$F25*AllocPremHigh*VLOOKUP(TermHigh-$B25,ExitCharge,2,TRUE),0)</f>
        <v>0.77717052595179137</v>
      </c>
      <c r="AT25" s="32">
        <f>IF($B25&lt;=TermHigh,SUM(AQ25:AS25)-'Policy projection'!$C25*'Fund Projection'!$G25,0)</f>
        <v>2.346507865231235</v>
      </c>
      <c r="AU25" s="33">
        <f t="shared" si="8"/>
        <v>1211.44766756532</v>
      </c>
    </row>
    <row r="26" spans="1:47" x14ac:dyDescent="0.3">
      <c r="A26">
        <f t="shared" si="10"/>
        <v>21</v>
      </c>
      <c r="B26">
        <f t="shared" si="9"/>
        <v>2</v>
      </c>
      <c r="C26" s="31">
        <f>IF($B26&lt;=TermLow,'Policy projection'!$C26*(PremiumLow*VLOOKUP(PremiumLow,PremiumCharge,2)),0)</f>
        <v>1.3683254978239019</v>
      </c>
      <c r="D26" s="32">
        <f>IF($B26&lt;=TermLow,'Policy projection'!$C26*(AllocPremLow*'Fund Projection'!$E26),0)</f>
        <v>0.78923718242606311</v>
      </c>
      <c r="E26" s="32">
        <f>IF($B26&lt;=TermLow,'Policy projection'!$E26*'Fund Projection'!$F26*AllocPremLow*VLOOKUP(TermLow-$B26,ExitCharge,2,TRUE),0)</f>
        <v>7.8857948477404141E-2</v>
      </c>
      <c r="F26" s="32">
        <f>IF($B26&lt;=TermLow,SUM(C26:E26)-'Policy projection'!$C26*'Fund Projection'!$G26,0)</f>
        <v>0.70078291354439148</v>
      </c>
      <c r="G26" s="33">
        <f t="shared" si="0"/>
        <v>46.296059949949523</v>
      </c>
      <c r="H26" s="31">
        <f>IF($B26&lt;=TermMed,'Policy projection'!$C26*(PremiumLow*VLOOKUP(PremiumLow,PremiumCharge,2)),0)</f>
        <v>1.3683254978239019</v>
      </c>
      <c r="I26" s="32">
        <f>IF($B26&lt;=TermMed,'Policy projection'!$C26*(AllocPremLow*'Fund Projection'!$E26),0)</f>
        <v>0.78923718242606311</v>
      </c>
      <c r="J26" s="32">
        <f>IF($B26&lt;=TermMed,'Policy projection'!$E26*'Fund Projection'!$F26*AllocPremLow*VLOOKUP(TermMed-$B26,ExitCharge,2,TRUE),0)</f>
        <v>0.15771589695480828</v>
      </c>
      <c r="K26" s="32">
        <f>IF($B26&lt;=TermMed,SUM(H26:J26)-'Policy projection'!$C26*'Fund Projection'!$G26,0)</f>
        <v>0.77964086202179539</v>
      </c>
      <c r="L26" s="33">
        <f t="shared" si="1"/>
        <v>167.86586295458901</v>
      </c>
      <c r="M26" s="31">
        <f>IF($B26&lt;=TermHigh,'Policy projection'!$C26*(PremiumLow*VLOOKUP(PremiumLow,PremiumCharge,2)),0)</f>
        <v>1.3683254978239019</v>
      </c>
      <c r="N26" s="32">
        <f>IF($B26&lt;=TermHigh,'Policy projection'!$C26*(AllocPremLow*'Fund Projection'!$E26),0)</f>
        <v>0.78923718242606311</v>
      </c>
      <c r="O26" s="32">
        <f>IF($B26&lt;=TermHigh,'Policy projection'!$E26*'Fund Projection'!$F26*AllocPremLow*VLOOKUP(TermHigh-$B26,ExitCharge,2,TRUE),0)</f>
        <v>0.19714487119351035</v>
      </c>
      <c r="P26" s="32">
        <f>IF($B26&lt;=TermHigh,SUM(M26:O26)-'Policy projection'!$C26*'Fund Projection'!$G26,0)</f>
        <v>0.81906983626049756</v>
      </c>
      <c r="Q26" s="33">
        <f t="shared" si="2"/>
        <v>308.94299489120272</v>
      </c>
      <c r="R26" s="31">
        <f>IF($B26&lt;=TermLow,'Policy projection'!$C26*(PremiumMed*VLOOKUP(PremiumMed,PremiumCharge,2)),0)</f>
        <v>0.91221699854926797</v>
      </c>
      <c r="S26" s="32">
        <f>IF($B26&lt;=TermLow,'Policy projection'!$C26*(AllocPremMed*'Fund Projection'!$E26),0)</f>
        <v>1.6110202280449537</v>
      </c>
      <c r="T26" s="32">
        <f>IF($B26&lt;=TermLow,'Policy projection'!$E26*'Fund Projection'!$F26*AllocPremMed*VLOOKUP(TermLow-$B26,ExitCharge,2,TRUE),0)</f>
        <v>0.16096777111882493</v>
      </c>
      <c r="U26" s="32">
        <f>IF($B26&lt;=TermLow,SUM(R26:T26)-'Policy projection'!$C26*'Fund Projection'!$G26,0)</f>
        <v>1.1485672825300686</v>
      </c>
      <c r="V26" s="33">
        <f t="shared" si="3"/>
        <v>85.483427060815032</v>
      </c>
      <c r="W26" s="31">
        <f>IF($B26&lt;=TermMed,'Policy projection'!$C26*(PremiumMed*VLOOKUP(PremiumMed,PremiumCharge,2)),0)</f>
        <v>0.91221699854926797</v>
      </c>
      <c r="X26" s="32">
        <f>IF($B26&lt;=TermMed,'Policy projection'!$C26*(AllocPremMed*'Fund Projection'!$E26),0)</f>
        <v>1.6110202280449537</v>
      </c>
      <c r="Y26" s="32">
        <f>IF($B26&lt;=TermMed,'Policy projection'!$E26*'Fund Projection'!$F26*AllocPremMed*VLOOKUP(TermMed-$B26,ExitCharge,2,TRUE),0)</f>
        <v>0.32193554223764986</v>
      </c>
      <c r="Z26" s="32">
        <f>IF($B26&lt;=TermMed,SUM(W26:Y26)-'Policy projection'!$C26*'Fund Projection'!$G26,0)</f>
        <v>1.3095350536488932</v>
      </c>
      <c r="AA26" s="33">
        <f t="shared" si="4"/>
        <v>326.15306405525575</v>
      </c>
      <c r="AB26" s="31">
        <f>IF($B26&lt;=TermHigh,'Policy projection'!$C26*(PremiumMed*VLOOKUP(PremiumMed,PremiumCharge,2)),0)</f>
        <v>0.91221699854926797</v>
      </c>
      <c r="AC26" s="32">
        <f>IF($B26&lt;=TermHigh,'Policy projection'!$C26*(AllocPremMed*'Fund Projection'!$E26),0)</f>
        <v>1.6110202280449537</v>
      </c>
      <c r="AD26" s="32">
        <f>IF($B26&lt;=TermHigh,'Policy projection'!$E26*'Fund Projection'!$F26*AllocPremMed*VLOOKUP(TermHigh-$B26,ExitCharge,2,TRUE),0)</f>
        <v>0.4024194277970623</v>
      </c>
      <c r="AE26" s="32">
        <f>IF($B26&lt;=TermHigh,SUM(AB26:AD26)-'Policy projection'!$C26*'Fund Projection'!$G26,0)</f>
        <v>1.3900189392083058</v>
      </c>
      <c r="AF26" s="33">
        <f t="shared" si="5"/>
        <v>610.67828269911672</v>
      </c>
      <c r="AG26" s="31">
        <f>IF($B26&lt;=TermLow,'Policy projection'!$C26*(PremiumHigh*VLOOKUP(PremiumHigh,PremiumCharge,2)),0)</f>
        <v>0</v>
      </c>
      <c r="AH26" s="32">
        <f>IF($B26&lt;=TermLow,'Policy projection'!$C26*(AllocPremHigh*'Fund Projection'!$E26),0)</f>
        <v>3.2545863192827347</v>
      </c>
      <c r="AI26" s="32">
        <f>IF($B26&lt;=TermLow,'Policy projection'!$E26*'Fund Projection'!$F26*AllocPremHigh*VLOOKUP(TermLow-$B26,ExitCharge,2,TRUE),0)</f>
        <v>0.32518741640166654</v>
      </c>
      <c r="AJ26" s="32">
        <f>IF($B26&lt;=TermLow,SUM(AG26:AI26)-'Policy projection'!$C26*'Fund Projection'!$G26,0)</f>
        <v>2.0441360205014232</v>
      </c>
      <c r="AK26" s="33">
        <f t="shared" si="6"/>
        <v>163.85816128254615</v>
      </c>
      <c r="AL26" s="31">
        <f>IF($B26&lt;=TermMed,'Policy projection'!$C26*(PremiumHigh*VLOOKUP(PremiumHigh,PremiumCharge,2)),0)</f>
        <v>0</v>
      </c>
      <c r="AM26" s="32">
        <f>IF($B26&lt;=TermMed,'Policy projection'!$C26*(AllocPremHigh*'Fund Projection'!$E26),0)</f>
        <v>3.2545863192827347</v>
      </c>
      <c r="AN26" s="32">
        <f>IF($B26&lt;=TermMed,'Policy projection'!$E26*'Fund Projection'!$F26*AllocPremHigh*VLOOKUP(TermMed-$B26,ExitCharge,2,TRUE),0)</f>
        <v>0.65037483280333308</v>
      </c>
      <c r="AO26" s="32">
        <f>IF($B26&lt;=TermMed,SUM(AL26:AN26)-'Policy projection'!$C26*'Fund Projection'!$G26,0)</f>
        <v>2.3693234369030898</v>
      </c>
      <c r="AP26" s="33">
        <f t="shared" si="7"/>
        <v>642.72746625658885</v>
      </c>
      <c r="AQ26" s="31">
        <f>IF($B26&lt;=TermHigh,'Policy projection'!$C26*(PremiumHigh*VLOOKUP(PremiumHigh,PremiumCharge,2)),0)</f>
        <v>0</v>
      </c>
      <c r="AR26" s="32">
        <f>IF($B26&lt;=TermHigh,'Policy projection'!$C26*(AllocPremHigh*'Fund Projection'!$E26),0)</f>
        <v>3.2545863192827347</v>
      </c>
      <c r="AS26" s="32">
        <f>IF($B26&lt;=TermHigh,'Policy projection'!$E26*'Fund Projection'!$F26*AllocPremHigh*VLOOKUP(TermHigh-$B26,ExitCharge,2,TRUE),0)</f>
        <v>0.81296854100416638</v>
      </c>
      <c r="AT26" s="32">
        <f>IF($B26&lt;=TermHigh,SUM(AQ26:AS26)-'Policy projection'!$C26*'Fund Projection'!$G26,0)</f>
        <v>2.5319171451039226</v>
      </c>
      <c r="AU26" s="33">
        <f t="shared" si="8"/>
        <v>1214.1488583149444</v>
      </c>
    </row>
    <row r="27" spans="1:47" x14ac:dyDescent="0.3">
      <c r="A27">
        <f t="shared" si="10"/>
        <v>22</v>
      </c>
      <c r="B27">
        <f t="shared" si="9"/>
        <v>2</v>
      </c>
      <c r="C27" s="31">
        <f>IF($B27&lt;=TermLow,'Policy projection'!$C27*(PremiumLow*VLOOKUP(PremiumLow,PremiumCharge,2)),0)</f>
        <v>1.3620540059588757</v>
      </c>
      <c r="D27" s="32">
        <f>IF($B27&lt;=TermLow,'Policy projection'!$C27*(AllocPremLow*'Fund Projection'!$E27),0)</f>
        <v>0.8237191130059589</v>
      </c>
      <c r="E27" s="32">
        <f>IF($B27&lt;=TermLow,'Policy projection'!$E27*'Fund Projection'!$F27*AllocPremLow*VLOOKUP(TermLow-$B27,ExitCharge,2,TRUE),0)</f>
        <v>8.2303268041178726E-2</v>
      </c>
      <c r="F27" s="32">
        <f>IF($B27&lt;=TermLow,SUM(C27:E27)-'Policy projection'!$C27*'Fund Projection'!$G27,0)</f>
        <v>0.7387127116631298</v>
      </c>
      <c r="G27" s="33">
        <f t="shared" si="0"/>
        <v>45.788177286196586</v>
      </c>
      <c r="H27" s="31">
        <f>IF($B27&lt;=TermMed,'Policy projection'!$C27*(PremiumLow*VLOOKUP(PremiumLow,PremiumCharge,2)),0)</f>
        <v>1.3620540059588757</v>
      </c>
      <c r="I27" s="32">
        <f>IF($B27&lt;=TermMed,'Policy projection'!$C27*(AllocPremLow*'Fund Projection'!$E27),0)</f>
        <v>0.8237191130059589</v>
      </c>
      <c r="J27" s="32">
        <f>IF($B27&lt;=TermMed,'Policy projection'!$E27*'Fund Projection'!$F27*AllocPremLow*VLOOKUP(TermMed-$B27,ExitCharge,2,TRUE),0)</f>
        <v>0.16460653608235745</v>
      </c>
      <c r="K27" s="32">
        <f>IF($B27&lt;=TermMed,SUM(H27:J27)-'Policy projection'!$C27*'Fund Projection'!$G27,0)</f>
        <v>0.82101597970430884</v>
      </c>
      <c r="L27" s="33">
        <f t="shared" si="1"/>
        <v>167.78566318821132</v>
      </c>
      <c r="M27" s="31">
        <f>IF($B27&lt;=TermHigh,'Policy projection'!$C27*(PremiumLow*VLOOKUP(PremiumLow,PremiumCharge,2)),0)</f>
        <v>1.3620540059588757</v>
      </c>
      <c r="N27" s="32">
        <f>IF($B27&lt;=TermHigh,'Policy projection'!$C27*(AllocPremLow*'Fund Projection'!$E27),0)</f>
        <v>0.8237191130059589</v>
      </c>
      <c r="O27" s="32">
        <f>IF($B27&lt;=TermHigh,'Policy projection'!$E27*'Fund Projection'!$F27*AllocPremLow*VLOOKUP(TermHigh-$B27,ExitCharge,2,TRUE),0)</f>
        <v>0.20575817010294684</v>
      </c>
      <c r="P27" s="32">
        <f>IF($B27&lt;=TermHigh,SUM(M27:O27)-'Policy projection'!$C27*'Fund Projection'!$G27,0)</f>
        <v>0.86216761372489792</v>
      </c>
      <c r="Q27" s="33">
        <f t="shared" si="2"/>
        <v>309.41118753365555</v>
      </c>
      <c r="R27" s="31">
        <f>IF($B27&lt;=TermLow,'Policy projection'!$C27*(PremiumMed*VLOOKUP(PremiumMed,PremiumCharge,2)),0)</f>
        <v>0.90803600397258377</v>
      </c>
      <c r="S27" s="32">
        <f>IF($B27&lt;=TermLow,'Policy projection'!$C27*(AllocPremMed*'Fund Projection'!$E27),0)</f>
        <v>1.6814060244863902</v>
      </c>
      <c r="T27" s="32">
        <f>IF($B27&lt;=TermLow,'Policy projection'!$E27*'Fund Projection'!$F27*AllocPremMed*VLOOKUP(TermLow-$B27,ExitCharge,2,TRUE),0)</f>
        <v>0.1680004852799318</v>
      </c>
      <c r="U27" s="32">
        <f>IF($B27&lt;=TermLow,SUM(R27:T27)-'Policy projection'!$C27*'Fund Projection'!$G27,0)</f>
        <v>1.2280788383960224</v>
      </c>
      <c r="V27" s="33">
        <f t="shared" si="3"/>
        <v>84.691040724371689</v>
      </c>
      <c r="W27" s="31">
        <f>IF($B27&lt;=TermMed,'Policy projection'!$C27*(PremiumMed*VLOOKUP(PremiumMed,PremiumCharge,2)),0)</f>
        <v>0.90803600397258377</v>
      </c>
      <c r="X27" s="32">
        <f>IF($B27&lt;=TermMed,'Policy projection'!$C27*(AllocPremMed*'Fund Projection'!$E27),0)</f>
        <v>1.6814060244863902</v>
      </c>
      <c r="Y27" s="32">
        <f>IF($B27&lt;=TermMed,'Policy projection'!$E27*'Fund Projection'!$F27*AllocPremMed*VLOOKUP(TermMed-$B27,ExitCharge,2,TRUE),0)</f>
        <v>0.33600097055986361</v>
      </c>
      <c r="Z27" s="32">
        <f>IF($B27&lt;=TermMed,SUM(W27:Y27)-'Policy projection'!$C27*'Fund Projection'!$G27,0)</f>
        <v>1.3960793236759539</v>
      </c>
      <c r="AA27" s="33">
        <f t="shared" si="4"/>
        <v>326.20250010183707</v>
      </c>
      <c r="AB27" s="31">
        <f>IF($B27&lt;=TermHigh,'Policy projection'!$C27*(PremiumMed*VLOOKUP(PremiumMed,PremiumCharge,2)),0)</f>
        <v>0.90803600397258377</v>
      </c>
      <c r="AC27" s="32">
        <f>IF($B27&lt;=TermHigh,'Policy projection'!$C27*(AllocPremMed*'Fund Projection'!$E27),0)</f>
        <v>1.6814060244863902</v>
      </c>
      <c r="AD27" s="32">
        <f>IF($B27&lt;=TermHigh,'Policy projection'!$E27*'Fund Projection'!$F27*AllocPremMed*VLOOKUP(TermHigh-$B27,ExitCharge,2,TRUE),0)</f>
        <v>0.42000121319982953</v>
      </c>
      <c r="AE27" s="32">
        <f>IF($B27&lt;=TermHigh,SUM(AB27:AD27)-'Policy projection'!$C27*'Fund Projection'!$G27,0)</f>
        <v>1.4800795663159199</v>
      </c>
      <c r="AF27" s="33">
        <f t="shared" si="5"/>
        <v>611.83275660448805</v>
      </c>
      <c r="AG27" s="31">
        <f>IF($B27&lt;=TermLow,'Policy projection'!$C27*(PremiumHigh*VLOOKUP(PremiumHigh,PremiumCharge,2)),0)</f>
        <v>0</v>
      </c>
      <c r="AH27" s="32">
        <f>IF($B27&lt;=TermLow,'Policy projection'!$C27*(AllocPremHigh*'Fund Projection'!$E27),0)</f>
        <v>3.3967798474472533</v>
      </c>
      <c r="AI27" s="32">
        <f>IF($B27&lt;=TermLow,'Policy projection'!$E27*'Fund Projection'!$F27*AllocPremHigh*VLOOKUP(TermLow-$B27,ExitCharge,2,TRUE),0)</f>
        <v>0.33939491975743802</v>
      </c>
      <c r="AJ27" s="32">
        <f>IF($B27&lt;=TermLow,SUM(AG27:AI27)-'Policy projection'!$C27*'Fund Projection'!$G27,0)</f>
        <v>2.206811091861808</v>
      </c>
      <c r="AK27" s="33">
        <f t="shared" si="6"/>
        <v>162.49676760072202</v>
      </c>
      <c r="AL27" s="31">
        <f>IF($B27&lt;=TermMed,'Policy projection'!$C27*(PremiumHigh*VLOOKUP(PremiumHigh,PremiumCharge,2)),0)</f>
        <v>0</v>
      </c>
      <c r="AM27" s="32">
        <f>IF($B27&lt;=TermMed,'Policy projection'!$C27*(AllocPremHigh*'Fund Projection'!$E27),0)</f>
        <v>3.3967798474472533</v>
      </c>
      <c r="AN27" s="32">
        <f>IF($B27&lt;=TermMed,'Policy projection'!$E27*'Fund Projection'!$F27*AllocPremHigh*VLOOKUP(TermMed-$B27,ExitCharge,2,TRUE),0)</f>
        <v>0.67878983951487604</v>
      </c>
      <c r="AO27" s="32">
        <f>IF($B27&lt;=TermMed,SUM(AL27:AN27)-'Policy projection'!$C27*'Fund Projection'!$G27,0)</f>
        <v>2.5462060116192462</v>
      </c>
      <c r="AP27" s="33">
        <f t="shared" si="7"/>
        <v>643.03617392908825</v>
      </c>
      <c r="AQ27" s="31">
        <f>IF($B27&lt;=TermHigh,'Policy projection'!$C27*(PremiumHigh*VLOOKUP(PremiumHigh,PremiumCharge,2)),0)</f>
        <v>0</v>
      </c>
      <c r="AR27" s="32">
        <f>IF($B27&lt;=TermHigh,'Policy projection'!$C27*(AllocPremHigh*'Fund Projection'!$E27),0)</f>
        <v>3.3967798474472533</v>
      </c>
      <c r="AS27" s="32">
        <f>IF($B27&lt;=TermHigh,'Policy projection'!$E27*'Fund Projection'!$F27*AllocPremHigh*VLOOKUP(TermHigh-$B27,ExitCharge,2,TRUE),0)</f>
        <v>0.84848729939359502</v>
      </c>
      <c r="AT27" s="32">
        <f>IF($B27&lt;=TermHigh,SUM(AQ27:AS27)-'Policy projection'!$C27*'Fund Projection'!$G27,0)</f>
        <v>2.7159034714979646</v>
      </c>
      <c r="AU27" s="33">
        <f t="shared" si="8"/>
        <v>1216.6758947461526</v>
      </c>
    </row>
    <row r="28" spans="1:47" x14ac:dyDescent="0.3">
      <c r="A28">
        <f t="shared" si="10"/>
        <v>23</v>
      </c>
      <c r="B28">
        <f t="shared" si="9"/>
        <v>2</v>
      </c>
      <c r="C28" s="31">
        <f>IF($B28&lt;=TermLow,'Policy projection'!$C28*(PremiumLow*VLOOKUP(PremiumLow,PremiumCharge,2)),0)</f>
        <v>1.355811258431564</v>
      </c>
      <c r="D28" s="32">
        <f>IF($B28&lt;=TermLow,'Policy projection'!$C28*(AllocPremLow*'Fund Projection'!$E28),0)</f>
        <v>0.8579315084942527</v>
      </c>
      <c r="E28" s="32">
        <f>IF($B28&lt;=TermLow,'Policy projection'!$E28*'Fund Projection'!$F28*AllocPremLow*VLOOKUP(TermLow-$B28,ExitCharge,2,TRUE),0)</f>
        <v>8.572165655705076E-2</v>
      </c>
      <c r="F28" s="32">
        <f>IF($B28&lt;=TermLow,SUM(C28:E28)-'Policy projection'!$C28*'Fund Projection'!$G28,0)</f>
        <v>0.77634915460605747</v>
      </c>
      <c r="G28" s="33">
        <f t="shared" si="0"/>
        <v>45.240248646559273</v>
      </c>
      <c r="H28" s="31">
        <f>IF($B28&lt;=TermMed,'Policy projection'!$C28*(PremiumLow*VLOOKUP(PremiumLow,PremiumCharge,2)),0)</f>
        <v>1.355811258431564</v>
      </c>
      <c r="I28" s="32">
        <f>IF($B28&lt;=TermMed,'Policy projection'!$C28*(AllocPremLow*'Fund Projection'!$E28),0)</f>
        <v>0.8579315084942527</v>
      </c>
      <c r="J28" s="32">
        <f>IF($B28&lt;=TermMed,'Policy projection'!$E28*'Fund Projection'!$F28*AllocPremLow*VLOOKUP(TermMed-$B28,ExitCharge,2,TRUE),0)</f>
        <v>0.17144331311410152</v>
      </c>
      <c r="K28" s="32">
        <f>IF($B28&lt;=TermMed,SUM(H28:J28)-'Policy projection'!$C28*'Fund Projection'!$G28,0)</f>
        <v>0.86207081116310791</v>
      </c>
      <c r="L28" s="33">
        <f t="shared" si="1"/>
        <v>167.6637541384579</v>
      </c>
      <c r="M28" s="31">
        <f>IF($B28&lt;=TermHigh,'Policy projection'!$C28*(PremiumLow*VLOOKUP(PremiumLow,PremiumCharge,2)),0)</f>
        <v>1.355811258431564</v>
      </c>
      <c r="N28" s="32">
        <f>IF($B28&lt;=TermHigh,'Policy projection'!$C28*(AllocPremLow*'Fund Projection'!$E28),0)</f>
        <v>0.8579315084942527</v>
      </c>
      <c r="O28" s="32">
        <f>IF($B28&lt;=TermHigh,'Policy projection'!$E28*'Fund Projection'!$F28*AllocPremLow*VLOOKUP(TermHigh-$B28,ExitCharge,2,TRUE),0)</f>
        <v>0.21430414139262691</v>
      </c>
      <c r="P28" s="32">
        <f>IF($B28&lt;=TermHigh,SUM(M28:O28)-'Policy projection'!$C28*'Fund Projection'!$G28,0)</f>
        <v>0.90493163944163335</v>
      </c>
      <c r="Q28" s="33">
        <f t="shared" si="2"/>
        <v>309.83823320132086</v>
      </c>
      <c r="R28" s="31">
        <f>IF($B28&lt;=TermLow,'Policy projection'!$C28*(PremiumMed*VLOOKUP(PremiumMed,PremiumCharge,2)),0)</f>
        <v>0.90387417228770939</v>
      </c>
      <c r="S28" s="32">
        <f>IF($B28&lt;=TermLow,'Policy projection'!$C28*(AllocPremMed*'Fund Projection'!$E28),0)</f>
        <v>1.751241635895485</v>
      </c>
      <c r="T28" s="32">
        <f>IF($B28&lt;=TermLow,'Policy projection'!$E28*'Fund Projection'!$F28*AllocPremMed*VLOOKUP(TermLow-$B28,ExitCharge,2,TRUE),0)</f>
        <v>0.17497822678655722</v>
      </c>
      <c r="U28" s="32">
        <f>IF($B28&lt;=TermLow,SUM(R28:T28)-'Policy projection'!$C28*'Fund Projection'!$G28,0)</f>
        <v>1.3069787660929415</v>
      </c>
      <c r="V28" s="33">
        <f t="shared" si="3"/>
        <v>83.815841222327222</v>
      </c>
      <c r="W28" s="31">
        <f>IF($B28&lt;=TermMed,'Policy projection'!$C28*(PremiumMed*VLOOKUP(PremiumMed,PremiumCharge,2)),0)</f>
        <v>0.90387417228770939</v>
      </c>
      <c r="X28" s="32">
        <f>IF($B28&lt;=TermMed,'Policy projection'!$C28*(AllocPremMed*'Fund Projection'!$E28),0)</f>
        <v>1.751241635895485</v>
      </c>
      <c r="Y28" s="32">
        <f>IF($B28&lt;=TermMed,'Policy projection'!$E28*'Fund Projection'!$F28*AllocPremMed*VLOOKUP(TermMed-$B28,ExitCharge,2,TRUE),0)</f>
        <v>0.34995645357311445</v>
      </c>
      <c r="Z28" s="32">
        <f>IF($B28&lt;=TermMed,SUM(W28:Y28)-'Policy projection'!$C28*'Fund Projection'!$G28,0)</f>
        <v>1.4819569928794984</v>
      </c>
      <c r="AA28" s="33">
        <f t="shared" si="4"/>
        <v>326.16559786191874</v>
      </c>
      <c r="AB28" s="31">
        <f>IF($B28&lt;=TermHigh,'Policy projection'!$C28*(PremiumMed*VLOOKUP(PremiumMed,PremiumCharge,2)),0)</f>
        <v>0.90387417228770939</v>
      </c>
      <c r="AC28" s="32">
        <f>IF($B28&lt;=TermHigh,'Policy projection'!$C28*(AllocPremMed*'Fund Projection'!$E28),0)</f>
        <v>1.751241635895485</v>
      </c>
      <c r="AD28" s="32">
        <f>IF($B28&lt;=TermHigh,'Policy projection'!$E28*'Fund Projection'!$F28*AllocPremMed*VLOOKUP(TermHigh-$B28,ExitCharge,2,TRUE),0)</f>
        <v>0.43744556696639308</v>
      </c>
      <c r="AE28" s="32">
        <f>IF($B28&lt;=TermHigh,SUM(AB28:AD28)-'Policy projection'!$C28*'Fund Projection'!$G28,0)</f>
        <v>1.5694461062727774</v>
      </c>
      <c r="AF28" s="33">
        <f t="shared" si="5"/>
        <v>612.90198019069089</v>
      </c>
      <c r="AG28" s="31">
        <f>IF($B28&lt;=TermLow,'Policy projection'!$C28*(PremiumHigh*VLOOKUP(PremiumHigh,PremiumCharge,2)),0)</f>
        <v>0</v>
      </c>
      <c r="AH28" s="32">
        <f>IF($B28&lt;=TermLow,'Policy projection'!$C28*(AllocPremHigh*'Fund Projection'!$E28),0)</f>
        <v>3.5378618906979495</v>
      </c>
      <c r="AI28" s="32">
        <f>IF($B28&lt;=TermLow,'Policy projection'!$E28*'Fund Projection'!$F28*AllocPremHigh*VLOOKUP(TermLow-$B28,ExitCharge,2,TRUE),0)</f>
        <v>0.35349136724557023</v>
      </c>
      <c r="AJ28" s="32">
        <f>IF($B28&lt;=TermLow,SUM(AG28:AI28)-'Policy projection'!$C28*'Fund Projection'!$G28,0)</f>
        <v>2.3682379890667096</v>
      </c>
      <c r="AK28" s="33">
        <f t="shared" si="6"/>
        <v>160.96702637386323</v>
      </c>
      <c r="AL28" s="31">
        <f>IF($B28&lt;=TermMed,'Policy projection'!$C28*(PremiumHigh*VLOOKUP(PremiumHigh,PremiumCharge,2)),0)</f>
        <v>0</v>
      </c>
      <c r="AM28" s="32">
        <f>IF($B28&lt;=TermMed,'Policy projection'!$C28*(AllocPremHigh*'Fund Projection'!$E28),0)</f>
        <v>3.5378618906979495</v>
      </c>
      <c r="AN28" s="32">
        <f>IF($B28&lt;=TermMed,'Policy projection'!$E28*'Fund Projection'!$F28*AllocPremHigh*VLOOKUP(TermMed-$B28,ExitCharge,2,TRUE),0)</f>
        <v>0.70698273449114046</v>
      </c>
      <c r="AO28" s="32">
        <f>IF($B28&lt;=TermMed,SUM(AL28:AN28)-'Policy projection'!$C28*'Fund Projection'!$G28,0)</f>
        <v>2.72172935631228</v>
      </c>
      <c r="AP28" s="33">
        <f t="shared" si="7"/>
        <v>643.16928530884024</v>
      </c>
      <c r="AQ28" s="31">
        <f>IF($B28&lt;=TermHigh,'Policy projection'!$C28*(PremiumHigh*VLOOKUP(PremiumHigh,PremiumCharge,2)),0)</f>
        <v>0</v>
      </c>
      <c r="AR28" s="32">
        <f>IF($B28&lt;=TermHigh,'Policy projection'!$C28*(AllocPremHigh*'Fund Projection'!$E28),0)</f>
        <v>3.5378618906979495</v>
      </c>
      <c r="AS28" s="32">
        <f>IF($B28&lt;=TermHigh,'Policy projection'!$E28*'Fund Projection'!$F28*AllocPremHigh*VLOOKUP(TermHigh-$B28,ExitCharge,2,TRUE),0)</f>
        <v>0.88372841811392555</v>
      </c>
      <c r="AT28" s="32">
        <f>IF($B28&lt;=TermHigh,SUM(AQ28:AS28)-'Policy projection'!$C28*'Fund Projection'!$G28,0)</f>
        <v>2.8984750399350645</v>
      </c>
      <c r="AU28" s="33">
        <f t="shared" si="8"/>
        <v>1219.0294741694302</v>
      </c>
    </row>
    <row r="29" spans="1:47" x14ac:dyDescent="0.3">
      <c r="A29">
        <f t="shared" si="10"/>
        <v>24</v>
      </c>
      <c r="B29">
        <f t="shared" si="9"/>
        <v>2</v>
      </c>
      <c r="C29" s="31">
        <f>IF($B29&lt;=TermLow,'Policy projection'!$C29*(PremiumLow*VLOOKUP(PremiumLow,PremiumCharge,2)),0)</f>
        <v>1.349597123497086</v>
      </c>
      <c r="D29" s="32">
        <f>IF($B29&lt;=TermLow,'Policy projection'!$C29*(AllocPremLow*'Fund Projection'!$E29),0)</f>
        <v>0.89187593053066228</v>
      </c>
      <c r="E29" s="32">
        <f>IF($B29&lt;=TermLow,'Policy projection'!$E29*'Fund Projection'!$F29*AllocPremLow*VLOOKUP(TermLow-$B29,ExitCharge,2,TRUE),0)</f>
        <v>8.9113270058855318E-2</v>
      </c>
      <c r="F29" s="32">
        <f>IF($B29&lt;=TermLow,SUM(C29:E29)-'Policy projection'!$C29*'Fund Projection'!$G29,0)</f>
        <v>0.81369393303019821</v>
      </c>
      <c r="G29" s="33">
        <f t="shared" si="0"/>
        <v>44.652400527980546</v>
      </c>
      <c r="H29" s="31">
        <f>IF($B29&lt;=TermMed,'Policy projection'!$C29*(PremiumLow*VLOOKUP(PremiumLow,PremiumCharge,2)),0)</f>
        <v>1.349597123497086</v>
      </c>
      <c r="I29" s="32">
        <f>IF($B29&lt;=TermMed,'Policy projection'!$C29*(AllocPremLow*'Fund Projection'!$E29),0)</f>
        <v>0.89187593053066228</v>
      </c>
      <c r="J29" s="32">
        <f>IF($B29&lt;=TermMed,'Policy projection'!$E29*'Fund Projection'!$F29*AllocPremLow*VLOOKUP(TermMed-$B29,ExitCharge,2,TRUE),0)</f>
        <v>0.17822654011771064</v>
      </c>
      <c r="K29" s="32">
        <f>IF($B29&lt;=TermMed,SUM(H29:J29)-'Policy projection'!$C29*'Fund Projection'!$G29,0)</f>
        <v>0.90280720308905327</v>
      </c>
      <c r="L29" s="33">
        <f t="shared" si="1"/>
        <v>167.50028230287171</v>
      </c>
      <c r="M29" s="31">
        <f>IF($B29&lt;=TermHigh,'Policy projection'!$C29*(PremiumLow*VLOOKUP(PremiumLow,PremiumCharge,2)),0)</f>
        <v>1.349597123497086</v>
      </c>
      <c r="N29" s="32">
        <f>IF($B29&lt;=TermHigh,'Policy projection'!$C29*(AllocPremLow*'Fund Projection'!$E29),0)</f>
        <v>0.89187593053066228</v>
      </c>
      <c r="O29" s="32">
        <f>IF($B29&lt;=TermHigh,'Policy projection'!$E29*'Fund Projection'!$F29*AllocPremLow*VLOOKUP(TermHigh-$B29,ExitCharge,2,TRUE),0)</f>
        <v>0.2227831751471383</v>
      </c>
      <c r="P29" s="32">
        <f>IF($B29&lt;=TermHigh,SUM(M29:O29)-'Policy projection'!$C29*'Fund Projection'!$G29,0)</f>
        <v>0.94736383811848102</v>
      </c>
      <c r="Q29" s="33">
        <f t="shared" si="2"/>
        <v>310.22429420021803</v>
      </c>
      <c r="R29" s="31">
        <f>IF($B29&lt;=TermLow,'Policy projection'!$C29*(PremiumMed*VLOOKUP(PremiumMed,PremiumCharge,2)),0)</f>
        <v>0.89973141566472403</v>
      </c>
      <c r="S29" s="32">
        <f>IF($B29&lt;=TermLow,'Policy projection'!$C29*(AllocPremMed*'Fund Projection'!$E29),0)</f>
        <v>1.8205302499491869</v>
      </c>
      <c r="T29" s="32">
        <f>IF($B29&lt;=TermLow,'Policy projection'!$E29*'Fund Projection'!$F29*AllocPremMed*VLOOKUP(TermLow-$B29,ExitCharge,2,TRUE),0)</f>
        <v>0.18190131414075622</v>
      </c>
      <c r="U29" s="32">
        <f>IF($B29&lt;=TermLow,SUM(R29:T29)-'Policy projection'!$C29*'Fund Projection'!$G29,0)</f>
        <v>1.3852705886982615</v>
      </c>
      <c r="V29" s="33">
        <f t="shared" si="3"/>
        <v>82.858095127993977</v>
      </c>
      <c r="W29" s="31">
        <f>IF($B29&lt;=TermMed,'Policy projection'!$C29*(PremiumMed*VLOOKUP(PremiumMed,PremiumCharge,2)),0)</f>
        <v>0.89973141566472403</v>
      </c>
      <c r="X29" s="32">
        <f>IF($B29&lt;=TermMed,'Policy projection'!$C29*(AllocPremMed*'Fund Projection'!$E29),0)</f>
        <v>1.8205302499491869</v>
      </c>
      <c r="Y29" s="32">
        <f>IF($B29&lt;=TermMed,'Policy projection'!$E29*'Fund Projection'!$F29*AllocPremMed*VLOOKUP(TermMed-$B29,ExitCharge,2,TRUE),0)</f>
        <v>0.36380262828151244</v>
      </c>
      <c r="Z29" s="32">
        <f>IF($B29&lt;=TermMed,SUM(W29:Y29)-'Policy projection'!$C29*'Fund Projection'!$G29,0)</f>
        <v>1.5671719028390174</v>
      </c>
      <c r="AA29" s="33">
        <f t="shared" si="4"/>
        <v>326.04266419346391</v>
      </c>
      <c r="AB29" s="31">
        <f>IF($B29&lt;=TermHigh,'Policy projection'!$C29*(PremiumMed*VLOOKUP(PremiumMed,PremiumCharge,2)),0)</f>
        <v>0.89973141566472403</v>
      </c>
      <c r="AC29" s="32">
        <f>IF($B29&lt;=TermHigh,'Policy projection'!$C29*(AllocPremMed*'Fund Projection'!$E29),0)</f>
        <v>1.8205302499491869</v>
      </c>
      <c r="AD29" s="32">
        <f>IF($B29&lt;=TermHigh,'Policy projection'!$E29*'Fund Projection'!$F29*AllocPremMed*VLOOKUP(TermHigh-$B29,ExitCharge,2,TRUE),0)</f>
        <v>0.45475328535189058</v>
      </c>
      <c r="AE29" s="32">
        <f>IF($B29&lt;=TermHigh,SUM(AB29:AD29)-'Policy projection'!$C29*'Fund Projection'!$G29,0)</f>
        <v>1.6581225599093958</v>
      </c>
      <c r="AF29" s="33">
        <f t="shared" si="5"/>
        <v>613.88629233521272</v>
      </c>
      <c r="AG29" s="31">
        <f>IF($B29&lt;=TermLow,'Policy projection'!$C29*(PremiumHigh*VLOOKUP(PremiumHigh,PremiumCharge,2)),0)</f>
        <v>0</v>
      </c>
      <c r="AH29" s="32">
        <f>IF($B29&lt;=TermLow,'Policy projection'!$C29*(AllocPremHigh*'Fund Projection'!$E29),0)</f>
        <v>3.6778388887862361</v>
      </c>
      <c r="AI29" s="32">
        <f>IF($B29&lt;=TermLow,'Policy projection'!$E29*'Fund Projection'!$F29*AllocPremHigh*VLOOKUP(TermLow-$B29,ExitCharge,2,TRUE),0)</f>
        <v>0.36747740230455805</v>
      </c>
      <c r="AJ29" s="32">
        <f>IF($B29&lt;=TermLow,SUM(AG29:AI29)-'Policy projection'!$C29*'Fund Projection'!$G29,0)</f>
        <v>2.528423900034388</v>
      </c>
      <c r="AK29" s="33">
        <f t="shared" si="6"/>
        <v>159.26948432802095</v>
      </c>
      <c r="AL29" s="31">
        <f>IF($B29&lt;=TermMed,'Policy projection'!$C29*(PremiumHigh*VLOOKUP(PremiumHigh,PremiumCharge,2)),0)</f>
        <v>0</v>
      </c>
      <c r="AM29" s="32">
        <f>IF($B29&lt;=TermMed,'Policy projection'!$C29*(AllocPremHigh*'Fund Projection'!$E29),0)</f>
        <v>3.6778388887862361</v>
      </c>
      <c r="AN29" s="32">
        <f>IF($B29&lt;=TermMed,'Policy projection'!$E29*'Fund Projection'!$F29*AllocPremHigh*VLOOKUP(TermMed-$B29,ExitCharge,2,TRUE),0)</f>
        <v>0.73495480460911611</v>
      </c>
      <c r="AO29" s="32">
        <f>IF($B29&lt;=TermMed,SUM(AL29:AN29)-'Policy projection'!$C29*'Fund Projection'!$G29,0)</f>
        <v>2.8959013023389466</v>
      </c>
      <c r="AP29" s="33">
        <f t="shared" si="7"/>
        <v>643.12742797464819</v>
      </c>
      <c r="AQ29" s="31">
        <f>IF($B29&lt;=TermHigh,'Policy projection'!$C29*(PremiumHigh*VLOOKUP(PremiumHigh,PremiumCharge,2)),0)</f>
        <v>0</v>
      </c>
      <c r="AR29" s="32">
        <f>IF($B29&lt;=TermHigh,'Policy projection'!$C29*(AllocPremHigh*'Fund Projection'!$E29),0)</f>
        <v>3.6778388887862361</v>
      </c>
      <c r="AS29" s="32">
        <f>IF($B29&lt;=TermHigh,'Policy projection'!$E29*'Fund Projection'!$F29*AllocPremHigh*VLOOKUP(TermHigh-$B29,ExitCharge,2,TRUE),0)</f>
        <v>0.91869350576139519</v>
      </c>
      <c r="AT29" s="32">
        <f>IF($B29&lt;=TermHigh,SUM(AQ29:AS29)-'Policy projection'!$C29*'Fund Projection'!$G29,0)</f>
        <v>3.0796400034912259</v>
      </c>
      <c r="AU29" s="33">
        <f t="shared" si="8"/>
        <v>1221.2102886052012</v>
      </c>
    </row>
    <row r="30" spans="1:47" x14ac:dyDescent="0.3">
      <c r="A30">
        <f t="shared" si="10"/>
        <v>25</v>
      </c>
      <c r="B30">
        <f t="shared" si="9"/>
        <v>3</v>
      </c>
      <c r="C30" s="31">
        <f>IF($B30&lt;=TermLow,'Policy projection'!$C30*(PremiumLow*VLOOKUP(PremiumLow,PremiumCharge,2)),0)</f>
        <v>1.3434114700143911</v>
      </c>
      <c r="D30" s="32">
        <f>IF($B30&lt;=TermLow,'Policy projection'!$C30*(AllocPremLow*'Fund Projection'!$E30),0)</f>
        <v>0.925553932642598</v>
      </c>
      <c r="E30" s="32">
        <f>IF($B30&lt;=TermLow,'Policy projection'!$E30*'Fund Projection'!$F30*AllocPremLow*VLOOKUP(TermLow-$B30,ExitCharge,2,TRUE),0)</f>
        <v>9.2478263769872934E-2</v>
      </c>
      <c r="F30" s="32">
        <f>IF($B30&lt;=TermLow,SUM(C30:E30)-'Policy projection'!$C30*'Fund Projection'!$G30,0)</f>
        <v>0.85074872884566632</v>
      </c>
      <c r="G30" s="33">
        <f t="shared" si="0"/>
        <v>44.024758263816928</v>
      </c>
      <c r="H30" s="31">
        <f>IF($B30&lt;=TermMed,'Policy projection'!$C30*(PremiumLow*VLOOKUP(PremiumLow,PremiumCharge,2)),0)</f>
        <v>1.3434114700143911</v>
      </c>
      <c r="I30" s="32">
        <f>IF($B30&lt;=TermMed,'Policy projection'!$C30*(AllocPremLow*'Fund Projection'!$E30),0)</f>
        <v>0.925553932642598</v>
      </c>
      <c r="J30" s="32">
        <f>IF($B30&lt;=TermMed,'Policy projection'!$E30*'Fund Projection'!$F30*AllocPremLow*VLOOKUP(TermMed-$B30,ExitCharge,2,TRUE),0)</f>
        <v>0.18495652753974587</v>
      </c>
      <c r="K30" s="32">
        <f>IF($B30&lt;=TermMed,SUM(H30:J30)-'Policy projection'!$C30*'Fund Projection'!$G30,0)</f>
        <v>0.94322699261553922</v>
      </c>
      <c r="L30" s="33">
        <f t="shared" si="1"/>
        <v>167.29539294271129</v>
      </c>
      <c r="M30" s="31">
        <f>IF($B30&lt;=TermHigh,'Policy projection'!$C30*(PremiumLow*VLOOKUP(PremiumLow,PremiumCharge,2)),0)</f>
        <v>1.3434114700143911</v>
      </c>
      <c r="N30" s="32">
        <f>IF($B30&lt;=TermHigh,'Policy projection'!$C30*(AllocPremLow*'Fund Projection'!$E30),0)</f>
        <v>0.925553932642598</v>
      </c>
      <c r="O30" s="32">
        <f>IF($B30&lt;=TermHigh,'Policy projection'!$E30*'Fund Projection'!$F30*AllocPremLow*VLOOKUP(TermHigh-$B30,ExitCharge,2,TRUE),0)</f>
        <v>0.23119565942468234</v>
      </c>
      <c r="P30" s="32">
        <f>IF($B30&lt;=TermHigh,SUM(M30:O30)-'Policy projection'!$C30*'Fund Projection'!$G30,0)</f>
        <v>0.98946612450047589</v>
      </c>
      <c r="Q30" s="33">
        <f t="shared" si="2"/>
        <v>310.5695315879338</v>
      </c>
      <c r="R30" s="31">
        <f>IF($B30&lt;=TermLow,'Policy projection'!$C30*(PremiumMed*VLOOKUP(PremiumMed,PremiumCharge,2)),0)</f>
        <v>0.89560764667626069</v>
      </c>
      <c r="S30" s="32">
        <f>IF($B30&lt;=TermLow,'Policy projection'!$C30*(AllocPremMed*'Fund Projection'!$E30),0)</f>
        <v>1.8892750377653031</v>
      </c>
      <c r="T30" s="32">
        <f>IF($B30&lt;=TermLow,'Policy projection'!$E30*'Fund Projection'!$F30*AllocPremMed*VLOOKUP(TermLow-$B30,ExitCharge,2,TRUE),0)</f>
        <v>0.18877006419004994</v>
      </c>
      <c r="U30" s="32">
        <f>IF($B30&lt;=TermLow,SUM(R30:T30)-'Policy projection'!$C30*'Fund Projection'!$G30,0)</f>
        <v>1.4629578110504182</v>
      </c>
      <c r="V30" s="33">
        <f t="shared" si="3"/>
        <v>81.818066602329026</v>
      </c>
      <c r="W30" s="31">
        <f>IF($B30&lt;=TermMed,'Policy projection'!$C30*(PremiumMed*VLOOKUP(PremiumMed,PremiumCharge,2)),0)</f>
        <v>0.89560764667626069</v>
      </c>
      <c r="X30" s="32">
        <f>IF($B30&lt;=TermMed,'Policy projection'!$C30*(AllocPremMed*'Fund Projection'!$E30),0)</f>
        <v>1.8892750377653031</v>
      </c>
      <c r="Y30" s="32">
        <f>IF($B30&lt;=TermMed,'Policy projection'!$E30*'Fund Projection'!$F30*AllocPremMed*VLOOKUP(TermMed-$B30,ExitCharge,2,TRUE),0)</f>
        <v>0.37754012838009987</v>
      </c>
      <c r="Z30" s="32">
        <f>IF($B30&lt;=TermMed,SUM(W30:Y30)-'Policy projection'!$C30*'Fund Projection'!$G30,0)</f>
        <v>1.6517278752404678</v>
      </c>
      <c r="AA30" s="33">
        <f t="shared" si="4"/>
        <v>325.834003391431</v>
      </c>
      <c r="AB30" s="31">
        <f>IF($B30&lt;=TermHigh,'Policy projection'!$C30*(PremiumMed*VLOOKUP(PremiumMed,PremiumCharge,2)),0)</f>
        <v>0.89560764667626069</v>
      </c>
      <c r="AC30" s="32">
        <f>IF($B30&lt;=TermHigh,'Policy projection'!$C30*(AllocPremMed*'Fund Projection'!$E30),0)</f>
        <v>1.8892750377653031</v>
      </c>
      <c r="AD30" s="32">
        <f>IF($B30&lt;=TermHigh,'Policy projection'!$E30*'Fund Projection'!$F30*AllocPremMed*VLOOKUP(TermHigh-$B30,ExitCharge,2,TRUE),0)</f>
        <v>0.47192516047512484</v>
      </c>
      <c r="AE30" s="32">
        <f>IF($B30&lt;=TermHigh,SUM(AB30:AD30)-'Policy projection'!$C30*'Fund Projection'!$G30,0)</f>
        <v>1.7461129073354931</v>
      </c>
      <c r="AF30" s="33">
        <f t="shared" si="5"/>
        <v>614.78602932670003</v>
      </c>
      <c r="AG30" s="31">
        <f>IF($B30&lt;=TermLow,'Policy projection'!$C30*(PremiumHigh*VLOOKUP(PremiumHigh,PremiumCharge,2)),0)</f>
        <v>0</v>
      </c>
      <c r="AH30" s="32">
        <f>IF($B30&lt;=TermLow,'Policy projection'!$C30*(AllocPremHigh*'Fund Projection'!$E30),0)</f>
        <v>3.8167172480107134</v>
      </c>
      <c r="AI30" s="32">
        <f>IF($B30&lt;=TermLow,'Policy projection'!$E30*'Fund Projection'!$F30*AllocPremHigh*VLOOKUP(TermLow-$B30,ExitCharge,2,TRUE),0)</f>
        <v>0.38135366503040391</v>
      </c>
      <c r="AJ30" s="32">
        <f>IF($B30&lt;=TermLow,SUM(AG30:AI30)-'Policy projection'!$C30*'Fund Projection'!$G30,0)</f>
        <v>2.687375975459922</v>
      </c>
      <c r="AK30" s="33">
        <f t="shared" si="6"/>
        <v>157.40468327935329</v>
      </c>
      <c r="AL30" s="31">
        <f>IF($B30&lt;=TermMed,'Policy projection'!$C30*(PremiumHigh*VLOOKUP(PremiumHigh,PremiumCharge,2)),0)</f>
        <v>0</v>
      </c>
      <c r="AM30" s="32">
        <f>IF($B30&lt;=TermMed,'Policy projection'!$C30*(AllocPremHigh*'Fund Projection'!$E30),0)</f>
        <v>3.8167172480107134</v>
      </c>
      <c r="AN30" s="32">
        <f>IF($B30&lt;=TermMed,'Policy projection'!$E30*'Fund Projection'!$F30*AllocPremHigh*VLOOKUP(TermMed-$B30,ExitCharge,2,TRUE),0)</f>
        <v>0.76270733006080782</v>
      </c>
      <c r="AO30" s="32">
        <f>IF($B30&lt;=TermMed,SUM(AL30:AN30)-'Policy projection'!$C30*'Fund Projection'!$G30,0)</f>
        <v>3.068729640490325</v>
      </c>
      <c r="AP30" s="33">
        <f t="shared" si="7"/>
        <v>642.91122428887024</v>
      </c>
      <c r="AQ30" s="31">
        <f>IF($B30&lt;=TermHigh,'Policy projection'!$C30*(PremiumHigh*VLOOKUP(PremiumHigh,PremiumCharge,2)),0)</f>
        <v>0</v>
      </c>
      <c r="AR30" s="32">
        <f>IF($B30&lt;=TermHigh,'Policy projection'!$C30*(AllocPremHigh*'Fund Projection'!$E30),0)</f>
        <v>3.8167172480107134</v>
      </c>
      <c r="AS30" s="32">
        <f>IF($B30&lt;=TermHigh,'Policy projection'!$E30*'Fund Projection'!$F30*AllocPremHigh*VLOOKUP(TermHigh-$B30,ExitCharge,2,TRUE),0)</f>
        <v>0.95338416257600977</v>
      </c>
      <c r="AT30" s="32">
        <f>IF($B30&lt;=TermHigh,SUM(AQ30:AS30)-'Policy projection'!$C30*'Fund Projection'!$G30,0)</f>
        <v>3.2594064730055274</v>
      </c>
      <c r="AU30" s="33">
        <f t="shared" si="8"/>
        <v>1223.2190248042316</v>
      </c>
    </row>
    <row r="31" spans="1:47" x14ac:dyDescent="0.3">
      <c r="A31">
        <f t="shared" si="10"/>
        <v>26</v>
      </c>
      <c r="B31">
        <f t="shared" si="9"/>
        <v>3</v>
      </c>
      <c r="C31" s="31">
        <f>IF($B31&lt;=TermLow,'Policy projection'!$C31*(PremiumLow*VLOOKUP(PremiumLow,PremiumCharge,2)),0)</f>
        <v>1.3372541674434917</v>
      </c>
      <c r="D31" s="32">
        <f>IF($B31&lt;=TermLow,'Policy projection'!$C31*(AllocPremLow*'Fund Projection'!$E31),0)</f>
        <v>0.95896706028513989</v>
      </c>
      <c r="E31" s="32">
        <f>IF($B31&lt;=TermLow,'Policy projection'!$E31*'Fund Projection'!$F31*AllocPremLow*VLOOKUP(TermLow-$B31,ExitCharge,2,TRUE),0)</f>
        <v>9.5816792106823589E-2</v>
      </c>
      <c r="F31" s="32">
        <f>IF($B31&lt;=TermLow,SUM(C31:E31)-'Policy projection'!$C31*'Fund Projection'!$G31,0)</f>
        <v>0.88751521525861476</v>
      </c>
      <c r="G31" s="33">
        <f t="shared" si="0"/>
        <v>43.357446027737168</v>
      </c>
      <c r="H31" s="31">
        <f>IF($B31&lt;=TermMed,'Policy projection'!$C31*(PremiumLow*VLOOKUP(PremiumLow,PremiumCharge,2)),0)</f>
        <v>1.3372541674434917</v>
      </c>
      <c r="I31" s="32">
        <f>IF($B31&lt;=TermMed,'Policy projection'!$C31*(AllocPremLow*'Fund Projection'!$E31),0)</f>
        <v>0.95896706028513989</v>
      </c>
      <c r="J31" s="32">
        <f>IF($B31&lt;=TermMed,'Policy projection'!$E31*'Fund Projection'!$F31*AllocPremLow*VLOOKUP(TermMed-$B31,ExitCharge,2,TRUE),0)</f>
        <v>0.19163358421364718</v>
      </c>
      <c r="K31" s="32">
        <f>IF($B31&lt;=TermMed,SUM(H31:J31)-'Policy projection'!$C31*'Fund Projection'!$G31,0)</f>
        <v>0.98333200736543813</v>
      </c>
      <c r="L31" s="33">
        <f t="shared" si="1"/>
        <v>167.04923008735705</v>
      </c>
      <c r="M31" s="31">
        <f>IF($B31&lt;=TermHigh,'Policy projection'!$C31*(PremiumLow*VLOOKUP(PremiumLow,PremiumCharge,2)),0)</f>
        <v>1.3372541674434917</v>
      </c>
      <c r="N31" s="32">
        <f>IF($B31&lt;=TermHigh,'Policy projection'!$C31*(AllocPremLow*'Fund Projection'!$E31),0)</f>
        <v>0.95896706028513989</v>
      </c>
      <c r="O31" s="32">
        <f>IF($B31&lt;=TermHigh,'Policy projection'!$E31*'Fund Projection'!$F31*AllocPremLow*VLOOKUP(TermHigh-$B31,ExitCharge,2,TRUE),0)</f>
        <v>0.23954198026705897</v>
      </c>
      <c r="P31" s="32">
        <f>IF($B31&lt;=TermHigh,SUM(M31:O31)-'Policy projection'!$C31*'Fund Projection'!$G31,0)</f>
        <v>1.03124040341885</v>
      </c>
      <c r="Q31" s="33">
        <f t="shared" si="2"/>
        <v>310.87410517838305</v>
      </c>
      <c r="R31" s="31">
        <f>IF($B31&lt;=TermLow,'Policy projection'!$C31*(PremiumMed*VLOOKUP(PremiumMed,PremiumCharge,2)),0)</f>
        <v>0.89150277829566116</v>
      </c>
      <c r="S31" s="32">
        <f>IF($B31&lt;=TermLow,'Policy projection'!$C31*(AllocPremMed*'Fund Projection'!$E31),0)</f>
        <v>1.9574791539841003</v>
      </c>
      <c r="T31" s="32">
        <f>IF($B31&lt;=TermLow,'Policy projection'!$E31*'Fund Projection'!$F31*AllocPremMed*VLOOKUP(TermLow-$B31,ExitCharge,2,TRUE),0)</f>
        <v>0.19558479213557803</v>
      </c>
      <c r="U31" s="32">
        <f>IF($B31&lt;=TermLow,SUM(R31:T31)-'Policy projection'!$C31*'Fund Projection'!$G31,0)</f>
        <v>1.5400439198384992</v>
      </c>
      <c r="V31" s="33">
        <f t="shared" si="3"/>
        <v>80.69601740212164</v>
      </c>
      <c r="W31" s="31">
        <f>IF($B31&lt;=TermMed,'Policy projection'!$C31*(PremiumMed*VLOOKUP(PremiumMed,PremiumCharge,2)),0)</f>
        <v>0.89150277829566116</v>
      </c>
      <c r="X31" s="32">
        <f>IF($B31&lt;=TermMed,'Policy projection'!$C31*(AllocPremMed*'Fund Projection'!$E31),0)</f>
        <v>1.9574791539841003</v>
      </c>
      <c r="Y31" s="32">
        <f>IF($B31&lt;=TermMed,'Policy projection'!$E31*'Fund Projection'!$F31*AllocPremMed*VLOOKUP(TermMed-$B31,ExitCharge,2,TRUE),0)</f>
        <v>0.39116958427115606</v>
      </c>
      <c r="Z31" s="32">
        <f>IF($B31&lt;=TermMed,SUM(W31:Y31)-'Policy projection'!$C31*'Fund Projection'!$G31,0)</f>
        <v>1.735628711974077</v>
      </c>
      <c r="AA31" s="33">
        <f t="shared" si="4"/>
        <v>325.53991719698814</v>
      </c>
      <c r="AB31" s="31">
        <f>IF($B31&lt;=TermHigh,'Policy projection'!$C31*(PremiumMed*VLOOKUP(PremiumMed,PremiumCharge,2)),0)</f>
        <v>0.89150277829566116</v>
      </c>
      <c r="AC31" s="32">
        <f>IF($B31&lt;=TermHigh,'Policy projection'!$C31*(AllocPremMed*'Fund Projection'!$E31),0)</f>
        <v>1.9574791539841003</v>
      </c>
      <c r="AD31" s="32">
        <f>IF($B31&lt;=TermHigh,'Policy projection'!$E31*'Fund Projection'!$F31*AllocPremMed*VLOOKUP(TermHigh-$B31,ExitCharge,2,TRUE),0)</f>
        <v>0.48896198033894511</v>
      </c>
      <c r="AE31" s="32">
        <f>IF($B31&lt;=TermHigh,SUM(AB31:AD31)-'Policy projection'!$C31*'Fund Projection'!$G31,0)</f>
        <v>1.8334211080418663</v>
      </c>
      <c r="AF31" s="33">
        <f t="shared" si="5"/>
        <v>615.60152487489245</v>
      </c>
      <c r="AG31" s="31">
        <f>IF($B31&lt;=TermLow,'Policy projection'!$C31*(PremiumHigh*VLOOKUP(PremiumHigh,PremiumCharge,2)),0)</f>
        <v>0</v>
      </c>
      <c r="AH31" s="32">
        <f>IF($B31&lt;=TermLow,'Policy projection'!$C31*(AllocPremHigh*'Fund Projection'!$E31),0)</f>
        <v>3.9545033413820208</v>
      </c>
      <c r="AI31" s="32">
        <f>IF($B31&lt;=TermLow,'Policy projection'!$E31*'Fund Projection'!$F31*AllocPremHigh*VLOOKUP(TermLow-$B31,ExitCharge,2,TRUE),0)</f>
        <v>0.39512079219308699</v>
      </c>
      <c r="AJ31" s="32">
        <f>IF($B31&lt;=TermLow,SUM(AG31:AI31)-'Policy projection'!$C31*'Fund Projection'!$G31,0)</f>
        <v>2.8451013289982674</v>
      </c>
      <c r="AK31" s="33">
        <f t="shared" si="6"/>
        <v>155.37316015089067</v>
      </c>
      <c r="AL31" s="31">
        <f>IF($B31&lt;=TermMed,'Policy projection'!$C31*(PremiumHigh*VLOOKUP(PremiumHigh,PremiumCharge,2)),0)</f>
        <v>0</v>
      </c>
      <c r="AM31" s="32">
        <f>IF($B31&lt;=TermMed,'Policy projection'!$C31*(AllocPremHigh*'Fund Projection'!$E31),0)</f>
        <v>3.9545033413820208</v>
      </c>
      <c r="AN31" s="32">
        <f>IF($B31&lt;=TermMed,'Policy projection'!$E31*'Fund Projection'!$F31*AllocPremHigh*VLOOKUP(TermMed-$B31,ExitCharge,2,TRUE),0)</f>
        <v>0.79024158438617398</v>
      </c>
      <c r="AO31" s="32">
        <f>IF($B31&lt;=TermMed,SUM(AL31:AN31)-'Policy projection'!$C31*'Fund Projection'!$G31,0)</f>
        <v>3.240222121191354</v>
      </c>
      <c r="AP31" s="33">
        <f t="shared" si="7"/>
        <v>642.52129141625016</v>
      </c>
      <c r="AQ31" s="31">
        <f>IF($B31&lt;=TermHigh,'Policy projection'!$C31*(PremiumHigh*VLOOKUP(PremiumHigh,PremiumCharge,2)),0)</f>
        <v>0</v>
      </c>
      <c r="AR31" s="32">
        <f>IF($B31&lt;=TermHigh,'Policy projection'!$C31*(AllocPremHigh*'Fund Projection'!$E31),0)</f>
        <v>3.9545033413820208</v>
      </c>
      <c r="AS31" s="32">
        <f>IF($B31&lt;=TermHigh,'Policy projection'!$E31*'Fund Projection'!$F31*AllocPremHigh*VLOOKUP(TermHigh-$B31,ExitCharge,2,TRUE),0)</f>
        <v>0.98780198048271739</v>
      </c>
      <c r="AT31" s="32">
        <f>IF($B31&lt;=TermHigh,SUM(AQ31:AS31)-'Policy projection'!$C31*'Fund Projection'!$G31,0)</f>
        <v>3.4377825172878982</v>
      </c>
      <c r="AU31" s="33">
        <f t="shared" si="8"/>
        <v>1225.0563642679103</v>
      </c>
    </row>
    <row r="32" spans="1:47" x14ac:dyDescent="0.3">
      <c r="A32">
        <f t="shared" si="10"/>
        <v>27</v>
      </c>
      <c r="B32">
        <f t="shared" si="9"/>
        <v>3</v>
      </c>
      <c r="C32" s="31">
        <f>IF($B32&lt;=TermLow,'Policy projection'!$C32*(PremiumLow*VLOOKUP(PremiumLow,PremiumCharge,2)),0)</f>
        <v>1.3311250858427091</v>
      </c>
      <c r="D32" s="32">
        <f>IF($B32&lt;=TermLow,'Policy projection'!$C32*(AllocPremLow*'Fund Projection'!$E32),0)</f>
        <v>0.99211685088082024</v>
      </c>
      <c r="E32" s="32">
        <f>IF($B32&lt;=TermLow,'Policy projection'!$E32*'Fund Projection'!$F32*AllocPremLow*VLOOKUP(TermLow-$B32,ExitCharge,2,TRUE),0)</f>
        <v>9.9129008683841932E-2</v>
      </c>
      <c r="F32" s="32">
        <f>IF($B32&lt;=TermLow,SUM(C32:E32)-'Policy projection'!$C32*'Fund Projection'!$G32,0)</f>
        <v>0.92399505681398031</v>
      </c>
      <c r="G32" s="33">
        <f t="shared" si="0"/>
        <v>42.650586837594126</v>
      </c>
      <c r="H32" s="31">
        <f>IF($B32&lt;=TermMed,'Policy projection'!$C32*(PremiumLow*VLOOKUP(PremiumLow,PremiumCharge,2)),0)</f>
        <v>1.3311250858427091</v>
      </c>
      <c r="I32" s="32">
        <f>IF($B32&lt;=TermMed,'Policy projection'!$C32*(AllocPremLow*'Fund Projection'!$E32),0)</f>
        <v>0.99211685088082024</v>
      </c>
      <c r="J32" s="32">
        <f>IF($B32&lt;=TermMed,'Policy projection'!$E32*'Fund Projection'!$F32*AllocPremLow*VLOOKUP(TermMed-$B32,ExitCharge,2,TRUE),0)</f>
        <v>0.19825801736768386</v>
      </c>
      <c r="K32" s="32">
        <f>IF($B32&lt;=TermMed,SUM(H32:J32)-'Policy projection'!$C32*'Fund Projection'!$G32,0)</f>
        <v>1.023124065497822</v>
      </c>
      <c r="L32" s="33">
        <f t="shared" si="1"/>
        <v>166.76193653868893</v>
      </c>
      <c r="M32" s="31">
        <f>IF($B32&lt;=TermHigh,'Policy projection'!$C32*(PremiumLow*VLOOKUP(PremiumLow,PremiumCharge,2)),0)</f>
        <v>1.3311250858427091</v>
      </c>
      <c r="N32" s="32">
        <f>IF($B32&lt;=TermHigh,'Policy projection'!$C32*(AllocPremLow*'Fund Projection'!$E32),0)</f>
        <v>0.99211685088082024</v>
      </c>
      <c r="O32" s="32">
        <f>IF($B32&lt;=TermHigh,'Policy projection'!$E32*'Fund Projection'!$F32*AllocPremLow*VLOOKUP(TermHigh-$B32,ExitCharge,2,TRUE),0)</f>
        <v>0.24782252170960484</v>
      </c>
      <c r="P32" s="32">
        <f>IF($B32&lt;=TermHigh,SUM(M32:O32)-'Policy projection'!$C32*'Fund Projection'!$G32,0)</f>
        <v>1.0726885698397428</v>
      </c>
      <c r="Q32" s="33">
        <f t="shared" si="2"/>
        <v>311.13817354654077</v>
      </c>
      <c r="R32" s="31">
        <f>IF($B32&lt;=TermLow,'Policy projection'!$C32*(PremiumMed*VLOOKUP(PremiumMed,PremiumCharge,2)),0)</f>
        <v>0.88741672389513937</v>
      </c>
      <c r="S32" s="32">
        <f>IF($B32&lt;=TermLow,'Policy projection'!$C32*(AllocPremMed*'Fund Projection'!$E32),0)</f>
        <v>2.0251457368495092</v>
      </c>
      <c r="T32" s="32">
        <f>IF($B32&lt;=TermLow,'Policy projection'!$E32*'Fund Projection'!$F32*AllocPremMed*VLOOKUP(TermLow-$B32,ExitCharge,2,TRUE),0)</f>
        <v>0.20234581154021347</v>
      </c>
      <c r="U32" s="32">
        <f>IF($B32&lt;=TermLow,SUM(R32:T32)-'Policy projection'!$C32*'Fund Projection'!$G32,0)</f>
        <v>1.6165323836914709</v>
      </c>
      <c r="V32" s="33">
        <f t="shared" si="3"/>
        <v>79.492206888125324</v>
      </c>
      <c r="W32" s="31">
        <f>IF($B32&lt;=TermMed,'Policy projection'!$C32*(PremiumMed*VLOOKUP(PremiumMed,PremiumCharge,2)),0)</f>
        <v>0.88741672389513937</v>
      </c>
      <c r="X32" s="32">
        <f>IF($B32&lt;=TermMed,'Policy projection'!$C32*(AllocPremMed*'Fund Projection'!$E32),0)</f>
        <v>2.0251457368495092</v>
      </c>
      <c r="Y32" s="32">
        <f>IF($B32&lt;=TermMed,'Policy projection'!$E32*'Fund Projection'!$F32*AllocPremMed*VLOOKUP(TermMed-$B32,ExitCharge,2,TRUE),0)</f>
        <v>0.40469162308042694</v>
      </c>
      <c r="Z32" s="32">
        <f>IF($B32&lt;=TermMed,SUM(W32:Y32)-'Policy projection'!$C32*'Fund Projection'!$G32,0)</f>
        <v>1.8188781952316844</v>
      </c>
      <c r="AA32" s="33">
        <f t="shared" si="4"/>
        <v>325.16070480666821</v>
      </c>
      <c r="AB32" s="31">
        <f>IF($B32&lt;=TermHigh,'Policy projection'!$C32*(PremiumMed*VLOOKUP(PremiumMed,PremiumCharge,2)),0)</f>
        <v>0.88741672389513937</v>
      </c>
      <c r="AC32" s="32">
        <f>IF($B32&lt;=TermHigh,'Policy projection'!$C32*(AllocPremMed*'Fund Projection'!$E32),0)</f>
        <v>2.0251457368495092</v>
      </c>
      <c r="AD32" s="32">
        <f>IF($B32&lt;=TermHigh,'Policy projection'!$E32*'Fund Projection'!$F32*AllocPremMed*VLOOKUP(TermHigh-$B32,ExitCharge,2,TRUE),0)</f>
        <v>0.50586452885053368</v>
      </c>
      <c r="AE32" s="32">
        <f>IF($B32&lt;=TermHigh,SUM(AB32:AD32)-'Policy projection'!$C32*'Fund Projection'!$G32,0)</f>
        <v>1.9200511010017909</v>
      </c>
      <c r="AF32" s="33">
        <f t="shared" si="5"/>
        <v>616.33311012049592</v>
      </c>
      <c r="AG32" s="31">
        <f>IF($B32&lt;=TermLow,'Policy projection'!$C32*(PremiumHigh*VLOOKUP(PremiumHigh,PremiumCharge,2)),0)</f>
        <v>0</v>
      </c>
      <c r="AH32" s="32">
        <f>IF($B32&lt;=TermLow,'Policy projection'!$C32*(AllocPremHigh*'Fund Projection'!$E32),0)</f>
        <v>4.0912035087868874</v>
      </c>
      <c r="AI32" s="32">
        <f>IF($B32&lt;=TermLow,'Policy projection'!$E32*'Fund Projection'!$F32*AllocPremHigh*VLOOKUP(TermLow-$B32,ExitCharge,2,TRUE),0)</f>
        <v>0.40877941725295652</v>
      </c>
      <c r="AJ32" s="32">
        <f>IF($B32&lt;=TermLow,SUM(AG32:AI32)-'Policy projection'!$C32*'Fund Projection'!$G32,0)</f>
        <v>3.001607037446453</v>
      </c>
      <c r="AK32" s="33">
        <f t="shared" si="6"/>
        <v>153.1754469891878</v>
      </c>
      <c r="AL32" s="31">
        <f>IF($B32&lt;=TermMed,'Policy projection'!$C32*(PremiumHigh*VLOOKUP(PremiumHigh,PremiumCharge,2)),0)</f>
        <v>0</v>
      </c>
      <c r="AM32" s="32">
        <f>IF($B32&lt;=TermMed,'Policy projection'!$C32*(AllocPremHigh*'Fund Projection'!$E32),0)</f>
        <v>4.0912035087868874</v>
      </c>
      <c r="AN32" s="32">
        <f>IF($B32&lt;=TermMed,'Policy projection'!$E32*'Fund Projection'!$F32*AllocPremHigh*VLOOKUP(TermMed-$B32,ExitCharge,2,TRUE),0)</f>
        <v>0.81755883450591305</v>
      </c>
      <c r="AO32" s="32">
        <f>IF($B32&lt;=TermMed,SUM(AL32:AN32)-'Policy projection'!$C32*'Fund Projection'!$G32,0)</f>
        <v>3.4103864546994096</v>
      </c>
      <c r="AP32" s="33">
        <f t="shared" si="7"/>
        <v>641.95824134262659</v>
      </c>
      <c r="AQ32" s="31">
        <f>IF($B32&lt;=TermHigh,'Policy projection'!$C32*(PremiumHigh*VLOOKUP(PremiumHigh,PremiumCharge,2)),0)</f>
        <v>0</v>
      </c>
      <c r="AR32" s="32">
        <f>IF($B32&lt;=TermHigh,'Policy projection'!$C32*(AllocPremHigh*'Fund Projection'!$E32),0)</f>
        <v>4.0912035087868874</v>
      </c>
      <c r="AS32" s="32">
        <f>IF($B32&lt;=TermHigh,'Policy projection'!$E32*'Fund Projection'!$F32*AllocPremHigh*VLOOKUP(TermHigh-$B32,ExitCharge,2,TRUE),0)</f>
        <v>1.0219485431323914</v>
      </c>
      <c r="AT32" s="32">
        <f>IF($B32&lt;=TermHigh,SUM(AQ32:AS32)-'Policy projection'!$C32*'Fund Projection'!$G32,0)</f>
        <v>3.6147761633258879</v>
      </c>
      <c r="AU32" s="33">
        <f t="shared" si="8"/>
        <v>1226.7229832684054</v>
      </c>
    </row>
    <row r="33" spans="1:47" x14ac:dyDescent="0.3">
      <c r="A33">
        <f t="shared" si="10"/>
        <v>28</v>
      </c>
      <c r="B33">
        <f t="shared" si="9"/>
        <v>3</v>
      </c>
      <c r="C33" s="31">
        <f>IF($B33&lt;=TermLow,'Policy projection'!$C33*(PremiumLow*VLOOKUP(PremiumLow,PremiumCharge,2)),0)</f>
        <v>1.3250240958659301</v>
      </c>
      <c r="D33" s="32">
        <f>IF($B33&lt;=TermLow,'Policy projection'!$C33*(AllocPremLow*'Fund Projection'!$E33),0)</f>
        <v>1.0250048338592175</v>
      </c>
      <c r="E33" s="32">
        <f>IF($B33&lt;=TermLow,'Policy projection'!$E33*'Fund Projection'!$F33*AllocPremLow*VLOOKUP(TermLow-$B33,ExitCharge,2,TRUE),0)</f>
        <v>0.10241506631643348</v>
      </c>
      <c r="F33" s="32">
        <f>IF($B33&lt;=TermLow,SUM(C33:E33)-'Policy projection'!$C33*'Fund Projection'!$G33,0)</f>
        <v>0.96018990943802374</v>
      </c>
      <c r="G33" s="33">
        <f t="shared" si="0"/>
        <v>41.904302559270121</v>
      </c>
      <c r="H33" s="31">
        <f>IF($B33&lt;=TermMed,'Policy projection'!$C33*(PremiumLow*VLOOKUP(PremiumLow,PremiumCharge,2)),0)</f>
        <v>1.3250240958659301</v>
      </c>
      <c r="I33" s="32">
        <f>IF($B33&lt;=TermMed,'Policy projection'!$C33*(AllocPremLow*'Fund Projection'!$E33),0)</f>
        <v>1.0250048338592175</v>
      </c>
      <c r="J33" s="32">
        <f>IF($B33&lt;=TermMed,'Policy projection'!$E33*'Fund Projection'!$F33*AllocPremLow*VLOOKUP(TermMed-$B33,ExitCharge,2,TRUE),0)</f>
        <v>0.20483013263286695</v>
      </c>
      <c r="K33" s="32">
        <f>IF($B33&lt;=TermMed,SUM(H33:J33)-'Policy projection'!$C33*'Fund Projection'!$G33,0)</f>
        <v>1.0626049757544571</v>
      </c>
      <c r="L33" s="33">
        <f t="shared" si="1"/>
        <v>166.43365387543562</v>
      </c>
      <c r="M33" s="31">
        <f>IF($B33&lt;=TermHigh,'Policy projection'!$C33*(PremiumLow*VLOOKUP(PremiumLow,PremiumCharge,2)),0)</f>
        <v>1.3250240958659301</v>
      </c>
      <c r="N33" s="32">
        <f>IF($B33&lt;=TermHigh,'Policy projection'!$C33*(AllocPremLow*'Fund Projection'!$E33),0)</f>
        <v>1.0250048338592175</v>
      </c>
      <c r="O33" s="32">
        <f>IF($B33&lt;=TermHigh,'Policy projection'!$E33*'Fund Projection'!$F33*AllocPremLow*VLOOKUP(TermHigh-$B33,ExitCharge,2,TRUE),0)</f>
        <v>0.25603766579108367</v>
      </c>
      <c r="P33" s="32">
        <f>IF($B33&lt;=TermHigh,SUM(M33:O33)-'Policy projection'!$C33*'Fund Projection'!$G33,0)</f>
        <v>1.113812508912674</v>
      </c>
      <c r="Q33" s="33">
        <f t="shared" si="2"/>
        <v>311.36189403314495</v>
      </c>
      <c r="R33" s="31">
        <f>IF($B33&lt;=TermLow,'Policy projection'!$C33*(PremiumMed*VLOOKUP(PremiumMed,PremiumCharge,2)),0)</f>
        <v>0.88334939724395334</v>
      </c>
      <c r="S33" s="32">
        <f>IF($B33&lt;=TermLow,'Policy projection'!$C33*(AllocPremMed*'Fund Projection'!$E33),0)</f>
        <v>2.0922779082899488</v>
      </c>
      <c r="T33" s="32">
        <f>IF($B33&lt;=TermLow,'Policy projection'!$E33*'Fund Projection'!$F33*AllocPremMed*VLOOKUP(TermLow-$B33,ExitCharge,2,TRUE),0)</f>
        <v>0.20905343433663739</v>
      </c>
      <c r="U33" s="32">
        <f>IF($B33&lt;=TermLow,SUM(R33:T33)-'Policy projection'!$C33*'Fund Projection'!$G33,0)</f>
        <v>1.6924266532669821</v>
      </c>
      <c r="V33" s="33">
        <f t="shared" si="3"/>
        <v>78.20689203313438</v>
      </c>
      <c r="W33" s="31">
        <f>IF($B33&lt;=TermMed,'Policy projection'!$C33*(PremiumMed*VLOOKUP(PremiumMed,PremiumCharge,2)),0)</f>
        <v>0.88334939724395334</v>
      </c>
      <c r="X33" s="32">
        <f>IF($B33&lt;=TermMed,'Policy projection'!$C33*(AllocPremMed*'Fund Projection'!$E33),0)</f>
        <v>2.0922779082899488</v>
      </c>
      <c r="Y33" s="32">
        <f>IF($B33&lt;=TermMed,'Policy projection'!$E33*'Fund Projection'!$F33*AllocPremMed*VLOOKUP(TermMed-$B33,ExitCharge,2,TRUE),0)</f>
        <v>0.41810686867327479</v>
      </c>
      <c r="Z33" s="32">
        <f>IF($B33&lt;=TermMed,SUM(W33:Y33)-'Policy projection'!$C33*'Fund Projection'!$G33,0)</f>
        <v>1.9014800876036198</v>
      </c>
      <c r="AA33" s="33">
        <f t="shared" si="4"/>
        <v>324.69666288146431</v>
      </c>
      <c r="AB33" s="31">
        <f>IF($B33&lt;=TermHigh,'Policy projection'!$C33*(PremiumMed*VLOOKUP(PremiumMed,PremiumCharge,2)),0)</f>
        <v>0.88334939724395334</v>
      </c>
      <c r="AC33" s="32">
        <f>IF($B33&lt;=TermHigh,'Policy projection'!$C33*(AllocPremMed*'Fund Projection'!$E33),0)</f>
        <v>2.0922779082899488</v>
      </c>
      <c r="AD33" s="32">
        <f>IF($B33&lt;=TermHigh,'Policy projection'!$E33*'Fund Projection'!$F33*AllocPremMed*VLOOKUP(TermHigh-$B33,ExitCharge,2,TRUE),0)</f>
        <v>0.52263358584159347</v>
      </c>
      <c r="AE33" s="32">
        <f>IF($B33&lt;=TermHigh,SUM(AB33:AD33)-'Policy projection'!$C33*'Fund Projection'!$G33,0)</f>
        <v>2.0060068047719382</v>
      </c>
      <c r="AF33" s="33">
        <f t="shared" si="5"/>
        <v>616.98111364499619</v>
      </c>
      <c r="AG33" s="31">
        <f>IF($B33&lt;=TermLow,'Policy projection'!$C33*(PremiumHigh*VLOOKUP(PremiumHigh,PremiumCharge,2)),0)</f>
        <v>0</v>
      </c>
      <c r="AH33" s="32">
        <f>IF($B33&lt;=TermLow,'Policy projection'!$C33*(AllocPremHigh*'Fund Projection'!$E33),0)</f>
        <v>4.2268240571514122</v>
      </c>
      <c r="AI33" s="32">
        <f>IF($B33&lt;=TermLow,'Policy projection'!$E33*'Fund Projection'!$F33*AllocPremHigh*VLOOKUP(TermLow-$B33,ExitCharge,2,TRUE),0)</f>
        <v>0.42233017037704523</v>
      </c>
      <c r="AJ33" s="32">
        <f>IF($B33&lt;=TermLow,SUM(AG33:AI33)-'Policy projection'!$C33*'Fund Projection'!$G33,0)</f>
        <v>3.1569001409249005</v>
      </c>
      <c r="AK33" s="33">
        <f t="shared" si="6"/>
        <v>150.81207098086296</v>
      </c>
      <c r="AL33" s="31">
        <f>IF($B33&lt;=TermMed,'Policy projection'!$C33*(PremiumHigh*VLOOKUP(PremiumHigh,PremiumCharge,2)),0)</f>
        <v>0</v>
      </c>
      <c r="AM33" s="32">
        <f>IF($B33&lt;=TermMed,'Policy projection'!$C33*(AllocPremHigh*'Fund Projection'!$E33),0)</f>
        <v>4.2268240571514122</v>
      </c>
      <c r="AN33" s="32">
        <f>IF($B33&lt;=TermMed,'Policy projection'!$E33*'Fund Projection'!$F33*AllocPremHigh*VLOOKUP(TermMed-$B33,ExitCharge,2,TRUE),0)</f>
        <v>0.84466034075409047</v>
      </c>
      <c r="AO33" s="32">
        <f>IF($B33&lt;=TermMed,SUM(AL33:AN33)-'Policy projection'!$C33*'Fund Projection'!$G33,0)</f>
        <v>3.579230311301945</v>
      </c>
      <c r="AP33" s="33">
        <f t="shared" si="7"/>
        <v>641.22268089352144</v>
      </c>
      <c r="AQ33" s="31">
        <f>IF($B33&lt;=TermHigh,'Policy projection'!$C33*(PremiumHigh*VLOOKUP(PremiumHigh,PremiumCharge,2)),0)</f>
        <v>0</v>
      </c>
      <c r="AR33" s="32">
        <f>IF($B33&lt;=TermHigh,'Policy projection'!$C33*(AllocPremHigh*'Fund Projection'!$E33),0)</f>
        <v>4.2268240571514122</v>
      </c>
      <c r="AS33" s="32">
        <f>IF($B33&lt;=TermHigh,'Policy projection'!$E33*'Fund Projection'!$F33*AllocPremHigh*VLOOKUP(TermHigh-$B33,ExitCharge,2,TRUE),0)</f>
        <v>1.055825425942613</v>
      </c>
      <c r="AT33" s="32">
        <f>IF($B33&lt;=TermHigh,SUM(AQ33:AS33)-'Policy projection'!$C33*'Fund Projection'!$G33,0)</f>
        <v>3.7903953964904682</v>
      </c>
      <c r="AU33" s="33">
        <f t="shared" si="8"/>
        <v>1228.219552868698</v>
      </c>
    </row>
    <row r="34" spans="1:47" x14ac:dyDescent="0.3">
      <c r="A34">
        <f t="shared" si="10"/>
        <v>29</v>
      </c>
      <c r="B34">
        <f t="shared" si="9"/>
        <v>3</v>
      </c>
      <c r="C34" s="31">
        <f>IF($B34&lt;=TermLow,'Policy projection'!$C34*(PremiumLow*VLOOKUP(PremiumLow,PremiumCharge,2)),0)</f>
        <v>1.3189510687598778</v>
      </c>
      <c r="D34" s="32">
        <f>IF($B34&lt;=TermLow,'Policy projection'!$C34*(AllocPremLow*'Fund Projection'!$E34),0)</f>
        <v>1.057632530696361</v>
      </c>
      <c r="E34" s="32">
        <f>IF($B34&lt;=TermLow,'Policy projection'!$E34*'Fund Projection'!$F34*AllocPremLow*VLOOKUP(TermLow-$B34,ExitCharge,2,TRUE),0)</f>
        <v>0.10567511702541138</v>
      </c>
      <c r="F34" s="32">
        <f>IF($B34&lt;=TermLow,SUM(C34:E34)-'Policy projection'!$C34*'Fund Projection'!$G34,0)</f>
        <v>0.99610142048067285</v>
      </c>
      <c r="G34" s="33">
        <f t="shared" si="0"/>
        <v>41.118713910495721</v>
      </c>
      <c r="H34" s="31">
        <f>IF($B34&lt;=TermMed,'Policy projection'!$C34*(PremiumLow*VLOOKUP(PremiumLow,PremiumCharge,2)),0)</f>
        <v>1.3189510687598778</v>
      </c>
      <c r="I34" s="32">
        <f>IF($B34&lt;=TermMed,'Policy projection'!$C34*(AllocPremLow*'Fund Projection'!$E34),0)</f>
        <v>1.057632530696361</v>
      </c>
      <c r="J34" s="32">
        <f>IF($B34&lt;=TermMed,'Policy projection'!$E34*'Fund Projection'!$F34*AllocPremLow*VLOOKUP(TermMed-$B34,ExitCharge,2,TRUE),0)</f>
        <v>0.21135023405082276</v>
      </c>
      <c r="K34" s="32">
        <f>IF($B34&lt;=TermMed,SUM(H34:J34)-'Policy projection'!$C34*'Fund Projection'!$G34,0)</f>
        <v>1.1017765375060842</v>
      </c>
      <c r="L34" s="33">
        <f t="shared" si="1"/>
        <v>166.06452245749549</v>
      </c>
      <c r="M34" s="31">
        <f>IF($B34&lt;=TermHigh,'Policy projection'!$C34*(PremiumLow*VLOOKUP(PremiumLow,PremiumCharge,2)),0)</f>
        <v>1.3189510687598778</v>
      </c>
      <c r="N34" s="32">
        <f>IF($B34&lt;=TermHigh,'Policy projection'!$C34*(AllocPremLow*'Fund Projection'!$E34),0)</f>
        <v>1.057632530696361</v>
      </c>
      <c r="O34" s="32">
        <f>IF($B34&lt;=TermHigh,'Policy projection'!$E34*'Fund Projection'!$F34*AllocPremLow*VLOOKUP(TermHigh-$B34,ExitCharge,2,TRUE),0)</f>
        <v>0.26418779256352848</v>
      </c>
      <c r="P34" s="32">
        <f>IF($B34&lt;=TermHigh,SUM(M34:O34)-'Policy projection'!$C34*'Fund Projection'!$G34,0)</f>
        <v>1.1546140960187898</v>
      </c>
      <c r="Q34" s="33">
        <f t="shared" si="2"/>
        <v>311.54542274937035</v>
      </c>
      <c r="R34" s="31">
        <f>IF($B34&lt;=TermLow,'Policy projection'!$C34*(PremiumMed*VLOOKUP(PremiumMed,PremiumCharge,2)),0)</f>
        <v>0.87930071250658515</v>
      </c>
      <c r="S34" s="32">
        <f>IF($B34&lt;=TermLow,'Policy projection'!$C34*(AllocPremMed*'Fund Projection'!$E34),0)</f>
        <v>2.1588787739987572</v>
      </c>
      <c r="T34" s="32">
        <f>IF($B34&lt;=TermLow,'Policy projection'!$E34*'Fund Projection'!$F34*AllocPremMed*VLOOKUP(TermLow-$B34,ExitCharge,2,TRUE),0)</f>
        <v>0.21570797083537582</v>
      </c>
      <c r="U34" s="32">
        <f>IF($B34&lt;=TermLow,SUM(R34:T34)-'Policy projection'!$C34*'Fund Projection'!$G34,0)</f>
        <v>1.7677301613397409</v>
      </c>
      <c r="V34" s="33">
        <f t="shared" si="3"/>
        <v>76.840327430005459</v>
      </c>
      <c r="W34" s="31">
        <f>IF($B34&lt;=TermMed,'Policy projection'!$C34*(PremiumMed*VLOOKUP(PremiumMed,PremiumCharge,2)),0)</f>
        <v>0.87930071250658515</v>
      </c>
      <c r="X34" s="32">
        <f>IF($B34&lt;=TermMed,'Policy projection'!$C34*(AllocPremMed*'Fund Projection'!$E34),0)</f>
        <v>2.1588787739987572</v>
      </c>
      <c r="Y34" s="32">
        <f>IF($B34&lt;=TermMed,'Policy projection'!$E34*'Fund Projection'!$F34*AllocPremMed*VLOOKUP(TermMed-$B34,ExitCharge,2,TRUE),0)</f>
        <v>0.43141594167075165</v>
      </c>
      <c r="Z34" s="32">
        <f>IF($B34&lt;=TermMed,SUM(W34:Y34)-'Policy projection'!$C34*'Fund Projection'!$G34,0)</f>
        <v>1.9834381321751167</v>
      </c>
      <c r="AA34" s="33">
        <f t="shared" si="4"/>
        <v>324.14808555586683</v>
      </c>
      <c r="AB34" s="31">
        <f>IF($B34&lt;=TermHigh,'Policy projection'!$C34*(PremiumMed*VLOOKUP(PremiumMed,PremiumCharge,2)),0)</f>
        <v>0.87930071250658515</v>
      </c>
      <c r="AC34" s="32">
        <f>IF($B34&lt;=TermHigh,'Policy projection'!$C34*(AllocPremMed*'Fund Projection'!$E34),0)</f>
        <v>2.1588787739987572</v>
      </c>
      <c r="AD34" s="32">
        <f>IF($B34&lt;=TermHigh,'Policy projection'!$E34*'Fund Projection'!$F34*AllocPremMed*VLOOKUP(TermHigh-$B34,ExitCharge,2,TRUE),0)</f>
        <v>0.53926992708843957</v>
      </c>
      <c r="AE34" s="32">
        <f>IF($B34&lt;=TermHigh,SUM(AB34:AD34)-'Policy projection'!$C34*'Fund Projection'!$G34,0)</f>
        <v>2.091292117592805</v>
      </c>
      <c r="AF34" s="33">
        <f t="shared" si="5"/>
        <v>617.54586148041176</v>
      </c>
      <c r="AG34" s="31">
        <f>IF($B34&lt;=TermLow,'Policy projection'!$C34*(PremiumHigh*VLOOKUP(PremiumHigh,PremiumCharge,2)),0)</f>
        <v>0</v>
      </c>
      <c r="AH34" s="32">
        <f>IF($B34&lt;=TermLow,'Policy projection'!$C34*(AllocPremHigh*'Fund Projection'!$E34),0)</f>
        <v>4.3613712606035495</v>
      </c>
      <c r="AI34" s="32">
        <f>IF($B34&lt;=TermLow,'Policy projection'!$E34*'Fund Projection'!$F34*AllocPremHigh*VLOOKUP(TermLow-$B34,ExitCharge,2,TRUE),0)</f>
        <v>0.43577367845530468</v>
      </c>
      <c r="AJ34" s="32">
        <f>IF($B34&lt;=TermLow,SUM(AG34:AI34)-'Policy projection'!$C34*'Fund Projection'!$G34,0)</f>
        <v>3.3109876430578771</v>
      </c>
      <c r="AK34" s="33">
        <f t="shared" si="6"/>
        <v>148.28355446902498</v>
      </c>
      <c r="AL34" s="31">
        <f>IF($B34&lt;=TermMed,'Policy projection'!$C34*(PremiumHigh*VLOOKUP(PremiumHigh,PremiumCharge,2)),0)</f>
        <v>0</v>
      </c>
      <c r="AM34" s="32">
        <f>IF($B34&lt;=TermMed,'Policy projection'!$C34*(AllocPremHigh*'Fund Projection'!$E34),0)</f>
        <v>4.3613712606035495</v>
      </c>
      <c r="AN34" s="32">
        <f>IF($B34&lt;=TermMed,'Policy projection'!$E34*'Fund Projection'!$F34*AllocPremHigh*VLOOKUP(TermMed-$B34,ExitCharge,2,TRUE),0)</f>
        <v>0.87154735691060936</v>
      </c>
      <c r="AO34" s="32">
        <f>IF($B34&lt;=TermMed,SUM(AL34:AN34)-'Policy projection'!$C34*'Fund Projection'!$G34,0)</f>
        <v>3.7467613215131816</v>
      </c>
      <c r="AP34" s="33">
        <f t="shared" si="7"/>
        <v>640.31521175260923</v>
      </c>
      <c r="AQ34" s="31">
        <f>IF($B34&lt;=TermHigh,'Policy projection'!$C34*(PremiumHigh*VLOOKUP(PremiumHigh,PremiumCharge,2)),0)</f>
        <v>0</v>
      </c>
      <c r="AR34" s="32">
        <f>IF($B34&lt;=TermHigh,'Policy projection'!$C34*(AllocPremHigh*'Fund Projection'!$E34),0)</f>
        <v>4.3613712606035495</v>
      </c>
      <c r="AS34" s="32">
        <f>IF($B34&lt;=TermHigh,'Policy projection'!$E34*'Fund Projection'!$F34*AllocPremHigh*VLOOKUP(TermHigh-$B34,ExitCharge,2,TRUE),0)</f>
        <v>1.0894341961382616</v>
      </c>
      <c r="AT34" s="32">
        <f>IF($B34&lt;=TermHigh,SUM(AQ34:AS34)-'Policy projection'!$C34*'Fund Projection'!$G34,0)</f>
        <v>3.9646481607408344</v>
      </c>
      <c r="AU34" s="33">
        <f t="shared" si="8"/>
        <v>1229.5467389424937</v>
      </c>
    </row>
    <row r="35" spans="1:47" x14ac:dyDescent="0.3">
      <c r="A35">
        <f t="shared" si="10"/>
        <v>30</v>
      </c>
      <c r="B35">
        <f t="shared" si="9"/>
        <v>3</v>
      </c>
      <c r="C35" s="31">
        <f>IF($B35&lt;=TermLow,'Policy projection'!$C35*(PremiumLow*VLOOKUP(PremiumLow,PremiumCharge,2)),0)</f>
        <v>1.312905876361395</v>
      </c>
      <c r="D35" s="32">
        <f>IF($B35&lt;=TermLow,'Policy projection'!$C35*(AllocPremLow*'Fund Projection'!$E35),0)</f>
        <v>1.0900014549539454</v>
      </c>
      <c r="E35" s="32">
        <f>IF($B35&lt;=TermLow,'Policy projection'!$E35*'Fund Projection'!$F35*AllocPremLow*VLOOKUP(TermLow-$B35,ExitCharge,2,TRUE),0)</f>
        <v>0.10890931204081508</v>
      </c>
      <c r="F35" s="32">
        <f>IF($B35&lt;=TermLow,SUM(C35:E35)-'Policy projection'!$C35*'Fund Projection'!$G35,0)</f>
        <v>1.0317312287576523</v>
      </c>
      <c r="G35" s="33">
        <f t="shared" si="0"/>
        <v>40.293940464642112</v>
      </c>
      <c r="H35" s="31">
        <f>IF($B35&lt;=TermMed,'Policy projection'!$C35*(PremiumLow*VLOOKUP(PremiumLow,PremiumCharge,2)),0)</f>
        <v>1.312905876361395</v>
      </c>
      <c r="I35" s="32">
        <f>IF($B35&lt;=TermMed,'Policy projection'!$C35*(AllocPremLow*'Fund Projection'!$E35),0)</f>
        <v>1.0900014549539454</v>
      </c>
      <c r="J35" s="32">
        <f>IF($B35&lt;=TermMed,'Policy projection'!$E35*'Fund Projection'!$F35*AllocPremLow*VLOOKUP(TermMed-$B35,ExitCharge,2,TRUE),0)</f>
        <v>0.21781862408163016</v>
      </c>
      <c r="K35" s="32">
        <f>IF($B35&lt;=TermMed,SUM(H35:J35)-'Policy projection'!$C35*'Fund Projection'!$G35,0)</f>
        <v>1.1406405407984674</v>
      </c>
      <c r="L35" s="33">
        <f t="shared" si="1"/>
        <v>165.65468143022898</v>
      </c>
      <c r="M35" s="31">
        <f>IF($B35&lt;=TermHigh,'Policy projection'!$C35*(PremiumLow*VLOOKUP(PremiumLow,PremiumCharge,2)),0)</f>
        <v>1.312905876361395</v>
      </c>
      <c r="N35" s="32">
        <f>IF($B35&lt;=TermHigh,'Policy projection'!$C35*(AllocPremLow*'Fund Projection'!$E35),0)</f>
        <v>1.0900014549539454</v>
      </c>
      <c r="O35" s="32">
        <f>IF($B35&lt;=TermHigh,'Policy projection'!$E35*'Fund Projection'!$F35*AllocPremLow*VLOOKUP(TermHigh-$B35,ExitCharge,2,TRUE),0)</f>
        <v>0.27227328010203772</v>
      </c>
      <c r="P35" s="32">
        <f>IF($B35&lt;=TermHigh,SUM(M35:O35)-'Policy projection'!$C35*'Fund Projection'!$G35,0)</f>
        <v>1.195095196818875</v>
      </c>
      <c r="Q35" s="33">
        <f t="shared" si="2"/>
        <v>311.68891458147391</v>
      </c>
      <c r="R35" s="31">
        <f>IF($B35&lt;=TermLow,'Policy projection'!$C35*(PremiumMed*VLOOKUP(PremiumMed,PremiumCharge,2)),0)</f>
        <v>0.87527058424092996</v>
      </c>
      <c r="S35" s="32">
        <f>IF($B35&lt;=TermLow,'Policy projection'!$C35*(AllocPremMed*'Fund Projection'!$E35),0)</f>
        <v>2.2249514235142396</v>
      </c>
      <c r="T35" s="32">
        <f>IF($B35&lt;=TermLow,'Policy projection'!$E35*'Fund Projection'!$F35*AllocPremMed*VLOOKUP(TermLow-$B35,ExitCharge,2,TRUE),0)</f>
        <v>0.22230972973279778</v>
      </c>
      <c r="U35" s="32">
        <f>IF($B35&lt;=TermLow,SUM(R35:T35)-'Policy projection'!$C35*'Fund Projection'!$G35,0)</f>
        <v>1.8424463228894641</v>
      </c>
      <c r="V35" s="33">
        <f t="shared" si="3"/>
        <v>75.392765299624074</v>
      </c>
      <c r="W35" s="31">
        <f>IF($B35&lt;=TermMed,'Policy projection'!$C35*(PremiumMed*VLOOKUP(PremiumMed,PremiumCharge,2)),0)</f>
        <v>0.87527058424092996</v>
      </c>
      <c r="X35" s="32">
        <f>IF($B35&lt;=TermMed,'Policy projection'!$C35*(AllocPremMed*'Fund Projection'!$E35),0)</f>
        <v>2.2249514235142396</v>
      </c>
      <c r="Y35" s="32">
        <f>IF($B35&lt;=TermMed,'Policy projection'!$E35*'Fund Projection'!$F35*AllocPremMed*VLOOKUP(TermMed-$B35,ExitCharge,2,TRUE),0)</f>
        <v>0.44461945946559556</v>
      </c>
      <c r="Z35" s="32">
        <f>IF($B35&lt;=TermMed,SUM(W35:Y35)-'Policy projection'!$C35*'Fund Projection'!$G35,0)</f>
        <v>2.0647560526222621</v>
      </c>
      <c r="AA35" s="33">
        <f t="shared" si="4"/>
        <v>323.51526444684112</v>
      </c>
      <c r="AB35" s="31">
        <f>IF($B35&lt;=TermHigh,'Policy projection'!$C35*(PremiumMed*VLOOKUP(PremiumMed,PremiumCharge,2)),0)</f>
        <v>0.87527058424092996</v>
      </c>
      <c r="AC35" s="32">
        <f>IF($B35&lt;=TermHigh,'Policy projection'!$C35*(AllocPremMed*'Fund Projection'!$E35),0)</f>
        <v>2.2249514235142396</v>
      </c>
      <c r="AD35" s="32">
        <f>IF($B35&lt;=TermHigh,'Policy projection'!$E35*'Fund Projection'!$F35*AllocPremMed*VLOOKUP(TermHigh-$B35,ExitCharge,2,TRUE),0)</f>
        <v>0.55577432433199447</v>
      </c>
      <c r="AE35" s="32">
        <f>IF($B35&lt;=TermHigh,SUM(AB35:AD35)-'Policy projection'!$C35*'Fund Projection'!$G35,0)</f>
        <v>2.1759109174886611</v>
      </c>
      <c r="AF35" s="33">
        <f t="shared" si="5"/>
        <v>618.0276771189873</v>
      </c>
      <c r="AG35" s="31">
        <f>IF($B35&lt;=TermLow,'Policy projection'!$C35*(PremiumHigh*VLOOKUP(PremiumHigh,PremiumCharge,2)),0)</f>
        <v>0</v>
      </c>
      <c r="AH35" s="32">
        <f>IF($B35&lt;=TermLow,'Policy projection'!$C35*(AllocPremHigh*'Fund Projection'!$E35),0)</f>
        <v>4.4948513606348275</v>
      </c>
      <c r="AI35" s="32">
        <f>IF($B35&lt;=TermLow,'Policy projection'!$E35*'Fund Projection'!$F35*AllocPremHigh*VLOOKUP(TermLow-$B35,ExitCharge,2,TRUE),0)</f>
        <v>0.44911056511676317</v>
      </c>
      <c r="AJ35" s="32">
        <f>IF($B35&lt;=TermLow,SUM(AG35:AI35)-'Policy projection'!$C35*'Fund Projection'!$G35,0)</f>
        <v>3.4638765111530878</v>
      </c>
      <c r="AK35" s="33">
        <f t="shared" si="6"/>
        <v>145.59041496958804</v>
      </c>
      <c r="AL35" s="31">
        <f>IF($B35&lt;=TermMed,'Policy projection'!$C35*(PremiumHigh*VLOOKUP(PremiumHigh,PremiumCharge,2)),0)</f>
        <v>0</v>
      </c>
      <c r="AM35" s="32">
        <f>IF($B35&lt;=TermMed,'Policy projection'!$C35*(AllocPremHigh*'Fund Projection'!$E35),0)</f>
        <v>4.4948513606348275</v>
      </c>
      <c r="AN35" s="32">
        <f>IF($B35&lt;=TermMed,'Policy projection'!$E35*'Fund Projection'!$F35*AllocPremHigh*VLOOKUP(TermMed-$B35,ExitCharge,2,TRUE),0)</f>
        <v>0.89822113023352634</v>
      </c>
      <c r="AO35" s="32">
        <f>IF($B35&lt;=TermMed,SUM(AL35:AN35)-'Policy projection'!$C35*'Fund Projection'!$G35,0)</f>
        <v>3.9129870762698511</v>
      </c>
      <c r="AP35" s="33">
        <f t="shared" si="7"/>
        <v>639.23643048006522</v>
      </c>
      <c r="AQ35" s="31">
        <f>IF($B35&lt;=TermHigh,'Policy projection'!$C35*(PremiumHigh*VLOOKUP(PremiumHigh,PremiumCharge,2)),0)</f>
        <v>0</v>
      </c>
      <c r="AR35" s="32">
        <f>IF($B35&lt;=TermHigh,'Policy projection'!$C35*(AllocPremHigh*'Fund Projection'!$E35),0)</f>
        <v>4.4948513606348275</v>
      </c>
      <c r="AS35" s="32">
        <f>IF($B35&lt;=TermHigh,'Policy projection'!$E35*'Fund Projection'!$F35*AllocPremHigh*VLOOKUP(TermHigh-$B35,ExitCharge,2,TRUE),0)</f>
        <v>1.122776412791908</v>
      </c>
      <c r="AT35" s="32">
        <f>IF($B35&lt;=TermHigh,SUM(AQ35:AS35)-'Policy projection'!$C35*'Fund Projection'!$G35,0)</f>
        <v>4.1375423588282327</v>
      </c>
      <c r="AU35" s="33">
        <f t="shared" si="8"/>
        <v>1230.7052021940133</v>
      </c>
    </row>
    <row r="36" spans="1:47" x14ac:dyDescent="0.3">
      <c r="A36">
        <f t="shared" si="10"/>
        <v>31</v>
      </c>
      <c r="B36">
        <f t="shared" si="9"/>
        <v>3</v>
      </c>
      <c r="C36" s="31">
        <f>IF($B36&lt;=TermLow,'Policy projection'!$C36*(PremiumLow*VLOOKUP(PremiumLow,PremiumCharge,2)),0)</f>
        <v>1.3068883910947386</v>
      </c>
      <c r="D36" s="32">
        <f>IF($B36&lt;=TermLow,'Policy projection'!$C36*(AllocPremLow*'Fund Projection'!$E36),0)</f>
        <v>1.1221131123183596</v>
      </c>
      <c r="E36" s="32">
        <f>IF($B36&lt;=TermLow,'Policy projection'!$E36*'Fund Projection'!$F36*AllocPremLow*VLOOKUP(TermLow-$B36,ExitCharge,2,TRUE),0)</f>
        <v>0.11211780180580944</v>
      </c>
      <c r="F36" s="32">
        <f>IF($B36&lt;=TermLow,SUM(C36:E36)-'Policy projection'!$C36*'Fund Projection'!$G36,0)</f>
        <v>1.0670809645924237</v>
      </c>
      <c r="G36" s="33">
        <f t="shared" si="0"/>
        <v>39.430100654487134</v>
      </c>
      <c r="H36" s="31">
        <f>IF($B36&lt;=TermMed,'Policy projection'!$C36*(PremiumLow*VLOOKUP(PremiumLow,PremiumCharge,2)),0)</f>
        <v>1.3068883910947386</v>
      </c>
      <c r="I36" s="32">
        <f>IF($B36&lt;=TermMed,'Policy projection'!$C36*(AllocPremLow*'Fund Projection'!$E36),0)</f>
        <v>1.1221131123183596</v>
      </c>
      <c r="J36" s="32">
        <f>IF($B36&lt;=TermMed,'Policy projection'!$E36*'Fund Projection'!$F36*AllocPremLow*VLOOKUP(TermMed-$B36,ExitCharge,2,TRUE),0)</f>
        <v>0.22423560361161887</v>
      </c>
      <c r="K36" s="32">
        <f>IF($B36&lt;=TermMed,SUM(H36:J36)-'Policy projection'!$C36*'Fund Projection'!$G36,0)</f>
        <v>1.1791987663982331</v>
      </c>
      <c r="L36" s="33">
        <f t="shared" si="1"/>
        <v>165.20426872872312</v>
      </c>
      <c r="M36" s="31">
        <f>IF($B36&lt;=TermHigh,'Policy projection'!$C36*(PremiumLow*VLOOKUP(PremiumLow,PremiumCharge,2)),0)</f>
        <v>1.3068883910947386</v>
      </c>
      <c r="N36" s="32">
        <f>IF($B36&lt;=TermHigh,'Policy projection'!$C36*(AllocPremLow*'Fund Projection'!$E36),0)</f>
        <v>1.1221131123183596</v>
      </c>
      <c r="O36" s="32">
        <f>IF($B36&lt;=TermHigh,'Policy projection'!$E36*'Fund Projection'!$F36*AllocPremLow*VLOOKUP(TermHigh-$B36,ExitCharge,2,TRUE),0)</f>
        <v>0.28029450451452359</v>
      </c>
      <c r="P36" s="32">
        <f>IF($B36&lt;=TermHigh,SUM(M36:O36)-'Policy projection'!$C36*'Fund Projection'!$G36,0)</f>
        <v>1.235257667301138</v>
      </c>
      <c r="Q36" s="33">
        <f t="shared" si="2"/>
        <v>311.79252319541115</v>
      </c>
      <c r="R36" s="31">
        <f>IF($B36&lt;=TermLow,'Policy projection'!$C36*(PremiumMed*VLOOKUP(PremiumMed,PremiumCharge,2)),0)</f>
        <v>0.87125892739649236</v>
      </c>
      <c r="S36" s="32">
        <f>IF($B36&lt;=TermLow,'Policy projection'!$C36*(AllocPremMed*'Fund Projection'!$E36),0)</f>
        <v>2.2904989302993322</v>
      </c>
      <c r="T36" s="32">
        <f>IF($B36&lt;=TermLow,'Policy projection'!$E36*'Fund Projection'!$F36*AllocPremMed*VLOOKUP(TermLow-$B36,ExitCharge,2,TRUE),0)</f>
        <v>0.22885901811907491</v>
      </c>
      <c r="U36" s="32">
        <f>IF($B36&lt;=TermLow,SUM(R36:T36)-'Policy projection'!$C36*'Fund Projection'!$G36,0)</f>
        <v>1.9165785351884155</v>
      </c>
      <c r="V36" s="33">
        <f t="shared" si="3"/>
        <v>73.864455498816383</v>
      </c>
      <c r="W36" s="31">
        <f>IF($B36&lt;=TermMed,'Policy projection'!$C36*(PremiumMed*VLOOKUP(PremiumMed,PremiumCharge,2)),0)</f>
        <v>0.87125892739649236</v>
      </c>
      <c r="X36" s="32">
        <f>IF($B36&lt;=TermMed,'Policy projection'!$C36*(AllocPremMed*'Fund Projection'!$E36),0)</f>
        <v>2.2904989302993322</v>
      </c>
      <c r="Y36" s="32">
        <f>IF($B36&lt;=TermMed,'Policy projection'!$E36*'Fund Projection'!$F36*AllocPremMed*VLOOKUP(TermMed-$B36,ExitCharge,2,TRUE),0)</f>
        <v>0.45771803623814983</v>
      </c>
      <c r="Z36" s="32">
        <f>IF($B36&lt;=TermMed,SUM(W36:Y36)-'Policy projection'!$C36*'Fund Projection'!$G36,0)</f>
        <v>2.1454375533074899</v>
      </c>
      <c r="AA36" s="33">
        <f t="shared" si="4"/>
        <v>322.79848866274733</v>
      </c>
      <c r="AB36" s="31">
        <f>IF($B36&lt;=TermHigh,'Policy projection'!$C36*(PremiumMed*VLOOKUP(PremiumMed,PremiumCharge,2)),0)</f>
        <v>0.87125892739649236</v>
      </c>
      <c r="AC36" s="32">
        <f>IF($B36&lt;=TermHigh,'Policy projection'!$C36*(AllocPremMed*'Fund Projection'!$E36),0)</f>
        <v>2.2904989302993322</v>
      </c>
      <c r="AD36" s="32">
        <f>IF($B36&lt;=TermHigh,'Policy projection'!$E36*'Fund Projection'!$F36*AllocPremMed*VLOOKUP(TermHigh-$B36,ExitCharge,2,TRUE),0)</f>
        <v>0.5721475452976873</v>
      </c>
      <c r="AE36" s="32">
        <f>IF($B36&lt;=TermHigh,SUM(AB36:AD36)-'Policy projection'!$C36*'Fund Projection'!$G36,0)</f>
        <v>2.2598670623670278</v>
      </c>
      <c r="AF36" s="33">
        <f t="shared" si="5"/>
        <v>618.42688152282778</v>
      </c>
      <c r="AG36" s="31">
        <f>IF($B36&lt;=TermLow,'Policy projection'!$C36*(PremiumHigh*VLOOKUP(PremiumHigh,PremiumCharge,2)),0)</f>
        <v>0</v>
      </c>
      <c r="AH36" s="32">
        <f>IF($B36&lt;=TermLow,'Policy projection'!$C36*(AllocPremHigh*'Fund Projection'!$E36),0)</f>
        <v>4.6272705662612772</v>
      </c>
      <c r="AI36" s="32">
        <f>IF($B36&lt;=TermLow,'Policy projection'!$E36*'Fund Projection'!$F36*AllocPremHigh*VLOOKUP(TermLow-$B36,ExitCharge,2,TRUE),0)</f>
        <v>0.4623414507456059</v>
      </c>
      <c r="AJ36" s="32">
        <f>IF($B36&lt;=TermLow,SUM(AG36:AI36)-'Policy projection'!$C36*'Fund Projection'!$G36,0)</f>
        <v>3.6155736763803992</v>
      </c>
      <c r="AK36" s="33">
        <f t="shared" si="6"/>
        <v>142.73316518747492</v>
      </c>
      <c r="AL36" s="31">
        <f>IF($B36&lt;=TermMed,'Policy projection'!$C36*(PremiumHigh*VLOOKUP(PremiumHigh,PremiumCharge,2)),0)</f>
        <v>0</v>
      </c>
      <c r="AM36" s="32">
        <f>IF($B36&lt;=TermMed,'Policy projection'!$C36*(AllocPremHigh*'Fund Projection'!$E36),0)</f>
        <v>4.6272705662612772</v>
      </c>
      <c r="AN36" s="32">
        <f>IF($B36&lt;=TermMed,'Policy projection'!$E36*'Fund Projection'!$F36*AllocPremHigh*VLOOKUP(TermMed-$B36,ExitCharge,2,TRUE),0)</f>
        <v>0.92468290149121179</v>
      </c>
      <c r="AO36" s="32">
        <f>IF($B36&lt;=TermMed,SUM(AL36:AN36)-'Policy projection'!$C36*'Fund Projection'!$G36,0)</f>
        <v>4.0779151271260057</v>
      </c>
      <c r="AP36" s="33">
        <f t="shared" si="7"/>
        <v>637.98692853079569</v>
      </c>
      <c r="AQ36" s="31">
        <f>IF($B36&lt;=TermHigh,'Policy projection'!$C36*(PremiumHigh*VLOOKUP(PremiumHigh,PremiumCharge,2)),0)</f>
        <v>0</v>
      </c>
      <c r="AR36" s="32">
        <f>IF($B36&lt;=TermHigh,'Policy projection'!$C36*(AllocPremHigh*'Fund Projection'!$E36),0)</f>
        <v>4.6272705662612772</v>
      </c>
      <c r="AS36" s="32">
        <f>IF($B36&lt;=TermHigh,'Policy projection'!$E36*'Fund Projection'!$F36*AllocPremHigh*VLOOKUP(TermHigh-$B36,ExitCharge,2,TRUE),0)</f>
        <v>1.1558536268640147</v>
      </c>
      <c r="AT36" s="32">
        <f>IF($B36&lt;=TermHigh,SUM(AQ36:AS36)-'Policy projection'!$C36*'Fund Projection'!$G36,0)</f>
        <v>4.309085852498808</v>
      </c>
      <c r="AU36" s="33">
        <f t="shared" si="8"/>
        <v>1231.69559817766</v>
      </c>
    </row>
    <row r="37" spans="1:47" x14ac:dyDescent="0.3">
      <c r="A37">
        <f t="shared" si="10"/>
        <v>32</v>
      </c>
      <c r="B37">
        <f t="shared" si="9"/>
        <v>3</v>
      </c>
      <c r="C37" s="31">
        <f>IF($B37&lt;=TermLow,'Policy projection'!$C37*(PremiumLow*VLOOKUP(PremiumLow,PremiumCharge,2)),0)</f>
        <v>1.3008984859688877</v>
      </c>
      <c r="D37" s="32">
        <f>IF($B37&lt;=TermLow,'Policy projection'!$C37*(AllocPremLow*'Fund Projection'!$E37),0)</f>
        <v>1.1539690006395245</v>
      </c>
      <c r="E37" s="32">
        <f>IF($B37&lt;=TermLow,'Policy projection'!$E37*'Fund Projection'!$F37*AllocPremLow*VLOOKUP(TermLow-$B37,ExitCharge,2,TRUE),0)</f>
        <v>0.11530073598056584</v>
      </c>
      <c r="F37" s="32">
        <f>IF($B37&lt;=TermLow,SUM(C37:E37)-'Policy projection'!$C37*'Fund Projection'!$G37,0)</f>
        <v>1.1021522498579162</v>
      </c>
      <c r="G37" s="33">
        <f t="shared" si="0"/>
        <v>38.527311775955077</v>
      </c>
      <c r="H37" s="31">
        <f>IF($B37&lt;=TermMed,'Policy projection'!$C37*(PremiumLow*VLOOKUP(PremiumLow,PremiumCharge,2)),0)</f>
        <v>1.3008984859688877</v>
      </c>
      <c r="I37" s="32">
        <f>IF($B37&lt;=TermMed,'Policy projection'!$C37*(AllocPremLow*'Fund Projection'!$E37),0)</f>
        <v>1.1539690006395245</v>
      </c>
      <c r="J37" s="32">
        <f>IF($B37&lt;=TermMed,'Policy projection'!$E37*'Fund Projection'!$F37*AllocPremLow*VLOOKUP(TermMed-$B37,ExitCharge,2,TRUE),0)</f>
        <v>0.23060147196113168</v>
      </c>
      <c r="K37" s="32">
        <f>IF($B37&lt;=TermMed,SUM(H37:J37)-'Policy projection'!$C37*'Fund Projection'!$G37,0)</f>
        <v>1.2174529858384819</v>
      </c>
      <c r="L37" s="33">
        <f t="shared" si="1"/>
        <v>164.71342108202791</v>
      </c>
      <c r="M37" s="31">
        <f>IF($B37&lt;=TermHigh,'Policy projection'!$C37*(PremiumLow*VLOOKUP(PremiumLow,PremiumCharge,2)),0)</f>
        <v>1.3008984859688877</v>
      </c>
      <c r="N37" s="32">
        <f>IF($B37&lt;=TermHigh,'Policy projection'!$C37*(AllocPremLow*'Fund Projection'!$E37),0)</f>
        <v>1.1539690006395245</v>
      </c>
      <c r="O37" s="32">
        <f>IF($B37&lt;=TermHigh,'Policy projection'!$E37*'Fund Projection'!$F37*AllocPremLow*VLOOKUP(TermHigh-$B37,ExitCharge,2,TRUE),0)</f>
        <v>0.28825183995141462</v>
      </c>
      <c r="P37" s="32">
        <f>IF($B37&lt;=TermHigh,SUM(M37:O37)-'Policy projection'!$C37*'Fund Projection'!$G37,0)</f>
        <v>1.2751033538287648</v>
      </c>
      <c r="Q37" s="33">
        <f t="shared" si="2"/>
        <v>311.85640104142419</v>
      </c>
      <c r="R37" s="31">
        <f>IF($B37&lt;=TermLow,'Policy projection'!$C37*(PremiumMed*VLOOKUP(PremiumMed,PremiumCharge,2)),0)</f>
        <v>0.86726565731259175</v>
      </c>
      <c r="S37" s="32">
        <f>IF($B37&lt;=TermLow,'Policy projection'!$C37*(AllocPremMed*'Fund Projection'!$E37),0)</f>
        <v>2.3555243518208848</v>
      </c>
      <c r="T37" s="32">
        <f>IF($B37&lt;=TermLow,'Policy projection'!$E37*'Fund Projection'!$F37*AllocPremMed*VLOOKUP(TermLow-$B37,ExitCharge,2,TRUE),0)</f>
        <v>0.23535614148610345</v>
      </c>
      <c r="U37" s="32">
        <f>IF($B37&lt;=TermLow,SUM(R37:T37)-'Policy projection'!$C37*'Fund Projection'!$G37,0)</f>
        <v>1.9901301778885181</v>
      </c>
      <c r="V37" s="33">
        <f t="shared" si="3"/>
        <v>72.255645528206358</v>
      </c>
      <c r="W37" s="31">
        <f>IF($B37&lt;=TermMed,'Policy projection'!$C37*(PremiumMed*VLOOKUP(PremiumMed,PremiumCharge,2)),0)</f>
        <v>0.86726565731259175</v>
      </c>
      <c r="X37" s="32">
        <f>IF($B37&lt;=TermMed,'Policy projection'!$C37*(AllocPremMed*'Fund Projection'!$E37),0)</f>
        <v>2.3555243518208848</v>
      </c>
      <c r="Y37" s="32">
        <f>IF($B37&lt;=TermMed,'Policy projection'!$E37*'Fund Projection'!$F37*AllocPremMed*VLOOKUP(TermMed-$B37,ExitCharge,2,TRUE),0)</f>
        <v>0.47071228297220691</v>
      </c>
      <c r="Z37" s="32">
        <f>IF($B37&lt;=TermMed,SUM(W37:Y37)-'Policy projection'!$C37*'Fund Projection'!$G37,0)</f>
        <v>2.225486319374621</v>
      </c>
      <c r="AA37" s="33">
        <f t="shared" si="4"/>
        <v>321.99804481220127</v>
      </c>
      <c r="AB37" s="31">
        <f>IF($B37&lt;=TermHigh,'Policy projection'!$C37*(PremiumMed*VLOOKUP(PremiumMed,PremiumCharge,2)),0)</f>
        <v>0.86726565731259175</v>
      </c>
      <c r="AC37" s="32">
        <f>IF($B37&lt;=TermHigh,'Policy projection'!$C37*(AllocPremMed*'Fund Projection'!$E37),0)</f>
        <v>2.3555243518208848</v>
      </c>
      <c r="AD37" s="32">
        <f>IF($B37&lt;=TermHigh,'Policy projection'!$E37*'Fund Projection'!$F37*AllocPremMed*VLOOKUP(TermHigh-$B37,ExitCharge,2,TRUE),0)</f>
        <v>0.58839035371525872</v>
      </c>
      <c r="AE37" s="32">
        <f>IF($B37&lt;=TermHigh,SUM(AB37:AD37)-'Policy projection'!$C37*'Fund Projection'!$G37,0)</f>
        <v>2.3431643901176731</v>
      </c>
      <c r="AF37" s="33">
        <f t="shared" si="5"/>
        <v>618.74379313347254</v>
      </c>
      <c r="AG37" s="31">
        <f>IF($B37&lt;=TermLow,'Policy projection'!$C37*(PremiumHigh*VLOOKUP(PremiumHigh,PremiumCharge,2)),0)</f>
        <v>0</v>
      </c>
      <c r="AH37" s="32">
        <f>IF($B37&lt;=TermLow,'Policy projection'!$C37*(AllocPremHigh*'Fund Projection'!$E37),0)</f>
        <v>4.758635054183606</v>
      </c>
      <c r="AI37" s="32">
        <f>IF($B37&lt;=TermLow,'Policy projection'!$E37*'Fund Projection'!$F37*AllocPremHigh*VLOOKUP(TermLow-$B37,ExitCharge,2,TRUE),0)</f>
        <v>0.47546695249717874</v>
      </c>
      <c r="AJ37" s="32">
        <f>IF($B37&lt;=TermLow,SUM(AG37:AI37)-'Policy projection'!$C37*'Fund Projection'!$G37,0)</f>
        <v>3.7660860339497226</v>
      </c>
      <c r="AK37" s="33">
        <f t="shared" si="6"/>
        <v>139.71231303270901</v>
      </c>
      <c r="AL37" s="31">
        <f>IF($B37&lt;=TermMed,'Policy projection'!$C37*(PremiumHigh*VLOOKUP(PremiumHigh,PremiumCharge,2)),0)</f>
        <v>0</v>
      </c>
      <c r="AM37" s="32">
        <f>IF($B37&lt;=TermMed,'Policy projection'!$C37*(AllocPremHigh*'Fund Projection'!$E37),0)</f>
        <v>4.758635054183606</v>
      </c>
      <c r="AN37" s="32">
        <f>IF($B37&lt;=TermMed,'Policy projection'!$E37*'Fund Projection'!$F37*AllocPremHigh*VLOOKUP(TermMed-$B37,ExitCharge,2,TRUE),0)</f>
        <v>0.95093390499435748</v>
      </c>
      <c r="AO37" s="32">
        <f>IF($B37&lt;=TermMed,SUM(AL37:AN37)-'Policy projection'!$C37*'Fund Projection'!$G37,0)</f>
        <v>4.2415529864469015</v>
      </c>
      <c r="AP37" s="33">
        <f t="shared" si="7"/>
        <v>636.56729227254789</v>
      </c>
      <c r="AQ37" s="31">
        <f>IF($B37&lt;=TermHigh,'Policy projection'!$C37*(PremiumHigh*VLOOKUP(PremiumHigh,PremiumCharge,2)),0)</f>
        <v>0</v>
      </c>
      <c r="AR37" s="32">
        <f>IF($B37&lt;=TermHigh,'Policy projection'!$C37*(AllocPremHigh*'Fund Projection'!$E37),0)</f>
        <v>4.758635054183606</v>
      </c>
      <c r="AS37" s="32">
        <f>IF($B37&lt;=TermHigh,'Policy projection'!$E37*'Fund Projection'!$F37*AllocPremHigh*VLOOKUP(TermHigh-$B37,ExitCharge,2,TRUE),0)</f>
        <v>1.1886673812429469</v>
      </c>
      <c r="AT37" s="32">
        <f>IF($B37&lt;=TermHigh,SUM(AQ37:AS37)-'Policy projection'!$C37*'Fund Projection'!$G37,0)</f>
        <v>4.4792864626954909</v>
      </c>
      <c r="AU37" s="33">
        <f t="shared" si="8"/>
        <v>1232.5185773175681</v>
      </c>
    </row>
    <row r="38" spans="1:47" x14ac:dyDescent="0.3">
      <c r="A38">
        <f t="shared" si="10"/>
        <v>33</v>
      </c>
      <c r="B38">
        <f t="shared" si="9"/>
        <v>3</v>
      </c>
      <c r="C38" s="31">
        <f>IF($B38&lt;=TermLow,'Policy projection'!$C38*(PremiumLow*VLOOKUP(PremiumLow,PremiumCharge,2)),0)</f>
        <v>1.2949360345748637</v>
      </c>
      <c r="D38" s="32">
        <f>IF($B38&lt;=TermLow,'Policy projection'!$C38*(AllocPremLow*'Fund Projection'!$E38),0)</f>
        <v>1.1855706099695504</v>
      </c>
      <c r="E38" s="32">
        <f>IF($B38&lt;=TermLow,'Policy projection'!$E38*'Fund Projection'!$F38*AllocPremLow*VLOOKUP(TermLow-$B38,ExitCharge,2,TRUE),0)</f>
        <v>0.11845826344612428</v>
      </c>
      <c r="F38" s="32">
        <f>IF($B38&lt;=TermLow,SUM(C38:E38)-'Policy projection'!$C38*'Fund Projection'!$G38,0)</f>
        <v>1.1369466980180662</v>
      </c>
      <c r="G38" s="33">
        <f t="shared" si="0"/>
        <v>37.585689991830307</v>
      </c>
      <c r="H38" s="31">
        <f>IF($B38&lt;=TermMed,'Policy projection'!$C38*(PremiumLow*VLOOKUP(PremiumLow,PremiumCharge,2)),0)</f>
        <v>1.2949360345748637</v>
      </c>
      <c r="I38" s="32">
        <f>IF($B38&lt;=TermMed,'Policy projection'!$C38*(AllocPremLow*'Fund Projection'!$E38),0)</f>
        <v>1.1855706099695504</v>
      </c>
      <c r="J38" s="32">
        <f>IF($B38&lt;=TermMed,'Policy projection'!$E38*'Fund Projection'!$F38*AllocPremLow*VLOOKUP(TermMed-$B38,ExitCharge,2,TRUE),0)</f>
        <v>0.23691652689224857</v>
      </c>
      <c r="K38" s="32">
        <f>IF($B38&lt;=TermMed,SUM(H38:J38)-'Policy projection'!$C38*'Fund Projection'!$G38,0)</f>
        <v>1.2554049614641902</v>
      </c>
      <c r="L38" s="33">
        <f t="shared" si="1"/>
        <v>164.18227401736453</v>
      </c>
      <c r="M38" s="31">
        <f>IF($B38&lt;=TermHigh,'Policy projection'!$C38*(PremiumLow*VLOOKUP(PremiumLow,PremiumCharge,2)),0)</f>
        <v>1.2949360345748637</v>
      </c>
      <c r="N38" s="32">
        <f>IF($B38&lt;=TermHigh,'Policy projection'!$C38*(AllocPremLow*'Fund Projection'!$E38),0)</f>
        <v>1.1855706099695504</v>
      </c>
      <c r="O38" s="32">
        <f>IF($B38&lt;=TermHigh,'Policy projection'!$E38*'Fund Projection'!$F38*AllocPremLow*VLOOKUP(TermHigh-$B38,ExitCharge,2,TRUE),0)</f>
        <v>0.29614565861531073</v>
      </c>
      <c r="P38" s="32">
        <f>IF($B38&lt;=TermHigh,SUM(M38:O38)-'Policy projection'!$C38*'Fund Projection'!$G38,0)</f>
        <v>1.3146340931872527</v>
      </c>
      <c r="Q38" s="33">
        <f t="shared" si="2"/>
        <v>311.88069935860136</v>
      </c>
      <c r="R38" s="31">
        <f>IF($B38&lt;=TermLow,'Policy projection'!$C38*(PremiumMed*VLOOKUP(PremiumMed,PremiumCharge,2)),0)</f>
        <v>0.86329068971657574</v>
      </c>
      <c r="S38" s="32">
        <f>IF($B38&lt;=TermLow,'Policy projection'!$C38*(AllocPremMed*'Fund Projection'!$E38),0)</f>
        <v>2.420030729628567</v>
      </c>
      <c r="T38" s="32">
        <f>IF($B38&lt;=TermLow,'Policy projection'!$E38*'Fund Projection'!$F38*AllocPremMed*VLOOKUP(TermLow-$B38,ExitCharge,2,TRUE),0)</f>
        <v>0.24180140373538775</v>
      </c>
      <c r="U38" s="32">
        <f>IF($B38&lt;=TermLow,SUM(R38:T38)-'Policy projection'!$C38*'Fund Projection'!$G38,0)</f>
        <v>2.0631046131080577</v>
      </c>
      <c r="V38" s="33">
        <f t="shared" si="3"/>
        <v>70.566580540018705</v>
      </c>
      <c r="W38" s="31">
        <f>IF($B38&lt;=TermMed,'Policy projection'!$C38*(PremiumMed*VLOOKUP(PremiumMed,PremiumCharge,2)),0)</f>
        <v>0.86329068971657574</v>
      </c>
      <c r="X38" s="32">
        <f>IF($B38&lt;=TermMed,'Policy projection'!$C38*(AllocPremMed*'Fund Projection'!$E38),0)</f>
        <v>2.420030729628567</v>
      </c>
      <c r="Y38" s="32">
        <f>IF($B38&lt;=TermMed,'Policy projection'!$E38*'Fund Projection'!$F38*AllocPremMed*VLOOKUP(TermMed-$B38,ExitCharge,2,TRUE),0)</f>
        <v>0.4836028074707755</v>
      </c>
      <c r="Z38" s="32">
        <f>IF($B38&lt;=TermMed,SUM(W38:Y38)-'Policy projection'!$C38*'Fund Projection'!$G38,0)</f>
        <v>2.3049060168434456</v>
      </c>
      <c r="AA38" s="33">
        <f t="shared" si="4"/>
        <v>321.11421701287748</v>
      </c>
      <c r="AB38" s="31">
        <f>IF($B38&lt;=TermHigh,'Policy projection'!$C38*(PremiumMed*VLOOKUP(PremiumMed,PremiumCharge,2)),0)</f>
        <v>0.86329068971657574</v>
      </c>
      <c r="AC38" s="32">
        <f>IF($B38&lt;=TermHigh,'Policy projection'!$C38*(AllocPremMed*'Fund Projection'!$E38),0)</f>
        <v>2.420030729628567</v>
      </c>
      <c r="AD38" s="32">
        <f>IF($B38&lt;=TermHigh,'Policy projection'!$E38*'Fund Projection'!$F38*AllocPremMed*VLOOKUP(TermHigh-$B38,ExitCharge,2,TRUE),0)</f>
        <v>0.60450350933846941</v>
      </c>
      <c r="AE38" s="32">
        <f>IF($B38&lt;=TermHigh,SUM(AB38:AD38)-'Policy projection'!$C38*'Fund Projection'!$G38,0)</f>
        <v>2.4258067187111392</v>
      </c>
      <c r="AF38" s="33">
        <f t="shared" si="5"/>
        <v>618.97872788141103</v>
      </c>
      <c r="AG38" s="31">
        <f>IF($B38&lt;=TermLow,'Policy projection'!$C38*(PremiumHigh*VLOOKUP(PremiumHigh,PremiumCharge,2)),0)</f>
        <v>0</v>
      </c>
      <c r="AH38" s="32">
        <f>IF($B38&lt;=TermLow,'Policy projection'!$C38*(AllocPremHigh*'Fund Projection'!$E38),0)</f>
        <v>4.8889509689465998</v>
      </c>
      <c r="AI38" s="32">
        <f>IF($B38&lt;=TermLow,'Policy projection'!$E38*'Fund Projection'!$F38*AllocPremHigh*VLOOKUP(TermLow-$B38,ExitCharge,2,TRUE),0)</f>
        <v>0.48848768431391465</v>
      </c>
      <c r="AJ38" s="32">
        <f>IF($B38&lt;=TermLow,SUM(AG38:AI38)-'Policy projection'!$C38*'Fund Projection'!$G38,0)</f>
        <v>3.915420443288042</v>
      </c>
      <c r="AK38" s="33">
        <f t="shared" si="6"/>
        <v>136.52836163639554</v>
      </c>
      <c r="AL38" s="31">
        <f>IF($B38&lt;=TermMed,'Policy projection'!$C38*(PremiumHigh*VLOOKUP(PremiumHigh,PremiumCharge,2)),0)</f>
        <v>0</v>
      </c>
      <c r="AM38" s="32">
        <f>IF($B38&lt;=TermMed,'Policy projection'!$C38*(AllocPremHigh*'Fund Projection'!$E38),0)</f>
        <v>4.8889509689465998</v>
      </c>
      <c r="AN38" s="32">
        <f>IF($B38&lt;=TermMed,'Policy projection'!$E38*'Fund Projection'!$F38*AllocPremHigh*VLOOKUP(TermMed-$B38,ExitCharge,2,TRUE),0)</f>
        <v>0.9769753686278293</v>
      </c>
      <c r="AO38" s="32">
        <f>IF($B38&lt;=TermMed,SUM(AL38:AN38)-'Policy projection'!$C38*'Fund Projection'!$G38,0)</f>
        <v>4.403908127601956</v>
      </c>
      <c r="AP38" s="33">
        <f t="shared" si="7"/>
        <v>634.97810300390324</v>
      </c>
      <c r="AQ38" s="31">
        <f>IF($B38&lt;=TermHigh,'Policy projection'!$C38*(PremiumHigh*VLOOKUP(PremiumHigh,PremiumCharge,2)),0)</f>
        <v>0</v>
      </c>
      <c r="AR38" s="32">
        <f>IF($B38&lt;=TermHigh,'Policy projection'!$C38*(AllocPremHigh*'Fund Projection'!$E38),0)</f>
        <v>4.8889509689465998</v>
      </c>
      <c r="AS38" s="32">
        <f>IF($B38&lt;=TermHigh,'Policy projection'!$E38*'Fund Projection'!$F38*AllocPremHigh*VLOOKUP(TermHigh-$B38,ExitCharge,2,TRUE),0)</f>
        <v>1.2212192107847866</v>
      </c>
      <c r="AT38" s="32">
        <f>IF($B38&lt;=TermHigh,SUM(AQ38:AS38)-'Policy projection'!$C38*'Fund Projection'!$G38,0)</f>
        <v>4.6481519697589135</v>
      </c>
      <c r="AU38" s="33">
        <f t="shared" si="8"/>
        <v>1233.1747849270291</v>
      </c>
    </row>
    <row r="39" spans="1:47" x14ac:dyDescent="0.3">
      <c r="A39">
        <f t="shared" si="10"/>
        <v>34</v>
      </c>
      <c r="B39">
        <f t="shared" si="9"/>
        <v>3</v>
      </c>
      <c r="C39" s="31">
        <f>IF($B39&lt;=TermLow,'Policy projection'!$C39*(PremiumLow*VLOOKUP(PremiumLow,PremiumCharge,2)),0)</f>
        <v>1.2890009110830623</v>
      </c>
      <c r="D39" s="32">
        <f>IF($B39&lt;=TermLow,'Policy projection'!$C39*(AllocPremLow*'Fund Projection'!$E39),0)</f>
        <v>1.216919422601205</v>
      </c>
      <c r="E39" s="32">
        <f>IF($B39&lt;=TermLow,'Policy projection'!$E39*'Fund Projection'!$F39*AllocPremLow*VLOOKUP(TermLow-$B39,ExitCharge,2,TRUE),0)</f>
        <v>0.12159053230823709</v>
      </c>
      <c r="F39" s="32">
        <f>IF($B39&lt;=TermLow,SUM(C39:E39)-'Policy projection'!$C39*'Fund Projection'!$G39,0)</f>
        <v>1.1714659141691508</v>
      </c>
      <c r="G39" s="33">
        <f t="shared" si="0"/>
        <v>36.605350335444868</v>
      </c>
      <c r="H39" s="31">
        <f>IF($B39&lt;=TermMed,'Policy projection'!$C39*(PremiumLow*VLOOKUP(PremiumLow,PremiumCharge,2)),0)</f>
        <v>1.2890009110830623</v>
      </c>
      <c r="I39" s="32">
        <f>IF($B39&lt;=TermMed,'Policy projection'!$C39*(AllocPremLow*'Fund Projection'!$E39),0)</f>
        <v>1.216919422601205</v>
      </c>
      <c r="J39" s="32">
        <f>IF($B39&lt;=TermMed,'Policy projection'!$E39*'Fund Projection'!$F39*AllocPremLow*VLOOKUP(TermMed-$B39,ExitCharge,2,TRUE),0)</f>
        <v>0.24318106461647418</v>
      </c>
      <c r="K39" s="32">
        <f>IF($B39&lt;=TermMed,SUM(H39:J39)-'Policy projection'!$C39*'Fund Projection'!$G39,0)</f>
        <v>1.2930564464773882</v>
      </c>
      <c r="L39" s="33">
        <f t="shared" si="1"/>
        <v>163.61096186430603</v>
      </c>
      <c r="M39" s="31">
        <f>IF($B39&lt;=TermHigh,'Policy projection'!$C39*(PremiumLow*VLOOKUP(PremiumLow,PremiumCharge,2)),0)</f>
        <v>1.2890009110830623</v>
      </c>
      <c r="N39" s="32">
        <f>IF($B39&lt;=TermHigh,'Policy projection'!$C39*(AllocPremLow*'Fund Projection'!$E39),0)</f>
        <v>1.216919422601205</v>
      </c>
      <c r="O39" s="32">
        <f>IF($B39&lt;=TermHigh,'Policy projection'!$E39*'Fund Projection'!$F39*AllocPremLow*VLOOKUP(TermHigh-$B39,ExitCharge,2,TRUE),0)</f>
        <v>0.30397633077059272</v>
      </c>
      <c r="P39" s="32">
        <f>IF($B39&lt;=TermHigh,SUM(M39:O39)-'Policy projection'!$C39*'Fund Projection'!$G39,0)</f>
        <v>1.3538517126315066</v>
      </c>
      <c r="Q39" s="33">
        <f t="shared" si="2"/>
        <v>311.86556817940829</v>
      </c>
      <c r="R39" s="31">
        <f>IF($B39&lt;=TermLow,'Policy projection'!$C39*(PremiumMed*VLOOKUP(PremiumMed,PremiumCharge,2)),0)</f>
        <v>0.8593339407220415</v>
      </c>
      <c r="S39" s="32">
        <f>IF($B39&lt;=TermLow,'Policy projection'!$C39*(AllocPremMed*'Fund Projection'!$E39),0)</f>
        <v>2.4840210894333876</v>
      </c>
      <c r="T39" s="32">
        <f>IF($B39&lt;=TermLow,'Policy projection'!$E39*'Fund Projection'!$F39*AllocPremMed*VLOOKUP(TermLow-$B39,ExitCharge,2,TRUE),0)</f>
        <v>0.248195107185886</v>
      </c>
      <c r="U39" s="32">
        <f>IF($B39&lt;=TermLow,SUM(R39:T39)-'Policy projection'!$C39*'Fund Projection'!$G39,0)</f>
        <v>2.1355051855179612</v>
      </c>
      <c r="V39" s="33">
        <f t="shared" si="3"/>
        <v>68.797503345827394</v>
      </c>
      <c r="W39" s="31">
        <f>IF($B39&lt;=TermMed,'Policy projection'!$C39*(PremiumMed*VLOOKUP(PremiumMed,PremiumCharge,2)),0)</f>
        <v>0.8593339407220415</v>
      </c>
      <c r="X39" s="32">
        <f>IF($B39&lt;=TermMed,'Policy projection'!$C39*(AllocPremMed*'Fund Projection'!$E39),0)</f>
        <v>2.4840210894333876</v>
      </c>
      <c r="Y39" s="32">
        <f>IF($B39&lt;=TermMed,'Policy projection'!$E39*'Fund Projection'!$F39*AllocPremMed*VLOOKUP(TermMed-$B39,ExitCharge,2,TRUE),0)</f>
        <v>0.496390214371772</v>
      </c>
      <c r="Z39" s="32">
        <f>IF($B39&lt;=TermMed,SUM(W39:Y39)-'Policy projection'!$C39*'Fund Projection'!$G39,0)</f>
        <v>2.3837002927038471</v>
      </c>
      <c r="AA39" s="33">
        <f t="shared" si="4"/>
        <v>320.14728690025436</v>
      </c>
      <c r="AB39" s="31">
        <f>IF($B39&lt;=TermHigh,'Policy projection'!$C39*(PremiumMed*VLOOKUP(PremiumMed,PremiumCharge,2)),0)</f>
        <v>0.8593339407220415</v>
      </c>
      <c r="AC39" s="32">
        <f>IF($B39&lt;=TermHigh,'Policy projection'!$C39*(AllocPremMed*'Fund Projection'!$E39),0)</f>
        <v>2.4840210894333876</v>
      </c>
      <c r="AD39" s="32">
        <f>IF($B39&lt;=TermHigh,'Policy projection'!$E39*'Fund Projection'!$F39*AllocPremMed*VLOOKUP(TermHigh-$B39,ExitCharge,2,TRUE),0)</f>
        <v>0.62048776796471505</v>
      </c>
      <c r="AE39" s="32">
        <f>IF($B39&lt;=TermHigh,SUM(AB39:AD39)-'Policy projection'!$C39*'Fund Projection'!$G39,0)</f>
        <v>2.5077978462967909</v>
      </c>
      <c r="AF39" s="33">
        <f t="shared" si="5"/>
        <v>619.13199919553915</v>
      </c>
      <c r="AG39" s="31">
        <f>IF($B39&lt;=TermLow,'Policy projection'!$C39*(PremiumHigh*VLOOKUP(PremiumHigh,PremiumCharge,2)),0)</f>
        <v>0</v>
      </c>
      <c r="AH39" s="32">
        <f>IF($B39&lt;=TermLow,'Policy projection'!$C39*(AllocPremHigh*'Fund Projection'!$E39),0)</f>
        <v>5.0182244230977524</v>
      </c>
      <c r="AI39" s="32">
        <f>IF($B39&lt;=TermLow,'Policy projection'!$E39*'Fund Projection'!$F39*AllocPremHigh*VLOOKUP(TermLow-$B39,ExitCharge,2,TRUE),0)</f>
        <v>0.50140425694118385</v>
      </c>
      <c r="AJ39" s="32">
        <f>IF($B39&lt;=TermLow,SUM(AG39:AI39)-'Policy projection'!$C39*'Fund Projection'!$G39,0)</f>
        <v>4.0635837282155824</v>
      </c>
      <c r="AK39" s="33">
        <f t="shared" si="6"/>
        <v>133.18180936659249</v>
      </c>
      <c r="AL39" s="31">
        <f>IF($B39&lt;=TermMed,'Policy projection'!$C39*(PremiumHigh*VLOOKUP(PremiumHigh,PremiumCharge,2)),0)</f>
        <v>0</v>
      </c>
      <c r="AM39" s="32">
        <f>IF($B39&lt;=TermMed,'Policy projection'!$C39*(AllocPremHigh*'Fund Projection'!$E39),0)</f>
        <v>5.0182244230977524</v>
      </c>
      <c r="AN39" s="32">
        <f>IF($B39&lt;=TermMed,'Policy projection'!$E39*'Fund Projection'!$F39*AllocPremHigh*VLOOKUP(TermMed-$B39,ExitCharge,2,TRUE),0)</f>
        <v>1.0028085138823677</v>
      </c>
      <c r="AO39" s="32">
        <f>IF($B39&lt;=TermMed,SUM(AL39:AN39)-'Policy projection'!$C39*'Fund Projection'!$G39,0)</f>
        <v>4.5649879851567663</v>
      </c>
      <c r="AP39" s="33">
        <f t="shared" si="7"/>
        <v>633.21993697215089</v>
      </c>
      <c r="AQ39" s="31">
        <f>IF($B39&lt;=TermHigh,'Policy projection'!$C39*(PremiumHigh*VLOOKUP(PremiumHigh,PremiumCharge,2)),0)</f>
        <v>0</v>
      </c>
      <c r="AR39" s="32">
        <f>IF($B39&lt;=TermHigh,'Policy projection'!$C39*(AllocPremHigh*'Fund Projection'!$E39),0)</f>
        <v>5.0182244230977524</v>
      </c>
      <c r="AS39" s="32">
        <f>IF($B39&lt;=TermHigh,'Policy projection'!$E39*'Fund Projection'!$F39*AllocPremHigh*VLOOKUP(TermHigh-$B39,ExitCharge,2,TRUE),0)</f>
        <v>1.2535106423529596</v>
      </c>
      <c r="AT39" s="32">
        <f>IF($B39&lt;=TermHigh,SUM(AQ39:AS39)-'Policy projection'!$C39*'Fund Projection'!$G39,0)</f>
        <v>4.8156901136273582</v>
      </c>
      <c r="AU39" s="33">
        <f t="shared" si="8"/>
        <v>1233.6648612277995</v>
      </c>
    </row>
    <row r="40" spans="1:47" x14ac:dyDescent="0.3">
      <c r="A40">
        <f t="shared" si="10"/>
        <v>35</v>
      </c>
      <c r="B40">
        <f t="shared" si="9"/>
        <v>3</v>
      </c>
      <c r="C40" s="31">
        <f>IF($B40&lt;=TermLow,'Policy projection'!$C40*(PremiumLow*VLOOKUP(PremiumLow,PremiumCharge,2)),0)</f>
        <v>1.2830929902405981</v>
      </c>
      <c r="D40" s="32">
        <f>IF($B40&lt;=TermLow,'Policy projection'!$C40*(AllocPremLow*'Fund Projection'!$E40),0)</f>
        <v>1.2480169131061973</v>
      </c>
      <c r="E40" s="32">
        <f>IF($B40&lt;=TermLow,'Policy projection'!$E40*'Fund Projection'!$F40*AllocPremLow*VLOOKUP(TermLow-$B40,ExitCharge,2,TRUE),0)</f>
        <v>0.12469768990119422</v>
      </c>
      <c r="F40" s="32">
        <f>IF($B40&lt;=TermLow,SUM(C40:E40)-'Policy projection'!$C40*'Fund Projection'!$G40,0)</f>
        <v>1.2057114950809296</v>
      </c>
      <c r="G40" s="33">
        <f t="shared" si="0"/>
        <v>35.586406714340065</v>
      </c>
      <c r="H40" s="31">
        <f>IF($B40&lt;=TermMed,'Policy projection'!$C40*(PremiumLow*VLOOKUP(PremiumLow,PremiumCharge,2)),0)</f>
        <v>1.2830929902405981</v>
      </c>
      <c r="I40" s="32">
        <f>IF($B40&lt;=TermMed,'Policy projection'!$C40*(AllocPremLow*'Fund Projection'!$E40),0)</f>
        <v>1.2480169131061973</v>
      </c>
      <c r="J40" s="32">
        <f>IF($B40&lt;=TermMed,'Policy projection'!$E40*'Fund Projection'!$F40*AllocPremLow*VLOOKUP(TermMed-$B40,ExitCharge,2,TRUE),0)</f>
        <v>0.24939537980238843</v>
      </c>
      <c r="K40" s="32">
        <f>IF($B40&lt;=TermMed,SUM(H40:J40)-'Policy projection'!$C40*'Fund Projection'!$G40,0)</f>
        <v>1.3304091849821238</v>
      </c>
      <c r="L40" s="33">
        <f t="shared" si="1"/>
        <v>162.99961775892993</v>
      </c>
      <c r="M40" s="31">
        <f>IF($B40&lt;=TermHigh,'Policy projection'!$C40*(PremiumLow*VLOOKUP(PremiumLow,PremiumCharge,2)),0)</f>
        <v>1.2830929902405981</v>
      </c>
      <c r="N40" s="32">
        <f>IF($B40&lt;=TermHigh,'Policy projection'!$C40*(AllocPremLow*'Fund Projection'!$E40),0)</f>
        <v>1.2480169131061973</v>
      </c>
      <c r="O40" s="32">
        <f>IF($B40&lt;=TermHigh,'Policy projection'!$E40*'Fund Projection'!$F40*AllocPremLow*VLOOKUP(TermHigh-$B40,ExitCharge,2,TRUE),0)</f>
        <v>0.31174422475298558</v>
      </c>
      <c r="P40" s="32">
        <f>IF($B40&lt;=TermHigh,SUM(M40:O40)-'Policy projection'!$C40*'Fund Projection'!$G40,0)</f>
        <v>1.3927580299327209</v>
      </c>
      <c r="Q40" s="33">
        <f t="shared" si="2"/>
        <v>311.81115633419097</v>
      </c>
      <c r="R40" s="31">
        <f>IF($B40&lt;=TermLow,'Policy projection'!$C40*(PremiumMed*VLOOKUP(PremiumMed,PremiumCharge,2)),0)</f>
        <v>0.85539532682706543</v>
      </c>
      <c r="S40" s="32">
        <f>IF($B40&lt;=TermLow,'Policy projection'!$C40*(AllocPremMed*'Fund Projection'!$E40),0)</f>
        <v>2.5474984411858466</v>
      </c>
      <c r="T40" s="32">
        <f>IF($B40&lt;=TermLow,'Policy projection'!$E40*'Fund Projection'!$F40*AllocPremMed*VLOOKUP(TermLow-$B40,ExitCharge,2,TRUE),0)</f>
        <v>0.25453755258181909</v>
      </c>
      <c r="U40" s="32">
        <f>IF($B40&lt;=TermLow,SUM(R40:T40)-'Policy projection'!$C40*'Fund Projection'!$G40,0)</f>
        <v>2.207335222427671</v>
      </c>
      <c r="V40" s="33">
        <f t="shared" si="3"/>
        <v>66.948654424250378</v>
      </c>
      <c r="W40" s="31">
        <f>IF($B40&lt;=TermMed,'Policy projection'!$C40*(PremiumMed*VLOOKUP(PremiumMed,PremiumCharge,2)),0)</f>
        <v>0.85539532682706543</v>
      </c>
      <c r="X40" s="32">
        <f>IF($B40&lt;=TermMed,'Policy projection'!$C40*(AllocPremMed*'Fund Projection'!$E40),0)</f>
        <v>2.5474984411858466</v>
      </c>
      <c r="Y40" s="32">
        <f>IF($B40&lt;=TermMed,'Policy projection'!$E40*'Fund Projection'!$F40*AllocPremMed*VLOOKUP(TermMed-$B40,ExitCharge,2,TRUE),0)</f>
        <v>0.50907510516363819</v>
      </c>
      <c r="Z40" s="32">
        <f>IF($B40&lt;=TermMed,SUM(W40:Y40)-'Policy projection'!$C40*'Fund Projection'!$G40,0)</f>
        <v>2.4618727750094904</v>
      </c>
      <c r="AA40" s="33">
        <f t="shared" si="4"/>
        <v>319.09753363630159</v>
      </c>
      <c r="AB40" s="31">
        <f>IF($B40&lt;=TermHigh,'Policy projection'!$C40*(PremiumMed*VLOOKUP(PremiumMed,PremiumCharge,2)),0)</f>
        <v>0.85539532682706543</v>
      </c>
      <c r="AC40" s="32">
        <f>IF($B40&lt;=TermHigh,'Policy projection'!$C40*(AllocPremMed*'Fund Projection'!$E40),0)</f>
        <v>2.5474984411858466</v>
      </c>
      <c r="AD40" s="32">
        <f>IF($B40&lt;=TermHigh,'Policy projection'!$E40*'Fund Projection'!$F40*AllocPremMed*VLOOKUP(TermHigh-$B40,ExitCharge,2,TRUE),0)</f>
        <v>0.63634388145454779</v>
      </c>
      <c r="AE40" s="32">
        <f>IF($B40&lt;=TermHigh,SUM(AB40:AD40)-'Policy projection'!$C40*'Fund Projection'!$G40,0)</f>
        <v>2.5891415513004001</v>
      </c>
      <c r="AF40" s="33">
        <f t="shared" si="5"/>
        <v>619.2039180125571</v>
      </c>
      <c r="AG40" s="31">
        <f>IF($B40&lt;=TermLow,'Policy projection'!$C40*(PremiumHigh*VLOOKUP(PremiumHigh,PremiumCharge,2)),0)</f>
        <v>0</v>
      </c>
      <c r="AH40" s="32">
        <f>IF($B40&lt;=TermLow,'Policy projection'!$C40*(AllocPremHigh*'Fund Projection'!$E40),0)</f>
        <v>5.1464614973451441</v>
      </c>
      <c r="AI40" s="32">
        <f>IF($B40&lt;=TermLow,'Policy projection'!$E40*'Fund Projection'!$F40*AllocPremHigh*VLOOKUP(TermLow-$B40,ExitCharge,2,TRUE),0)</f>
        <v>0.51421727794306893</v>
      </c>
      <c r="AJ40" s="32">
        <f>IF($B40&lt;=TermLow,SUM(AG40:AI40)-'Policy projection'!$C40*'Fund Projection'!$G40,0)</f>
        <v>4.2105826771211525</v>
      </c>
      <c r="AK40" s="33">
        <f t="shared" si="6"/>
        <v>129.67314984407105</v>
      </c>
      <c r="AL40" s="31">
        <f>IF($B40&lt;=TermMed,'Policy projection'!$C40*(PremiumHigh*VLOOKUP(PremiumHigh,PremiumCharge,2)),0)</f>
        <v>0</v>
      </c>
      <c r="AM40" s="32">
        <f>IF($B40&lt;=TermMed,'Policy projection'!$C40*(AllocPremHigh*'Fund Projection'!$E40),0)</f>
        <v>5.1464614973451441</v>
      </c>
      <c r="AN40" s="32">
        <f>IF($B40&lt;=TermMed,'Policy projection'!$E40*'Fund Projection'!$F40*AllocPremHigh*VLOOKUP(TermMed-$B40,ExitCharge,2,TRUE),0)</f>
        <v>1.0284345558861379</v>
      </c>
      <c r="AO40" s="32">
        <f>IF($B40&lt;=TermMed,SUM(AL40:AN40)-'Policy projection'!$C40*'Fund Projection'!$G40,0)</f>
        <v>4.7247999550642223</v>
      </c>
      <c r="AP40" s="33">
        <f t="shared" si="7"/>
        <v>631.29336539104474</v>
      </c>
      <c r="AQ40" s="31">
        <f>IF($B40&lt;=TermHigh,'Policy projection'!$C40*(PremiumHigh*VLOOKUP(PremiumHigh,PremiumCharge,2)),0)</f>
        <v>0</v>
      </c>
      <c r="AR40" s="32">
        <f>IF($B40&lt;=TermHigh,'Policy projection'!$C40*(AllocPremHigh*'Fund Projection'!$E40),0)</f>
        <v>5.1464614973451441</v>
      </c>
      <c r="AS40" s="32">
        <f>IF($B40&lt;=TermHigh,'Policy projection'!$E40*'Fund Projection'!$F40*AllocPremHigh*VLOOKUP(TermHigh-$B40,ExitCharge,2,TRUE),0)</f>
        <v>1.2855431948576723</v>
      </c>
      <c r="AT40" s="32">
        <f>IF($B40&lt;=TermHigh,SUM(AQ40:AS40)-'Policy projection'!$C40*'Fund Projection'!$G40,0)</f>
        <v>4.9819085940357564</v>
      </c>
      <c r="AU40" s="33">
        <f t="shared" si="8"/>
        <v>1233.989441369288</v>
      </c>
    </row>
    <row r="41" spans="1:47" x14ac:dyDescent="0.3">
      <c r="A41">
        <f t="shared" si="10"/>
        <v>36</v>
      </c>
      <c r="B41">
        <f t="shared" si="9"/>
        <v>3</v>
      </c>
      <c r="C41" s="31">
        <f>IF($B41&lt;=TermLow,'Policy projection'!$C41*(PremiumLow*VLOOKUP(PremiumLow,PremiumCharge,2)),0)</f>
        <v>1.277212147368662</v>
      </c>
      <c r="D41" s="32">
        <f>IF($B41&lt;=TermLow,'Policy projection'!$C41*(AllocPremLow*'Fund Projection'!$E41),0)</f>
        <v>1.2788645483732819</v>
      </c>
      <c r="E41" s="32">
        <f>IF($B41&lt;=TermLow,'Policy projection'!$E41*'Fund Projection'!$F41*AllocPremLow*VLOOKUP(TermLow-$B41,ExitCharge,2,TRUE),0)</f>
        <v>0.12777988279163041</v>
      </c>
      <c r="F41" s="32">
        <f>IF($B41&lt;=TermLow,SUM(C41:E41)-'Policy projection'!$C41*'Fund Projection'!$G41,0)</f>
        <v>1.2396850292375881</v>
      </c>
      <c r="G41" s="33">
        <f t="shared" si="0"/>
        <v>34.528971913902218</v>
      </c>
      <c r="H41" s="31">
        <f>IF($B41&lt;=TermMed,'Policy projection'!$C41*(PremiumLow*VLOOKUP(PremiumLow,PremiumCharge,2)),0)</f>
        <v>1.277212147368662</v>
      </c>
      <c r="I41" s="32">
        <f>IF($B41&lt;=TermMed,'Policy projection'!$C41*(AllocPremLow*'Fund Projection'!$E41),0)</f>
        <v>1.2788645483732819</v>
      </c>
      <c r="J41" s="32">
        <f>IF($B41&lt;=TermMed,'Policy projection'!$E41*'Fund Projection'!$F41*AllocPremLow*VLOOKUP(TermMed-$B41,ExitCharge,2,TRUE),0)</f>
        <v>0.25555976558326082</v>
      </c>
      <c r="K41" s="32">
        <f>IF($B41&lt;=TermMed,SUM(H41:J41)-'Policy projection'!$C41*'Fund Projection'!$G41,0)</f>
        <v>1.3674649120292184</v>
      </c>
      <c r="L41" s="33">
        <f t="shared" si="1"/>
        <v>162.34837364794333</v>
      </c>
      <c r="M41" s="31">
        <f>IF($B41&lt;=TermHigh,'Policy projection'!$C41*(PremiumLow*VLOOKUP(PremiumLow,PremiumCharge,2)),0)</f>
        <v>1.277212147368662</v>
      </c>
      <c r="N41" s="32">
        <f>IF($B41&lt;=TermHigh,'Policy projection'!$C41*(AllocPremLow*'Fund Projection'!$E41),0)</f>
        <v>1.2788645483732819</v>
      </c>
      <c r="O41" s="32">
        <f>IF($B41&lt;=TermHigh,'Policy projection'!$E41*'Fund Projection'!$F41*AllocPremLow*VLOOKUP(TermHigh-$B41,ExitCharge,2,TRUE),0)</f>
        <v>0.31944970697907604</v>
      </c>
      <c r="P41" s="32">
        <f>IF($B41&lt;=TermHigh,SUM(M41:O41)-'Policy projection'!$C41*'Fund Projection'!$G41,0)</f>
        <v>1.4313548534250335</v>
      </c>
      <c r="Q41" s="33">
        <f t="shared" si="2"/>
        <v>311.71761145565068</v>
      </c>
      <c r="R41" s="31">
        <f>IF($B41&lt;=TermLow,'Policy projection'!$C41*(PremiumMed*VLOOKUP(PremiumMed,PremiumCharge,2)),0)</f>
        <v>0.85147476491244134</v>
      </c>
      <c r="S41" s="32">
        <f>IF($B41&lt;=TermLow,'Policy projection'!$C41*(AllocPremMed*'Fund Projection'!$E41),0)</f>
        <v>2.6104657791537096</v>
      </c>
      <c r="T41" s="32">
        <f>IF($B41&lt;=TermLow,'Policy projection'!$E41*'Fund Projection'!$F41*AllocPremMed*VLOOKUP(TermLow-$B41,ExitCharge,2,TRUE),0)</f>
        <v>0.26082903910044147</v>
      </c>
      <c r="U41" s="32">
        <f>IF($B41&lt;=TermLow,SUM(R41:T41)-'Policy projection'!$C41*'Fund Projection'!$G41,0)</f>
        <v>2.278598033870606</v>
      </c>
      <c r="V41" s="33">
        <f t="shared" si="3"/>
        <v>65.020271928590418</v>
      </c>
      <c r="W41" s="31">
        <f>IF($B41&lt;=TermMed,'Policy projection'!$C41*(PremiumMed*VLOOKUP(PremiumMed,PremiumCharge,2)),0)</f>
        <v>0.85147476491244134</v>
      </c>
      <c r="X41" s="32">
        <f>IF($B41&lt;=TermMed,'Policy projection'!$C41*(AllocPremMed*'Fund Projection'!$E41),0)</f>
        <v>2.6104657791537096</v>
      </c>
      <c r="Y41" s="32">
        <f>IF($B41&lt;=TermMed,'Policy projection'!$E41*'Fund Projection'!$F41*AllocPremMed*VLOOKUP(TermMed-$B41,ExitCharge,2,TRUE),0)</f>
        <v>0.52165807820088295</v>
      </c>
      <c r="Z41" s="32">
        <f>IF($B41&lt;=TermMed,SUM(W41:Y41)-'Policy projection'!$C41*'Fund Projection'!$G41,0)</f>
        <v>2.5394270729710477</v>
      </c>
      <c r="AA41" s="33">
        <f t="shared" si="4"/>
        <v>317.96523391811002</v>
      </c>
      <c r="AB41" s="31">
        <f>IF($B41&lt;=TermHigh,'Policy projection'!$C41*(PremiumMed*VLOOKUP(PremiumMed,PremiumCharge,2)),0)</f>
        <v>0.85147476491244134</v>
      </c>
      <c r="AC41" s="32">
        <f>IF($B41&lt;=TermHigh,'Policy projection'!$C41*(AllocPremMed*'Fund Projection'!$E41),0)</f>
        <v>2.6104657791537096</v>
      </c>
      <c r="AD41" s="32">
        <f>IF($B41&lt;=TermHigh,'Policy projection'!$E41*'Fund Projection'!$F41*AllocPremMed*VLOOKUP(TermHigh-$B41,ExitCharge,2,TRUE),0)</f>
        <v>0.65207259775110371</v>
      </c>
      <c r="AE41" s="32">
        <f>IF($B41&lt;=TermHigh,SUM(AB41:AD41)-'Policy projection'!$C41*'Fund Projection'!$G41,0)</f>
        <v>2.6698415925212684</v>
      </c>
      <c r="AF41" s="33">
        <f t="shared" si="5"/>
        <v>619.19479278630899</v>
      </c>
      <c r="AG41" s="31">
        <f>IF($B41&lt;=TermLow,'Policy projection'!$C41*(PremiumHigh*VLOOKUP(PremiumHigh,PremiumCharge,2)),0)</f>
        <v>0</v>
      </c>
      <c r="AH41" s="32">
        <f>IF($B41&lt;=TermLow,'Policy projection'!$C41*(AllocPremHigh*'Fund Projection'!$E41),0)</f>
        <v>5.2736682407145645</v>
      </c>
      <c r="AI41" s="32">
        <f>IF($B41&lt;=TermLow,'Policy projection'!$E41*'Fund Projection'!$F41*AllocPremHigh*VLOOKUP(TermLow-$B41,ExitCharge,2,TRUE),0)</f>
        <v>0.5269273517180636</v>
      </c>
      <c r="AJ41" s="32">
        <f>IF($B41&lt;=TermLow,SUM(AG41:AI41)-'Policy projection'!$C41*'Fund Projection'!$G41,0)</f>
        <v>4.3564240431366414</v>
      </c>
      <c r="AK41" s="33">
        <f t="shared" si="6"/>
        <v>126.00287195796686</v>
      </c>
      <c r="AL41" s="31">
        <f>IF($B41&lt;=TermMed,'Policy projection'!$C41*(PremiumHigh*VLOOKUP(PremiumHigh,PremiumCharge,2)),0)</f>
        <v>0</v>
      </c>
      <c r="AM41" s="32">
        <f>IF($B41&lt;=TermMed,'Policy projection'!$C41*(AllocPremHigh*'Fund Projection'!$E41),0)</f>
        <v>5.2736682407145645</v>
      </c>
      <c r="AN41" s="32">
        <f>IF($B41&lt;=TermMed,'Policy projection'!$E41*'Fund Projection'!$F41*AllocPremHigh*VLOOKUP(TermMed-$B41,ExitCharge,2,TRUE),0)</f>
        <v>1.0538547034361272</v>
      </c>
      <c r="AO41" s="32">
        <f>IF($B41&lt;=TermMed,SUM(AL41:AN41)-'Policy projection'!$C41*'Fund Projection'!$G41,0)</f>
        <v>4.8833513948547056</v>
      </c>
      <c r="AP41" s="33">
        <f t="shared" si="7"/>
        <v>629.19895445844315</v>
      </c>
      <c r="AQ41" s="31">
        <f>IF($B41&lt;=TermHigh,'Policy projection'!$C41*(PremiumHigh*VLOOKUP(PremiumHigh,PremiumCharge,2)),0)</f>
        <v>0</v>
      </c>
      <c r="AR41" s="32">
        <f>IF($B41&lt;=TermHigh,'Policy projection'!$C41*(AllocPremHigh*'Fund Projection'!$E41),0)</f>
        <v>5.2736682407145645</v>
      </c>
      <c r="AS41" s="32">
        <f>IF($B41&lt;=TermHigh,'Policy projection'!$E41*'Fund Projection'!$F41*AllocPremHigh*VLOOKUP(TermHigh-$B41,ExitCharge,2,TRUE),0)</f>
        <v>1.317318379295159</v>
      </c>
      <c r="AT41" s="32">
        <f>IF($B41&lt;=TermHigh,SUM(AQ41:AS41)-'Policy projection'!$C41*'Fund Projection'!$G41,0)</f>
        <v>5.1468150707137372</v>
      </c>
      <c r="AU41" s="33">
        <f t="shared" si="8"/>
        <v>1234.1491554476243</v>
      </c>
    </row>
    <row r="42" spans="1:47" x14ac:dyDescent="0.3">
      <c r="A42">
        <f t="shared" si="10"/>
        <v>37</v>
      </c>
      <c r="B42">
        <f t="shared" si="9"/>
        <v>4</v>
      </c>
      <c r="C42" s="31">
        <f>IF($B42&lt;=TermLow,'Policy projection'!$C42*(PremiumLow*VLOOKUP(PremiumLow,PremiumCharge,2)),0)</f>
        <v>1.271358258359889</v>
      </c>
      <c r="D42" s="32">
        <f>IF($B42&lt;=TermLow,'Policy projection'!$C42*(AllocPremLow*'Fund Projection'!$E42),0)</f>
        <v>1.3094637876461757</v>
      </c>
      <c r="E42" s="32">
        <f>IF($B42&lt;=TermLow,'Policy projection'!$E42*'Fund Projection'!$F42*AllocPremLow*VLOOKUP(TermLow-$B42,ExitCharge,2,TRUE),0)</f>
        <v>0</v>
      </c>
      <c r="F42" s="32">
        <f>IF($B42&lt;=TermLow,SUM(C42:E42)-'Policy projection'!$C42*'Fund Projection'!$G42,0)</f>
        <v>1.1425508400961706</v>
      </c>
      <c r="G42" s="33">
        <f t="shared" si="0"/>
        <v>33.43315760097255</v>
      </c>
      <c r="H42" s="31">
        <f>IF($B42&lt;=TermMed,'Policy projection'!$C42*(PremiumLow*VLOOKUP(PremiumLow,PremiumCharge,2)),0)</f>
        <v>1.271358258359889</v>
      </c>
      <c r="I42" s="32">
        <f>IF($B42&lt;=TermMed,'Policy projection'!$C42*(AllocPremLow*'Fund Projection'!$E42),0)</f>
        <v>1.3094637876461757</v>
      </c>
      <c r="J42" s="32">
        <f>IF($B42&lt;=TermMed,'Policy projection'!$E42*'Fund Projection'!$F42*AllocPremLow*VLOOKUP(TermMed-$B42,ExitCharge,2,TRUE),0)</f>
        <v>0.19625588517347056</v>
      </c>
      <c r="K42" s="32">
        <f>IF($B42&lt;=TermMed,SUM(H42:J42)-'Policy projection'!$C42*'Fund Projection'!$G42,0)</f>
        <v>1.338806725269641</v>
      </c>
      <c r="L42" s="33">
        <f t="shared" si="1"/>
        <v>161.65736029278054</v>
      </c>
      <c r="M42" s="31">
        <f>IF($B42&lt;=TermHigh,'Policy projection'!$C42*(PremiumLow*VLOOKUP(PremiumLow,PremiumCharge,2)),0)</f>
        <v>1.271358258359889</v>
      </c>
      <c r="N42" s="32">
        <f>IF($B42&lt;=TermHigh,'Policy projection'!$C42*(AllocPremLow*'Fund Projection'!$E42),0)</f>
        <v>1.3094637876461757</v>
      </c>
      <c r="O42" s="32">
        <f>IF($B42&lt;=TermHigh,'Policy projection'!$E42*'Fund Projection'!$F42*AllocPremLow*VLOOKUP(TermHigh-$B42,ExitCharge,2,TRUE),0)</f>
        <v>0.32709314195578432</v>
      </c>
      <c r="P42" s="32">
        <f>IF($B42&lt;=TermHigh,SUM(M42:O42)-'Policy projection'!$C42*'Fund Projection'!$G42,0)</f>
        <v>1.4696439820519547</v>
      </c>
      <c r="Q42" s="33">
        <f t="shared" si="2"/>
        <v>311.58507998329088</v>
      </c>
      <c r="R42" s="31">
        <f>IF($B42&lt;=TermLow,'Policy projection'!$C42*(PremiumMed*VLOOKUP(PremiumMed,PremiumCharge,2)),0)</f>
        <v>0.84757217223992598</v>
      </c>
      <c r="S42" s="32">
        <f>IF($B42&lt;=TermLow,'Policy projection'!$C42*(AllocPremMed*'Fund Projection'!$E42),0)</f>
        <v>2.6729260819994098</v>
      </c>
      <c r="T42" s="32">
        <f>IF($B42&lt;=TermLow,'Policy projection'!$E42*'Fund Projection'!$F42*AllocPremMed*VLOOKUP(TermLow-$B42,ExitCharge,2,TRUE),0)</f>
        <v>0</v>
      </c>
      <c r="U42" s="32">
        <f>IF($B42&lt;=TermLow,SUM(R42:T42)-'Policy projection'!$C42*'Fund Projection'!$G42,0)</f>
        <v>2.0822270483294414</v>
      </c>
      <c r="V42" s="33">
        <f t="shared" si="3"/>
        <v>63.012591694422277</v>
      </c>
      <c r="W42" s="31">
        <f>IF($B42&lt;=TermMed,'Policy projection'!$C42*(PremiumMed*VLOOKUP(PremiumMed,PremiumCharge,2)),0)</f>
        <v>0.84757217223992598</v>
      </c>
      <c r="X42" s="32">
        <f>IF($B42&lt;=TermMed,'Policy projection'!$C42*(AllocPremMed*'Fund Projection'!$E42),0)</f>
        <v>2.6729260819994098</v>
      </c>
      <c r="Y42" s="32">
        <f>IF($B42&lt;=TermMed,'Policy projection'!$E42*'Fund Projection'!$F42*AllocPremMed*VLOOKUP(TermMed-$B42,ExitCharge,2,TRUE),0)</f>
        <v>0.40060479653966158</v>
      </c>
      <c r="Z42" s="32">
        <f>IF($B42&lt;=TermMed,SUM(W42:Y42)-'Policy projection'!$C42*'Fund Projection'!$G42,0)</f>
        <v>2.4828318448691036</v>
      </c>
      <c r="AA42" s="33">
        <f t="shared" si="4"/>
        <v>316.75066198646442</v>
      </c>
      <c r="AB42" s="31">
        <f>IF($B42&lt;=TermHigh,'Policy projection'!$C42*(PremiumMed*VLOOKUP(PremiumMed,PremiumCharge,2)),0)</f>
        <v>0.84757217223992598</v>
      </c>
      <c r="AC42" s="32">
        <f>IF($B42&lt;=TermHigh,'Policy projection'!$C42*(AllocPremMed*'Fund Projection'!$E42),0)</f>
        <v>2.6729260819994098</v>
      </c>
      <c r="AD42" s="32">
        <f>IF($B42&lt;=TermHigh,'Policy projection'!$E42*'Fund Projection'!$F42*AllocPremMed*VLOOKUP(TermHigh-$B42,ExitCharge,2,TRUE),0)</f>
        <v>0.66767466089943595</v>
      </c>
      <c r="AE42" s="32">
        <f>IF($B42&lt;=TermHigh,SUM(AB42:AD42)-'Policy projection'!$C42*'Fund Projection'!$G42,0)</f>
        <v>2.7499017092288778</v>
      </c>
      <c r="AF42" s="33">
        <f t="shared" si="5"/>
        <v>619.10492949706406</v>
      </c>
      <c r="AG42" s="31">
        <f>IF($B42&lt;=TermLow,'Policy projection'!$C42*(PremiumHigh*VLOOKUP(PremiumHigh,PremiumCharge,2)),0)</f>
        <v>0</v>
      </c>
      <c r="AH42" s="32">
        <f>IF($B42&lt;=TermLow,'Policy projection'!$C42*(AllocPremHigh*'Fund Projection'!$E42),0)</f>
        <v>5.3998506707058791</v>
      </c>
      <c r="AI42" s="32">
        <f>IF($B42&lt;=TermLow,'Policy projection'!$E42*'Fund Projection'!$F42*AllocPremHigh*VLOOKUP(TermLow-$B42,ExitCharge,2,TRUE),0)</f>
        <v>0</v>
      </c>
      <c r="AJ42" s="32">
        <f>IF($B42&lt;=TermLow,SUM(AG42:AI42)-'Policy projection'!$C42*'Fund Projection'!$G42,0)</f>
        <v>3.9615794647959852</v>
      </c>
      <c r="AK42" s="33">
        <f t="shared" si="6"/>
        <v>122.17145988132175</v>
      </c>
      <c r="AL42" s="31">
        <f>IF($B42&lt;=TermMed,'Policy projection'!$C42*(PremiumHigh*VLOOKUP(PremiumHigh,PremiumCharge,2)),0)</f>
        <v>0</v>
      </c>
      <c r="AM42" s="32">
        <f>IF($B42&lt;=TermMed,'Policy projection'!$C42*(AllocPremHigh*'Fund Projection'!$E42),0)</f>
        <v>5.3998506707058791</v>
      </c>
      <c r="AN42" s="32">
        <f>IF($B42&lt;=TermMed,'Policy projection'!$E42*'Fund Projection'!$F42*AllocPremHigh*VLOOKUP(TermMed-$B42,ExitCharge,2,TRUE),0)</f>
        <v>0.8093026192720435</v>
      </c>
      <c r="AO42" s="32">
        <f>IF($B42&lt;=TermMed,SUM(AL42:AN42)-'Policy projection'!$C42*'Fund Projection'!$G42,0)</f>
        <v>4.7708820840680284</v>
      </c>
      <c r="AP42" s="33">
        <f t="shared" si="7"/>
        <v>626.93726537383202</v>
      </c>
      <c r="AQ42" s="31">
        <f>IF($B42&lt;=TermHigh,'Policy projection'!$C42*(PremiumHigh*VLOOKUP(PremiumHigh,PremiumCharge,2)),0)</f>
        <v>0</v>
      </c>
      <c r="AR42" s="32">
        <f>IF($B42&lt;=TermHigh,'Policy projection'!$C42*(AllocPremHigh*'Fund Projection'!$E42),0)</f>
        <v>5.3998506707058791</v>
      </c>
      <c r="AS42" s="32">
        <f>IF($B42&lt;=TermHigh,'Policy projection'!$E42*'Fund Projection'!$F42*AllocPremHigh*VLOOKUP(TermHigh-$B42,ExitCharge,2,TRUE),0)</f>
        <v>1.3488376987867392</v>
      </c>
      <c r="AT42" s="32">
        <f>IF($B42&lt;=TermHigh,SUM(AQ42:AS42)-'Policy projection'!$C42*'Fund Projection'!$G42,0)</f>
        <v>5.3104171635827244</v>
      </c>
      <c r="AU42" s="33">
        <f t="shared" si="8"/>
        <v>1234.1446285246088</v>
      </c>
    </row>
    <row r="43" spans="1:47" x14ac:dyDescent="0.3">
      <c r="A43">
        <f t="shared" si="10"/>
        <v>38</v>
      </c>
      <c r="B43">
        <f t="shared" si="9"/>
        <v>4</v>
      </c>
      <c r="C43" s="31">
        <f>IF($B43&lt;=TermLow,'Policy projection'!$C43*(PremiumLow*VLOOKUP(PremiumLow,PremiumCharge,2)),0)</f>
        <v>1.2655311996757397</v>
      </c>
      <c r="D43" s="32">
        <f>IF($B43&lt;=TermLow,'Policy projection'!$C43*(AllocPremLow*'Fund Projection'!$E43),0)</f>
        <v>1.3398160825612964</v>
      </c>
      <c r="E43" s="32">
        <f>IF($B43&lt;=TermLow,'Policy projection'!$E43*'Fund Projection'!$F43*AllocPremLow*VLOOKUP(TermLow-$B43,ExitCharge,2,TRUE),0)</f>
        <v>0</v>
      </c>
      <c r="F43" s="32">
        <f>IF($B43&lt;=TermLow,SUM(C43:E43)-'Policy projection'!$C43*'Fund Projection'!$G43,0)</f>
        <v>1.1729523131227875</v>
      </c>
      <c r="G43" s="33">
        <f t="shared" si="0"/>
        <v>32.429911584213762</v>
      </c>
      <c r="H43" s="31">
        <f>IF($B43&lt;=TermMed,'Policy projection'!$C43*(PremiumLow*VLOOKUP(PremiumLow,PremiumCharge,2)),0)</f>
        <v>1.2655311996757397</v>
      </c>
      <c r="I43" s="32">
        <f>IF($B43&lt;=TermMed,'Policy projection'!$C43*(AllocPremLow*'Fund Projection'!$E43),0)</f>
        <v>1.3398160825612964</v>
      </c>
      <c r="J43" s="32">
        <f>IF($B43&lt;=TermMed,'Policy projection'!$E43*'Fund Projection'!$F43*AllocPremLow*VLOOKUP(TermMed-$B43,ExitCharge,2,TRUE),0)</f>
        <v>0.20080493537387428</v>
      </c>
      <c r="K43" s="32">
        <f>IF($B43&lt;=TermMed,SUM(H43:J43)-'Policy projection'!$C43*'Fund Projection'!$G43,0)</f>
        <v>1.3737572484966616</v>
      </c>
      <c r="L43" s="33">
        <f t="shared" si="1"/>
        <v>160.99212590206415</v>
      </c>
      <c r="M43" s="31">
        <f>IF($B43&lt;=TermHigh,'Policy projection'!$C43*(PremiumLow*VLOOKUP(PremiumLow,PremiumCharge,2)),0)</f>
        <v>1.2655311996757397</v>
      </c>
      <c r="N43" s="32">
        <f>IF($B43&lt;=TermHigh,'Policy projection'!$C43*(AllocPremLow*'Fund Projection'!$E43),0)</f>
        <v>1.3398160825612964</v>
      </c>
      <c r="O43" s="32">
        <f>IF($B43&lt;=TermHigh,'Policy projection'!$E43*'Fund Projection'!$F43*AllocPremLow*VLOOKUP(TermHigh-$B43,ExitCharge,2,TRUE),0)</f>
        <v>0.33467489228979053</v>
      </c>
      <c r="P43" s="32">
        <f>IF($B43&lt;=TermHigh,SUM(M43:O43)-'Policy projection'!$C43*'Fund Projection'!$G43,0)</f>
        <v>1.5076272054125781</v>
      </c>
      <c r="Q43" s="33">
        <f t="shared" si="2"/>
        <v>311.41370716783598</v>
      </c>
      <c r="R43" s="31">
        <f>IF($B43&lt;=TermLow,'Policy projection'!$C43*(PremiumMed*VLOOKUP(PremiumMed,PremiumCharge,2)),0)</f>
        <v>0.84368746645049308</v>
      </c>
      <c r="S43" s="32">
        <f>IF($B43&lt;=TermLow,'Policy projection'!$C43*(AllocPremMed*'Fund Projection'!$E43),0)</f>
        <v>2.7348823128570792</v>
      </c>
      <c r="T43" s="32">
        <f>IF($B43&lt;=TermLow,'Policy projection'!$E43*'Fund Projection'!$F43*AllocPremMed*VLOOKUP(TermLow-$B43,ExitCharge,2,TRUE),0)</f>
        <v>0</v>
      </c>
      <c r="U43" s="32">
        <f>IF($B43&lt;=TermLow,SUM(R43:T43)-'Policy projection'!$C43*'Fund Projection'!$G43,0)</f>
        <v>2.1461748101933233</v>
      </c>
      <c r="V43" s="33">
        <f t="shared" si="3"/>
        <v>61.19291711148626</v>
      </c>
      <c r="W43" s="31">
        <f>IF($B43&lt;=TermMed,'Policy projection'!$C43*(PremiumMed*VLOOKUP(PremiumMed,PremiumCharge,2)),0)</f>
        <v>0.84368746645049308</v>
      </c>
      <c r="X43" s="32">
        <f>IF($B43&lt;=TermMed,'Policy projection'!$C43*(AllocPremMed*'Fund Projection'!$E43),0)</f>
        <v>2.7348823128570792</v>
      </c>
      <c r="Y43" s="32">
        <f>IF($B43&lt;=TermMed,'Policy projection'!$E43*'Fund Projection'!$F43*AllocPremMed*VLOOKUP(TermMed-$B43,ExitCharge,2,TRUE),0)</f>
        <v>0.40989048663945477</v>
      </c>
      <c r="Z43" s="32">
        <f>IF($B43&lt;=TermMed,SUM(W43:Y43)-'Policy projection'!$C43*'Fund Projection'!$G43,0)</f>
        <v>2.5560652968327782</v>
      </c>
      <c r="AA43" s="33">
        <f t="shared" si="4"/>
        <v>315.58762456653892</v>
      </c>
      <c r="AB43" s="31">
        <f>IF($B43&lt;=TermHigh,'Policy projection'!$C43*(PremiumMed*VLOOKUP(PremiumMed,PremiumCharge,2)),0)</f>
        <v>0.84368746645049308</v>
      </c>
      <c r="AC43" s="32">
        <f>IF($B43&lt;=TermHigh,'Policy projection'!$C43*(AllocPremMed*'Fund Projection'!$E43),0)</f>
        <v>2.7348823128570792</v>
      </c>
      <c r="AD43" s="32">
        <f>IF($B43&lt;=TermHigh,'Policy projection'!$E43*'Fund Projection'!$F43*AllocPremMed*VLOOKUP(TermHigh-$B43,ExitCharge,2,TRUE),0)</f>
        <v>0.68315081106575803</v>
      </c>
      <c r="AE43" s="32">
        <f>IF($B43&lt;=TermHigh,SUM(AB43:AD43)-'Policy projection'!$C43*'Fund Projection'!$G43,0)</f>
        <v>2.8293256212590814</v>
      </c>
      <c r="AF43" s="33">
        <f t="shared" si="5"/>
        <v>618.93463166073957</v>
      </c>
      <c r="AG43" s="31">
        <f>IF($B43&lt;=TermLow,'Policy projection'!$C43*(PremiumHigh*VLOOKUP(PremiumHigh,PremiumCharge,2)),0)</f>
        <v>0</v>
      </c>
      <c r="AH43" s="32">
        <f>IF($B43&lt;=TermLow,'Policy projection'!$C43*(AllocPremHigh*'Fund Projection'!$E43),0)</f>
        <v>5.5250147734486443</v>
      </c>
      <c r="AI43" s="32">
        <f>IF($B43&lt;=TermLow,'Policy projection'!$E43*'Fund Projection'!$F43*AllocPremHigh*VLOOKUP(TermLow-$B43,ExitCharge,2,TRUE),0)</f>
        <v>0</v>
      </c>
      <c r="AJ43" s="32">
        <f>IF($B43&lt;=TermLow,SUM(AG43:AI43)-'Policy projection'!$C43*'Fund Projection'!$G43,0)</f>
        <v>4.0926198043343955</v>
      </c>
      <c r="AK43" s="33">
        <f t="shared" si="6"/>
        <v>118.71892816603128</v>
      </c>
      <c r="AL43" s="31">
        <f>IF($B43&lt;=TermMed,'Policy projection'!$C43*(PremiumHigh*VLOOKUP(PremiumHigh,PremiumCharge,2)),0)</f>
        <v>0</v>
      </c>
      <c r="AM43" s="32">
        <f>IF($B43&lt;=TermMed,'Policy projection'!$C43*(AllocPremHigh*'Fund Projection'!$E43),0)</f>
        <v>5.5250147734486443</v>
      </c>
      <c r="AN43" s="32">
        <f>IF($B43&lt;=TermMed,'Policy projection'!$E43*'Fund Projection'!$F43*AllocPremHigh*VLOOKUP(TermMed-$B43,ExitCharge,2,TRUE),0)</f>
        <v>0.82806158917061568</v>
      </c>
      <c r="AO43" s="32">
        <f>IF($B43&lt;=TermMed,SUM(AL43:AN43)-'Policy projection'!$C43*'Fund Projection'!$G43,0)</f>
        <v>4.9206813935050109</v>
      </c>
      <c r="AP43" s="33">
        <f t="shared" si="7"/>
        <v>624.7786218954883</v>
      </c>
      <c r="AQ43" s="31">
        <f>IF($B43&lt;=TermHigh,'Policy projection'!$C43*(PremiumHigh*VLOOKUP(PremiumHigh,PremiumCharge,2)),0)</f>
        <v>0</v>
      </c>
      <c r="AR43" s="32">
        <f>IF($B43&lt;=TermHigh,'Policy projection'!$C43*(AllocPremHigh*'Fund Projection'!$E43),0)</f>
        <v>5.5250147734486443</v>
      </c>
      <c r="AS43" s="32">
        <f>IF($B43&lt;=TermHigh,'Policy projection'!$E43*'Fund Projection'!$F43*AllocPremHigh*VLOOKUP(TermHigh-$B43,ExitCharge,2,TRUE),0)</f>
        <v>1.3801026486176928</v>
      </c>
      <c r="AT43" s="32">
        <f>IF($B43&lt;=TermHigh,SUM(AQ43:AS43)-'Policy projection'!$C43*'Fund Projection'!$G43,0)</f>
        <v>5.4727224529520884</v>
      </c>
      <c r="AU43" s="33">
        <f t="shared" si="8"/>
        <v>1233.9764806465453</v>
      </c>
    </row>
    <row r="44" spans="1:47" x14ac:dyDescent="0.3">
      <c r="A44">
        <f t="shared" si="10"/>
        <v>39</v>
      </c>
      <c r="B44">
        <f t="shared" si="9"/>
        <v>4</v>
      </c>
      <c r="C44" s="31">
        <f>IF($B44&lt;=TermLow,'Policy projection'!$C44*(PremiumLow*VLOOKUP(PremiumLow,PremiumCharge,2)),0)</f>
        <v>1.2597308483438925</v>
      </c>
      <c r="D44" s="32">
        <f>IF($B44&lt;=TermLow,'Policy projection'!$C44*(AllocPremLow*'Fund Projection'!$E44),0)</f>
        <v>1.3699228771853174</v>
      </c>
      <c r="E44" s="32">
        <f>IF($B44&lt;=TermLow,'Policy projection'!$E44*'Fund Projection'!$F44*AllocPremLow*VLOOKUP(TermLow-$B44,ExitCharge,2,TRUE),0)</f>
        <v>0</v>
      </c>
      <c r="F44" s="32">
        <f>IF($B44&lt;=TermLow,SUM(C44:E44)-'Policy projection'!$C44*'Fund Projection'!$G44,0)</f>
        <v>1.203110985110649</v>
      </c>
      <c r="G44" s="33">
        <f t="shared" si="0"/>
        <v>31.392083902691866</v>
      </c>
      <c r="H44" s="31">
        <f>IF($B44&lt;=TermMed,'Policy projection'!$C44*(PremiumLow*VLOOKUP(PremiumLow,PremiumCharge,2)),0)</f>
        <v>1.2597308483438925</v>
      </c>
      <c r="I44" s="32">
        <f>IF($B44&lt;=TermMed,'Policy projection'!$C44*(AllocPremLow*'Fund Projection'!$E44),0)</f>
        <v>1.3699228771853174</v>
      </c>
      <c r="J44" s="32">
        <f>IF($B44&lt;=TermMed,'Policy projection'!$E44*'Fund Projection'!$F44*AllocPremLow*VLOOKUP(TermMed-$B44,ExitCharge,2,TRUE),0)</f>
        <v>0.20531719121814948</v>
      </c>
      <c r="K44" s="32">
        <f>IF($B44&lt;=TermMed,SUM(H44:J44)-'Policy projection'!$C44*'Fund Projection'!$G44,0)</f>
        <v>1.4084281763287982</v>
      </c>
      <c r="L44" s="33">
        <f t="shared" si="1"/>
        <v>160.2891691781594</v>
      </c>
      <c r="M44" s="31">
        <f>IF($B44&lt;=TermHigh,'Policy projection'!$C44*(PremiumLow*VLOOKUP(PremiumLow,PremiumCharge,2)),0)</f>
        <v>1.2597308483438925</v>
      </c>
      <c r="N44" s="32">
        <f>IF($B44&lt;=TermHigh,'Policy projection'!$C44*(AllocPremLow*'Fund Projection'!$E44),0)</f>
        <v>1.3699228771853174</v>
      </c>
      <c r="O44" s="32">
        <f>IF($B44&lt;=TermHigh,'Policy projection'!$E44*'Fund Projection'!$F44*AllocPremLow*VLOOKUP(TermHigh-$B44,ExitCharge,2,TRUE),0)</f>
        <v>0.34219531869691583</v>
      </c>
      <c r="P44" s="32">
        <f>IF($B44&lt;=TermHigh,SUM(M44:O44)-'Policy projection'!$C44*'Fund Projection'!$G44,0)</f>
        <v>1.5453063038075647</v>
      </c>
      <c r="Q44" s="33">
        <f t="shared" si="2"/>
        <v>311.20363707562274</v>
      </c>
      <c r="R44" s="31">
        <f>IF($B44&lt;=TermLow,'Policy projection'!$C44*(PremiumMed*VLOOKUP(PremiumMed,PremiumCharge,2)),0)</f>
        <v>0.83982056556259499</v>
      </c>
      <c r="S44" s="32">
        <f>IF($B44&lt;=TermLow,'Policy projection'!$C44*(AllocPremMed*'Fund Projection'!$E44),0)</f>
        <v>2.7963374194092045</v>
      </c>
      <c r="T44" s="32">
        <f>IF($B44&lt;=TermLow,'Policy projection'!$E44*'Fund Projection'!$F44*AllocPremMed*VLOOKUP(TermLow-$B44,ExitCharge,2,TRUE),0)</f>
        <v>0</v>
      </c>
      <c r="U44" s="32">
        <f>IF($B44&lt;=TermLow,SUM(R44:T44)-'Policy projection'!$C44*'Fund Projection'!$G44,0)</f>
        <v>2.2096152445532384</v>
      </c>
      <c r="V44" s="33">
        <f t="shared" si="3"/>
        <v>59.301712789257465</v>
      </c>
      <c r="W44" s="31">
        <f>IF($B44&lt;=TermMed,'Policy projection'!$C44*(PremiumMed*VLOOKUP(PremiumMed,PremiumCharge,2)),0)</f>
        <v>0.83982056556259499</v>
      </c>
      <c r="X44" s="32">
        <f>IF($B44&lt;=TermMed,'Policy projection'!$C44*(AllocPremMed*'Fund Projection'!$E44),0)</f>
        <v>2.7963374194092045</v>
      </c>
      <c r="Y44" s="32">
        <f>IF($B44&lt;=TermMed,'Policy projection'!$E44*'Fund Projection'!$F44*AllocPremMed*VLOOKUP(TermMed-$B44,ExitCharge,2,TRUE),0)</f>
        <v>0.41910107073395464</v>
      </c>
      <c r="Z44" s="32">
        <f>IF($B44&lt;=TermMed,SUM(W44:Y44)-'Policy projection'!$C44*'Fund Projection'!$G44,0)</f>
        <v>2.6287163152871935</v>
      </c>
      <c r="AA44" s="33">
        <f t="shared" si="4"/>
        <v>314.34650770540003</v>
      </c>
      <c r="AB44" s="31">
        <f>IF($B44&lt;=TermHigh,'Policy projection'!$C44*(PremiumMed*VLOOKUP(PremiumMed,PremiumCharge,2)),0)</f>
        <v>0.83982056556259499</v>
      </c>
      <c r="AC44" s="32">
        <f>IF($B44&lt;=TermHigh,'Policy projection'!$C44*(AllocPremMed*'Fund Projection'!$E44),0)</f>
        <v>2.7963374194092045</v>
      </c>
      <c r="AD44" s="32">
        <f>IF($B44&lt;=TermHigh,'Policy projection'!$E44*'Fund Projection'!$F44*AllocPremMed*VLOOKUP(TermHigh-$B44,ExitCharge,2,TRUE),0)</f>
        <v>0.69850178455659107</v>
      </c>
      <c r="AE44" s="32">
        <f>IF($B44&lt;=TermHigh,SUM(AB44:AD44)-'Policy projection'!$C44*'Fund Projection'!$G44,0)</f>
        <v>2.9081170291098299</v>
      </c>
      <c r="AF44" s="33">
        <f t="shared" si="5"/>
        <v>618.68420033806694</v>
      </c>
      <c r="AG44" s="31">
        <f>IF($B44&lt;=TermLow,'Policy projection'!$C44*(PremiumHigh*VLOOKUP(PremiumHigh,PremiumCharge,2)),0)</f>
        <v>0</v>
      </c>
      <c r="AH44" s="32">
        <f>IF($B44&lt;=TermLow,'Policy projection'!$C44*(AllocPremHigh*'Fund Projection'!$E44),0)</f>
        <v>5.6491665038569794</v>
      </c>
      <c r="AI44" s="32">
        <f>IF($B44&lt;=TermLow,'Policy projection'!$E44*'Fund Projection'!$F44*AllocPremHigh*VLOOKUP(TermLow-$B44,ExitCharge,2,TRUE),0)</f>
        <v>0</v>
      </c>
      <c r="AJ44" s="32">
        <f>IF($B44&lt;=TermLow,SUM(AG44:AI44)-'Policy projection'!$C44*'Fund Projection'!$G44,0)</f>
        <v>4.2226237634384187</v>
      </c>
      <c r="AK44" s="33">
        <f t="shared" si="6"/>
        <v>115.12097056238868</v>
      </c>
      <c r="AL44" s="31">
        <f>IF($B44&lt;=TermMed,'Policy projection'!$C44*(PremiumHigh*VLOOKUP(PremiumHigh,PremiumCharge,2)),0)</f>
        <v>0</v>
      </c>
      <c r="AM44" s="32">
        <f>IF($B44&lt;=TermMed,'Policy projection'!$C44*(AllocPremHigh*'Fund Projection'!$E44),0)</f>
        <v>5.6491665038569794</v>
      </c>
      <c r="AN44" s="32">
        <f>IF($B44&lt;=TermMed,'Policy projection'!$E44*'Fund Projection'!$F44*AllocPremHigh*VLOOKUP(TermMed-$B44,ExitCharge,2,TRUE),0)</f>
        <v>0.8466688297655649</v>
      </c>
      <c r="AO44" s="32">
        <f>IF($B44&lt;=TermMed,SUM(AL44:AN44)-'Policy projection'!$C44*'Fund Projection'!$G44,0)</f>
        <v>5.0692925932039836</v>
      </c>
      <c r="AP44" s="33">
        <f t="shared" si="7"/>
        <v>622.46118475988112</v>
      </c>
      <c r="AQ44" s="31">
        <f>IF($B44&lt;=TermHigh,'Policy projection'!$C44*(PremiumHigh*VLOOKUP(PremiumHigh,PremiumCharge,2)),0)</f>
        <v>0</v>
      </c>
      <c r="AR44" s="32">
        <f>IF($B44&lt;=TermHigh,'Policy projection'!$C44*(AllocPremHigh*'Fund Projection'!$E44),0)</f>
        <v>5.6491665038569794</v>
      </c>
      <c r="AS44" s="32">
        <f>IF($B44&lt;=TermHigh,'Policy projection'!$E44*'Fund Projection'!$F44*AllocPremHigh*VLOOKUP(TermHigh-$B44,ExitCharge,2,TRUE),0)</f>
        <v>1.4111147162759416</v>
      </c>
      <c r="AT44" s="32">
        <f>IF($B44&lt;=TermHigh,SUM(AQ44:AS44)-'Policy projection'!$C44*'Fund Projection'!$G44,0)</f>
        <v>5.6337384797143608</v>
      </c>
      <c r="AU44" s="33">
        <f t="shared" si="8"/>
        <v>1233.6453268629539</v>
      </c>
    </row>
    <row r="45" spans="1:47" x14ac:dyDescent="0.3">
      <c r="A45">
        <f t="shared" si="10"/>
        <v>40</v>
      </c>
      <c r="B45">
        <f t="shared" si="9"/>
        <v>4</v>
      </c>
      <c r="C45" s="31">
        <f>IF($B45&lt;=TermLow,'Policy projection'!$C45*(PremiumLow*VLOOKUP(PremiumLow,PremiumCharge,2)),0)</f>
        <v>1.2539570819556496</v>
      </c>
      <c r="D45" s="32">
        <f>IF($B45&lt;=TermLow,'Policy projection'!$C45*(AllocPremLow*'Fund Projection'!$E45),0)</f>
        <v>1.3997856080525466</v>
      </c>
      <c r="E45" s="32">
        <f>IF($B45&lt;=TermLow,'Policy projection'!$E45*'Fund Projection'!$F45*AllocPremLow*VLOOKUP(TermLow-$B45,ExitCharge,2,TRUE),0)</f>
        <v>0</v>
      </c>
      <c r="F45" s="32">
        <f>IF($B45&lt;=TermLow,SUM(C45:E45)-'Policy projection'!$C45*'Fund Projection'!$G45,0)</f>
        <v>1.2330282682734575</v>
      </c>
      <c r="G45" s="33">
        <f t="shared" si="0"/>
        <v>30.319773267175766</v>
      </c>
      <c r="H45" s="31">
        <f>IF($B45&lt;=TermMed,'Policy projection'!$C45*(PremiumLow*VLOOKUP(PremiumLow,PremiumCharge,2)),0)</f>
        <v>1.2539570819556496</v>
      </c>
      <c r="I45" s="32">
        <f>IF($B45&lt;=TermMed,'Policy projection'!$C45*(AllocPremLow*'Fund Projection'!$E45),0)</f>
        <v>1.3997856080525466</v>
      </c>
      <c r="J45" s="32">
        <f>IF($B45&lt;=TermMed,'Policy projection'!$E45*'Fund Projection'!$F45*AllocPremLow*VLOOKUP(TermMed-$B45,ExitCharge,2,TRUE),0)</f>
        <v>0.20979286800687541</v>
      </c>
      <c r="K45" s="32">
        <f>IF($B45&lt;=TermMed,SUM(H45:J45)-'Policy projection'!$C45*'Fund Projection'!$G45,0)</f>
        <v>1.4428211362803329</v>
      </c>
      <c r="L45" s="33">
        <f t="shared" si="1"/>
        <v>159.54861254007292</v>
      </c>
      <c r="M45" s="31">
        <f>IF($B45&lt;=TermHigh,'Policy projection'!$C45*(PremiumLow*VLOOKUP(PremiumLow,PremiumCharge,2)),0)</f>
        <v>1.2539570819556496</v>
      </c>
      <c r="N45" s="32">
        <f>IF($B45&lt;=TermHigh,'Policy projection'!$C45*(AllocPremLow*'Fund Projection'!$E45),0)</f>
        <v>1.3997856080525466</v>
      </c>
      <c r="O45" s="32">
        <f>IF($B45&lt;=TermHigh,'Policy projection'!$E45*'Fund Projection'!$F45*AllocPremLow*VLOOKUP(TermHigh-$B45,ExitCharge,2,TRUE),0)</f>
        <v>0.34965478001145905</v>
      </c>
      <c r="P45" s="32">
        <f>IF($B45&lt;=TermHigh,SUM(M45:O45)-'Policy projection'!$C45*'Fund Projection'!$G45,0)</f>
        <v>1.5826830482849166</v>
      </c>
      <c r="Q45" s="33">
        <f t="shared" si="2"/>
        <v>310.95501259296356</v>
      </c>
      <c r="R45" s="31">
        <f>IF($B45&lt;=TermLow,'Policy projection'!$C45*(PremiumMed*VLOOKUP(PremiumMed,PremiumCharge,2)),0)</f>
        <v>0.83597138797043313</v>
      </c>
      <c r="S45" s="32">
        <f>IF($B45&lt;=TermLow,'Policy projection'!$C45*(AllocPremMed*'Fund Projection'!$E45),0)</f>
        <v>2.8572943339629298</v>
      </c>
      <c r="T45" s="32">
        <f>IF($B45&lt;=TermLow,'Policy projection'!$E45*'Fund Projection'!$F45*AllocPremMed*VLOOKUP(TermLow-$B45,ExitCharge,2,TRUE),0)</f>
        <v>0</v>
      </c>
      <c r="U45" s="32">
        <f>IF($B45&lt;=TermLow,SUM(R45:T45)-'Policy projection'!$C45*'Fund Projection'!$G45,0)</f>
        <v>2.2725513001986242</v>
      </c>
      <c r="V45" s="33">
        <f t="shared" si="3"/>
        <v>57.339188014659463</v>
      </c>
      <c r="W45" s="31">
        <f>IF($B45&lt;=TermMed,'Policy projection'!$C45*(PremiumMed*VLOOKUP(PremiumMed,PremiumCharge,2)),0)</f>
        <v>0.83597138797043313</v>
      </c>
      <c r="X45" s="32">
        <f>IF($B45&lt;=TermMed,'Policy projection'!$C45*(AllocPremMed*'Fund Projection'!$E45),0)</f>
        <v>2.8572943339629298</v>
      </c>
      <c r="Y45" s="32">
        <f>IF($B45&lt;=TermMed,'Policy projection'!$E45*'Fund Projection'!$F45*AllocPremMed*VLOOKUP(TermMed-$B45,ExitCharge,2,TRUE),0)</f>
        <v>0.42823698830269413</v>
      </c>
      <c r="Z45" s="32">
        <f>IF($B45&lt;=TermMed,SUM(W45:Y45)-'Policy projection'!$C45*'Fund Projection'!$G45,0)</f>
        <v>2.7007882885013181</v>
      </c>
      <c r="AA45" s="33">
        <f t="shared" si="4"/>
        <v>313.02756850555198</v>
      </c>
      <c r="AB45" s="31">
        <f>IF($B45&lt;=TermHigh,'Policy projection'!$C45*(PremiumMed*VLOOKUP(PremiumMed,PremiumCharge,2)),0)</f>
        <v>0.83597138797043313</v>
      </c>
      <c r="AC45" s="32">
        <f>IF($B45&lt;=TermHigh,'Policy projection'!$C45*(AllocPremMed*'Fund Projection'!$E45),0)</f>
        <v>2.8572943339629298</v>
      </c>
      <c r="AD45" s="32">
        <f>IF($B45&lt;=TermHigh,'Policy projection'!$E45*'Fund Projection'!$F45*AllocPremMed*VLOOKUP(TermHigh-$B45,ExitCharge,2,TRUE),0)</f>
        <v>0.71372831383782365</v>
      </c>
      <c r="AE45" s="32">
        <f>IF($B45&lt;=TermHigh,SUM(AB45:AD45)-'Policy projection'!$C45*'Fund Projection'!$G45,0)</f>
        <v>2.986279614036448</v>
      </c>
      <c r="AF45" s="33">
        <f t="shared" si="5"/>
        <v>618.35393414369912</v>
      </c>
      <c r="AG45" s="31">
        <f>IF($B45&lt;=TermLow,'Policy projection'!$C45*(PremiumHigh*VLOOKUP(PremiumHigh,PremiumCharge,2)),0)</f>
        <v>0</v>
      </c>
      <c r="AH45" s="32">
        <f>IF($B45&lt;=TermLow,'Policy projection'!$C45*(AllocPremHigh*'Fund Projection'!$E45),0)</f>
        <v>5.7723117857836961</v>
      </c>
      <c r="AI45" s="32">
        <f>IF($B45&lt;=TermLow,'Policy projection'!$E45*'Fund Projection'!$F45*AllocPremHigh*VLOOKUP(TermLow-$B45,ExitCharge,2,TRUE),0)</f>
        <v>0</v>
      </c>
      <c r="AJ45" s="32">
        <f>IF($B45&lt;=TermLow,SUM(AG45:AI45)-'Policy projection'!$C45*'Fund Projection'!$G45,0)</f>
        <v>4.3515973640489571</v>
      </c>
      <c r="AK45" s="33">
        <f t="shared" si="6"/>
        <v>111.37801750962687</v>
      </c>
      <c r="AL45" s="31">
        <f>IF($B45&lt;=TermMed,'Policy projection'!$C45*(PremiumHigh*VLOOKUP(PremiumHigh,PremiumCharge,2)),0)</f>
        <v>0</v>
      </c>
      <c r="AM45" s="32">
        <f>IF($B45&lt;=TermMed,'Policy projection'!$C45*(AllocPremHigh*'Fund Projection'!$E45),0)</f>
        <v>5.7723117857836961</v>
      </c>
      <c r="AN45" s="32">
        <f>IF($B45&lt;=TermMed,'Policy projection'!$E45*'Fund Projection'!$F45*AllocPremHigh*VLOOKUP(TermMed-$B45,ExitCharge,2,TRUE),0)</f>
        <v>0.86512522889433152</v>
      </c>
      <c r="AO45" s="32">
        <f>IF($B45&lt;=TermMed,SUM(AL45:AN45)-'Policy projection'!$C45*'Fund Projection'!$G45,0)</f>
        <v>5.216722592943289</v>
      </c>
      <c r="AP45" s="33">
        <f t="shared" si="7"/>
        <v>619.98548043650999</v>
      </c>
      <c r="AQ45" s="31">
        <f>IF($B45&lt;=TermHigh,'Policy projection'!$C45*(PremiumHigh*VLOOKUP(PremiumHigh,PremiumCharge,2)),0)</f>
        <v>0</v>
      </c>
      <c r="AR45" s="32">
        <f>IF($B45&lt;=TermHigh,'Policy projection'!$C45*(AllocPremHigh*'Fund Projection'!$E45),0)</f>
        <v>5.7723117857836961</v>
      </c>
      <c r="AS45" s="32">
        <f>IF($B45&lt;=TermHigh,'Policy projection'!$E45*'Fund Projection'!$F45*AllocPremHigh*VLOOKUP(TermHigh-$B45,ExitCharge,2,TRUE),0)</f>
        <v>1.4418753814905527</v>
      </c>
      <c r="AT45" s="32">
        <f>IF($B45&lt;=TermHigh,SUM(AQ45:AS45)-'Policy projection'!$C45*'Fund Projection'!$G45,0)</f>
        <v>5.7934727455395096</v>
      </c>
      <c r="AU45" s="33">
        <f t="shared" si="8"/>
        <v>1233.1517772451684</v>
      </c>
    </row>
    <row r="46" spans="1:47" x14ac:dyDescent="0.3">
      <c r="A46">
        <f t="shared" si="10"/>
        <v>41</v>
      </c>
      <c r="B46">
        <f t="shared" si="9"/>
        <v>4</v>
      </c>
      <c r="C46" s="31">
        <f>IF($B46&lt;=TermLow,'Policy projection'!$C46*(PremiumLow*VLOOKUP(PremiumLow,PremiumCharge,2)),0)</f>
        <v>1.248209778663353</v>
      </c>
      <c r="D46" s="32">
        <f>IF($B46&lt;=TermLow,'Policy projection'!$C46*(AllocPremLow*'Fund Projection'!$E46),0)</f>
        <v>1.4294057042021211</v>
      </c>
      <c r="E46" s="32">
        <f>IF($B46&lt;=TermLow,'Policy projection'!$E46*'Fund Projection'!$F46*AllocPremLow*VLOOKUP(TermLow-$B46,ExitCharge,2,TRUE),0)</f>
        <v>0</v>
      </c>
      <c r="F46" s="32">
        <f>IF($B46&lt;=TermLow,SUM(C46:E46)-'Policy projection'!$C46*'Fund Projection'!$G46,0)</f>
        <v>1.2627055674900356</v>
      </c>
      <c r="G46" s="33">
        <f t="shared" si="0"/>
        <v>29.21307738751554</v>
      </c>
      <c r="H46" s="31">
        <f>IF($B46&lt;=TermMed,'Policy projection'!$C46*(PremiumLow*VLOOKUP(PremiumLow,PremiumCharge,2)),0)</f>
        <v>1.248209778663353</v>
      </c>
      <c r="I46" s="32">
        <f>IF($B46&lt;=TermMed,'Policy projection'!$C46*(AllocPremLow*'Fund Projection'!$E46),0)</f>
        <v>1.4294057042021211</v>
      </c>
      <c r="J46" s="32">
        <f>IF($B46&lt;=TermMed,'Policy projection'!$E46*'Fund Projection'!$F46*AllocPremLow*VLOOKUP(TermMed-$B46,ExitCharge,2,TRUE),0)</f>
        <v>0.21423217991729285</v>
      </c>
      <c r="K46" s="32">
        <f>IF($B46&lt;=TermMed,SUM(H46:J46)-'Policy projection'!$C46*'Fund Projection'!$G46,0)</f>
        <v>1.4769377474073286</v>
      </c>
      <c r="L46" s="33">
        <f t="shared" si="1"/>
        <v>158.77057728937621</v>
      </c>
      <c r="M46" s="31">
        <f>IF($B46&lt;=TermHigh,'Policy projection'!$C46*(PremiumLow*VLOOKUP(PremiumLow,PremiumCharge,2)),0)</f>
        <v>1.248209778663353</v>
      </c>
      <c r="N46" s="32">
        <f>IF($B46&lt;=TermHigh,'Policy projection'!$C46*(AllocPremLow*'Fund Projection'!$E46),0)</f>
        <v>1.4294057042021211</v>
      </c>
      <c r="O46" s="32">
        <f>IF($B46&lt;=TermHigh,'Policy projection'!$E46*'Fund Projection'!$F46*AllocPremLow*VLOOKUP(TermHigh-$B46,ExitCharge,2,TRUE),0)</f>
        <v>0.35705363319548811</v>
      </c>
      <c r="P46" s="32">
        <f>IF($B46&lt;=TermHigh,SUM(M46:O46)-'Policy projection'!$C46*'Fund Projection'!$G46,0)</f>
        <v>1.6197592006855237</v>
      </c>
      <c r="Q46" s="33">
        <f t="shared" si="2"/>
        <v>310.66797543048261</v>
      </c>
      <c r="R46" s="31">
        <f>IF($B46&lt;=TermLow,'Policy projection'!$C46*(PremiumMed*VLOOKUP(PremiumMed,PremiumCharge,2)),0)</f>
        <v>0.83213985244223532</v>
      </c>
      <c r="S46" s="32">
        <f>IF($B46&lt;=TermLow,'Policy projection'!$C46*(AllocPremMed*'Fund Projection'!$E46),0)</f>
        <v>2.917755973525979</v>
      </c>
      <c r="T46" s="32">
        <f>IF($B46&lt;=TermLow,'Policy projection'!$E46*'Fund Projection'!$F46*AllocPremMed*VLOOKUP(TermLow-$B46,ExitCharge,2,TRUE),0)</f>
        <v>0</v>
      </c>
      <c r="U46" s="32">
        <f>IF($B46&lt;=TermLow,SUM(R46:T46)-'Policy projection'!$C46*'Fund Projection'!$G46,0)</f>
        <v>2.3349859105927759</v>
      </c>
      <c r="V46" s="33">
        <f t="shared" si="3"/>
        <v>55.305549997855252</v>
      </c>
      <c r="W46" s="31">
        <f>IF($B46&lt;=TermMed,'Policy projection'!$C46*(PremiumMed*VLOOKUP(PremiumMed,PremiumCharge,2)),0)</f>
        <v>0.83213985244223532</v>
      </c>
      <c r="X46" s="32">
        <f>IF($B46&lt;=TermMed,'Policy projection'!$C46*(AllocPremMed*'Fund Projection'!$E46),0)</f>
        <v>2.917755973525979</v>
      </c>
      <c r="Y46" s="32">
        <f>IF($B46&lt;=TermMed,'Policy projection'!$E46*'Fund Projection'!$F46*AllocPremMed*VLOOKUP(TermMed-$B46,ExitCharge,2,TRUE),0)</f>
        <v>0.43729867653220605</v>
      </c>
      <c r="Z46" s="32">
        <f>IF($B46&lt;=TermMed,SUM(W46:Y46)-'Policy projection'!$C46*'Fund Projection'!$G46,0)</f>
        <v>2.7722845871249824</v>
      </c>
      <c r="AA46" s="33">
        <f t="shared" si="4"/>
        <v>311.63106175249044</v>
      </c>
      <c r="AB46" s="31">
        <f>IF($B46&lt;=TermHigh,'Policy projection'!$C46*(PremiumMed*VLOOKUP(PremiumMed,PremiumCharge,2)),0)</f>
        <v>0.83213985244223532</v>
      </c>
      <c r="AC46" s="32">
        <f>IF($B46&lt;=TermHigh,'Policy projection'!$C46*(AllocPremMed*'Fund Projection'!$E46),0)</f>
        <v>2.917755973525979</v>
      </c>
      <c r="AD46" s="32">
        <f>IF($B46&lt;=TermHigh,'Policy projection'!$E46*'Fund Projection'!$F46*AllocPremMed*VLOOKUP(TermHigh-$B46,ExitCharge,2,TRUE),0)</f>
        <v>0.72883112755367685</v>
      </c>
      <c r="AE46" s="32">
        <f>IF($B46&lt;=TermHigh,SUM(AB46:AD46)-'Policy projection'!$C46*'Fund Projection'!$G46,0)</f>
        <v>3.0638170381464525</v>
      </c>
      <c r="AF46" s="33">
        <f t="shared" si="5"/>
        <v>617.94412925526137</v>
      </c>
      <c r="AG46" s="31">
        <f>IF($B46&lt;=TermLow,'Policy projection'!$C46*(PremiumHigh*VLOOKUP(PremiumHigh,PremiumCharge,2)),0)</f>
        <v>0</v>
      </c>
      <c r="AH46" s="32">
        <f>IF($B46&lt;=TermLow,'Policy projection'!$C46*(AllocPremHigh*'Fund Projection'!$E46),0)</f>
        <v>5.8944565121736945</v>
      </c>
      <c r="AI46" s="32">
        <f>IF($B46&lt;=TermLow,'Policy projection'!$E46*'Fund Projection'!$F46*AllocPremHigh*VLOOKUP(TermLow-$B46,ExitCharge,2,TRUE),0)</f>
        <v>0</v>
      </c>
      <c r="AJ46" s="32">
        <f>IF($B46&lt;=TermLow,SUM(AG46:AI46)-'Policy projection'!$C46*'Fund Projection'!$G46,0)</f>
        <v>4.4795465967982562</v>
      </c>
      <c r="AK46" s="33">
        <f t="shared" si="6"/>
        <v>107.49049521853469</v>
      </c>
      <c r="AL46" s="31">
        <f>IF($B46&lt;=TermMed,'Policy projection'!$C46*(PremiumHigh*VLOOKUP(PremiumHigh,PremiumCharge,2)),0)</f>
        <v>0</v>
      </c>
      <c r="AM46" s="32">
        <f>IF($B46&lt;=TermMed,'Policy projection'!$C46*(AllocPremHigh*'Fund Projection'!$E46),0)</f>
        <v>5.8944565121736945</v>
      </c>
      <c r="AN46" s="32">
        <f>IF($B46&lt;=TermMed,'Policy projection'!$E46*'Fund Projection'!$F46*AllocPremHigh*VLOOKUP(TermMed-$B46,ExitCharge,2,TRUE),0)</f>
        <v>0.88343166976203236</v>
      </c>
      <c r="AO46" s="32">
        <f>IF($B46&lt;=TermMed,SUM(AL46:AN46)-'Policy projection'!$C46*'Fund Projection'!$G46,0)</f>
        <v>5.3629782665602885</v>
      </c>
      <c r="AP46" s="33">
        <f t="shared" si="7"/>
        <v>617.35203067871885</v>
      </c>
      <c r="AQ46" s="31">
        <f>IF($B46&lt;=TermHigh,'Policy projection'!$C46*(PremiumHigh*VLOOKUP(PremiumHigh,PremiumCharge,2)),0)</f>
        <v>0</v>
      </c>
      <c r="AR46" s="32">
        <f>IF($B46&lt;=TermHigh,'Policy projection'!$C46*(AllocPremHigh*'Fund Projection'!$E46),0)</f>
        <v>5.8944565121736945</v>
      </c>
      <c r="AS46" s="32">
        <f>IF($B46&lt;=TermHigh,'Policy projection'!$E46*'Fund Projection'!$F46*AllocPremHigh*VLOOKUP(TermHigh-$B46,ExitCharge,2,TRUE),0)</f>
        <v>1.4723861162700542</v>
      </c>
      <c r="AT46" s="32">
        <f>IF($B46&lt;=TermHigh,SUM(AQ46:AS46)-'Policy projection'!$C46*'Fund Projection'!$G46,0)</f>
        <v>5.9519327130683104</v>
      </c>
      <c r="AU46" s="33">
        <f t="shared" si="8"/>
        <v>1232.4964369048171</v>
      </c>
    </row>
    <row r="47" spans="1:47" x14ac:dyDescent="0.3">
      <c r="A47">
        <f t="shared" si="10"/>
        <v>42</v>
      </c>
      <c r="B47">
        <f t="shared" si="9"/>
        <v>4</v>
      </c>
      <c r="C47" s="31">
        <f>IF($B47&lt;=TermLow,'Policy projection'!$C47*(PremiumLow*VLOOKUP(PremiumLow,PremiumCharge,2)),0)</f>
        <v>1.2424888171778126</v>
      </c>
      <c r="D47" s="32">
        <f>IF($B47&lt;=TermLow,'Policy projection'!$C47*(AllocPremLow*'Fund Projection'!$E47),0)</f>
        <v>1.4587845872150276</v>
      </c>
      <c r="E47" s="32">
        <f>IF($B47&lt;=TermLow,'Policy projection'!$E47*'Fund Projection'!$F47*AllocPremLow*VLOOKUP(TermLow-$B47,ExitCharge,2,TRUE),0)</f>
        <v>0</v>
      </c>
      <c r="F47" s="32">
        <f>IF($B47&lt;=TermLow,SUM(C47:E47)-'Policy projection'!$C47*'Fund Projection'!$G47,0)</f>
        <v>1.2921442803404075</v>
      </c>
      <c r="G47" s="33">
        <f t="shared" si="0"/>
        <v>28.072092975806822</v>
      </c>
      <c r="H47" s="31">
        <f>IF($B47&lt;=TermMed,'Policy projection'!$C47*(PremiumLow*VLOOKUP(PremiumLow,PremiumCharge,2)),0)</f>
        <v>1.2424888171778126</v>
      </c>
      <c r="I47" s="32">
        <f>IF($B47&lt;=TermMed,'Policy projection'!$C47*(AllocPremLow*'Fund Projection'!$E47),0)</f>
        <v>1.4587845872150276</v>
      </c>
      <c r="J47" s="32">
        <f>IF($B47&lt;=TermMed,'Policy projection'!$E47*'Fund Projection'!$F47*AllocPremLow*VLOOKUP(TermMed-$B47,ExitCharge,2,TRUE),0)</f>
        <v>0.21863534000885229</v>
      </c>
      <c r="K47" s="32">
        <f>IF($B47&lt;=TermMed,SUM(H47:J47)-'Policy projection'!$C47*'Fund Projection'!$G47,0)</f>
        <v>1.5107796203492596</v>
      </c>
      <c r="L47" s="33">
        <f t="shared" si="1"/>
        <v>157.95518361400795</v>
      </c>
      <c r="M47" s="31">
        <f>IF($B47&lt;=TermHigh,'Policy projection'!$C47*(PremiumLow*VLOOKUP(PremiumLow,PremiumCharge,2)),0)</f>
        <v>1.2424888171778126</v>
      </c>
      <c r="N47" s="32">
        <f>IF($B47&lt;=TermHigh,'Policy projection'!$C47*(AllocPremLow*'Fund Projection'!$E47),0)</f>
        <v>1.4587845872150276</v>
      </c>
      <c r="O47" s="32">
        <f>IF($B47&lt;=TermHigh,'Policy projection'!$E47*'Fund Projection'!$F47*AllocPremLow*VLOOKUP(TermHigh-$B47,ExitCharge,2,TRUE),0)</f>
        <v>0.36439223334808718</v>
      </c>
      <c r="P47" s="32">
        <f>IF($B47&lt;=TermHigh,SUM(M47:O47)-'Policy projection'!$C47*'Fund Projection'!$G47,0)</f>
        <v>1.6565365136884946</v>
      </c>
      <c r="Q47" s="33">
        <f t="shared" si="2"/>
        <v>310.34266612742414</v>
      </c>
      <c r="R47" s="31">
        <f>IF($B47&lt;=TermLow,'Policy projection'!$C47*(PremiumMed*VLOOKUP(PremiumMed,PremiumCharge,2)),0)</f>
        <v>0.82832587811854175</v>
      </c>
      <c r="S47" s="32">
        <f>IF($B47&lt;=TermLow,'Policy projection'!$C47*(AllocPremMed*'Fund Projection'!$E47),0)</f>
        <v>2.9777252398822216</v>
      </c>
      <c r="T47" s="32">
        <f>IF($B47&lt;=TermLow,'Policy projection'!$E47*'Fund Projection'!$F47*AllocPremMed*VLOOKUP(TermLow-$B47,ExitCharge,2,TRUE),0)</f>
        <v>0</v>
      </c>
      <c r="U47" s="32">
        <f>IF($B47&lt;=TermLow,SUM(R47:T47)-'Policy projection'!$C47*'Fund Projection'!$G47,0)</f>
        <v>2.3969219939483306</v>
      </c>
      <c r="V47" s="33">
        <f t="shared" si="3"/>
        <v>53.201003878920204</v>
      </c>
      <c r="W47" s="31">
        <f>IF($B47&lt;=TermMed,'Policy projection'!$C47*(PremiumMed*VLOOKUP(PremiumMed,PremiumCharge,2)),0)</f>
        <v>0.82832587811854175</v>
      </c>
      <c r="X47" s="32">
        <f>IF($B47&lt;=TermMed,'Policy projection'!$C47*(AllocPremMed*'Fund Projection'!$E47),0)</f>
        <v>2.9777252398822216</v>
      </c>
      <c r="Y47" s="32">
        <f>IF($B47&lt;=TermMed,'Policy projection'!$E47*'Fund Projection'!$F47*AllocPremMed*VLOOKUP(TermMed-$B47,ExitCharge,2,TRUE),0)</f>
        <v>0.44628657032734798</v>
      </c>
      <c r="Z47" s="32">
        <f>IF($B47&lt;=TermMed,SUM(W47:Y47)-'Policy projection'!$C47*'Fund Projection'!$G47,0)</f>
        <v>2.8432085642756793</v>
      </c>
      <c r="AA47" s="33">
        <f t="shared" si="4"/>
        <v>310.15723992266749</v>
      </c>
      <c r="AB47" s="31">
        <f>IF($B47&lt;=TermHigh,'Policy projection'!$C47*(PremiumMed*VLOOKUP(PremiumMed,PremiumCharge,2)),0)</f>
        <v>0.82832587811854175</v>
      </c>
      <c r="AC47" s="32">
        <f>IF($B47&lt;=TermHigh,'Policy projection'!$C47*(AllocPremMed*'Fund Projection'!$E47),0)</f>
        <v>2.9777252398822216</v>
      </c>
      <c r="AD47" s="32">
        <f>IF($B47&lt;=TermHigh,'Policy projection'!$E47*'Fund Projection'!$F47*AllocPremMed*VLOOKUP(TermHigh-$B47,ExitCharge,2,TRUE),0)</f>
        <v>0.74381095054558</v>
      </c>
      <c r="AE47" s="32">
        <f>IF($B47&lt;=TermHigh,SUM(AB47:AD47)-'Policy projection'!$C47*'Fund Projection'!$G47,0)</f>
        <v>3.1407329444939114</v>
      </c>
      <c r="AF47" s="33">
        <f t="shared" si="5"/>
        <v>617.45507942234519</v>
      </c>
      <c r="AG47" s="31">
        <f>IF($B47&lt;=TermLow,'Policy projection'!$C47*(PremiumHigh*VLOOKUP(PremiumHigh,PremiumCharge,2)),0)</f>
        <v>0</v>
      </c>
      <c r="AH47" s="32">
        <f>IF($B47&lt;=TermLow,'Policy projection'!$C47*(AllocPremHigh*'Fund Projection'!$E47),0)</f>
        <v>6.0156065452166088</v>
      </c>
      <c r="AI47" s="32">
        <f>IF($B47&lt;=TermLow,'Policy projection'!$E47*'Fund Projection'!$F47*AllocPremHigh*VLOOKUP(TermLow-$B47,ExitCharge,2,TRUE),0)</f>
        <v>0</v>
      </c>
      <c r="AJ47" s="32">
        <f>IF($B47&lt;=TermLow,SUM(AG47:AI47)-'Policy projection'!$C47*'Fund Projection'!$G47,0)</f>
        <v>4.6064774211641764</v>
      </c>
      <c r="AK47" s="33">
        <f t="shared" si="6"/>
        <v>103.45882568514699</v>
      </c>
      <c r="AL47" s="31">
        <f>IF($B47&lt;=TermMed,'Policy projection'!$C47*(PremiumHigh*VLOOKUP(PremiumHigh,PremiumCharge,2)),0)</f>
        <v>0</v>
      </c>
      <c r="AM47" s="32">
        <f>IF($B47&lt;=TermMed,'Policy projection'!$C47*(AllocPremHigh*'Fund Projection'!$E47),0)</f>
        <v>6.0156065452166088</v>
      </c>
      <c r="AN47" s="32">
        <f>IF($B47&lt;=TermMed,'Policy projection'!$E47*'Fund Projection'!$F47*AllocPremHigh*VLOOKUP(TermMed-$B47,ExitCharge,2,TRUE),0)</f>
        <v>0.90158903096433929</v>
      </c>
      <c r="AO47" s="32">
        <f>IF($B47&lt;=TermMed,SUM(AL47:AN47)-'Policy projection'!$C47*'Fund Projection'!$G47,0)</f>
        <v>5.5080664521285154</v>
      </c>
      <c r="AP47" s="33">
        <f t="shared" si="7"/>
        <v>614.5613525399865</v>
      </c>
      <c r="AQ47" s="31">
        <f>IF($B47&lt;=TermHigh,'Policy projection'!$C47*(PremiumHigh*VLOOKUP(PremiumHigh,PremiumCharge,2)),0)</f>
        <v>0</v>
      </c>
      <c r="AR47" s="32">
        <f>IF($B47&lt;=TermHigh,'Policy projection'!$C47*(AllocPremHigh*'Fund Projection'!$E47),0)</f>
        <v>6.0156065452166088</v>
      </c>
      <c r="AS47" s="32">
        <f>IF($B47&lt;=TermHigh,'Policy projection'!$E47*'Fund Projection'!$F47*AllocPremHigh*VLOOKUP(TermHigh-$B47,ExitCharge,2,TRUE),0)</f>
        <v>1.5026483849405656</v>
      </c>
      <c r="AT47" s="32">
        <f>IF($B47&lt;=TermHigh,SUM(AQ47:AS47)-'Policy projection'!$C47*'Fund Projection'!$G47,0)</f>
        <v>6.1091258061047418</v>
      </c>
      <c r="AU47" s="33">
        <f t="shared" si="8"/>
        <v>1231.6799060121855</v>
      </c>
    </row>
    <row r="48" spans="1:47" x14ac:dyDescent="0.3">
      <c r="A48">
        <f t="shared" si="10"/>
        <v>43</v>
      </c>
      <c r="B48">
        <f t="shared" si="9"/>
        <v>4</v>
      </c>
      <c r="C48" s="31">
        <f>IF($B48&lt;=TermLow,'Policy projection'!$C48*(PremiumLow*VLOOKUP(PremiumLow,PremiumCharge,2)),0)</f>
        <v>1.2367940767657477</v>
      </c>
      <c r="D48" s="32">
        <f>IF($B48&lt;=TermLow,'Policy projection'!$C48*(AllocPremLow*'Fund Projection'!$E48),0)</f>
        <v>1.4879236712509452</v>
      </c>
      <c r="E48" s="32">
        <f>IF($B48&lt;=TermLow,'Policy projection'!$E48*'Fund Projection'!$F48*AllocPremLow*VLOOKUP(TermLow-$B48,ExitCharge,2,TRUE),0)</f>
        <v>0</v>
      </c>
      <c r="F48" s="32">
        <f>IF($B48&lt;=TermLow,SUM(C48:E48)-'Policy projection'!$C48*'Fund Projection'!$G48,0)</f>
        <v>1.3213457971417171</v>
      </c>
      <c r="G48" s="33">
        <f t="shared" si="0"/>
        <v>26.896915749532273</v>
      </c>
      <c r="H48" s="31">
        <f>IF($B48&lt;=TermMed,'Policy projection'!$C48*(PremiumLow*VLOOKUP(PremiumLow,PremiumCharge,2)),0)</f>
        <v>1.2367940767657477</v>
      </c>
      <c r="I48" s="32">
        <f>IF($B48&lt;=TermMed,'Policy projection'!$C48*(AllocPremLow*'Fund Projection'!$E48),0)</f>
        <v>1.4879236712509452</v>
      </c>
      <c r="J48" s="32">
        <f>IF($B48&lt;=TermMed,'Policy projection'!$E48*'Fund Projection'!$F48*AllocPremLow*VLOOKUP(TermMed-$B48,ExitCharge,2,TRUE),0)</f>
        <v>0.22300256022873544</v>
      </c>
      <c r="K48" s="32">
        <f>IF($B48&lt;=TermMed,SUM(H48:J48)-'Policy projection'!$C48*'Fund Projection'!$G48,0)</f>
        <v>1.5443483573704526</v>
      </c>
      <c r="L48" s="33">
        <f t="shared" si="1"/>
        <v>157.10255059205039</v>
      </c>
      <c r="M48" s="31">
        <f>IF($B48&lt;=TermHigh,'Policy projection'!$C48*(PremiumLow*VLOOKUP(PremiumLow,PremiumCharge,2)),0)</f>
        <v>1.2367940767657477</v>
      </c>
      <c r="N48" s="32">
        <f>IF($B48&lt;=TermHigh,'Policy projection'!$C48*(AllocPremLow*'Fund Projection'!$E48),0)</f>
        <v>1.4879236712509452</v>
      </c>
      <c r="O48" s="32">
        <f>IF($B48&lt;=TermHigh,'Policy projection'!$E48*'Fund Projection'!$F48*AllocPremLow*VLOOKUP(TermHigh-$B48,ExitCharge,2,TRUE),0)</f>
        <v>0.37167093371455912</v>
      </c>
      <c r="P48" s="32">
        <f>IF($B48&lt;=TermHigh,SUM(M48:O48)-'Policy projection'!$C48*'Fund Projection'!$G48,0)</f>
        <v>1.693016730856276</v>
      </c>
      <c r="Q48" s="33">
        <f t="shared" si="2"/>
        <v>309.97922405593323</v>
      </c>
      <c r="R48" s="31">
        <f>IF($B48&lt;=TermLow,'Policy projection'!$C48*(PremiumMed*VLOOKUP(PremiumMed,PremiumCharge,2)),0)</f>
        <v>0.82452938451049851</v>
      </c>
      <c r="S48" s="32">
        <f>IF($B48&lt;=TermLow,'Policy projection'!$C48*(AllocPremMed*'Fund Projection'!$E48),0)</f>
        <v>3.0372050196668781</v>
      </c>
      <c r="T48" s="32">
        <f>IF($B48&lt;=TermLow,'Policy projection'!$E48*'Fund Projection'!$F48*AllocPremMed*VLOOKUP(TermLow-$B48,ExitCharge,2,TRUE),0)</f>
        <v>0</v>
      </c>
      <c r="U48" s="32">
        <f>IF($B48&lt;=TermLow,SUM(R48:T48)-'Policy projection'!$C48*'Fund Projection'!$G48,0)</f>
        <v>2.4583624533024007</v>
      </c>
      <c r="V48" s="33">
        <f t="shared" si="3"/>
        <v>51.025752734467375</v>
      </c>
      <c r="W48" s="31">
        <f>IF($B48&lt;=TermMed,'Policy projection'!$C48*(PremiumMed*VLOOKUP(PremiumMed,PremiumCharge,2)),0)</f>
        <v>0.82452938451049851</v>
      </c>
      <c r="X48" s="32">
        <f>IF($B48&lt;=TermMed,'Policy projection'!$C48*(AllocPremMed*'Fund Projection'!$E48),0)</f>
        <v>3.0372050196668781</v>
      </c>
      <c r="Y48" s="32">
        <f>IF($B48&lt;=TermMed,'Policy projection'!$E48*'Fund Projection'!$F48*AllocPremMed*VLOOKUP(TermMed-$B48,ExitCharge,2,TRUE),0)</f>
        <v>0.45520110232257338</v>
      </c>
      <c r="Z48" s="32">
        <f>IF($B48&lt;=TermMed,SUM(W48:Y48)-'Policy projection'!$C48*'Fund Projection'!$G48,0)</f>
        <v>2.9135635556249744</v>
      </c>
      <c r="AA48" s="33">
        <f t="shared" si="4"/>
        <v>308.60635319140289</v>
      </c>
      <c r="AB48" s="31">
        <f>IF($B48&lt;=TermHigh,'Policy projection'!$C48*(PremiumMed*VLOOKUP(PremiumMed,PremiumCharge,2)),0)</f>
        <v>0.82452938451049851</v>
      </c>
      <c r="AC48" s="32">
        <f>IF($B48&lt;=TermHigh,'Policy projection'!$C48*(AllocPremMed*'Fund Projection'!$E48),0)</f>
        <v>3.0372050196668781</v>
      </c>
      <c r="AD48" s="32">
        <f>IF($B48&lt;=TermHigh,'Policy projection'!$E48*'Fund Projection'!$F48*AllocPremMed*VLOOKUP(TermHigh-$B48,ExitCharge,2,TRUE),0)</f>
        <v>0.75866850387095575</v>
      </c>
      <c r="AE48" s="32">
        <f>IF($B48&lt;=TermHigh,SUM(AB48:AD48)-'Policy projection'!$C48*'Fund Projection'!$G48,0)</f>
        <v>3.217030957173356</v>
      </c>
      <c r="AF48" s="33">
        <f t="shared" si="5"/>
        <v>616.8870759754443</v>
      </c>
      <c r="AG48" s="31">
        <f>IF($B48&lt;=TermLow,'Policy projection'!$C48*(PremiumHigh*VLOOKUP(PremiumHigh,PremiumCharge,2)),0)</f>
        <v>0</v>
      </c>
      <c r="AH48" s="32">
        <f>IF($B48&lt;=TermLow,'Policy projection'!$C48*(AllocPremHigh*'Fund Projection'!$E48),0)</f>
        <v>6.1357677164987434</v>
      </c>
      <c r="AI48" s="32">
        <f>IF($B48&lt;=TermLow,'Policy projection'!$E48*'Fund Projection'!$F48*AllocPremHigh*VLOOKUP(TermLow-$B48,ExitCharge,2,TRUE),0)</f>
        <v>0</v>
      </c>
      <c r="AJ48" s="32">
        <f>IF($B48&lt;=TermLow,SUM(AG48:AI48)-'Policy projection'!$C48*'Fund Projection'!$G48,0)</f>
        <v>4.7323957656237674</v>
      </c>
      <c r="AK48" s="33">
        <f t="shared" si="6"/>
        <v>99.2834267043376</v>
      </c>
      <c r="AL48" s="31">
        <f>IF($B48&lt;=TermMed,'Policy projection'!$C48*(PremiumHigh*VLOOKUP(PremiumHigh,PremiumCharge,2)),0)</f>
        <v>0</v>
      </c>
      <c r="AM48" s="32">
        <f>IF($B48&lt;=TermMed,'Policy projection'!$C48*(AllocPremHigh*'Fund Projection'!$E48),0)</f>
        <v>6.1357677164987434</v>
      </c>
      <c r="AN48" s="32">
        <f>IF($B48&lt;=TermMed,'Policy projection'!$E48*'Fund Projection'!$F48*AllocPremHigh*VLOOKUP(TermMed-$B48,ExitCharge,2,TRUE),0)</f>
        <v>0.91959818651024927</v>
      </c>
      <c r="AO48" s="32">
        <f>IF($B48&lt;=TermMed,SUM(AL48:AN48)-'Policy projection'!$C48*'Fund Projection'!$G48,0)</f>
        <v>5.651993952134017</v>
      </c>
      <c r="AP48" s="33">
        <f t="shared" si="7"/>
        <v>611.61395839010788</v>
      </c>
      <c r="AQ48" s="31">
        <f>IF($B48&lt;=TermHigh,'Policy projection'!$C48*(PremiumHigh*VLOOKUP(PremiumHigh,PremiumCharge,2)),0)</f>
        <v>0</v>
      </c>
      <c r="AR48" s="32">
        <f>IF($B48&lt;=TermHigh,'Policy projection'!$C48*(AllocPremHigh*'Fund Projection'!$E48),0)</f>
        <v>6.1357677164987434</v>
      </c>
      <c r="AS48" s="32">
        <f>IF($B48&lt;=TermHigh,'Policy projection'!$E48*'Fund Projection'!$F48*AllocPremHigh*VLOOKUP(TermHigh-$B48,ExitCharge,2,TRUE),0)</f>
        <v>1.5326636441837489</v>
      </c>
      <c r="AT48" s="32">
        <f>IF($B48&lt;=TermHigh,SUM(AQ48:AS48)-'Policy projection'!$C48*'Fund Projection'!$G48,0)</f>
        <v>6.2650594098075159</v>
      </c>
      <c r="AU48" s="33">
        <f t="shared" si="8"/>
        <v>1230.702779814465</v>
      </c>
    </row>
    <row r="49" spans="1:47" x14ac:dyDescent="0.3">
      <c r="A49">
        <f t="shared" si="10"/>
        <v>44</v>
      </c>
      <c r="B49">
        <f t="shared" si="9"/>
        <v>4</v>
      </c>
      <c r="C49" s="31">
        <f>IF($B49&lt;=TermLow,'Policy projection'!$C49*(PremiumLow*VLOOKUP(PremiumLow,PremiumCharge,2)),0)</f>
        <v>1.231125437247238</v>
      </c>
      <c r="D49" s="32">
        <f>IF($B49&lt;=TermLow,'Policy projection'!$C49*(AllocPremLow*'Fund Projection'!$E49),0)</f>
        <v>1.5168243630849068</v>
      </c>
      <c r="E49" s="32">
        <f>IF($B49&lt;=TermLow,'Policy projection'!$E49*'Fund Projection'!$F49*AllocPremLow*VLOOKUP(TermLow-$B49,ExitCharge,2,TRUE),0)</f>
        <v>0</v>
      </c>
      <c r="F49" s="32">
        <f>IF($B49&lt;=TermLow,SUM(C49:E49)-'Policy projection'!$C49*'Fund Projection'!$G49,0)</f>
        <v>1.3503115009839624</v>
      </c>
      <c r="G49" s="33">
        <f t="shared" si="0"/>
        <v>25.687640434680272</v>
      </c>
      <c r="H49" s="31">
        <f>IF($B49&lt;=TermMed,'Policy projection'!$C49*(PremiumLow*VLOOKUP(PremiumLow,PremiumCharge,2)),0)</f>
        <v>1.231125437247238</v>
      </c>
      <c r="I49" s="32">
        <f>IF($B49&lt;=TermMed,'Policy projection'!$C49*(AllocPremLow*'Fund Projection'!$E49),0)</f>
        <v>1.5168243630849068</v>
      </c>
      <c r="J49" s="32">
        <f>IF($B49&lt;=TermMed,'Policy projection'!$E49*'Fund Projection'!$F49*AllocPremLow*VLOOKUP(TermMed-$B49,ExitCharge,2,TRUE),0)</f>
        <v>0.22733405141735044</v>
      </c>
      <c r="K49" s="32">
        <f>IF($B49&lt;=TermMed,SUM(H49:J49)-'Policy projection'!$C49*'Fund Projection'!$G49,0)</f>
        <v>1.5776455524013127</v>
      </c>
      <c r="L49" s="33">
        <f t="shared" si="1"/>
        <v>156.21279619548017</v>
      </c>
      <c r="M49" s="31">
        <f>IF($B49&lt;=TermHigh,'Policy projection'!$C49*(PremiumLow*VLOOKUP(PremiumLow,PremiumCharge,2)),0)</f>
        <v>1.231125437247238</v>
      </c>
      <c r="N49" s="32">
        <f>IF($B49&lt;=TermHigh,'Policy projection'!$C49*(AllocPremLow*'Fund Projection'!$E49),0)</f>
        <v>1.5168243630849068</v>
      </c>
      <c r="O49" s="32">
        <f>IF($B49&lt;=TermHigh,'Policy projection'!$E49*'Fund Projection'!$F49*AllocPremLow*VLOOKUP(TermHigh-$B49,ExitCharge,2,TRUE),0)</f>
        <v>0.37889008569558413</v>
      </c>
      <c r="P49" s="32">
        <f>IF($B49&lt;=TermHigh,SUM(M49:O49)-'Policy projection'!$C49*'Fund Projection'!$G49,0)</f>
        <v>1.7292015866795465</v>
      </c>
      <c r="Q49" s="33">
        <f t="shared" si="2"/>
        <v>309.57778742530996</v>
      </c>
      <c r="R49" s="31">
        <f>IF($B49&lt;=TermLow,'Policy projection'!$C49*(PremiumMed*VLOOKUP(PremiumMed,PremiumCharge,2)),0)</f>
        <v>0.8207502914981587</v>
      </c>
      <c r="S49" s="32">
        <f>IF($B49&lt;=TermLow,'Policy projection'!$C49*(AllocPremMed*'Fund Projection'!$E49),0)</f>
        <v>3.0961981844413562</v>
      </c>
      <c r="T49" s="32">
        <f>IF($B49&lt;=TermLow,'Policy projection'!$E49*'Fund Projection'!$F49*AllocPremMed*VLOOKUP(TermLow-$B49,ExitCharge,2,TRUE),0)</f>
        <v>0</v>
      </c>
      <c r="U49" s="32">
        <f>IF($B49&lt;=TermLow,SUM(R49:T49)-'Policy projection'!$C49*'Fund Projection'!$G49,0)</f>
        <v>2.5193101765913326</v>
      </c>
      <c r="V49" s="33">
        <f t="shared" si="3"/>
        <v>48.779997584225256</v>
      </c>
      <c r="W49" s="31">
        <f>IF($B49&lt;=TermMed,'Policy projection'!$C49*(PremiumMed*VLOOKUP(PremiumMed,PremiumCharge,2)),0)</f>
        <v>0.8207502914981587</v>
      </c>
      <c r="X49" s="32">
        <f>IF($B49&lt;=TermMed,'Policy projection'!$C49*(AllocPremMed*'Fund Projection'!$E49),0)</f>
        <v>3.0961981844413562</v>
      </c>
      <c r="Y49" s="32">
        <f>IF($B49&lt;=TermMed,'Policy projection'!$E49*'Fund Projection'!$F49*AllocPremMed*VLOOKUP(TermMed-$B49,ExitCharge,2,TRUE),0)</f>
        <v>0.46404270289314831</v>
      </c>
      <c r="Z49" s="32">
        <f>IF($B49&lt;=TermMed,SUM(W49:Y49)-'Policy projection'!$C49*'Fund Projection'!$G49,0)</f>
        <v>2.9833528794844808</v>
      </c>
      <c r="AA49" s="33">
        <f t="shared" si="4"/>
        <v>306.97864944074206</v>
      </c>
      <c r="AB49" s="31">
        <f>IF($B49&lt;=TermHigh,'Policy projection'!$C49*(PremiumMed*VLOOKUP(PremiumMed,PremiumCharge,2)),0)</f>
        <v>0.8207502914981587</v>
      </c>
      <c r="AC49" s="32">
        <f>IF($B49&lt;=TermHigh,'Policy projection'!$C49*(AllocPremMed*'Fund Projection'!$E49),0)</f>
        <v>3.0961981844413562</v>
      </c>
      <c r="AD49" s="32">
        <f>IF($B49&lt;=TermHigh,'Policy projection'!$E49*'Fund Projection'!$F49*AllocPremMed*VLOOKUP(TermHigh-$B49,ExitCharge,2,TRUE),0)</f>
        <v>0.77340450482191392</v>
      </c>
      <c r="AE49" s="32">
        <f>IF($B49&lt;=TermHigh,SUM(AB49:AD49)-'Policy projection'!$C49*'Fund Projection'!$G49,0)</f>
        <v>3.2927146814132469</v>
      </c>
      <c r="AF49" s="33">
        <f t="shared" si="5"/>
        <v>616.24040783483531</v>
      </c>
      <c r="AG49" s="31">
        <f>IF($B49&lt;=TermLow,'Policy projection'!$C49*(PremiumHigh*VLOOKUP(PremiumHigh,PremiumCharge,2)),0)</f>
        <v>0</v>
      </c>
      <c r="AH49" s="32">
        <f>IF($B49&lt;=TermLow,'Policy projection'!$C49*(AllocPremHigh*'Fund Projection'!$E49),0)</f>
        <v>6.2549458271542555</v>
      </c>
      <c r="AI49" s="32">
        <f>IF($B49&lt;=TermLow,'Policy projection'!$E49*'Fund Projection'!$F49*AllocPremHigh*VLOOKUP(TermLow-$B49,ExitCharge,2,TRUE),0)</f>
        <v>0</v>
      </c>
      <c r="AJ49" s="32">
        <f>IF($B49&lt;=TermLow,SUM(AG49:AI49)-'Policy projection'!$C49*'Fund Projection'!$G49,0)</f>
        <v>4.8573075278060731</v>
      </c>
      <c r="AK49" s="33">
        <f t="shared" si="6"/>
        <v>94.964711883315246</v>
      </c>
      <c r="AL49" s="31">
        <f>IF($B49&lt;=TermMed,'Policy projection'!$C49*(PremiumHigh*VLOOKUP(PremiumHigh,PremiumCharge,2)),0)</f>
        <v>0</v>
      </c>
      <c r="AM49" s="32">
        <f>IF($B49&lt;=TermMed,'Policy projection'!$C49*(AllocPremHigh*'Fund Projection'!$E49),0)</f>
        <v>6.2549458271542555</v>
      </c>
      <c r="AN49" s="32">
        <f>IF($B49&lt;=TermMed,'Policy projection'!$E49*'Fund Projection'!$F49*AllocPremHigh*VLOOKUP(TermMed-$B49,ExitCharge,2,TRUE),0)</f>
        <v>0.93746000584474398</v>
      </c>
      <c r="AO49" s="32">
        <f>IF($B49&lt;=TermMed,SUM(AL49:AN49)-'Policy projection'!$C49*'Fund Projection'!$G49,0)</f>
        <v>5.7947675336508171</v>
      </c>
      <c r="AP49" s="33">
        <f t="shared" si="7"/>
        <v>608.51035593126596</v>
      </c>
      <c r="AQ49" s="31">
        <f>IF($B49&lt;=TermHigh,'Policy projection'!$C49*(PremiumHigh*VLOOKUP(PremiumHigh,PremiumCharge,2)),0)</f>
        <v>0</v>
      </c>
      <c r="AR49" s="32">
        <f>IF($B49&lt;=TermHigh,'Policy projection'!$C49*(AllocPremHigh*'Fund Projection'!$E49),0)</f>
        <v>6.2549458271542555</v>
      </c>
      <c r="AS49" s="32">
        <f>IF($B49&lt;=TermHigh,'Policy projection'!$E49*'Fund Projection'!$F49*AllocPremHigh*VLOOKUP(TermHigh-$B49,ExitCharge,2,TRUE),0)</f>
        <v>1.5624333430745736</v>
      </c>
      <c r="AT49" s="32">
        <f>IF($B49&lt;=TermHigh,SUM(AQ49:AS49)-'Policy projection'!$C49*'Fund Projection'!$G49,0)</f>
        <v>6.4197408708806467</v>
      </c>
      <c r="AU49" s="33">
        <f t="shared" si="8"/>
        <v>1229.5656486538844</v>
      </c>
    </row>
    <row r="50" spans="1:47" x14ac:dyDescent="0.3">
      <c r="A50">
        <f t="shared" si="10"/>
        <v>45</v>
      </c>
      <c r="B50">
        <f t="shared" si="9"/>
        <v>4</v>
      </c>
      <c r="C50" s="31">
        <f>IF($B50&lt;=TermLow,'Policy projection'!$C50*(PremiumLow*VLOOKUP(PremiumLow,PremiumCharge,2)),0)</f>
        <v>1.2254827789931884</v>
      </c>
      <c r="D50" s="32">
        <f>IF($B50&lt;=TermLow,'Policy projection'!$C50*(AllocPremLow*'Fund Projection'!$E50),0)</f>
        <v>1.5454880621437914</v>
      </c>
      <c r="E50" s="32">
        <f>IF($B50&lt;=TermLow,'Policy projection'!$E50*'Fund Projection'!$F50*AllocPremLow*VLOOKUP(TermLow-$B50,ExitCharge,2,TRUE),0)</f>
        <v>0</v>
      </c>
      <c r="F50" s="32">
        <f>IF($B50&lt;=TermLow,SUM(C50:E50)-'Policy projection'!$C50*'Fund Projection'!$G50,0)</f>
        <v>1.3790427677655714</v>
      </c>
      <c r="G50" s="33">
        <f t="shared" si="0"/>
        <v>24.444360768840809</v>
      </c>
      <c r="H50" s="31">
        <f>IF($B50&lt;=TermMed,'Policy projection'!$C50*(PremiumLow*VLOOKUP(PremiumLow,PremiumCharge,2)),0)</f>
        <v>1.2254827789931884</v>
      </c>
      <c r="I50" s="32">
        <f>IF($B50&lt;=TermMed,'Policy projection'!$C50*(AllocPremLow*'Fund Projection'!$E50),0)</f>
        <v>1.5454880621437914</v>
      </c>
      <c r="J50" s="32">
        <f>IF($B50&lt;=TermMed,'Policy projection'!$E50*'Fund Projection'!$F50*AllocPremLow*VLOOKUP(TermMed-$B50,ExitCharge,2,TRUE),0)</f>
        <v>0.23163002331380078</v>
      </c>
      <c r="K50" s="32">
        <f>IF($B50&lt;=TermMed,SUM(H50:J50)-'Policy projection'!$C50*'Fund Projection'!$G50,0)</f>
        <v>1.6106727910793721</v>
      </c>
      <c r="L50" s="33">
        <f t="shared" si="1"/>
        <v>155.28603729389334</v>
      </c>
      <c r="M50" s="31">
        <f>IF($B50&lt;=TermHigh,'Policy projection'!$C50*(PremiumLow*VLOOKUP(PremiumLow,PremiumCharge,2)),0)</f>
        <v>1.2254827789931884</v>
      </c>
      <c r="N50" s="32">
        <f>IF($B50&lt;=TermHigh,'Policy projection'!$C50*(AllocPremLow*'Fund Projection'!$E50),0)</f>
        <v>1.5454880621437914</v>
      </c>
      <c r="O50" s="32">
        <f>IF($B50&lt;=TermHigh,'Policy projection'!$E50*'Fund Projection'!$F50*AllocPremLow*VLOOKUP(TermHigh-$B50,ExitCharge,2,TRUE),0)</f>
        <v>0.38605003885633465</v>
      </c>
      <c r="P50" s="32">
        <f>IF($B50&lt;=TermHigh,SUM(M50:O50)-'Policy projection'!$C50*'Fund Projection'!$G50,0)</f>
        <v>1.765092806621906</v>
      </c>
      <c r="Q50" s="33">
        <f t="shared" si="2"/>
        <v>309.13849328623587</v>
      </c>
      <c r="R50" s="31">
        <f>IF($B50&lt;=TermLow,'Policy projection'!$C50*(PremiumMed*VLOOKUP(PremiumMed,PremiumCharge,2)),0)</f>
        <v>0.81698851932879224</v>
      </c>
      <c r="S50" s="32">
        <f>IF($B50&lt;=TermLow,'Policy projection'!$C50*(AllocPremMed*'Fund Projection'!$E50),0)</f>
        <v>3.1547075907677389</v>
      </c>
      <c r="T50" s="32">
        <f>IF($B50&lt;=TermLow,'Policy projection'!$E50*'Fund Projection'!$F50*AllocPremMed*VLOOKUP(TermLow-$B50,ExitCharge,2,TRUE),0)</f>
        <v>0</v>
      </c>
      <c r="U50" s="32">
        <f>IF($B50&lt;=TermLow,SUM(R50:T50)-'Policy projection'!$C50*'Fund Projection'!$G50,0)</f>
        <v>2.579768036725123</v>
      </c>
      <c r="V50" s="33">
        <f t="shared" si="3"/>
        <v>46.463937397568195</v>
      </c>
      <c r="W50" s="31">
        <f>IF($B50&lt;=TermMed,'Policy projection'!$C50*(PremiumMed*VLOOKUP(PremiumMed,PremiumCharge,2)),0)</f>
        <v>0.81698851932879224</v>
      </c>
      <c r="X50" s="32">
        <f>IF($B50&lt;=TermMed,'Policy projection'!$C50*(AllocPremMed*'Fund Projection'!$E50),0)</f>
        <v>3.1547075907677389</v>
      </c>
      <c r="Y50" s="32">
        <f>IF($B50&lt;=TermMed,'Policy projection'!$E50*'Fund Projection'!$F50*AllocPremMed*VLOOKUP(TermMed-$B50,ExitCharge,2,TRUE),0)</f>
        <v>0.47281180016631497</v>
      </c>
      <c r="Z50" s="32">
        <f>IF($B50&lt;=TermMed,SUM(W50:Y50)-'Policy projection'!$C50*'Fund Projection'!$G50,0)</f>
        <v>3.0525798368914376</v>
      </c>
      <c r="AA50" s="33">
        <f t="shared" si="4"/>
        <v>305.27437426726067</v>
      </c>
      <c r="AB50" s="31">
        <f>IF($B50&lt;=TermHigh,'Policy projection'!$C50*(PremiumMed*VLOOKUP(PremiumMed,PremiumCharge,2)),0)</f>
        <v>0.81698851932879224</v>
      </c>
      <c r="AC50" s="32">
        <f>IF($B50&lt;=TermHigh,'Policy projection'!$C50*(AllocPremMed*'Fund Projection'!$E50),0)</f>
        <v>3.1547075907677389</v>
      </c>
      <c r="AD50" s="32">
        <f>IF($B50&lt;=TermHigh,'Policy projection'!$E50*'Fund Projection'!$F50*AllocPremMed*VLOOKUP(TermHigh-$B50,ExitCharge,2,TRUE),0)</f>
        <v>0.78801966694385839</v>
      </c>
      <c r="AE50" s="32">
        <f>IF($B50&lt;=TermHigh,SUM(AB50:AD50)-'Policy projection'!$C50*'Fund Projection'!$G50,0)</f>
        <v>3.3677877036689807</v>
      </c>
      <c r="AF50" s="33">
        <f t="shared" si="5"/>
        <v>615.51536151940047</v>
      </c>
      <c r="AG50" s="31">
        <f>IF($B50&lt;=TermLow,'Policy projection'!$C50*(PremiumHigh*VLOOKUP(PremiumHigh,PremiumCharge,2)),0)</f>
        <v>0</v>
      </c>
      <c r="AH50" s="32">
        <f>IF($B50&lt;=TermLow,'Policy projection'!$C50*(AllocPremHigh*'Fund Projection'!$E50),0)</f>
        <v>6.3731466480156342</v>
      </c>
      <c r="AI50" s="32">
        <f>IF($B50&lt;=TermLow,'Policy projection'!$E50*'Fund Projection'!$F50*AllocPremHigh*VLOOKUP(TermLow-$B50,ExitCharge,2,TRUE),0)</f>
        <v>0</v>
      </c>
      <c r="AJ50" s="32">
        <f>IF($B50&lt;=TermLow,SUM(AG50:AI50)-'Policy projection'!$C50*'Fund Projection'!$G50,0)</f>
        <v>4.9812185746442257</v>
      </c>
      <c r="AK50" s="33">
        <f t="shared" si="6"/>
        <v>90.503090655022987</v>
      </c>
      <c r="AL50" s="31">
        <f>IF($B50&lt;=TermMed,'Policy projection'!$C50*(PremiumHigh*VLOOKUP(PremiumHigh,PremiumCharge,2)),0)</f>
        <v>0</v>
      </c>
      <c r="AM50" s="32">
        <f>IF($B50&lt;=TermMed,'Policy projection'!$C50*(AllocPremHigh*'Fund Projection'!$E50),0)</f>
        <v>6.3731466480156342</v>
      </c>
      <c r="AN50" s="32">
        <f>IF($B50&lt;=TermMed,'Policy projection'!$E50*'Fund Projection'!$F50*AllocPremHigh*VLOOKUP(TermMed-$B50,ExitCharge,2,TRUE),0)</f>
        <v>0.95517535387134345</v>
      </c>
      <c r="AO50" s="32">
        <f>IF($B50&lt;=TermMed,SUM(AL50:AN50)-'Policy projection'!$C50*'Fund Projection'!$G50,0)</f>
        <v>5.9363939285155691</v>
      </c>
      <c r="AP50" s="33">
        <f t="shared" si="7"/>
        <v>605.25104821399543</v>
      </c>
      <c r="AQ50" s="31">
        <f>IF($B50&lt;=TermHigh,'Policy projection'!$C50*(PremiumHigh*VLOOKUP(PremiumHigh,PremiumCharge,2)),0)</f>
        <v>0</v>
      </c>
      <c r="AR50" s="32">
        <f>IF($B50&lt;=TermHigh,'Policy projection'!$C50*(AllocPremHigh*'Fund Projection'!$E50),0)</f>
        <v>6.3731466480156342</v>
      </c>
      <c r="AS50" s="32">
        <f>IF($B50&lt;=TermHigh,'Policy projection'!$E50*'Fund Projection'!$F50*AllocPremHigh*VLOOKUP(TermHigh-$B50,ExitCharge,2,TRUE),0)</f>
        <v>1.5919589231189057</v>
      </c>
      <c r="AT50" s="32">
        <f>IF($B50&lt;=TermHigh,SUM(AQ50:AS50)-'Policy projection'!$C50*'Fund Projection'!$G50,0)</f>
        <v>6.5731774977631314</v>
      </c>
      <c r="AU50" s="33">
        <f t="shared" si="8"/>
        <v>1228.2690979857284</v>
      </c>
    </row>
    <row r="51" spans="1:47" x14ac:dyDescent="0.3">
      <c r="A51">
        <f t="shared" si="10"/>
        <v>46</v>
      </c>
      <c r="B51">
        <f t="shared" si="9"/>
        <v>4</v>
      </c>
      <c r="C51" s="31">
        <f>IF($B51&lt;=TermLow,'Policy projection'!$C51*(PremiumLow*VLOOKUP(PremiumLow,PremiumCharge,2)),0)</f>
        <v>1.2198659829228029</v>
      </c>
      <c r="D51" s="32">
        <f>IF($B51&lt;=TermLow,'Policy projection'!$C51*(AllocPremLow*'Fund Projection'!$E51),0)</f>
        <v>1.5739161605426355</v>
      </c>
      <c r="E51" s="32">
        <f>IF($B51&lt;=TermLow,'Policy projection'!$E51*'Fund Projection'!$F51*AllocPremLow*VLOOKUP(TermLow-$B51,ExitCharge,2,TRUE),0)</f>
        <v>0</v>
      </c>
      <c r="F51" s="32">
        <f>IF($B51&lt;=TermLow,SUM(C51:E51)-'Policy projection'!$C51*'Fund Projection'!$G51,0)</f>
        <v>1.4075409662287983</v>
      </c>
      <c r="G51" s="33">
        <f t="shared" si="0"/>
        <v>23.167169504278739</v>
      </c>
      <c r="H51" s="31">
        <f>IF($B51&lt;=TermMed,'Policy projection'!$C51*(PremiumLow*VLOOKUP(PremiumLow,PremiumCharge,2)),0)</f>
        <v>1.2198659829228029</v>
      </c>
      <c r="I51" s="32">
        <f>IF($B51&lt;=TermMed,'Policy projection'!$C51*(AllocPremLow*'Fund Projection'!$E51),0)</f>
        <v>1.5739161605426355</v>
      </c>
      <c r="J51" s="32">
        <f>IF($B51&lt;=TermMed,'Policy projection'!$E51*'Fund Projection'!$F51*AllocPremLow*VLOOKUP(TermMed-$B51,ExitCharge,2,TRUE),0)</f>
        <v>0.23589068456132747</v>
      </c>
      <c r="K51" s="32">
        <f>IF($B51&lt;=TermMed,SUM(H51:J51)-'Policy projection'!$C51*'Fund Projection'!$G51,0)</f>
        <v>1.6434316507901259</v>
      </c>
      <c r="L51" s="33">
        <f t="shared" si="1"/>
        <v>154.3223896582052</v>
      </c>
      <c r="M51" s="31">
        <f>IF($B51&lt;=TermHigh,'Policy projection'!$C51*(PremiumLow*VLOOKUP(PremiumLow,PremiumCharge,2)),0)</f>
        <v>1.2198659829228029</v>
      </c>
      <c r="N51" s="32">
        <f>IF($B51&lt;=TermHigh,'Policy projection'!$C51*(AllocPremLow*'Fund Projection'!$E51),0)</f>
        <v>1.5739161605426355</v>
      </c>
      <c r="O51" s="32">
        <f>IF($B51&lt;=TermHigh,'Policy projection'!$E51*'Fund Projection'!$F51*AllocPremLow*VLOOKUP(TermHigh-$B51,ExitCharge,2,TRUE),0)</f>
        <v>0.39315114093554582</v>
      </c>
      <c r="P51" s="32">
        <f>IF($B51&lt;=TermHigh,SUM(M51:O51)-'Policy projection'!$C51*'Fund Projection'!$G51,0)</f>
        <v>1.8006921071643442</v>
      </c>
      <c r="Q51" s="33">
        <f t="shared" si="2"/>
        <v>308.6614775349733</v>
      </c>
      <c r="R51" s="31">
        <f>IF($B51&lt;=TermLow,'Policy projection'!$C51*(PremiumMed*VLOOKUP(PremiumMed,PremiumCharge,2)),0)</f>
        <v>0.81324398861520197</v>
      </c>
      <c r="S51" s="32">
        <f>IF($B51&lt;=TermLow,'Policy projection'!$C51*(AllocPremMed*'Fund Projection'!$E51),0)</f>
        <v>3.2127360802829052</v>
      </c>
      <c r="T51" s="32">
        <f>IF($B51&lt;=TermLow,'Policy projection'!$E51*'Fund Projection'!$F51*AllocPremMed*VLOOKUP(TermLow-$B51,ExitCharge,2,TRUE),0)</f>
        <v>0</v>
      </c>
      <c r="U51" s="32">
        <f>IF($B51&lt;=TermLow,SUM(R51:T51)-'Policy projection'!$C51*'Fund Projection'!$G51,0)</f>
        <v>2.6397388916614672</v>
      </c>
      <c r="V51" s="33">
        <f t="shared" si="3"/>
        <v>44.077769099999607</v>
      </c>
      <c r="W51" s="31">
        <f>IF($B51&lt;=TermMed,'Policy projection'!$C51*(PremiumMed*VLOOKUP(PremiumMed,PremiumCharge,2)),0)</f>
        <v>0.81324398861520197</v>
      </c>
      <c r="X51" s="32">
        <f>IF($B51&lt;=TermMed,'Policy projection'!$C51*(AllocPremMed*'Fund Projection'!$E51),0)</f>
        <v>3.2127360802829052</v>
      </c>
      <c r="Y51" s="32">
        <f>IF($B51&lt;=TermMed,'Policy projection'!$E51*'Fund Projection'!$F51*AllocPremMed*VLOOKUP(TermMed-$B51,ExitCharge,2,TRUE),0)</f>
        <v>0.48150882003240042</v>
      </c>
      <c r="Z51" s="32">
        <f>IF($B51&lt;=TermMed,SUM(W51:Y51)-'Policy projection'!$C51*'Fund Projection'!$G51,0)</f>
        <v>3.1212477116938673</v>
      </c>
      <c r="AA51" s="33">
        <f t="shared" si="4"/>
        <v>303.49377098981614</v>
      </c>
      <c r="AB51" s="31">
        <f>IF($B51&lt;=TermHigh,'Policy projection'!$C51*(PremiumMed*VLOOKUP(PremiumMed,PremiumCharge,2)),0)</f>
        <v>0.81324398861520197</v>
      </c>
      <c r="AC51" s="32">
        <f>IF($B51&lt;=TermHigh,'Policy projection'!$C51*(AllocPremMed*'Fund Projection'!$E51),0)</f>
        <v>3.2127360802829052</v>
      </c>
      <c r="AD51" s="32">
        <f>IF($B51&lt;=TermHigh,'Policy projection'!$E51*'Fund Projection'!$F51*AllocPremMed*VLOOKUP(TermHigh-$B51,ExitCharge,2,TRUE),0)</f>
        <v>0.80251470005400083</v>
      </c>
      <c r="AE51" s="32">
        <f>IF($B51&lt;=TermHigh,SUM(AB51:AD51)-'Policy projection'!$C51*'Fund Projection'!$G51,0)</f>
        <v>3.4422535917154682</v>
      </c>
      <c r="AF51" s="33">
        <f t="shared" si="5"/>
        <v>614.71222115539558</v>
      </c>
      <c r="AG51" s="31">
        <f>IF($B51&lt;=TermLow,'Policy projection'!$C51*(PremiumHigh*VLOOKUP(PremiumHigh,PremiumCharge,2)),0)</f>
        <v>0</v>
      </c>
      <c r="AH51" s="32">
        <f>IF($B51&lt;=TermLow,'Policy projection'!$C51*(AllocPremHigh*'Fund Projection'!$E51),0)</f>
        <v>6.4903759197634452</v>
      </c>
      <c r="AI51" s="32">
        <f>IF($B51&lt;=TermLow,'Policy projection'!$E51*'Fund Projection'!$F51*AllocPremHigh*VLOOKUP(TermLow-$B51,ExitCharge,2,TRUE),0)</f>
        <v>0</v>
      </c>
      <c r="AJ51" s="32">
        <f>IF($B51&lt;=TermLow,SUM(AG51:AI51)-'Policy projection'!$C51*'Fund Projection'!$G51,0)</f>
        <v>5.1041347425268047</v>
      </c>
      <c r="AK51" s="33">
        <f t="shared" si="6"/>
        <v>85.898968291441349</v>
      </c>
      <c r="AL51" s="31">
        <f>IF($B51&lt;=TermMed,'Policy projection'!$C51*(PremiumHigh*VLOOKUP(PremiumHigh,PremiumCharge,2)),0)</f>
        <v>0</v>
      </c>
      <c r="AM51" s="32">
        <f>IF($B51&lt;=TermMed,'Policy projection'!$C51*(AllocPremHigh*'Fund Projection'!$E51),0)</f>
        <v>6.4903759197634452</v>
      </c>
      <c r="AN51" s="32">
        <f>IF($B51&lt;=TermMed,'Policy projection'!$E51*'Fund Projection'!$F51*AllocPremHigh*VLOOKUP(TermMed-$B51,ExitCharge,2,TRUE),0)</f>
        <v>0.9727450909745462</v>
      </c>
      <c r="AO51" s="32">
        <f>IF($B51&lt;=TermMed,SUM(AL51:AN51)-'Policy projection'!$C51*'Fund Projection'!$G51,0)</f>
        <v>6.0768798335013514</v>
      </c>
      <c r="AP51" s="33">
        <f t="shared" si="7"/>
        <v>601.83653365303815</v>
      </c>
      <c r="AQ51" s="31">
        <f>IF($B51&lt;=TermHigh,'Policy projection'!$C51*(PremiumHigh*VLOOKUP(PremiumHigh,PremiumCharge,2)),0)</f>
        <v>0</v>
      </c>
      <c r="AR51" s="32">
        <f>IF($B51&lt;=TermHigh,'Policy projection'!$C51*(AllocPremHigh*'Fund Projection'!$E51),0)</f>
        <v>6.4903759197634452</v>
      </c>
      <c r="AS51" s="32">
        <f>IF($B51&lt;=TermHigh,'Policy projection'!$E51*'Fund Projection'!$F51*AllocPremHigh*VLOOKUP(TermHigh-$B51,ExitCharge,2,TRUE),0)</f>
        <v>1.6212418182909105</v>
      </c>
      <c r="AT51" s="32">
        <f>IF($B51&lt;=TermHigh,SUM(AQ51:AS51)-'Policy projection'!$C51*'Fund Projection'!$G51,0)</f>
        <v>6.7253765608177165</v>
      </c>
      <c r="AU51" s="33">
        <f t="shared" si="8"/>
        <v>1226.8137083962392</v>
      </c>
    </row>
    <row r="52" spans="1:47" x14ac:dyDescent="0.3">
      <c r="A52">
        <f t="shared" si="10"/>
        <v>47</v>
      </c>
      <c r="B52">
        <f t="shared" si="9"/>
        <v>4</v>
      </c>
      <c r="C52" s="31">
        <f>IF($B52&lt;=TermLow,'Policy projection'!$C52*(PremiumLow*VLOOKUP(PremiumLow,PremiumCharge,2)),0)</f>
        <v>1.2142749305010734</v>
      </c>
      <c r="D52" s="32">
        <f>IF($B52&lt;=TermLow,'Policy projection'!$C52*(AllocPremLow*'Fund Projection'!$E52),0)</f>
        <v>1.6021100431207751</v>
      </c>
      <c r="E52" s="32">
        <f>IF($B52&lt;=TermLow,'Policy projection'!$E52*'Fund Projection'!$F52*AllocPremLow*VLOOKUP(TermLow-$B52,ExitCharge,2,TRUE),0)</f>
        <v>0</v>
      </c>
      <c r="F52" s="32">
        <f>IF($B52&lt;=TermLow,SUM(C52:E52)-'Policy projection'!$C52*'Fund Projection'!$G52,0)</f>
        <v>1.4358074579949562</v>
      </c>
      <c r="G52" s="33">
        <f t="shared" si="0"/>
        <v>21.856158410984435</v>
      </c>
      <c r="H52" s="31">
        <f>IF($B52&lt;=TermMed,'Policy projection'!$C52*(PremiumLow*VLOOKUP(PremiumLow,PremiumCharge,2)),0)</f>
        <v>1.2142749305010734</v>
      </c>
      <c r="I52" s="32">
        <f>IF($B52&lt;=TermMed,'Policy projection'!$C52*(AllocPremLow*'Fund Projection'!$E52),0)</f>
        <v>1.6021100431207751</v>
      </c>
      <c r="J52" s="32">
        <f>IF($B52&lt;=TermMed,'Policy projection'!$E52*'Fund Projection'!$F52*AllocPremLow*VLOOKUP(TermMed-$B52,ExitCharge,2,TRUE),0)</f>
        <v>0.24011624271272608</v>
      </c>
      <c r="K52" s="32">
        <f>IF($B52&lt;=TermMed,SUM(H52:J52)-'Policy projection'!$C52*'Fund Projection'!$G52,0)</f>
        <v>1.6759237007076822</v>
      </c>
      <c r="L52" s="33">
        <f t="shared" si="1"/>
        <v>153.32196796432427</v>
      </c>
      <c r="M52" s="31">
        <f>IF($B52&lt;=TermHigh,'Policy projection'!$C52*(PremiumLow*VLOOKUP(PremiumLow,PremiumCharge,2)),0)</f>
        <v>1.2142749305010734</v>
      </c>
      <c r="N52" s="32">
        <f>IF($B52&lt;=TermHigh,'Policy projection'!$C52*(AllocPremLow*'Fund Projection'!$E52),0)</f>
        <v>1.6021100431207751</v>
      </c>
      <c r="O52" s="32">
        <f>IF($B52&lt;=TermHigh,'Policy projection'!$E52*'Fund Projection'!$F52*AllocPremLow*VLOOKUP(TermHigh-$B52,ExitCharge,2,TRUE),0)</f>
        <v>0.40019373785454349</v>
      </c>
      <c r="P52" s="32">
        <f>IF($B52&lt;=TermHigh,SUM(M52:O52)-'Policy projection'!$C52*'Fund Projection'!$G52,0)</f>
        <v>1.8360011958494997</v>
      </c>
      <c r="Q52" s="33">
        <f t="shared" si="2"/>
        <v>308.14687491753801</v>
      </c>
      <c r="R52" s="31">
        <f>IF($B52&lt;=TermLow,'Policy projection'!$C52*(PremiumMed*VLOOKUP(PremiumMed,PremiumCharge,2)),0)</f>
        <v>0.80951662033404892</v>
      </c>
      <c r="S52" s="32">
        <f>IF($B52&lt;=TermLow,'Policy projection'!$C52*(AllocPremMed*'Fund Projection'!$E52),0)</f>
        <v>3.2702864797723037</v>
      </c>
      <c r="T52" s="32">
        <f>IF($B52&lt;=TermLow,'Policy projection'!$E52*'Fund Projection'!$F52*AllocPremMed*VLOOKUP(TermLow-$B52,ExitCharge,2,TRUE),0)</f>
        <v>0</v>
      </c>
      <c r="U52" s="32">
        <f>IF($B52&lt;=TermLow,SUM(R52:T52)-'Policy projection'!$C52*'Fund Projection'!$G52,0)</f>
        <v>2.6992255844794606</v>
      </c>
      <c r="V52" s="33">
        <f t="shared" si="3"/>
        <v>41.621687579588141</v>
      </c>
      <c r="W52" s="31">
        <f>IF($B52&lt;=TermMed,'Policy projection'!$C52*(PremiumMed*VLOOKUP(PremiumMed,PremiumCharge,2)),0)</f>
        <v>0.80951662033404892</v>
      </c>
      <c r="X52" s="32">
        <f>IF($B52&lt;=TermMed,'Policy projection'!$C52*(AllocPremMed*'Fund Projection'!$E52),0)</f>
        <v>3.2702864797723037</v>
      </c>
      <c r="Y52" s="32">
        <f>IF($B52&lt;=TermMed,'Policy projection'!$E52*'Fund Projection'!$F52*AllocPremMed*VLOOKUP(TermMed-$B52,ExitCharge,2,TRUE),0)</f>
        <v>0.4901341861558739</v>
      </c>
      <c r="Z52" s="32">
        <f>IF($B52&lt;=TermMed,SUM(W52:Y52)-'Policy projection'!$C52*'Fund Projection'!$G52,0)</f>
        <v>3.1893597706353347</v>
      </c>
      <c r="AA52" s="33">
        <f t="shared" si="4"/>
        <v>301.63708065724654</v>
      </c>
      <c r="AB52" s="31">
        <f>IF($B52&lt;=TermHigh,'Policy projection'!$C52*(PremiumMed*VLOOKUP(PremiumMed,PremiumCharge,2)),0)</f>
        <v>0.80951662033404892</v>
      </c>
      <c r="AC52" s="32">
        <f>IF($B52&lt;=TermHigh,'Policy projection'!$C52*(AllocPremMed*'Fund Projection'!$E52),0)</f>
        <v>3.2702864797723037</v>
      </c>
      <c r="AD52" s="32">
        <f>IF($B52&lt;=TermHigh,'Policy projection'!$E52*'Fund Projection'!$F52*AllocPremMed*VLOOKUP(TermHigh-$B52,ExitCharge,2,TRUE),0)</f>
        <v>0.81689031025978986</v>
      </c>
      <c r="AE52" s="32">
        <f>IF($B52&lt;=TermHigh,SUM(AB52:AD52)-'Policy projection'!$C52*'Fund Projection'!$G52,0)</f>
        <v>3.5161158947392508</v>
      </c>
      <c r="AF52" s="33">
        <f t="shared" si="5"/>
        <v>613.83126848516088</v>
      </c>
      <c r="AG52" s="31">
        <f>IF($B52&lt;=TermLow,'Policy projection'!$C52*(PremiumHigh*VLOOKUP(PremiumHigh,PremiumCharge,2)),0)</f>
        <v>0</v>
      </c>
      <c r="AH52" s="32">
        <f>IF($B52&lt;=TermLow,'Policy projection'!$C52*(AllocPremHigh*'Fund Projection'!$E52),0)</f>
        <v>6.6066393530753604</v>
      </c>
      <c r="AI52" s="32">
        <f>IF($B52&lt;=TermLow,'Policy projection'!$E52*'Fund Projection'!$F52*AllocPremHigh*VLOOKUP(TermLow-$B52,ExitCharge,2,TRUE),0)</f>
        <v>0</v>
      </c>
      <c r="AJ52" s="32">
        <f>IF($B52&lt;=TermLow,SUM(AG52:AI52)-'Policy projection'!$C52*'Fund Projection'!$G52,0)</f>
        <v>5.2260618374484684</v>
      </c>
      <c r="AK52" s="33">
        <f t="shared" si="6"/>
        <v>81.152745916795539</v>
      </c>
      <c r="AL52" s="31">
        <f>IF($B52&lt;=TermMed,'Policy projection'!$C52*(PremiumHigh*VLOOKUP(PremiumHigh,PremiumCharge,2)),0)</f>
        <v>0</v>
      </c>
      <c r="AM52" s="32">
        <f>IF($B52&lt;=TermMed,'Policy projection'!$C52*(AllocPremHigh*'Fund Projection'!$E52),0)</f>
        <v>6.6066393530753604</v>
      </c>
      <c r="AN52" s="32">
        <f>IF($B52&lt;=TermMed,'Policy projection'!$E52*'Fund Projection'!$F52*AllocPremHigh*VLOOKUP(TermMed-$B52,ExitCharge,2,TRUE),0)</f>
        <v>0.99017007304216953</v>
      </c>
      <c r="AO52" s="32">
        <f>IF($B52&lt;=TermMed,SUM(AL52:AN52)-'Policy projection'!$C52*'Fund Projection'!$G52,0)</f>
        <v>6.2162319104906381</v>
      </c>
      <c r="AP52" s="33">
        <f t="shared" si="7"/>
        <v>598.26730604309114</v>
      </c>
      <c r="AQ52" s="31">
        <f>IF($B52&lt;=TermHigh,'Policy projection'!$C52*(PremiumHigh*VLOOKUP(PremiumHigh,PremiumCharge,2)),0)</f>
        <v>0</v>
      </c>
      <c r="AR52" s="32">
        <f>IF($B52&lt;=TermHigh,'Policy projection'!$C52*(AllocPremHigh*'Fund Projection'!$E52),0)</f>
        <v>6.6066393530753604</v>
      </c>
      <c r="AS52" s="32">
        <f>IF($B52&lt;=TermHigh,'Policy projection'!$E52*'Fund Projection'!$F52*AllocPremHigh*VLOOKUP(TermHigh-$B52,ExitCharge,2,TRUE),0)</f>
        <v>1.6502834550702827</v>
      </c>
      <c r="AT52" s="32">
        <f>IF($B52&lt;=TermHigh,SUM(AQ52:AS52)-'Policy projection'!$C52*'Fund Projection'!$G52,0)</f>
        <v>6.8763452925187503</v>
      </c>
      <c r="AU52" s="33">
        <f t="shared" si="8"/>
        <v>1225.2000556204059</v>
      </c>
    </row>
    <row r="53" spans="1:47" x14ac:dyDescent="0.3">
      <c r="A53">
        <f t="shared" si="10"/>
        <v>48</v>
      </c>
      <c r="B53">
        <f t="shared" si="9"/>
        <v>4</v>
      </c>
      <c r="C53" s="31">
        <f>IF($B53&lt;=TermLow,'Policy projection'!$C53*(PremiumLow*VLOOKUP(PremiumLow,PremiumCharge,2)),0)</f>
        <v>1.2087095037362767</v>
      </c>
      <c r="D53" s="32">
        <f>IF($B53&lt;=TermLow,'Policy projection'!$C53*(AllocPremLow*'Fund Projection'!$E53),0)</f>
        <v>1.6300710874778108</v>
      </c>
      <c r="E53" s="32">
        <f>IF($B53&lt;=TermLow,'Policy projection'!$E53*'Fund Projection'!$F53*AllocPremLow*VLOOKUP(TermLow-$B53,ExitCharge,2,TRUE),0)</f>
        <v>0</v>
      </c>
      <c r="F53" s="32">
        <f>IF($B53&lt;=TermLow,SUM(C53:E53)-'Policy projection'!$C53*'Fund Projection'!$G53,0)</f>
        <v>1.4638435975994779</v>
      </c>
      <c r="G53" s="33">
        <f t="shared" si="0"/>
        <v>20.511418279701914</v>
      </c>
      <c r="H53" s="31">
        <f>IF($B53&lt;=TermMed,'Policy projection'!$C53*(PremiumLow*VLOOKUP(PremiumLow,PremiumCharge,2)),0)</f>
        <v>1.2087095037362767</v>
      </c>
      <c r="I53" s="32">
        <f>IF($B53&lt;=TermMed,'Policy projection'!$C53*(AllocPremLow*'Fund Projection'!$E53),0)</f>
        <v>1.6300710874778108</v>
      </c>
      <c r="J53" s="32">
        <f>IF($B53&lt;=TermMed,'Policy projection'!$E53*'Fund Projection'!$F53*AllocPremLow*VLOOKUP(TermMed-$B53,ExitCharge,2,TRUE),0)</f>
        <v>0.24430690423573692</v>
      </c>
      <c r="K53" s="32">
        <f>IF($B53&lt;=TermMed,SUM(H53:J53)-'Policy projection'!$C53*'Fund Projection'!$G53,0)</f>
        <v>1.7081505018352148</v>
      </c>
      <c r="L53" s="33">
        <f t="shared" si="1"/>
        <v>152.28488579680129</v>
      </c>
      <c r="M53" s="31">
        <f>IF($B53&lt;=TermHigh,'Policy projection'!$C53*(PremiumLow*VLOOKUP(PremiumLow,PremiumCharge,2)),0)</f>
        <v>1.2087095037362767</v>
      </c>
      <c r="N53" s="32">
        <f>IF($B53&lt;=TermHigh,'Policy projection'!$C53*(AllocPremLow*'Fund Projection'!$E53),0)</f>
        <v>1.6300710874778108</v>
      </c>
      <c r="O53" s="32">
        <f>IF($B53&lt;=TermHigh,'Policy projection'!$E53*'Fund Projection'!$F53*AllocPremLow*VLOOKUP(TermHigh-$B53,ExitCharge,2,TRUE),0)</f>
        <v>0.40717817372622822</v>
      </c>
      <c r="P53" s="32">
        <f>IF($B53&lt;=TermHigh,SUM(M53:O53)-'Policy projection'!$C53*'Fund Projection'!$G53,0)</f>
        <v>1.871021771325706</v>
      </c>
      <c r="Q53" s="33">
        <f t="shared" si="2"/>
        <v>307.59481903384489</v>
      </c>
      <c r="R53" s="31">
        <f>IF($B53&lt;=TermLow,'Policy projection'!$C53*(PremiumMed*VLOOKUP(PremiumMed,PremiumCharge,2)),0)</f>
        <v>0.80580633582418448</v>
      </c>
      <c r="S53" s="32">
        <f>IF($B53&lt;=TermLow,'Policy projection'!$C53*(AllocPremMed*'Fund Projection'!$E53),0)</f>
        <v>3.327361601243366</v>
      </c>
      <c r="T53" s="32">
        <f>IF($B53&lt;=TermLow,'Policy projection'!$E53*'Fund Projection'!$F53*AllocPremMed*VLOOKUP(TermLow-$B53,ExitCharge,2,TRUE),0)</f>
        <v>0</v>
      </c>
      <c r="U53" s="32">
        <f>IF($B53&lt;=TermLow,SUM(R53:T53)-'Policy projection'!$C53*'Fund Projection'!$G53,0)</f>
        <v>2.7582309434529417</v>
      </c>
      <c r="V53" s="33">
        <f t="shared" si="3"/>
        <v>39.095885693356962</v>
      </c>
      <c r="W53" s="31">
        <f>IF($B53&lt;=TermMed,'Policy projection'!$C53*(PremiumMed*VLOOKUP(PremiumMed,PremiumCharge,2)),0)</f>
        <v>0.80580633582418448</v>
      </c>
      <c r="X53" s="32">
        <f>IF($B53&lt;=TermMed,'Policy projection'!$C53*(AllocPremMed*'Fund Projection'!$E53),0)</f>
        <v>3.327361601243366</v>
      </c>
      <c r="Y53" s="32">
        <f>IF($B53&lt;=TermMed,'Policy projection'!$E53*'Fund Projection'!$F53*AllocPremMed*VLOOKUP(TermMed-$B53,ExitCharge,2,TRUE),0)</f>
        <v>0.4986883199863496</v>
      </c>
      <c r="Z53" s="32">
        <f>IF($B53&lt;=TermMed,SUM(W53:Y53)-'Policy projection'!$C53*'Fund Projection'!$G53,0)</f>
        <v>3.2569192634392916</v>
      </c>
      <c r="AA53" s="33">
        <f t="shared" si="4"/>
        <v>299.70454205601641</v>
      </c>
      <c r="AB53" s="31">
        <f>IF($B53&lt;=TermHigh,'Policy projection'!$C53*(PremiumMed*VLOOKUP(PremiumMed,PremiumCharge,2)),0)</f>
        <v>0.80580633582418448</v>
      </c>
      <c r="AC53" s="32">
        <f>IF($B53&lt;=TermHigh,'Policy projection'!$C53*(AllocPremMed*'Fund Projection'!$E53),0)</f>
        <v>3.327361601243366</v>
      </c>
      <c r="AD53" s="32">
        <f>IF($B53&lt;=TermHigh,'Policy projection'!$E53*'Fund Projection'!$F53*AllocPremMed*VLOOKUP(TermHigh-$B53,ExitCharge,2,TRUE),0)</f>
        <v>0.8311471999772494</v>
      </c>
      <c r="AE53" s="32">
        <f>IF($B53&lt;=TermHigh,SUM(AB53:AD53)-'Policy projection'!$C53*'Fund Projection'!$G53,0)</f>
        <v>3.5893781434301912</v>
      </c>
      <c r="AF53" s="33">
        <f t="shared" si="5"/>
        <v>612.87278287577635</v>
      </c>
      <c r="AG53" s="31">
        <f>IF($B53&lt;=TermLow,'Policy projection'!$C53*(PremiumHigh*VLOOKUP(PremiumHigh,PremiumCharge,2)),0)</f>
        <v>0</v>
      </c>
      <c r="AH53" s="32">
        <f>IF($B53&lt;=TermLow,'Policy projection'!$C53*(AllocPremHigh*'Fund Projection'!$E53),0)</f>
        <v>6.7219426287744763</v>
      </c>
      <c r="AI53" s="32">
        <f>IF($B53&lt;=TermLow,'Policy projection'!$E53*'Fund Projection'!$F53*AllocPremHigh*VLOOKUP(TermLow-$B53,ExitCharge,2,TRUE),0)</f>
        <v>0</v>
      </c>
      <c r="AJ53" s="32">
        <f>IF($B53&lt;=TermLow,SUM(AG53:AI53)-'Policy projection'!$C53*'Fund Projection'!$G53,0)</f>
        <v>5.3470056351598672</v>
      </c>
      <c r="AK53" s="33">
        <f t="shared" si="6"/>
        <v>76.264820520667044</v>
      </c>
      <c r="AL53" s="31">
        <f>IF($B53&lt;=TermMed,'Policy projection'!$C53*(PremiumHigh*VLOOKUP(PremiumHigh,PremiumCharge,2)),0)</f>
        <v>0</v>
      </c>
      <c r="AM53" s="32">
        <f>IF($B53&lt;=TermMed,'Policy projection'!$C53*(AllocPremHigh*'Fund Projection'!$E53),0)</f>
        <v>6.7219426287744763</v>
      </c>
      <c r="AN53" s="32">
        <f>IF($B53&lt;=TermMed,'Policy projection'!$E53*'Fund Projection'!$F53*AllocPremHigh*VLOOKUP(TermMed-$B53,ExitCharge,2,TRUE),0)</f>
        <v>1.0074511514875748</v>
      </c>
      <c r="AO53" s="32">
        <f>IF($B53&lt;=TermMed,SUM(AL53:AN53)-'Policy projection'!$C53*'Fund Projection'!$G53,0)</f>
        <v>6.3544567866474422</v>
      </c>
      <c r="AP53" s="33">
        <f t="shared" si="7"/>
        <v>594.54385457444675</v>
      </c>
      <c r="AQ53" s="31">
        <f>IF($B53&lt;=TermHigh,'Policy projection'!$C53*(PremiumHigh*VLOOKUP(PremiumHigh,PremiumCharge,2)),0)</f>
        <v>0</v>
      </c>
      <c r="AR53" s="32">
        <f>IF($B53&lt;=TermHigh,'Policy projection'!$C53*(AllocPremHigh*'Fund Projection'!$E53),0)</f>
        <v>6.7219426287744763</v>
      </c>
      <c r="AS53" s="32">
        <f>IF($B53&lt;=TermHigh,'Policy projection'!$E53*'Fund Projection'!$F53*AllocPremHigh*VLOOKUP(TermHigh-$B53,ExitCharge,2,TRUE),0)</f>
        <v>1.6790852524792914</v>
      </c>
      <c r="AT53" s="32">
        <f>IF($B53&lt;=TermHigh,SUM(AQ53:AS53)-'Policy projection'!$C53*'Fund Projection'!$G53,0)</f>
        <v>7.0260908876391586</v>
      </c>
      <c r="AU53" s="33">
        <f t="shared" si="8"/>
        <v>1223.4287105596388</v>
      </c>
    </row>
    <row r="54" spans="1:47" x14ac:dyDescent="0.3">
      <c r="A54">
        <f t="shared" si="10"/>
        <v>49</v>
      </c>
      <c r="B54">
        <f t="shared" si="9"/>
        <v>5</v>
      </c>
      <c r="C54" s="31">
        <f>IF($B54&lt;=TermLow,'Policy projection'!$C54*(PremiumLow*VLOOKUP(PremiumLow,PremiumCharge,2)),0)</f>
        <v>1.2031695851774855</v>
      </c>
      <c r="D54" s="32">
        <f>IF($B54&lt;=TermLow,'Policy projection'!$C54*(AllocPremLow*'Fund Projection'!$E54),0)</f>
        <v>1.6578006640094043</v>
      </c>
      <c r="E54" s="32">
        <f>IF($B54&lt;=TermLow,'Policy projection'!$E54*'Fund Projection'!$F54*AllocPremLow*VLOOKUP(TermLow-$B54,ExitCharge,2,TRUE),0)</f>
        <v>0</v>
      </c>
      <c r="F54" s="32">
        <f>IF($B54&lt;=TermLow,SUM(C54:E54)-'Policy projection'!$C54*'Fund Projection'!$G54,0)</f>
        <v>1.4916507325268171</v>
      </c>
      <c r="G54" s="33">
        <f t="shared" si="0"/>
        <v>19.133038924934528</v>
      </c>
      <c r="H54" s="31">
        <f>IF($B54&lt;=TermMed,'Policy projection'!$C54*(PremiumLow*VLOOKUP(PremiumLow,PremiumCharge,2)),0)</f>
        <v>1.2031695851774855</v>
      </c>
      <c r="I54" s="32">
        <f>IF($B54&lt;=TermMed,'Policy projection'!$C54*(AllocPremLow*'Fund Projection'!$E54),0)</f>
        <v>1.6578006640094043</v>
      </c>
      <c r="J54" s="32">
        <f>IF($B54&lt;=TermMed,'Policy projection'!$E54*'Fund Projection'!$F54*AllocPremLow*VLOOKUP(TermMed-$B54,ExitCharge,2,TRUE),0)</f>
        <v>0.24846287451840948</v>
      </c>
      <c r="K54" s="32">
        <f>IF($B54&lt;=TermMed,SUM(H54:J54)-'Policy projection'!$C54*'Fund Projection'!$G54,0)</f>
        <v>1.7401136070452268</v>
      </c>
      <c r="L54" s="33">
        <f t="shared" si="1"/>
        <v>151.21125565245276</v>
      </c>
      <c r="M54" s="31">
        <f>IF($B54&lt;=TermHigh,'Policy projection'!$C54*(PremiumLow*VLOOKUP(PremiumLow,PremiumCharge,2)),0)</f>
        <v>1.2031695851774855</v>
      </c>
      <c r="N54" s="32">
        <f>IF($B54&lt;=TermHigh,'Policy projection'!$C54*(AllocPremLow*'Fund Projection'!$E54),0)</f>
        <v>1.6578006640094043</v>
      </c>
      <c r="O54" s="32">
        <f>IF($B54&lt;=TermHigh,'Policy projection'!$E54*'Fund Projection'!$F54*AllocPremLow*VLOOKUP(TermHigh-$B54,ExitCharge,2,TRUE),0)</f>
        <v>0.41410479086401586</v>
      </c>
      <c r="P54" s="32">
        <f>IF($B54&lt;=TermHigh,SUM(M54:O54)-'Policy projection'!$C54*'Fund Projection'!$G54,0)</f>
        <v>1.9057555233908332</v>
      </c>
      <c r="Q54" s="33">
        <f t="shared" si="2"/>
        <v>307.00544234182684</v>
      </c>
      <c r="R54" s="31">
        <f>IF($B54&lt;=TermLow,'Policy projection'!$C54*(PremiumMed*VLOOKUP(PremiumMed,PremiumCharge,2)),0)</f>
        <v>0.80211305678499034</v>
      </c>
      <c r="S54" s="32">
        <f>IF($B54&lt;=TermLow,'Policy projection'!$C54*(AllocPremMed*'Fund Projection'!$E54),0)</f>
        <v>3.3839642419985783</v>
      </c>
      <c r="T54" s="32">
        <f>IF($B54&lt;=TermLow,'Policy projection'!$E54*'Fund Projection'!$F54*AllocPremMed*VLOOKUP(TermLow-$B54,ExitCharge,2,TRUE),0)</f>
        <v>0</v>
      </c>
      <c r="U54" s="32">
        <f>IF($B54&lt;=TermLow,SUM(R54:T54)-'Policy projection'!$C54*'Fund Projection'!$G54,0)</f>
        <v>2.8167577821234957</v>
      </c>
      <c r="V54" s="33">
        <f t="shared" si="3"/>
        <v>36.500554273626335</v>
      </c>
      <c r="W54" s="31">
        <f>IF($B54&lt;=TermMed,'Policy projection'!$C54*(PremiumMed*VLOOKUP(PremiumMed,PremiumCharge,2)),0)</f>
        <v>0.80211305678499034</v>
      </c>
      <c r="X54" s="32">
        <f>IF($B54&lt;=TermMed,'Policy projection'!$C54*(AllocPremMed*'Fund Projection'!$E54),0)</f>
        <v>3.3839642419985783</v>
      </c>
      <c r="Y54" s="32">
        <f>IF($B54&lt;=TermMed,'Policy projection'!$E54*'Fund Projection'!$F54*AllocPremMed*VLOOKUP(TermMed-$B54,ExitCharge,2,TRUE),0)</f>
        <v>0.50717164076953691</v>
      </c>
      <c r="Z54" s="32">
        <f>IF($B54&lt;=TermMed,SUM(W54:Y54)-'Policy projection'!$C54*'Fund Projection'!$G54,0)</f>
        <v>3.3239294228930323</v>
      </c>
      <c r="AA54" s="33">
        <f t="shared" si="4"/>
        <v>297.69639171781051</v>
      </c>
      <c r="AB54" s="31">
        <f>IF($B54&lt;=TermHigh,'Policy projection'!$C54*(PremiumMed*VLOOKUP(PremiumMed,PremiumCharge,2)),0)</f>
        <v>0.80211305678499034</v>
      </c>
      <c r="AC54" s="32">
        <f>IF($B54&lt;=TermHigh,'Policy projection'!$C54*(AllocPremMed*'Fund Projection'!$E54),0)</f>
        <v>3.3839642419985783</v>
      </c>
      <c r="AD54" s="32">
        <f>IF($B54&lt;=TermHigh,'Policy projection'!$E54*'Fund Projection'!$F54*AllocPremMed*VLOOKUP(TermHigh-$B54,ExitCharge,2,TRUE),0)</f>
        <v>0.84528606794922823</v>
      </c>
      <c r="AE54" s="32">
        <f>IF($B54&lt;=TermHigh,SUM(AB54:AD54)-'Policy projection'!$C54*'Fund Projection'!$G54,0)</f>
        <v>3.6620438500727239</v>
      </c>
      <c r="AF54" s="33">
        <f t="shared" si="5"/>
        <v>611.83704132766195</v>
      </c>
      <c r="AG54" s="31">
        <f>IF($B54&lt;=TermLow,'Policy projection'!$C54*(PremiumHigh*VLOOKUP(PremiumHigh,PremiumCharge,2)),0)</f>
        <v>0</v>
      </c>
      <c r="AH54" s="32">
        <f>IF($B54&lt;=TermLow,'Policy projection'!$C54*(AllocPremHigh*'Fund Projection'!$E54),0)</f>
        <v>6.8362913979769253</v>
      </c>
      <c r="AI54" s="32">
        <f>IF($B54&lt;=TermLow,'Policy projection'!$E54*'Fund Projection'!$F54*AllocPremHigh*VLOOKUP(TermLow-$B54,ExitCharge,2,TRUE),0)</f>
        <v>0</v>
      </c>
      <c r="AJ54" s="32">
        <f>IF($B54&lt;=TermLow,SUM(AG54:AI54)-'Policy projection'!$C54*'Fund Projection'!$G54,0)</f>
        <v>5.4669718813168524</v>
      </c>
      <c r="AK54" s="33">
        <f t="shared" si="6"/>
        <v>71.235584971009956</v>
      </c>
      <c r="AL54" s="31">
        <f>IF($B54&lt;=TermMed,'Policy projection'!$C54*(PremiumHigh*VLOOKUP(PremiumHigh,PremiumCharge,2)),0)</f>
        <v>0</v>
      </c>
      <c r="AM54" s="32">
        <f>IF($B54&lt;=TermMed,'Policy projection'!$C54*(AllocPremHigh*'Fund Projection'!$E54),0)</f>
        <v>6.8362913979769253</v>
      </c>
      <c r="AN54" s="32">
        <f>IF($B54&lt;=TermMed,'Policy projection'!$E54*'Fund Projection'!$F54*AllocPremHigh*VLOOKUP(TermMed-$B54,ExitCharge,2,TRUE),0)</f>
        <v>1.0245891732717918</v>
      </c>
      <c r="AO54" s="32">
        <f>IF($B54&lt;=TermMed,SUM(AL54:AN54)-'Policy projection'!$C54*'Fund Projection'!$G54,0)</f>
        <v>6.4915610545886446</v>
      </c>
      <c r="AP54" s="33">
        <f t="shared" si="7"/>
        <v>590.66666384852613</v>
      </c>
      <c r="AQ54" s="31">
        <f>IF($B54&lt;=TermHigh,'Policy projection'!$C54*(PremiumHigh*VLOOKUP(PremiumHigh,PremiumCharge,2)),0)</f>
        <v>0</v>
      </c>
      <c r="AR54" s="32">
        <f>IF($B54&lt;=TermHigh,'Policy projection'!$C54*(AllocPremHigh*'Fund Projection'!$E54),0)</f>
        <v>6.8362913979769253</v>
      </c>
      <c r="AS54" s="32">
        <f>IF($B54&lt;=TermHigh,'Policy projection'!$E54*'Fund Projection'!$F54*AllocPremHigh*VLOOKUP(TermHigh-$B54,ExitCharge,2,TRUE),0)</f>
        <v>1.707648622119653</v>
      </c>
      <c r="AT54" s="32">
        <f>IF($B54&lt;=TermHigh,SUM(AQ54:AS54)-'Policy projection'!$C54*'Fund Projection'!$G54,0)</f>
        <v>7.1746205034365049</v>
      </c>
      <c r="AU54" s="33">
        <f t="shared" si="8"/>
        <v>1221.5002392993315</v>
      </c>
    </row>
    <row r="55" spans="1:47" x14ac:dyDescent="0.3">
      <c r="A55">
        <f t="shared" si="10"/>
        <v>50</v>
      </c>
      <c r="B55">
        <f t="shared" si="9"/>
        <v>5</v>
      </c>
      <c r="C55" s="31">
        <f>IF($B55&lt;=TermLow,'Policy projection'!$C55*(PremiumLow*VLOOKUP(PremiumLow,PremiumCharge,2)),0)</f>
        <v>1.1976550579120888</v>
      </c>
      <c r="D55" s="32">
        <f>IF($B55&lt;=TermLow,'Policy projection'!$C55*(AllocPremLow*'Fund Projection'!$E55),0)</f>
        <v>1.6853001359428976</v>
      </c>
      <c r="E55" s="32">
        <f>IF($B55&lt;=TermLow,'Policy projection'!$E55*'Fund Projection'!$F55*AllocPremLow*VLOOKUP(TermLow-$B55,ExitCharge,2,TRUE),0)</f>
        <v>0</v>
      </c>
      <c r="F55" s="32">
        <f>IF($B55&lt;=TermLow,SUM(C55:E55)-'Policy projection'!$C55*'Fund Projection'!$G55,0)</f>
        <v>1.5192302032451679</v>
      </c>
      <c r="G55" s="33">
        <f t="shared" si="0"/>
        <v>17.721109187928271</v>
      </c>
      <c r="H55" s="31">
        <f>IF($B55&lt;=TermMed,'Policy projection'!$C55*(PremiumLow*VLOOKUP(PremiumLow,PremiumCharge,2)),0)</f>
        <v>1.1976550579120888</v>
      </c>
      <c r="I55" s="32">
        <f>IF($B55&lt;=TermMed,'Policy projection'!$C55*(AllocPremLow*'Fund Projection'!$E55),0)</f>
        <v>1.6853001359428976</v>
      </c>
      <c r="J55" s="32">
        <f>IF($B55&lt;=TermMed,'Policy projection'!$E55*'Fund Projection'!$F55*AllocPremLow*VLOOKUP(TermMed-$B55,ExitCharge,2,TRUE),0)</f>
        <v>0.25258435787444178</v>
      </c>
      <c r="K55" s="32">
        <f>IF($B55&lt;=TermMed,SUM(H55:J55)-'Policy projection'!$C55*'Fund Projection'!$G55,0)</f>
        <v>1.7718145611196097</v>
      </c>
      <c r="L55" s="33">
        <f t="shared" si="1"/>
        <v>150.10118894395941</v>
      </c>
      <c r="M55" s="31">
        <f>IF($B55&lt;=TermHigh,'Policy projection'!$C55*(PremiumLow*VLOOKUP(PremiumLow,PremiumCharge,2)),0)</f>
        <v>1.1976550579120888</v>
      </c>
      <c r="N55" s="32">
        <f>IF($B55&lt;=TermHigh,'Policy projection'!$C55*(AllocPremLow*'Fund Projection'!$E55),0)</f>
        <v>1.6853001359428976</v>
      </c>
      <c r="O55" s="32">
        <f>IF($B55&lt;=TermHigh,'Policy projection'!$E55*'Fund Projection'!$F55*AllocPremLow*VLOOKUP(TermHigh-$B55,ExitCharge,2,TRUE),0)</f>
        <v>0.42097392979073628</v>
      </c>
      <c r="P55" s="32">
        <f>IF($B55&lt;=TermHigh,SUM(M55:O55)-'Policy projection'!$C55*'Fund Projection'!$G55,0)</f>
        <v>1.9402041330359043</v>
      </c>
      <c r="Q55" s="33">
        <f t="shared" si="2"/>
        <v>306.37887616152693</v>
      </c>
      <c r="R55" s="31">
        <f>IF($B55&lt;=TermLow,'Policy projection'!$C55*(PremiumMed*VLOOKUP(PremiumMed,PremiumCharge,2)),0)</f>
        <v>0.79843670527472588</v>
      </c>
      <c r="S55" s="32">
        <f>IF($B55&lt;=TermLow,'Policy projection'!$C55*(AllocPremMed*'Fund Projection'!$E55),0)</f>
        <v>3.4400971847081827</v>
      </c>
      <c r="T55" s="32">
        <f>IF($B55&lt;=TermLow,'Policy projection'!$E55*'Fund Projection'!$F55*AllocPremMed*VLOOKUP(TermLow-$B55,ExitCharge,2,TRUE),0)</f>
        <v>0</v>
      </c>
      <c r="U55" s="32">
        <f>IF($B55&lt;=TermLow,SUM(R55:T55)-'Policy projection'!$C55*'Fund Projection'!$G55,0)</f>
        <v>2.8748088993730905</v>
      </c>
      <c r="V55" s="33">
        <f t="shared" si="3"/>
        <v>33.835882134309614</v>
      </c>
      <c r="W55" s="31">
        <f>IF($B55&lt;=TermMed,'Policy projection'!$C55*(PremiumMed*VLOOKUP(PremiumMed,PremiumCharge,2)),0)</f>
        <v>0.79843670527472588</v>
      </c>
      <c r="X55" s="32">
        <f>IF($B55&lt;=TermMed,'Policy projection'!$C55*(AllocPremMed*'Fund Projection'!$E55),0)</f>
        <v>3.4400971847081827</v>
      </c>
      <c r="Y55" s="32">
        <f>IF($B55&lt;=TermMed,'Policy projection'!$E55*'Fund Projection'!$F55*AllocPremMed*VLOOKUP(TermMed-$B55,ExitCharge,2,TRUE),0)</f>
        <v>0.51558456555813892</v>
      </c>
      <c r="Z55" s="32">
        <f>IF($B55&lt;=TermMed,SUM(W55:Y55)-'Policy projection'!$C55*'Fund Projection'!$G55,0)</f>
        <v>3.3903934649312291</v>
      </c>
      <c r="AA55" s="33">
        <f t="shared" si="4"/>
        <v>295.61286392707501</v>
      </c>
      <c r="AB55" s="31">
        <f>IF($B55&lt;=TermHigh,'Policy projection'!$C55*(PremiumMed*VLOOKUP(PremiumMed,PremiumCharge,2)),0)</f>
        <v>0.79843670527472588</v>
      </c>
      <c r="AC55" s="32">
        <f>IF($B55&lt;=TermHigh,'Policy projection'!$C55*(AllocPremMed*'Fund Projection'!$E55),0)</f>
        <v>3.4400971847081827</v>
      </c>
      <c r="AD55" s="32">
        <f>IF($B55&lt;=TermHigh,'Policy projection'!$E55*'Fund Projection'!$F55*AllocPremMed*VLOOKUP(TermHigh-$B55,ExitCharge,2,TRUE),0)</f>
        <v>0.85930760926356486</v>
      </c>
      <c r="AE55" s="32">
        <f>IF($B55&lt;=TermHigh,SUM(AB55:AD55)-'Policy projection'!$C55*'Fund Projection'!$G55,0)</f>
        <v>3.7341165086366557</v>
      </c>
      <c r="AF55" s="33">
        <f t="shared" si="5"/>
        <v>610.72431848312124</v>
      </c>
      <c r="AG55" s="31">
        <f>IF($B55&lt;=TermLow,'Policy projection'!$C55*(PremiumHigh*VLOOKUP(PremiumHigh,PremiumCharge,2)),0)</f>
        <v>0</v>
      </c>
      <c r="AH55" s="32">
        <f>IF($B55&lt;=TermLow,'Policy projection'!$C55*(AllocPremHigh*'Fund Projection'!$E55),0)</f>
        <v>6.949691282238752</v>
      </c>
      <c r="AI55" s="32">
        <f>IF($B55&lt;=TermLow,'Policy projection'!$E55*'Fund Projection'!$F55*AllocPremHigh*VLOOKUP(TermLow-$B55,ExitCharge,2,TRUE),0)</f>
        <v>0</v>
      </c>
      <c r="AJ55" s="32">
        <f>IF($B55&lt;=TermLow,SUM(AG55:AI55)-'Policy projection'!$C55*'Fund Projection'!$G55,0)</f>
        <v>5.5859662916289334</v>
      </c>
      <c r="AK55" s="33">
        <f t="shared" si="6"/>
        <v>66.065428027072315</v>
      </c>
      <c r="AL55" s="31">
        <f>IF($B55&lt;=TermMed,'Policy projection'!$C55*(PremiumHigh*VLOOKUP(PremiumHigh,PremiumCharge,2)),0)</f>
        <v>0</v>
      </c>
      <c r="AM55" s="32">
        <f>IF($B55&lt;=TermMed,'Policy projection'!$C55*(AllocPremHigh*'Fund Projection'!$E55),0)</f>
        <v>6.949691282238752</v>
      </c>
      <c r="AN55" s="32">
        <f>IF($B55&lt;=TermMed,'Policy projection'!$E55*'Fund Projection'!$F55*AllocPremHigh*VLOOKUP(TermMed-$B55,ExitCharge,2,TRUE),0)</f>
        <v>1.0415849809255331</v>
      </c>
      <c r="AO55" s="32">
        <f>IF($B55&lt;=TermMed,SUM(AL55:AN55)-'Policy projection'!$C55*'Fund Projection'!$G55,0)</f>
        <v>6.6275512725544665</v>
      </c>
      <c r="AP55" s="33">
        <f t="shared" si="7"/>
        <v>586.63621389330638</v>
      </c>
      <c r="AQ55" s="31">
        <f>IF($B55&lt;=TermHigh,'Policy projection'!$C55*(PremiumHigh*VLOOKUP(PremiumHigh,PremiumCharge,2)),0)</f>
        <v>0</v>
      </c>
      <c r="AR55" s="32">
        <f>IF($B55&lt;=TermHigh,'Policy projection'!$C55*(AllocPremHigh*'Fund Projection'!$E55),0)</f>
        <v>6.949691282238752</v>
      </c>
      <c r="AS55" s="32">
        <f>IF($B55&lt;=TermHigh,'Policy projection'!$E55*'Fund Projection'!$F55*AllocPremHigh*VLOOKUP(TermHigh-$B55,ExitCharge,2,TRUE),0)</f>
        <v>1.7359749682092218</v>
      </c>
      <c r="AT55" s="32">
        <f>IF($B55&lt;=TermHigh,SUM(AQ55:AS55)-'Policy projection'!$C55*'Fund Projection'!$G55,0)</f>
        <v>7.3219412598381544</v>
      </c>
      <c r="AU55" s="33">
        <f t="shared" si="8"/>
        <v>1219.4152031263088</v>
      </c>
    </row>
    <row r="56" spans="1:47" x14ac:dyDescent="0.3">
      <c r="A56">
        <f t="shared" si="10"/>
        <v>51</v>
      </c>
      <c r="B56">
        <f t="shared" si="9"/>
        <v>5</v>
      </c>
      <c r="C56" s="31">
        <f>IF($B56&lt;=TermLow,'Policy projection'!$C56*(PremiumLow*VLOOKUP(PremiumLow,PremiumCharge,2)),0)</f>
        <v>1.1921658055633251</v>
      </c>
      <c r="D56" s="32">
        <f>IF($B56&lt;=TermLow,'Policy projection'!$C56*(AllocPremLow*'Fund Projection'!$E56),0)</f>
        <v>1.7125708593727655</v>
      </c>
      <c r="E56" s="32">
        <f>IF($B56&lt;=TermLow,'Policy projection'!$E56*'Fund Projection'!$F56*AllocPremLow*VLOOKUP(TermLow-$B56,ExitCharge,2,TRUE),0)</f>
        <v>0</v>
      </c>
      <c r="F56" s="32">
        <f>IF($B56&lt;=TermLow,SUM(C56:E56)-'Policy projection'!$C56*'Fund Projection'!$G56,0)</f>
        <v>1.5465833432410327</v>
      </c>
      <c r="G56" s="33">
        <f t="shared" si="0"/>
        <v>16.275716939632805</v>
      </c>
      <c r="H56" s="31">
        <f>IF($B56&lt;=TermMed,'Policy projection'!$C56*(PremiumLow*VLOOKUP(PremiumLow,PremiumCharge,2)),0)</f>
        <v>1.1921658055633251</v>
      </c>
      <c r="I56" s="32">
        <f>IF($B56&lt;=TermMed,'Policy projection'!$C56*(AllocPremLow*'Fund Projection'!$E56),0)</f>
        <v>1.7125708593727655</v>
      </c>
      <c r="J56" s="32">
        <f>IF($B56&lt;=TermMed,'Policy projection'!$E56*'Fund Projection'!$F56*AllocPremLow*VLOOKUP(TermMed-$B56,ExitCharge,2,TRUE),0)</f>
        <v>0.2566715575484933</v>
      </c>
      <c r="K56" s="32">
        <f>IF($B56&lt;=TermMed,SUM(H56:J56)-'Policy projection'!$C56*'Fund Projection'!$G56,0)</f>
        <v>1.8032549007895262</v>
      </c>
      <c r="L56" s="33">
        <f t="shared" si="1"/>
        <v>148.95479600343964</v>
      </c>
      <c r="M56" s="31">
        <f>IF($B56&lt;=TermHigh,'Policy projection'!$C56*(PremiumLow*VLOOKUP(PremiumLow,PremiumCharge,2)),0)</f>
        <v>1.1921658055633251</v>
      </c>
      <c r="N56" s="32">
        <f>IF($B56&lt;=TermHigh,'Policy projection'!$C56*(AllocPremLow*'Fund Projection'!$E56),0)</f>
        <v>1.7125708593727655</v>
      </c>
      <c r="O56" s="32">
        <f>IF($B56&lt;=TermHigh,'Policy projection'!$E56*'Fund Projection'!$F56*AllocPremLow*VLOOKUP(TermHigh-$B56,ExitCharge,2,TRUE),0)</f>
        <v>0.42778592924748882</v>
      </c>
      <c r="P56" s="32">
        <f>IF($B56&lt;=TermHigh,SUM(M56:O56)-'Policy projection'!$C56*'Fund Projection'!$G56,0)</f>
        <v>1.9743692724885216</v>
      </c>
      <c r="Q56" s="33">
        <f t="shared" si="2"/>
        <v>305.71525067916406</v>
      </c>
      <c r="R56" s="31">
        <f>IF($B56&lt;=TermLow,'Policy projection'!$C56*(PremiumMed*VLOOKUP(PremiumMed,PremiumCharge,2)),0)</f>
        <v>0.79477720370888338</v>
      </c>
      <c r="S56" s="32">
        <f>IF($B56&lt;=TermLow,'Policy projection'!$C56*(AllocPremMed*'Fund Projection'!$E56),0)</f>
        <v>3.4957631974825527</v>
      </c>
      <c r="T56" s="32">
        <f>IF($B56&lt;=TermLow,'Policy projection'!$E56*'Fund Projection'!$F56*AllocPremMed*VLOOKUP(TermLow-$B56,ExitCharge,2,TRUE),0)</f>
        <v>0</v>
      </c>
      <c r="U56" s="32">
        <f>IF($B56&lt;=TermLow,SUM(R56:T56)-'Policy projection'!$C56*'Fund Projection'!$G56,0)</f>
        <v>2.9323870794963778</v>
      </c>
      <c r="V56" s="33">
        <f t="shared" si="3"/>
        <v>31.102056077162811</v>
      </c>
      <c r="W56" s="31">
        <f>IF($B56&lt;=TermMed,'Policy projection'!$C56*(PremiumMed*VLOOKUP(PremiumMed,PremiumCharge,2)),0)</f>
        <v>0.79477720370888338</v>
      </c>
      <c r="X56" s="32">
        <f>IF($B56&lt;=TermMed,'Policy projection'!$C56*(AllocPremMed*'Fund Projection'!$E56),0)</f>
        <v>3.4957631974825527</v>
      </c>
      <c r="Y56" s="32">
        <f>IF($B56&lt;=TermMed,'Policy projection'!$E56*'Fund Projection'!$F56*AllocPremMed*VLOOKUP(TermMed-$B56,ExitCharge,2,TRUE),0)</f>
        <v>0.5239275092226976</v>
      </c>
      <c r="Z56" s="32">
        <f>IF($B56&lt;=TermMed,SUM(W56:Y56)-'Policy projection'!$C56*'Fund Projection'!$G56,0)</f>
        <v>3.4563145887190752</v>
      </c>
      <c r="AA56" s="33">
        <f t="shared" si="4"/>
        <v>293.4541907285066</v>
      </c>
      <c r="AB56" s="31">
        <f>IF($B56&lt;=TermHigh,'Policy projection'!$C56*(PremiumMed*VLOOKUP(PremiumMed,PremiumCharge,2)),0)</f>
        <v>0.79477720370888338</v>
      </c>
      <c r="AC56" s="32">
        <f>IF($B56&lt;=TermHigh,'Policy projection'!$C56*(AllocPremMed*'Fund Projection'!$E56),0)</f>
        <v>3.4957631974825527</v>
      </c>
      <c r="AD56" s="32">
        <f>IF($B56&lt;=TermHigh,'Policy projection'!$E56*'Fund Projection'!$F56*AllocPremMed*VLOOKUP(TermHigh-$B56,ExitCharge,2,TRUE),0)</f>
        <v>0.87321251537116273</v>
      </c>
      <c r="AE56" s="32">
        <f>IF($B56&lt;=TermHigh,SUM(AB56:AD56)-'Policy projection'!$C56*'Fund Projection'!$G56,0)</f>
        <v>3.805599594867541</v>
      </c>
      <c r="AF56" s="33">
        <f t="shared" si="5"/>
        <v>609.53488663483085</v>
      </c>
      <c r="AG56" s="31">
        <f>IF($B56&lt;=TermLow,'Policy projection'!$C56*(PremiumHigh*VLOOKUP(PremiumHigh,PremiumCharge,2)),0)</f>
        <v>0</v>
      </c>
      <c r="AH56" s="32">
        <f>IF($B56&lt;=TermLow,'Policy projection'!$C56*(AllocPremHigh*'Fund Projection'!$E56),0)</f>
        <v>7.0621478737021253</v>
      </c>
      <c r="AI56" s="32">
        <f>IF($B56&lt;=TermLow,'Policy projection'!$E56*'Fund Projection'!$F56*AllocPremHigh*VLOOKUP(TermLow-$B56,ExitCharge,2,TRUE),0)</f>
        <v>0</v>
      </c>
      <c r="AJ56" s="32">
        <f>IF($B56&lt;=TermLow,SUM(AG56:AI56)-'Policy projection'!$C56*'Fund Projection'!$G56,0)</f>
        <v>5.7039945520070674</v>
      </c>
      <c r="AK56" s="33">
        <f t="shared" si="6"/>
        <v>60.75473435222284</v>
      </c>
      <c r="AL56" s="31">
        <f>IF($B56&lt;=TermMed,'Policy projection'!$C56*(PremiumHigh*VLOOKUP(PremiumHigh,PremiumCharge,2)),0)</f>
        <v>0</v>
      </c>
      <c r="AM56" s="32">
        <f>IF($B56&lt;=TermMed,'Policy projection'!$C56*(AllocPremHigh*'Fund Projection'!$E56),0)</f>
        <v>7.0621478737021253</v>
      </c>
      <c r="AN56" s="32">
        <f>IF($B56&lt;=TermMed,'Policy projection'!$E56*'Fund Projection'!$F56*AllocPremHigh*VLOOKUP(TermMed-$B56,ExitCharge,2,TRUE),0)</f>
        <v>1.0584394125711063</v>
      </c>
      <c r="AO56" s="32">
        <f>IF($B56&lt;=TermMed,SUM(AL56:AN56)-'Policy projection'!$C56*'Fund Projection'!$G56,0)</f>
        <v>6.7624339645781735</v>
      </c>
      <c r="AP56" s="33">
        <f t="shared" si="7"/>
        <v>582.4529801786407</v>
      </c>
      <c r="AQ56" s="31">
        <f>IF($B56&lt;=TermHigh,'Policy projection'!$C56*(PremiumHigh*VLOOKUP(PremiumHigh,PremiumCharge,2)),0)</f>
        <v>0</v>
      </c>
      <c r="AR56" s="32">
        <f>IF($B56&lt;=TermHigh,'Policy projection'!$C56*(AllocPremHigh*'Fund Projection'!$E56),0)</f>
        <v>7.0621478737021253</v>
      </c>
      <c r="AS56" s="32">
        <f>IF($B56&lt;=TermHigh,'Policy projection'!$E56*'Fund Projection'!$F56*AllocPremHigh*VLOOKUP(TermHigh-$B56,ExitCharge,2,TRUE),0)</f>
        <v>1.7640656876185106</v>
      </c>
      <c r="AT56" s="32">
        <f>IF($B56&lt;=TermHigh,SUM(AQ56:AS56)-'Policy projection'!$C56*'Fund Projection'!$G56,0)</f>
        <v>7.4680602396255775</v>
      </c>
      <c r="AU56" s="33">
        <f t="shared" si="8"/>
        <v>1217.1741585461634</v>
      </c>
    </row>
    <row r="57" spans="1:47" x14ac:dyDescent="0.3">
      <c r="A57">
        <f t="shared" si="10"/>
        <v>52</v>
      </c>
      <c r="B57">
        <f t="shared" si="9"/>
        <v>5</v>
      </c>
      <c r="C57" s="31">
        <f>IF($B57&lt;=TermLow,'Policy projection'!$C57*(PremiumLow*VLOOKUP(PremiumLow,PremiumCharge,2)),0)</f>
        <v>1.1867017122878263</v>
      </c>
      <c r="D57" s="32">
        <f>IF($B57&lt;=TermLow,'Policy projection'!$C57*(AllocPremLow*'Fund Projection'!$E57),0)</f>
        <v>1.7396141832958991</v>
      </c>
      <c r="E57" s="32">
        <f>IF($B57&lt;=TermLow,'Policy projection'!$E57*'Fund Projection'!$F57*AllocPremLow*VLOOKUP(TermLow-$B57,ExitCharge,2,TRUE),0)</f>
        <v>0</v>
      </c>
      <c r="F57" s="32">
        <f>IF($B57&lt;=TermLow,SUM(C57:E57)-'Policy projection'!$C57*'Fund Projection'!$G57,0)</f>
        <v>1.5737114790536175</v>
      </c>
      <c r="G57" s="33">
        <f t="shared" si="0"/>
        <v>14.796949083640243</v>
      </c>
      <c r="H57" s="31">
        <f>IF($B57&lt;=TermMed,'Policy projection'!$C57*(PremiumLow*VLOOKUP(PremiumLow,PremiumCharge,2)),0)</f>
        <v>1.1867017122878263</v>
      </c>
      <c r="I57" s="32">
        <f>IF($B57&lt;=TermMed,'Policy projection'!$C57*(AllocPremLow*'Fund Projection'!$E57),0)</f>
        <v>1.7396141832958991</v>
      </c>
      <c r="J57" s="32">
        <f>IF($B57&lt;=TermMed,'Policy projection'!$E57*'Fund Projection'!$F57*AllocPremLow*VLOOKUP(TermMed-$B57,ExitCharge,2,TRUE),0)</f>
        <v>0.2607246757214729</v>
      </c>
      <c r="K57" s="32">
        <f>IF($B57&lt;=TermMed,SUM(H57:J57)-'Policy projection'!$C57*'Fund Projection'!$G57,0)</f>
        <v>1.8344361547750903</v>
      </c>
      <c r="L57" s="33">
        <f t="shared" si="1"/>
        <v>147.77218608599776</v>
      </c>
      <c r="M57" s="31">
        <f>IF($B57&lt;=TermHigh,'Policy projection'!$C57*(PremiumLow*VLOOKUP(PremiumLow,PremiumCharge,2)),0)</f>
        <v>1.1867017122878263</v>
      </c>
      <c r="N57" s="32">
        <f>IF($B57&lt;=TermHigh,'Policy projection'!$C57*(AllocPremLow*'Fund Projection'!$E57),0)</f>
        <v>1.7396141832958991</v>
      </c>
      <c r="O57" s="32">
        <f>IF($B57&lt;=TermHigh,'Policy projection'!$E57*'Fund Projection'!$F57*AllocPremLow*VLOOKUP(TermHigh-$B57,ExitCharge,2,TRUE),0)</f>
        <v>0.43454112620245483</v>
      </c>
      <c r="P57" s="32">
        <f>IF($B57&lt;=TermHigh,SUM(M57:O57)-'Policy projection'!$C57*'Fund Projection'!$G57,0)</f>
        <v>2.0082526052560725</v>
      </c>
      <c r="Q57" s="33">
        <f t="shared" si="2"/>
        <v>305.01469495117209</v>
      </c>
      <c r="R57" s="31">
        <f>IF($B57&lt;=TermLow,'Policy projection'!$C57*(PremiumMed*VLOOKUP(PremiumMed,PremiumCharge,2)),0)</f>
        <v>0.79113447485855093</v>
      </c>
      <c r="S57" s="32">
        <f>IF($B57&lt;=TermLow,'Policy projection'!$C57*(AllocPremMed*'Fund Projection'!$E57),0)</f>
        <v>3.5509650339442067</v>
      </c>
      <c r="T57" s="32">
        <f>IF($B57&lt;=TermLow,'Policy projection'!$E57*'Fund Projection'!$F57*AllocPremMed*VLOOKUP(TermLow-$B57,ExitCharge,2,TRUE),0)</f>
        <v>0</v>
      </c>
      <c r="U57" s="32">
        <f>IF($B57&lt;=TermLow,SUM(R57:T57)-'Policy projection'!$C57*'Fund Projection'!$G57,0)</f>
        <v>2.9894950922726498</v>
      </c>
      <c r="V57" s="33">
        <f t="shared" si="3"/>
        <v>28.299260897987946</v>
      </c>
      <c r="W57" s="31">
        <f>IF($B57&lt;=TermMed,'Policy projection'!$C57*(PremiumMed*VLOOKUP(PremiumMed,PremiumCharge,2)),0)</f>
        <v>0.79113447485855093</v>
      </c>
      <c r="X57" s="32">
        <f>IF($B57&lt;=TermMed,'Policy projection'!$C57*(AllocPremMed*'Fund Projection'!$E57),0)</f>
        <v>3.5509650339442067</v>
      </c>
      <c r="Y57" s="32">
        <f>IF($B57&lt;=TermMed,'Policy projection'!$E57*'Fund Projection'!$F57*AllocPremMed*VLOOKUP(TermMed-$B57,ExitCharge,2,TRUE),0)</f>
        <v>0.532200884462388</v>
      </c>
      <c r="Z57" s="32">
        <f>IF($B57&lt;=TermMed,SUM(W57:Y57)-'Policy projection'!$C57*'Fund Projection'!$G57,0)</f>
        <v>3.521695976735038</v>
      </c>
      <c r="AA57" s="33">
        <f t="shared" si="4"/>
        <v>291.22060193448965</v>
      </c>
      <c r="AB57" s="31">
        <f>IF($B57&lt;=TermHigh,'Policy projection'!$C57*(PremiumMed*VLOOKUP(PremiumMed,PremiumCharge,2)),0)</f>
        <v>0.79113447485855093</v>
      </c>
      <c r="AC57" s="32">
        <f>IF($B57&lt;=TermHigh,'Policy projection'!$C57*(AllocPremMed*'Fund Projection'!$E57),0)</f>
        <v>3.5509650339442067</v>
      </c>
      <c r="AD57" s="32">
        <f>IF($B57&lt;=TermHigh,'Policy projection'!$E57*'Fund Projection'!$F57*AllocPremMed*VLOOKUP(TermHigh-$B57,ExitCharge,2,TRUE),0)</f>
        <v>0.88700147410398</v>
      </c>
      <c r="AE57" s="32">
        <f>IF($B57&lt;=TermHigh,SUM(AB57:AD57)-'Policy projection'!$C57*'Fund Projection'!$G57,0)</f>
        <v>3.8764965663766295</v>
      </c>
      <c r="AF57" s="33">
        <f t="shared" si="5"/>
        <v>608.26901573427506</v>
      </c>
      <c r="AG57" s="31">
        <f>IF($B57&lt;=TermLow,'Policy projection'!$C57*(PremiumHigh*VLOOKUP(PremiumHigh,PremiumCharge,2)),0)</f>
        <v>0</v>
      </c>
      <c r="AH57" s="32">
        <f>IF($B57&lt;=TermLow,'Policy projection'!$C57*(AllocPremHigh*'Fund Projection'!$E57),0)</f>
        <v>7.1736667352408219</v>
      </c>
      <c r="AI57" s="32">
        <f>IF($B57&lt;=TermLow,'Policy projection'!$E57*'Fund Projection'!$F57*AllocPremHigh*VLOOKUP(TermLow-$B57,ExitCharge,2,TRUE),0)</f>
        <v>0</v>
      </c>
      <c r="AJ57" s="32">
        <f>IF($B57&lt;=TermLow,SUM(AG57:AI57)-'Policy projection'!$C57*'Fund Projection'!$G57,0)</f>
        <v>5.8210623187107142</v>
      </c>
      <c r="AK57" s="33">
        <f t="shared" si="6"/>
        <v>55.303884526683369</v>
      </c>
      <c r="AL57" s="31">
        <f>IF($B57&lt;=TermMed,'Policy projection'!$C57*(PremiumHigh*VLOOKUP(PremiumHigh,PremiumCharge,2)),0)</f>
        <v>0</v>
      </c>
      <c r="AM57" s="32">
        <f>IF($B57&lt;=TermMed,'Policy projection'!$C57*(AllocPremHigh*'Fund Projection'!$E57),0)</f>
        <v>7.1736667352408219</v>
      </c>
      <c r="AN57" s="32">
        <f>IF($B57&lt;=TermMed,'Policy projection'!$E57*'Fund Projection'!$F57*AllocPremHigh*VLOOKUP(TermMed-$B57,ExitCharge,2,TRUE),0)</f>
        <v>1.0751533019442181</v>
      </c>
      <c r="AO57" s="32">
        <f>IF($B57&lt;=TermMed,SUM(AL57:AN57)-'Policy projection'!$C57*'Fund Projection'!$G57,0)</f>
        <v>6.8962156206549317</v>
      </c>
      <c r="AP57" s="33">
        <f t="shared" si="7"/>
        <v>578.11743363147355</v>
      </c>
      <c r="AQ57" s="31">
        <f>IF($B57&lt;=TermHigh,'Policy projection'!$C57*(PremiumHigh*VLOOKUP(PremiumHigh,PremiumCharge,2)),0)</f>
        <v>0</v>
      </c>
      <c r="AR57" s="32">
        <f>IF($B57&lt;=TermHigh,'Policy projection'!$C57*(AllocPremHigh*'Fund Projection'!$E57),0)</f>
        <v>7.1736667352408219</v>
      </c>
      <c r="AS57" s="32">
        <f>IF($B57&lt;=TermHigh,'Policy projection'!$E57*'Fund Projection'!$F57*AllocPremHigh*VLOOKUP(TermHigh-$B57,ExitCharge,2,TRUE),0)</f>
        <v>1.7919221699070302</v>
      </c>
      <c r="AT57" s="32">
        <f>IF($B57&lt;=TermHigh,SUM(AQ57:AS57)-'Policy projection'!$C57*'Fund Projection'!$G57,0)</f>
        <v>7.6129844886177445</v>
      </c>
      <c r="AU57" s="33">
        <f t="shared" si="8"/>
        <v>1214.7776573004801</v>
      </c>
    </row>
    <row r="58" spans="1:47" x14ac:dyDescent="0.3">
      <c r="A58">
        <f t="shared" si="10"/>
        <v>53</v>
      </c>
      <c r="B58">
        <f t="shared" si="9"/>
        <v>5</v>
      </c>
      <c r="C58" s="31">
        <f>IF($B58&lt;=TermLow,'Policy projection'!$C58*(PremiumLow*VLOOKUP(PremiumLow,PremiumCharge,2)),0)</f>
        <v>1.1812626627731739</v>
      </c>
      <c r="D58" s="32">
        <f>IF($B58&lt;=TermLow,'Policy projection'!$C58*(AllocPremLow*'Fund Projection'!$E58),0)</f>
        <v>1.7664314496467146</v>
      </c>
      <c r="E58" s="32">
        <f>IF($B58&lt;=TermLow,'Policy projection'!$E58*'Fund Projection'!$F58*AllocPremLow*VLOOKUP(TermLow-$B58,ExitCharge,2,TRUE),0)</f>
        <v>0</v>
      </c>
      <c r="F58" s="32">
        <f>IF($B58&lt;=TermLow,SUM(C58:E58)-'Policy projection'!$C58*'Fund Projection'!$G58,0)</f>
        <v>1.6006159303090668</v>
      </c>
      <c r="G58" s="33">
        <f t="shared" si="0"/>
        <v>13.284891559101792</v>
      </c>
      <c r="H58" s="31">
        <f>IF($B58&lt;=TermMed,'Policy projection'!$C58*(PremiumLow*VLOOKUP(PremiumLow,PremiumCharge,2)),0)</f>
        <v>1.1812626627731739</v>
      </c>
      <c r="I58" s="32">
        <f>IF($B58&lt;=TermMed,'Policy projection'!$C58*(AllocPremLow*'Fund Projection'!$E58),0)</f>
        <v>1.7664314496467146</v>
      </c>
      <c r="J58" s="32">
        <f>IF($B58&lt;=TermMed,'Policy projection'!$E58*'Fund Projection'!$F58*AllocPremLow*VLOOKUP(TermMed-$B58,ExitCharge,2,TRUE),0)</f>
        <v>0.26474391351580134</v>
      </c>
      <c r="K58" s="32">
        <f>IF($B58&lt;=TermMed,SUM(H58:J58)-'Policy projection'!$C58*'Fund Projection'!$G58,0)</f>
        <v>1.8653598438248682</v>
      </c>
      <c r="L58" s="33">
        <f t="shared" si="1"/>
        <v>146.55346737324766</v>
      </c>
      <c r="M58" s="31">
        <f>IF($B58&lt;=TermHigh,'Policy projection'!$C58*(PremiumLow*VLOOKUP(PremiumLow,PremiumCharge,2)),0)</f>
        <v>1.1812626627731739</v>
      </c>
      <c r="N58" s="32">
        <f>IF($B58&lt;=TermHigh,'Policy projection'!$C58*(AllocPremLow*'Fund Projection'!$E58),0)</f>
        <v>1.7664314496467146</v>
      </c>
      <c r="O58" s="32">
        <f>IF($B58&lt;=TermHigh,'Policy projection'!$E58*'Fund Projection'!$F58*AllocPremLow*VLOOKUP(TermHigh-$B58,ExitCharge,2,TRUE),0)</f>
        <v>0.44123985585966896</v>
      </c>
      <c r="P58" s="32">
        <f>IF($B58&lt;=TermHigh,SUM(M58:O58)-'Policy projection'!$C58*'Fund Projection'!$G58,0)</f>
        <v>2.0418557861687354</v>
      </c>
      <c r="Q58" s="33">
        <f t="shared" si="2"/>
        <v>304.27733690821253</v>
      </c>
      <c r="R58" s="31">
        <f>IF($B58&lt;=TermLow,'Policy projection'!$C58*(PremiumMed*VLOOKUP(PremiumMed,PremiumCharge,2)),0)</f>
        <v>0.78750844184878266</v>
      </c>
      <c r="S58" s="32">
        <f>IF($B58&lt;=TermLow,'Policy projection'!$C58*(AllocPremMed*'Fund Projection'!$E58),0)</f>
        <v>3.6057054332994789</v>
      </c>
      <c r="T58" s="32">
        <f>IF($B58&lt;=TermLow,'Policy projection'!$E58*'Fund Projection'!$F58*AllocPremMed*VLOOKUP(TermLow-$B58,ExitCharge,2,TRUE),0)</f>
        <v>0</v>
      </c>
      <c r="U58" s="32">
        <f>IF($B58&lt;=TermLow,SUM(R58:T58)-'Policy projection'!$C58*'Fund Projection'!$G58,0)</f>
        <v>3.0461356930374395</v>
      </c>
      <c r="V58" s="33">
        <f t="shared" si="3"/>
        <v>25.427679392790242</v>
      </c>
      <c r="W58" s="31">
        <f>IF($B58&lt;=TermMed,'Policy projection'!$C58*(PremiumMed*VLOOKUP(PremiumMed,PremiumCharge,2)),0)</f>
        <v>0.78750844184878266</v>
      </c>
      <c r="X58" s="32">
        <f>IF($B58&lt;=TermMed,'Policy projection'!$C58*(AllocPremMed*'Fund Projection'!$E58),0)</f>
        <v>3.6057054332994789</v>
      </c>
      <c r="Y58" s="32">
        <f>IF($B58&lt;=TermMed,'Policy projection'!$E58*'Fund Projection'!$F58*AllocPremMed*VLOOKUP(TermMed-$B58,ExitCharge,2,TRUE),0)</f>
        <v>0.5404051018157594</v>
      </c>
      <c r="Z58" s="32">
        <f>IF($B58&lt;=TermMed,SUM(W58:Y58)-'Policy projection'!$C58*'Fund Projection'!$G58,0)</f>
        <v>3.5865407948531987</v>
      </c>
      <c r="AA58" s="33">
        <f t="shared" si="4"/>
        <v>288.91232513248167</v>
      </c>
      <c r="AB58" s="31">
        <f>IF($B58&lt;=TermHigh,'Policy projection'!$C58*(PremiumMed*VLOOKUP(PremiumMed,PremiumCharge,2)),0)</f>
        <v>0.78750844184878266</v>
      </c>
      <c r="AC58" s="32">
        <f>IF($B58&lt;=TermHigh,'Policy projection'!$C58*(AllocPremMed*'Fund Projection'!$E58),0)</f>
        <v>3.6057054332994789</v>
      </c>
      <c r="AD58" s="32">
        <f>IF($B58&lt;=TermHigh,'Policy projection'!$E58*'Fund Projection'!$F58*AllocPremMed*VLOOKUP(TermHigh-$B58,ExitCharge,2,TRUE),0)</f>
        <v>0.90067516969293249</v>
      </c>
      <c r="AE58" s="32">
        <f>IF($B58&lt;=TermHigh,SUM(AB58:AD58)-'Policy projection'!$C58*'Fund Projection'!$G58,0)</f>
        <v>3.9468108627303717</v>
      </c>
      <c r="AF58" s="33">
        <f t="shared" si="5"/>
        <v>606.92697340012455</v>
      </c>
      <c r="AG58" s="31">
        <f>IF($B58&lt;=TermLow,'Policy projection'!$C58*(PremiumHigh*VLOOKUP(PremiumHigh,PremiumCharge,2)),0)</f>
        <v>0</v>
      </c>
      <c r="AH58" s="32">
        <f>IF($B58&lt;=TermLow,'Policy projection'!$C58*(AllocPremHigh*'Fund Projection'!$E58),0)</f>
        <v>7.2842534006050084</v>
      </c>
      <c r="AI58" s="32">
        <f>IF($B58&lt;=TermLow,'Policy projection'!$E58*'Fund Projection'!$F58*AllocPremHigh*VLOOKUP(TermLow-$B58,ExitCharge,2,TRUE),0)</f>
        <v>0</v>
      </c>
      <c r="AJ58" s="32">
        <f>IF($B58&lt;=TermLow,SUM(AG58:AI58)-'Policy projection'!$C58*'Fund Projection'!$G58,0)</f>
        <v>5.9371752184941862</v>
      </c>
      <c r="AK58" s="33">
        <f t="shared" si="6"/>
        <v>49.713255060167164</v>
      </c>
      <c r="AL58" s="31">
        <f>IF($B58&lt;=TermMed,'Policy projection'!$C58*(PremiumHigh*VLOOKUP(PremiumHigh,PremiumCharge,2)),0)</f>
        <v>0</v>
      </c>
      <c r="AM58" s="32">
        <f>IF($B58&lt;=TermMed,'Policy projection'!$C58*(AllocPremHigh*'Fund Projection'!$E58),0)</f>
        <v>7.2842534006050084</v>
      </c>
      <c r="AN58" s="32">
        <f>IF($B58&lt;=TermMed,'Policy projection'!$E58*'Fund Projection'!$F58*AllocPremHigh*VLOOKUP(TermMed-$B58,ExitCharge,2,TRUE),0)</f>
        <v>1.0917274784156756</v>
      </c>
      <c r="AO58" s="32">
        <f>IF($B58&lt;=TermMed,SUM(AL58:AN58)-'Policy projection'!$C58*'Fund Projection'!$G58,0)</f>
        <v>7.0289026969098618</v>
      </c>
      <c r="AP58" s="33">
        <f t="shared" si="7"/>
        <v>573.6300406509497</v>
      </c>
      <c r="AQ58" s="31">
        <f>IF($B58&lt;=TermHigh,'Policy projection'!$C58*(PremiumHigh*VLOOKUP(PremiumHigh,PremiumCharge,2)),0)</f>
        <v>0</v>
      </c>
      <c r="AR58" s="32">
        <f>IF($B58&lt;=TermHigh,'Policy projection'!$C58*(AllocPremHigh*'Fund Projection'!$E58),0)</f>
        <v>7.2842534006050084</v>
      </c>
      <c r="AS58" s="32">
        <f>IF($B58&lt;=TermHigh,'Policy projection'!$E58*'Fund Projection'!$F58*AllocPremHigh*VLOOKUP(TermHigh-$B58,ExitCharge,2,TRUE),0)</f>
        <v>1.8195457973594598</v>
      </c>
      <c r="AT58" s="32">
        <f>IF($B58&lt;=TermHigh,SUM(AQ58:AS58)-'Policy projection'!$C58*'Fund Projection'!$G58,0)</f>
        <v>7.7567210158536462</v>
      </c>
      <c r="AU58" s="33">
        <f t="shared" si="8"/>
        <v>1212.2262463839477</v>
      </c>
    </row>
    <row r="59" spans="1:47" x14ac:dyDescent="0.3">
      <c r="A59">
        <f t="shared" si="10"/>
        <v>54</v>
      </c>
      <c r="B59">
        <f t="shared" si="9"/>
        <v>5</v>
      </c>
      <c r="C59" s="31">
        <f>IF($B59&lt;=TermLow,'Policy projection'!$C59*(PremiumLow*VLOOKUP(PremiumLow,PremiumCharge,2)),0)</f>
        <v>1.1758485422354636</v>
      </c>
      <c r="D59" s="32">
        <f>IF($B59&lt;=TermLow,'Policy projection'!$C59*(AllocPremLow*'Fund Projection'!$E59),0)</f>
        <v>1.7930239933320993</v>
      </c>
      <c r="E59" s="32">
        <f>IF($B59&lt;=TermLow,'Policy projection'!$E59*'Fund Projection'!$F59*AllocPremLow*VLOOKUP(TermLow-$B59,ExitCharge,2,TRUE),0)</f>
        <v>0</v>
      </c>
      <c r="F59" s="32">
        <f>IF($B59&lt;=TermLow,SUM(C59:E59)-'Policy projection'!$C59*'Fund Projection'!$G59,0)</f>
        <v>1.6272980097545275</v>
      </c>
      <c r="G59" s="33">
        <f t="shared" si="0"/>
        <v>11.739629343622317</v>
      </c>
      <c r="H59" s="31">
        <f>IF($B59&lt;=TermMed,'Policy projection'!$C59*(PremiumLow*VLOOKUP(PremiumLow,PremiumCharge,2)),0)</f>
        <v>1.1758485422354636</v>
      </c>
      <c r="I59" s="32">
        <f>IF($B59&lt;=TermMed,'Policy projection'!$C59*(AllocPremLow*'Fund Projection'!$E59),0)</f>
        <v>1.7930239933320993</v>
      </c>
      <c r="J59" s="32">
        <f>IF($B59&lt;=TermMed,'Policy projection'!$E59*'Fund Projection'!$F59*AllocPremLow*VLOOKUP(TermMed-$B59,ExitCharge,2,TRUE),0)</f>
        <v>0.26872947100064837</v>
      </c>
      <c r="K59" s="32">
        <f>IF($B59&lt;=TermMed,SUM(H59:J59)-'Policy projection'!$C59*'Fund Projection'!$G59,0)</f>
        <v>1.8960274807551758</v>
      </c>
      <c r="L59" s="33">
        <f t="shared" si="1"/>
        <v>145.29874697681132</v>
      </c>
      <c r="M59" s="31">
        <f>IF($B59&lt;=TermHigh,'Policy projection'!$C59*(PremiumLow*VLOOKUP(PremiumLow,PremiumCharge,2)),0)</f>
        <v>1.1758485422354636</v>
      </c>
      <c r="N59" s="32">
        <f>IF($B59&lt;=TermHigh,'Policy projection'!$C59*(AllocPremLow*'Fund Projection'!$E59),0)</f>
        <v>1.7930239933320993</v>
      </c>
      <c r="O59" s="32">
        <f>IF($B59&lt;=TermHigh,'Policy projection'!$E59*'Fund Projection'!$F59*AllocPremLow*VLOOKUP(TermHigh-$B59,ExitCharge,2,TRUE),0)</f>
        <v>0.44788245166774732</v>
      </c>
      <c r="P59" s="32">
        <f>IF($B59&lt;=TermHigh,SUM(M59:O59)-'Policy projection'!$C59*'Fund Projection'!$G59,0)</f>
        <v>2.0751804614222751</v>
      </c>
      <c r="Q59" s="33">
        <f t="shared" si="2"/>
        <v>303.50330335916135</v>
      </c>
      <c r="R59" s="31">
        <f>IF($B59&lt;=TermLow,'Policy projection'!$C59*(PremiumMed*VLOOKUP(PremiumMed,PremiumCharge,2)),0)</f>
        <v>0.78389902815697576</v>
      </c>
      <c r="S59" s="32">
        <f>IF($B59&lt;=TermLow,'Policy projection'!$C59*(AllocPremMed*'Fund Projection'!$E59),0)</f>
        <v>3.659987120409852</v>
      </c>
      <c r="T59" s="32">
        <f>IF($B59&lt;=TermLow,'Policy projection'!$E59*'Fund Projection'!$F59*AllocPremMed*VLOOKUP(TermLow-$B59,ExitCharge,2,TRUE),0)</f>
        <v>0</v>
      </c>
      <c r="U59" s="32">
        <f>IF($B59&lt;=TermLow,SUM(R59:T59)-'Policy projection'!$C59*'Fund Projection'!$G59,0)</f>
        <v>3.1023116227537919</v>
      </c>
      <c r="V59" s="33">
        <f t="shared" si="3"/>
        <v>22.48749236388943</v>
      </c>
      <c r="W59" s="31">
        <f>IF($B59&lt;=TermMed,'Policy projection'!$C59*(PremiumMed*VLOOKUP(PremiumMed,PremiumCharge,2)),0)</f>
        <v>0.78389902815697576</v>
      </c>
      <c r="X59" s="32">
        <f>IF($B59&lt;=TermMed,'Policy projection'!$C59*(AllocPremMed*'Fund Projection'!$E59),0)</f>
        <v>3.659987120409852</v>
      </c>
      <c r="Y59" s="32">
        <f>IF($B59&lt;=TermMed,'Policy projection'!$E59*'Fund Projection'!$F59*AllocPremMed*VLOOKUP(TermMed-$B59,ExitCharge,2,TRUE),0)</f>
        <v>0.54854056967142661</v>
      </c>
      <c r="Z59" s="32">
        <f>IF($B59&lt;=TermMed,SUM(W59:Y59)-'Policy projection'!$C59*'Fund Projection'!$G59,0)</f>
        <v>3.6508521924252184</v>
      </c>
      <c r="AA59" s="33">
        <f t="shared" si="4"/>
        <v>286.52958569234715</v>
      </c>
      <c r="AB59" s="31">
        <f>IF($B59&lt;=TermHigh,'Policy projection'!$C59*(PremiumMed*VLOOKUP(PremiumMed,PremiumCharge,2)),0)</f>
        <v>0.78389902815697576</v>
      </c>
      <c r="AC59" s="32">
        <f>IF($B59&lt;=TermHigh,'Policy projection'!$C59*(AllocPremMed*'Fund Projection'!$E59),0)</f>
        <v>3.659987120409852</v>
      </c>
      <c r="AD59" s="32">
        <f>IF($B59&lt;=TermHigh,'Policy projection'!$E59*'Fund Projection'!$F59*AllocPremMed*VLOOKUP(TermHigh-$B59,ExitCharge,2,TRUE),0)</f>
        <v>0.91423428278571106</v>
      </c>
      <c r="AE59" s="32">
        <f>IF($B59&lt;=TermHigh,SUM(AB59:AD59)-'Policy projection'!$C59*'Fund Projection'!$G59,0)</f>
        <v>4.0165459055395027</v>
      </c>
      <c r="AF59" s="33">
        <f t="shared" si="5"/>
        <v>605.50902492656144</v>
      </c>
      <c r="AG59" s="31">
        <f>IF($B59&lt;=TermLow,'Policy projection'!$C59*(PremiumHigh*VLOOKUP(PremiumHigh,PremiumCharge,2)),0)</f>
        <v>0</v>
      </c>
      <c r="AH59" s="32">
        <f>IF($B59&lt;=TermLow,'Policy projection'!$C59*(AllocPremHigh*'Fund Projection'!$E59),0)</f>
        <v>7.3939133745653578</v>
      </c>
      <c r="AI59" s="32">
        <f>IF($B59&lt;=TermLow,'Policy projection'!$E59*'Fund Projection'!$F59*AllocPremHigh*VLOOKUP(TermLow-$B59,ExitCharge,2,TRUE),0)</f>
        <v>0</v>
      </c>
      <c r="AJ59" s="32">
        <f>IF($B59&lt;=TermLow,SUM(AG59:AI59)-'Policy projection'!$C59*'Fund Projection'!$G59,0)</f>
        <v>6.0523388487523224</v>
      </c>
      <c r="AK59" s="33">
        <f t="shared" si="6"/>
        <v>43.983218404423674</v>
      </c>
      <c r="AL59" s="31">
        <f>IF($B59&lt;=TermMed,'Policy projection'!$C59*(PremiumHigh*VLOOKUP(PremiumHigh,PremiumCharge,2)),0)</f>
        <v>0</v>
      </c>
      <c r="AM59" s="32">
        <f>IF($B59&lt;=TermMed,'Policy projection'!$C59*(AllocPremHigh*'Fund Projection'!$E59),0)</f>
        <v>7.3939133745653578</v>
      </c>
      <c r="AN59" s="32">
        <f>IF($B59&lt;=TermMed,'Policy projection'!$E59*'Fund Projection'!$F59*AllocPremHigh*VLOOKUP(TermMed-$B59,ExitCharge,2,TRUE),0)</f>
        <v>1.108162767012983</v>
      </c>
      <c r="AO59" s="32">
        <f>IF($B59&lt;=TermMed,SUM(AL59:AN59)-'Policy projection'!$C59*'Fund Projection'!$G59,0)</f>
        <v>7.1605016157653054</v>
      </c>
      <c r="AP59" s="33">
        <f t="shared" si="7"/>
        <v>568.99126312341878</v>
      </c>
      <c r="AQ59" s="31">
        <f>IF($B59&lt;=TermHigh,'Policy projection'!$C59*(PremiumHigh*VLOOKUP(PremiumHigh,PremiumCharge,2)),0)</f>
        <v>0</v>
      </c>
      <c r="AR59" s="32">
        <f>IF($B59&lt;=TermHigh,'Policy projection'!$C59*(AllocPremHigh*'Fund Projection'!$E59),0)</f>
        <v>7.3939133745653578</v>
      </c>
      <c r="AS59" s="32">
        <f>IF($B59&lt;=TermHigh,'Policy projection'!$E59*'Fund Projection'!$F59*AllocPremHigh*VLOOKUP(TermHigh-$B59,ExitCharge,2,TRUE),0)</f>
        <v>1.8469379450216383</v>
      </c>
      <c r="AT59" s="32">
        <f>IF($B59&lt;=TermHigh,SUM(AQ59:AS59)-'Policy projection'!$C59*'Fund Projection'!$G59,0)</f>
        <v>7.8992767937739607</v>
      </c>
      <c r="AU59" s="33">
        <f t="shared" si="8"/>
        <v>1209.5204680613606</v>
      </c>
    </row>
    <row r="60" spans="1:47" x14ac:dyDescent="0.3">
      <c r="A60">
        <f t="shared" si="10"/>
        <v>55</v>
      </c>
      <c r="B60">
        <f t="shared" si="9"/>
        <v>5</v>
      </c>
      <c r="C60" s="31">
        <f>IF($B60&lt;=TermLow,'Policy projection'!$C60*(PremiumLow*VLOOKUP(PremiumLow,PremiumCharge,2)),0)</f>
        <v>1.1704592364168844</v>
      </c>
      <c r="D60" s="32">
        <f>IF($B60&lt;=TermLow,'Policy projection'!$C60*(AllocPremLow*'Fund Projection'!$E60),0)</f>
        <v>1.8193931422661866</v>
      </c>
      <c r="E60" s="32">
        <f>IF($B60&lt;=TermLow,'Policy projection'!$E60*'Fund Projection'!$F60*AllocPremLow*VLOOKUP(TermLow-$B60,ExitCharge,2,TRUE),0)</f>
        <v>0</v>
      </c>
      <c r="F60" s="32">
        <f>IF($B60&lt;=TermLow,SUM(C60:E60)-'Policy projection'!$C60*'Fund Projection'!$G60,0)</f>
        <v>1.6537590232920607</v>
      </c>
      <c r="G60" s="33">
        <f t="shared" si="0"/>
        <v>10.161246456132883</v>
      </c>
      <c r="H60" s="31">
        <f>IF($B60&lt;=TermMed,'Policy projection'!$C60*(PremiumLow*VLOOKUP(PremiumLow,PremiumCharge,2)),0)</f>
        <v>1.1704592364168844</v>
      </c>
      <c r="I60" s="32">
        <f>IF($B60&lt;=TermMed,'Policy projection'!$C60*(AllocPremLow*'Fund Projection'!$E60),0)</f>
        <v>1.8193931422661866</v>
      </c>
      <c r="J60" s="32">
        <f>IF($B60&lt;=TermMed,'Policy projection'!$E60*'Fund Projection'!$F60*AllocPremLow*VLOOKUP(TermMed-$B60,ExitCharge,2,TRUE),0)</f>
        <v>0.27268154719714477</v>
      </c>
      <c r="K60" s="32">
        <f>IF($B60&lt;=TermMed,SUM(H60:J60)-'Policy projection'!$C60*'Fund Projection'!$G60,0)</f>
        <v>1.9264405704892056</v>
      </c>
      <c r="L60" s="33">
        <f t="shared" si="1"/>
        <v>144.00813094179284</v>
      </c>
      <c r="M60" s="31">
        <f>IF($B60&lt;=TermHigh,'Policy projection'!$C60*(PremiumLow*VLOOKUP(PremiumLow,PremiumCharge,2)),0)</f>
        <v>1.1704592364168844</v>
      </c>
      <c r="N60" s="32">
        <f>IF($B60&lt;=TermHigh,'Policy projection'!$C60*(AllocPremLow*'Fund Projection'!$E60),0)</f>
        <v>1.8193931422661866</v>
      </c>
      <c r="O60" s="32">
        <f>IF($B60&lt;=TermHigh,'Policy projection'!$E60*'Fund Projection'!$F60*AllocPremLow*VLOOKUP(TermHigh-$B60,ExitCharge,2,TRUE),0)</f>
        <v>0.45446924532857463</v>
      </c>
      <c r="P60" s="32">
        <f>IF($B60&lt;=TermHigh,SUM(M60:O60)-'Policy projection'!$C60*'Fund Projection'!$G60,0)</f>
        <v>2.1082282686206355</v>
      </c>
      <c r="Q60" s="33">
        <f t="shared" si="2"/>
        <v>302.6927199950689</v>
      </c>
      <c r="R60" s="31">
        <f>IF($B60&lt;=TermLow,'Policy projection'!$C60*(PremiumMed*VLOOKUP(PremiumMed,PremiumCharge,2)),0)</f>
        <v>0.78030615761125632</v>
      </c>
      <c r="S60" s="32">
        <f>IF($B60&lt;=TermLow,'Policy projection'!$C60*(AllocPremMed*'Fund Projection'!$E60),0)</f>
        <v>3.713812805862938</v>
      </c>
      <c r="T60" s="32">
        <f>IF($B60&lt;=TermLow,'Policy projection'!$E60*'Fund Projection'!$F60*AllocPremMed*VLOOKUP(TermLow-$B60,ExitCharge,2,TRUE),0)</f>
        <v>0</v>
      </c>
      <c r="U60" s="32">
        <f>IF($B60&lt;=TermLow,SUM(R60:T60)-'Policy projection'!$C60*'Fund Projection'!$G60,0)</f>
        <v>3.1580256080831837</v>
      </c>
      <c r="V60" s="33">
        <f t="shared" si="3"/>
        <v>19.478878625985178</v>
      </c>
      <c r="W60" s="31">
        <f>IF($B60&lt;=TermMed,'Policy projection'!$C60*(PremiumMed*VLOOKUP(PremiumMed,PremiumCharge,2)),0)</f>
        <v>0.78030615761125632</v>
      </c>
      <c r="X60" s="32">
        <f>IF($B60&lt;=TermMed,'Policy projection'!$C60*(AllocPremMed*'Fund Projection'!$E60),0)</f>
        <v>3.713812805862938</v>
      </c>
      <c r="Y60" s="32">
        <f>IF($B60&lt;=TermMed,'Policy projection'!$E60*'Fund Projection'!$F60*AllocPremMed*VLOOKUP(TermMed-$B60,ExitCharge,2,TRUE),0)</f>
        <v>0.55660769427870782</v>
      </c>
      <c r="Z60" s="32">
        <f>IF($B60&lt;=TermMed,SUM(W60:Y60)-'Policy projection'!$C60*'Fund Projection'!$G60,0)</f>
        <v>3.7146333023618916</v>
      </c>
      <c r="AA60" s="33">
        <f t="shared" si="4"/>
        <v>284.07260677364008</v>
      </c>
      <c r="AB60" s="31">
        <f>IF($B60&lt;=TermHigh,'Policy projection'!$C60*(PremiumMed*VLOOKUP(PremiumMed,PremiumCharge,2)),0)</f>
        <v>0.78030615761125632</v>
      </c>
      <c r="AC60" s="32">
        <f>IF($B60&lt;=TermHigh,'Policy projection'!$C60*(AllocPremMed*'Fund Projection'!$E60),0)</f>
        <v>3.713812805862938</v>
      </c>
      <c r="AD60" s="32">
        <f>IF($B60&lt;=TermHigh,'Policy projection'!$E60*'Fund Projection'!$F60*AllocPremMed*VLOOKUP(TermHigh-$B60,ExitCharge,2,TRUE),0)</f>
        <v>0.92767949046451315</v>
      </c>
      <c r="AE60" s="32">
        <f>IF($B60&lt;=TermHigh,SUM(AB60:AD60)-'Policy projection'!$C60*'Fund Projection'!$G60,0)</f>
        <v>4.085705098547697</v>
      </c>
      <c r="AF60" s="33">
        <f t="shared" si="5"/>
        <v>604.01543329154924</v>
      </c>
      <c r="AG60" s="31">
        <f>IF($B60&lt;=TermLow,'Policy projection'!$C60*(PremiumHigh*VLOOKUP(PremiumHigh,PremiumCharge,2)),0)</f>
        <v>0</v>
      </c>
      <c r="AH60" s="32">
        <f>IF($B60&lt;=TermLow,'Policy projection'!$C60*(AllocPremHigh*'Fund Projection'!$E60),0)</f>
        <v>7.5026521330564409</v>
      </c>
      <c r="AI60" s="32">
        <f>IF($B60&lt;=TermLow,'Policy projection'!$E60*'Fund Projection'!$F60*AllocPremHigh*VLOOKUP(TermLow-$B60,ExitCharge,2,TRUE),0)</f>
        <v>0</v>
      </c>
      <c r="AJ60" s="32">
        <f>IF($B60&lt;=TermLow,SUM(AG60:AI60)-'Policy projection'!$C60*'Fund Projection'!$G60,0)</f>
        <v>6.1665587776654309</v>
      </c>
      <c r="AK60" s="33">
        <f t="shared" si="6"/>
        <v>38.114142965689787</v>
      </c>
      <c r="AL60" s="31">
        <f>IF($B60&lt;=TermMed,'Policy projection'!$C60*(PremiumHigh*VLOOKUP(PremiumHigh,PremiumCharge,2)),0)</f>
        <v>0</v>
      </c>
      <c r="AM60" s="32">
        <f>IF($B60&lt;=TermMed,'Policy projection'!$C60*(AllocPremHigh*'Fund Projection'!$E60),0)</f>
        <v>7.5026521330564409</v>
      </c>
      <c r="AN60" s="32">
        <f>IF($B60&lt;=TermMed,'Policy projection'!$E60*'Fund Projection'!$F60*AllocPremHigh*VLOOKUP(TermMed-$B60,ExitCharge,2,TRUE),0)</f>
        <v>1.1244599884418338</v>
      </c>
      <c r="AO60" s="32">
        <f>IF($B60&lt;=TermMed,SUM(AL60:AN60)-'Policy projection'!$C60*'Fund Projection'!$G60,0)</f>
        <v>7.2910187661072641</v>
      </c>
      <c r="AP60" s="33">
        <f t="shared" si="7"/>
        <v>564.20155843733437</v>
      </c>
      <c r="AQ60" s="31">
        <f>IF($B60&lt;=TermHigh,'Policy projection'!$C60*(PremiumHigh*VLOOKUP(PremiumHigh,PremiumCharge,2)),0)</f>
        <v>0</v>
      </c>
      <c r="AR60" s="32">
        <f>IF($B60&lt;=TermHigh,'Policy projection'!$C60*(AllocPremHigh*'Fund Projection'!$E60),0)</f>
        <v>7.5026521330564409</v>
      </c>
      <c r="AS60" s="32">
        <f>IF($B60&lt;=TermHigh,'Policy projection'!$E60*'Fund Projection'!$F60*AllocPremHigh*VLOOKUP(TermHigh-$B60,ExitCharge,2,TRUE),0)</f>
        <v>1.8740999807363901</v>
      </c>
      <c r="AT60" s="32">
        <f>IF($B60&lt;=TermHigh,SUM(AQ60:AS60)-'Policy projection'!$C60*'Fund Projection'!$G60,0)</f>
        <v>8.0406587584018201</v>
      </c>
      <c r="AU60" s="33">
        <f t="shared" si="8"/>
        <v>1206.6608598845091</v>
      </c>
    </row>
    <row r="61" spans="1:47" x14ac:dyDescent="0.3">
      <c r="A61">
        <f t="shared" si="10"/>
        <v>56</v>
      </c>
      <c r="B61">
        <f t="shared" si="9"/>
        <v>5</v>
      </c>
      <c r="C61" s="31">
        <f>IF($B61&lt;=TermLow,'Policy projection'!$C61*(PremiumLow*VLOOKUP(PremiumLow,PremiumCharge,2)),0)</f>
        <v>1.1650946315833071</v>
      </c>
      <c r="D61" s="32">
        <f>IF($B61&lt;=TermLow,'Policy projection'!$C61*(AllocPremLow*'Fund Projection'!$E61),0)</f>
        <v>1.8455402174049662</v>
      </c>
      <c r="E61" s="32">
        <f>IF($B61&lt;=TermLow,'Policy projection'!$E61*'Fund Projection'!$F61*AllocPremLow*VLOOKUP(TermLow-$B61,ExitCharge,2,TRUE),0)</f>
        <v>0</v>
      </c>
      <c r="F61" s="32">
        <f>IF($B61&lt;=TermLow,SUM(C61:E61)-'Policy projection'!$C61*'Fund Projection'!$G61,0)</f>
        <v>1.6800002700123819</v>
      </c>
      <c r="G61" s="33">
        <f t="shared" si="0"/>
        <v>8.5498259597413764</v>
      </c>
      <c r="H61" s="31">
        <f>IF($B61&lt;=TermMed,'Policy projection'!$C61*(PremiumLow*VLOOKUP(PremiumLow,PremiumCharge,2)),0)</f>
        <v>1.1650946315833071</v>
      </c>
      <c r="I61" s="32">
        <f>IF($B61&lt;=TermMed,'Policy projection'!$C61*(AllocPremLow*'Fund Projection'!$E61),0)</f>
        <v>1.8455402174049662</v>
      </c>
      <c r="J61" s="32">
        <f>IF($B61&lt;=TermMed,'Policy projection'!$E61*'Fund Projection'!$F61*AllocPremLow*VLOOKUP(TermMed-$B61,ExitCharge,2,TRUE),0)</f>
        <v>0.27660034008356921</v>
      </c>
      <c r="K61" s="32">
        <f>IF($B61&lt;=TermMed,SUM(H61:J61)-'Policy projection'!$C61*'Fund Projection'!$G61,0)</f>
        <v>1.956600610095951</v>
      </c>
      <c r="L61" s="33">
        <f t="shared" si="1"/>
        <v>142.68172425022777</v>
      </c>
      <c r="M61" s="31">
        <f>IF($B61&lt;=TermHigh,'Policy projection'!$C61*(PremiumLow*VLOOKUP(PremiumLow,PremiumCharge,2)),0)</f>
        <v>1.1650946315833071</v>
      </c>
      <c r="N61" s="32">
        <f>IF($B61&lt;=TermHigh,'Policy projection'!$C61*(AllocPremLow*'Fund Projection'!$E61),0)</f>
        <v>1.8455402174049662</v>
      </c>
      <c r="O61" s="32">
        <f>IF($B61&lt;=TermHigh,'Policy projection'!$E61*'Fund Projection'!$F61*AllocPremLow*VLOOKUP(TermHigh-$B61,ExitCharge,2,TRUE),0)</f>
        <v>0.4610005668059487</v>
      </c>
      <c r="P61" s="32">
        <f>IF($B61&lt;=TermHigh,SUM(M61:O61)-'Policy projection'!$C61*'Fund Projection'!$G61,0)</f>
        <v>2.1410008368183306</v>
      </c>
      <c r="Q61" s="33">
        <f t="shared" si="2"/>
        <v>301.8457113930944</v>
      </c>
      <c r="R61" s="31">
        <f>IF($B61&lt;=TermLow,'Policy projection'!$C61*(PremiumMed*VLOOKUP(PremiumMed,PremiumCharge,2)),0)</f>
        <v>0.77672975438887137</v>
      </c>
      <c r="S61" s="32">
        <f>IF($B61&lt;=TermLow,'Policy projection'!$C61*(AllocPremMed*'Fund Projection'!$E61),0)</f>
        <v>3.7671851860431262</v>
      </c>
      <c r="T61" s="32">
        <f>IF($B61&lt;=TermLow,'Policy projection'!$E61*'Fund Projection'!$F61*AllocPremMed*VLOOKUP(TermLow-$B61,ExitCharge,2,TRUE),0)</f>
        <v>0</v>
      </c>
      <c r="U61" s="32">
        <f>IF($B61&lt;=TermLow,SUM(R61:T61)-'Policy projection'!$C61*'Fund Projection'!$G61,0)</f>
        <v>3.213280361456107</v>
      </c>
      <c r="V61" s="33">
        <f t="shared" si="3"/>
        <v>16.402015012176935</v>
      </c>
      <c r="W61" s="31">
        <f>IF($B61&lt;=TermMed,'Policy projection'!$C61*(PremiumMed*VLOOKUP(PremiumMed,PremiumCharge,2)),0)</f>
        <v>0.77672975438887137</v>
      </c>
      <c r="X61" s="32">
        <f>IF($B61&lt;=TermMed,'Policy projection'!$C61*(AllocPremMed*'Fund Projection'!$E61),0)</f>
        <v>3.7671851860431262</v>
      </c>
      <c r="Y61" s="32">
        <f>IF($B61&lt;=TermMed,'Policy projection'!$E61*'Fund Projection'!$F61*AllocPremMed*VLOOKUP(TermMed-$B61,ExitCharge,2,TRUE),0)</f>
        <v>0.56460687975821344</v>
      </c>
      <c r="Z61" s="32">
        <f>IF($B61&lt;=TermMed,SUM(W61:Y61)-'Policy projection'!$C61*'Fund Projection'!$G61,0)</f>
        <v>3.7778872412143203</v>
      </c>
      <c r="AA61" s="33">
        <f t="shared" si="4"/>
        <v>281.54160933283498</v>
      </c>
      <c r="AB61" s="31">
        <f>IF($B61&lt;=TermHigh,'Policy projection'!$C61*(PremiumMed*VLOOKUP(PremiumMed,PremiumCharge,2)),0)</f>
        <v>0.77672975438887137</v>
      </c>
      <c r="AC61" s="32">
        <f>IF($B61&lt;=TermHigh,'Policy projection'!$C61*(AllocPremMed*'Fund Projection'!$E61),0)</f>
        <v>3.7671851860431262</v>
      </c>
      <c r="AD61" s="32">
        <f>IF($B61&lt;=TermHigh,'Policy projection'!$E61*'Fund Projection'!$F61*AllocPremMed*VLOOKUP(TermHigh-$B61,ExitCharge,2,TRUE),0)</f>
        <v>0.94101146626368914</v>
      </c>
      <c r="AE61" s="32">
        <f>IF($B61&lt;=TermHigh,SUM(AB61:AD61)-'Policy projection'!$C61*'Fund Projection'!$G61,0)</f>
        <v>4.1542918277197964</v>
      </c>
      <c r="AF61" s="33">
        <f t="shared" si="5"/>
        <v>602.44645916504965</v>
      </c>
      <c r="AG61" s="31">
        <f>IF($B61&lt;=TermLow,'Policy projection'!$C61*(PremiumHigh*VLOOKUP(PremiumHigh,PremiumCharge,2)),0)</f>
        <v>0</v>
      </c>
      <c r="AH61" s="32">
        <f>IF($B61&lt;=TermLow,'Policy projection'!$C61*(AllocPremHigh*'Fund Projection'!$E61),0)</f>
        <v>7.6104751233194481</v>
      </c>
      <c r="AI61" s="32">
        <f>IF($B61&lt;=TermLow,'Policy projection'!$E61*'Fund Projection'!$F61*AllocPremHigh*VLOOKUP(TermLow-$B61,ExitCharge,2,TRUE),0)</f>
        <v>0</v>
      </c>
      <c r="AJ61" s="32">
        <f>IF($B61&lt;=TermLow,SUM(AG61:AI61)-'Policy projection'!$C61*'Fund Projection'!$G61,0)</f>
        <v>6.279840544343557</v>
      </c>
      <c r="AK61" s="33">
        <f t="shared" si="6"/>
        <v>32.106393117048064</v>
      </c>
      <c r="AL61" s="31">
        <f>IF($B61&lt;=TermMed,'Policy projection'!$C61*(PremiumHigh*VLOOKUP(PremiumHigh,PremiumCharge,2)),0)</f>
        <v>0</v>
      </c>
      <c r="AM61" s="32">
        <f>IF($B61&lt;=TermMed,'Policy projection'!$C61*(AllocPremHigh*'Fund Projection'!$E61),0)</f>
        <v>7.6104751233194481</v>
      </c>
      <c r="AN61" s="32">
        <f>IF($B61&lt;=TermMed,'Policy projection'!$E61*'Fund Projection'!$F61*AllocPremHigh*VLOOKUP(TermMed-$B61,ExitCharge,2,TRUE),0)</f>
        <v>1.1406199591075019</v>
      </c>
      <c r="AO61" s="32">
        <f>IF($B61&lt;=TermMed,SUM(AL61:AN61)-'Policy projection'!$C61*'Fund Projection'!$G61,0)</f>
        <v>7.4204605034510589</v>
      </c>
      <c r="AP61" s="33">
        <f t="shared" si="7"/>
        <v>559.26137949804934</v>
      </c>
      <c r="AQ61" s="31">
        <f>IF($B61&lt;=TermHigh,'Policy projection'!$C61*(PremiumHigh*VLOOKUP(PremiumHigh,PremiumCharge,2)),0)</f>
        <v>0</v>
      </c>
      <c r="AR61" s="32">
        <f>IF($B61&lt;=TermHigh,'Policy projection'!$C61*(AllocPremHigh*'Fund Projection'!$E61),0)</f>
        <v>7.6104751233194481</v>
      </c>
      <c r="AS61" s="32">
        <f>IF($B61&lt;=TermHigh,'Policy projection'!$E61*'Fund Projection'!$F61*AllocPremHigh*VLOOKUP(TermHigh-$B61,ExitCharge,2,TRUE),0)</f>
        <v>1.9010332651791702</v>
      </c>
      <c r="AT61" s="32">
        <f>IF($B61&lt;=TermHigh,SUM(AQ61:AS61)-'Policy projection'!$C61*'Fund Projection'!$G61,0)</f>
        <v>8.180873809522728</v>
      </c>
      <c r="AU61" s="33">
        <f t="shared" si="8"/>
        <v>1203.6479547089593</v>
      </c>
    </row>
    <row r="62" spans="1:47" x14ac:dyDescent="0.3">
      <c r="A62">
        <f t="shared" si="10"/>
        <v>57</v>
      </c>
      <c r="B62">
        <f t="shared" si="9"/>
        <v>5</v>
      </c>
      <c r="C62" s="31">
        <f>IF($B62&lt;=TermLow,'Policy projection'!$C62*(PremiumLow*VLOOKUP(PremiumLow,PremiumCharge,2)),0)</f>
        <v>1.1597546145218836</v>
      </c>
      <c r="D62" s="32">
        <f>IF($B62&lt;=TermLow,'Policy projection'!$C62*(AllocPremLow*'Fund Projection'!$E62),0)</f>
        <v>1.8714665327807236</v>
      </c>
      <c r="E62" s="32">
        <f>IF($B62&lt;=TermLow,'Policy projection'!$E62*'Fund Projection'!$F62*AllocPremLow*VLOOKUP(TermLow-$B62,ExitCharge,2,TRUE),0)</f>
        <v>0</v>
      </c>
      <c r="F62" s="32">
        <f>IF($B62&lt;=TermLow,SUM(C62:E62)-'Policy projection'!$C62*'Fund Projection'!$G62,0)</f>
        <v>1.7060230422284441</v>
      </c>
      <c r="G62" s="33">
        <f t="shared" si="0"/>
        <v>6.9054499645612486</v>
      </c>
      <c r="H62" s="31">
        <f>IF($B62&lt;=TermMed,'Policy projection'!$C62*(PremiumLow*VLOOKUP(PremiumLow,PremiumCharge,2)),0)</f>
        <v>1.1597546145218836</v>
      </c>
      <c r="I62" s="32">
        <f>IF($B62&lt;=TermMed,'Policy projection'!$C62*(AllocPremLow*'Fund Projection'!$E62),0)</f>
        <v>1.8714665327807236</v>
      </c>
      <c r="J62" s="32">
        <f>IF($B62&lt;=TermMed,'Policy projection'!$E62*'Fund Projection'!$F62*AllocPremLow*VLOOKUP(TermMed-$B62,ExitCharge,2,TRUE),0)</f>
        <v>0.28048604660051096</v>
      </c>
      <c r="K62" s="32">
        <f>IF($B62&lt;=TermMed,SUM(H62:J62)-'Policy projection'!$C62*'Fund Projection'!$G62,0)</f>
        <v>1.9865090888289549</v>
      </c>
      <c r="L62" s="33">
        <f t="shared" si="1"/>
        <v>141.31963082450775</v>
      </c>
      <c r="M62" s="31">
        <f>IF($B62&lt;=TermHigh,'Policy projection'!$C62*(PremiumLow*VLOOKUP(PremiumLow,PremiumCharge,2)),0)</f>
        <v>1.1597546145218836</v>
      </c>
      <c r="N62" s="32">
        <f>IF($B62&lt;=TermHigh,'Policy projection'!$C62*(AllocPremLow*'Fund Projection'!$E62),0)</f>
        <v>1.8714665327807236</v>
      </c>
      <c r="O62" s="32">
        <f>IF($B62&lt;=TermHigh,'Policy projection'!$E62*'Fund Projection'!$F62*AllocPremLow*VLOOKUP(TermHigh-$B62,ExitCharge,2,TRUE),0)</f>
        <v>0.46747674433418496</v>
      </c>
      <c r="P62" s="32">
        <f>IF($B62&lt;=TermHigh,SUM(M62:O62)-'Policy projection'!$C62*'Fund Projection'!$G62,0)</f>
        <v>2.1734997865626289</v>
      </c>
      <c r="Q62" s="33">
        <f t="shared" si="2"/>
        <v>300.96240102041401</v>
      </c>
      <c r="R62" s="31">
        <f>IF($B62&lt;=TermLow,'Policy projection'!$C62*(PremiumMed*VLOOKUP(PremiumMed,PremiumCharge,2)),0)</f>
        <v>0.77316974301458907</v>
      </c>
      <c r="S62" s="32">
        <f>IF($B62&lt;=TermLow,'Policy projection'!$C62*(AllocPremMed*'Fund Projection'!$E62),0)</f>
        <v>3.820106943201889</v>
      </c>
      <c r="T62" s="32">
        <f>IF($B62&lt;=TermLow,'Policy projection'!$E62*'Fund Projection'!$F62*AllocPremMed*VLOOKUP(TermLow-$B62,ExitCharge,2,TRUE),0)</f>
        <v>0</v>
      </c>
      <c r="U62" s="32">
        <f>IF($B62&lt;=TermLow,SUM(R62:T62)-'Policy projection'!$C62*'Fund Projection'!$G62,0)</f>
        <v>3.2680785811423148</v>
      </c>
      <c r="V62" s="33">
        <f t="shared" si="3"/>
        <v>13.257076379938235</v>
      </c>
      <c r="W62" s="31">
        <f>IF($B62&lt;=TermMed,'Policy projection'!$C62*(PremiumMed*VLOOKUP(PremiumMed,PremiumCharge,2)),0)</f>
        <v>0.77316974301458907</v>
      </c>
      <c r="X62" s="32">
        <f>IF($B62&lt;=TermMed,'Policy projection'!$C62*(AllocPremMed*'Fund Projection'!$E62),0)</f>
        <v>3.820106943201889</v>
      </c>
      <c r="Y62" s="32">
        <f>IF($B62&lt;=TermMed,'Policy projection'!$E62*'Fund Projection'!$F62*AllocPremMed*VLOOKUP(TermMed-$B62,ExitCharge,2,TRUE),0)</f>
        <v>0.57253852811238315</v>
      </c>
      <c r="Z62" s="32">
        <f>IF($B62&lt;=TermMed,SUM(W62:Y62)-'Policy projection'!$C62*'Fund Projection'!$G62,0)</f>
        <v>3.8406171092546977</v>
      </c>
      <c r="AA62" s="33">
        <f t="shared" si="4"/>
        <v>278.93681213050746</v>
      </c>
      <c r="AB62" s="31">
        <f>IF($B62&lt;=TermHigh,'Policy projection'!$C62*(PremiumMed*VLOOKUP(PremiumMed,PremiumCharge,2)),0)</f>
        <v>0.77316974301458907</v>
      </c>
      <c r="AC62" s="32">
        <f>IF($B62&lt;=TermHigh,'Policy projection'!$C62*(AllocPremMed*'Fund Projection'!$E62),0)</f>
        <v>3.820106943201889</v>
      </c>
      <c r="AD62" s="32">
        <f>IF($B62&lt;=TermHigh,'Policy projection'!$E62*'Fund Projection'!$F62*AllocPremMed*VLOOKUP(TermHigh-$B62,ExitCharge,2,TRUE),0)</f>
        <v>0.9542308801873054</v>
      </c>
      <c r="AE62" s="32">
        <f>IF($B62&lt;=TermHigh,SUM(AB62:AD62)-'Policy projection'!$C62*'Fund Projection'!$G62,0)</f>
        <v>4.2223094613296199</v>
      </c>
      <c r="AF62" s="33">
        <f t="shared" si="5"/>
        <v>600.80236091718416</v>
      </c>
      <c r="AG62" s="31">
        <f>IF($B62&lt;=TermLow,'Policy projection'!$C62*(PremiumHigh*VLOOKUP(PremiumHigh,PremiumCharge,2)),0)</f>
        <v>0</v>
      </c>
      <c r="AH62" s="32">
        <f>IF($B62&lt;=TermLow,'Policy projection'!$C62*(AllocPremHigh*'Fund Projection'!$E62),0)</f>
        <v>7.7173877640442203</v>
      </c>
      <c r="AI62" s="32">
        <f>IF($B62&lt;=TermLow,'Policy projection'!$E62*'Fund Projection'!$F62*AllocPremHigh*VLOOKUP(TermLow-$B62,ExitCharge,2,TRUE),0)</f>
        <v>0</v>
      </c>
      <c r="AJ62" s="32">
        <f>IF($B62&lt;=TermLow,SUM(AG62:AI62)-'Policy projection'!$C62*'Fund Projection'!$G62,0)</f>
        <v>6.3921896589700573</v>
      </c>
      <c r="AK62" s="33">
        <f t="shared" si="6"/>
        <v>25.960329210692212</v>
      </c>
      <c r="AL62" s="31">
        <f>IF($B62&lt;=TermMed,'Policy projection'!$C62*(PremiumHigh*VLOOKUP(PremiumHigh,PremiumCharge,2)),0)</f>
        <v>0</v>
      </c>
      <c r="AM62" s="32">
        <f>IF($B62&lt;=TermMed,'Policy projection'!$C62*(AllocPremHigh*'Fund Projection'!$E62),0)</f>
        <v>7.7173877640442203</v>
      </c>
      <c r="AN62" s="32">
        <f>IF($B62&lt;=TermMed,'Policy projection'!$E62*'Fund Projection'!$F62*AllocPremHigh*VLOOKUP(TermMed-$B62,ExitCharge,2,TRUE),0)</f>
        <v>1.1566434911361276</v>
      </c>
      <c r="AO62" s="32">
        <f>IF($B62&lt;=TermMed,SUM(AL62:AN62)-'Policy projection'!$C62*'Fund Projection'!$G62,0)</f>
        <v>7.5488331501061854</v>
      </c>
      <c r="AP62" s="33">
        <f t="shared" si="7"/>
        <v>554.17117474250676</v>
      </c>
      <c r="AQ62" s="31">
        <f>IF($B62&lt;=TermHigh,'Policy projection'!$C62*(PremiumHigh*VLOOKUP(PremiumHigh,PremiumCharge,2)),0)</f>
        <v>0</v>
      </c>
      <c r="AR62" s="32">
        <f>IF($B62&lt;=TermHigh,'Policy projection'!$C62*(AllocPremHigh*'Fund Projection'!$E62),0)</f>
        <v>7.7173877640442203</v>
      </c>
      <c r="AS62" s="32">
        <f>IF($B62&lt;=TermHigh,'Policy projection'!$E62*'Fund Projection'!$F62*AllocPremHigh*VLOOKUP(TermHigh-$B62,ExitCharge,2,TRUE),0)</f>
        <v>1.9277391518935461</v>
      </c>
      <c r="AT62" s="32">
        <f>IF($B62&lt;=TermHigh,SUM(AQ62:AS62)-'Policy projection'!$C62*'Fund Projection'!$G62,0)</f>
        <v>8.3199288108636029</v>
      </c>
      <c r="AU62" s="33">
        <f t="shared" si="8"/>
        <v>1200.4822807107239</v>
      </c>
    </row>
    <row r="63" spans="1:47" x14ac:dyDescent="0.3">
      <c r="A63">
        <f t="shared" si="10"/>
        <v>58</v>
      </c>
      <c r="B63">
        <f t="shared" si="9"/>
        <v>5</v>
      </c>
      <c r="C63" s="31">
        <f>IF($B63&lt;=TermLow,'Policy projection'!$C63*(PremiumLow*VLOOKUP(PremiumLow,PremiumCharge,2)),0)</f>
        <v>1.1544390725386582</v>
      </c>
      <c r="D63" s="32">
        <f>IF($B63&lt;=TermLow,'Policy projection'!$C63*(AllocPremLow*'Fund Projection'!$E63),0)</f>
        <v>1.897173395536323</v>
      </c>
      <c r="E63" s="32">
        <f>IF($B63&lt;=TermLow,'Policy projection'!$E63*'Fund Projection'!$F63*AllocPremLow*VLOOKUP(TermLow-$B63,ExitCharge,2,TRUE),0)</f>
        <v>0</v>
      </c>
      <c r="F63" s="32">
        <f>IF($B63&lt;=TermLow,SUM(C63:E63)-'Policy projection'!$C63*'Fund Projection'!$G63,0)</f>
        <v>1.731828625508862</v>
      </c>
      <c r="G63" s="33">
        <f t="shared" si="0"/>
        <v>5.2281996305184766</v>
      </c>
      <c r="H63" s="31">
        <f>IF($B63&lt;=TermMed,'Policy projection'!$C63*(PremiumLow*VLOOKUP(PremiumLow,PremiumCharge,2)),0)</f>
        <v>1.1544390725386582</v>
      </c>
      <c r="I63" s="32">
        <f>IF($B63&lt;=TermMed,'Policy projection'!$C63*(AllocPremLow*'Fund Projection'!$E63),0)</f>
        <v>1.897173395536323</v>
      </c>
      <c r="J63" s="32">
        <f>IF($B63&lt;=TermMed,'Policy projection'!$E63*'Fund Projection'!$F63*AllocPremLow*VLOOKUP(TermMed-$B63,ExitCharge,2,TRUE),0)</f>
        <v>0.28433886265600639</v>
      </c>
      <c r="K63" s="32">
        <f>IF($B63&lt;=TermMed,SUM(H63:J63)-'Policy projection'!$C63*'Fund Projection'!$G63,0)</f>
        <v>2.0161674881648679</v>
      </c>
      <c r="L63" s="33">
        <f t="shared" si="1"/>
        <v>139.92195353078091</v>
      </c>
      <c r="M63" s="31">
        <f>IF($B63&lt;=TermHigh,'Policy projection'!$C63*(PremiumLow*VLOOKUP(PremiumLow,PremiumCharge,2)),0)</f>
        <v>1.1544390725386582</v>
      </c>
      <c r="N63" s="32">
        <f>IF($B63&lt;=TermHigh,'Policy projection'!$C63*(AllocPremLow*'Fund Projection'!$E63),0)</f>
        <v>1.897173395536323</v>
      </c>
      <c r="O63" s="32">
        <f>IF($B63&lt;=TermHigh,'Policy projection'!$E63*'Fund Projection'!$F63*AllocPremLow*VLOOKUP(TermHigh-$B63,ExitCharge,2,TRUE),0)</f>
        <v>0.47389810442667735</v>
      </c>
      <c r="P63" s="32">
        <f>IF($B63&lt;=TermHigh,SUM(M63:O63)-'Policy projection'!$C63*'Fund Projection'!$G63,0)</f>
        <v>2.205726729935539</v>
      </c>
      <c r="Q63" s="33">
        <f t="shared" si="2"/>
        <v>300.0429112381031</v>
      </c>
      <c r="R63" s="31">
        <f>IF($B63&lt;=TermLow,'Policy projection'!$C63*(PremiumMed*VLOOKUP(PremiumMed,PremiumCharge,2)),0)</f>
        <v>0.76962604835910553</v>
      </c>
      <c r="S63" s="32">
        <f>IF($B63&lt;=TermLow,'Policy projection'!$C63*(AllocPremMed*'Fund Projection'!$E63),0)</f>
        <v>3.8725807455277517</v>
      </c>
      <c r="T63" s="32">
        <f>IF($B63&lt;=TermLow,'Policy projection'!$E63*'Fund Projection'!$F63*AllocPremMed*VLOOKUP(TermLow-$B63,ExitCharge,2,TRUE),0)</f>
        <v>0</v>
      </c>
      <c r="U63" s="32">
        <f>IF($B63&lt;=TermLow,SUM(R63:T63)-'Policy projection'!$C63*'Fund Projection'!$G63,0)</f>
        <v>3.3224229513207382</v>
      </c>
      <c r="V63" s="33">
        <f t="shared" si="3"/>
        <v>10.044235617045663</v>
      </c>
      <c r="W63" s="31">
        <f>IF($B63&lt;=TermMed,'Policy projection'!$C63*(PremiumMed*VLOOKUP(PremiumMed,PremiumCharge,2)),0)</f>
        <v>0.76962604835910553</v>
      </c>
      <c r="X63" s="32">
        <f>IF($B63&lt;=TermMed,'Policy projection'!$C63*(AllocPremMed*'Fund Projection'!$E63),0)</f>
        <v>3.8725807455277517</v>
      </c>
      <c r="Y63" s="32">
        <f>IF($B63&lt;=TermMed,'Policy projection'!$E63*'Fund Projection'!$F63*AllocPremMed*VLOOKUP(TermMed-$B63,ExitCharge,2,TRUE),0)</f>
        <v>0.58040303923597181</v>
      </c>
      <c r="Z63" s="32">
        <f>IF($B63&lt;=TermMed,SUM(W63:Y63)-'Policy projection'!$C63*'Fund Projection'!$G63,0)</f>
        <v>3.9028259905567104</v>
      </c>
      <c r="AA63" s="33">
        <f t="shared" si="4"/>
        <v>276.25843173846317</v>
      </c>
      <c r="AB63" s="31">
        <f>IF($B63&lt;=TermHigh,'Policy projection'!$C63*(PremiumMed*VLOOKUP(PremiumMed,PremiumCharge,2)),0)</f>
        <v>0.76962604835910553</v>
      </c>
      <c r="AC63" s="32">
        <f>IF($B63&lt;=TermHigh,'Policy projection'!$C63*(AllocPremMed*'Fund Projection'!$E63),0)</f>
        <v>3.8725807455277517</v>
      </c>
      <c r="AD63" s="32">
        <f>IF($B63&lt;=TermHigh,'Policy projection'!$E63*'Fund Projection'!$F63*AllocPremMed*VLOOKUP(TermHigh-$B63,ExitCharge,2,TRUE),0)</f>
        <v>0.96733839872661975</v>
      </c>
      <c r="AE63" s="32">
        <f>IF($B63&lt;=TermHigh,SUM(AB63:AD63)-'Policy projection'!$C63*'Fund Projection'!$G63,0)</f>
        <v>4.2897613500473577</v>
      </c>
      <c r="AF63" s="33">
        <f t="shared" si="5"/>
        <v>599.08339462634285</v>
      </c>
      <c r="AG63" s="31">
        <f>IF($B63&lt;=TermLow,'Policy projection'!$C63*(PremiumHigh*VLOOKUP(PremiumHigh,PremiumCharge,2)),0)</f>
        <v>0</v>
      </c>
      <c r="AH63" s="32">
        <f>IF($B63&lt;=TermLow,'Policy projection'!$C63*(AllocPremHigh*'Fund Projection'!$E63),0)</f>
        <v>7.8233954455106094</v>
      </c>
      <c r="AI63" s="32">
        <f>IF($B63&lt;=TermLow,'Policy projection'!$E63*'Fund Projection'!$F63*AllocPremHigh*VLOOKUP(TermLow-$B63,ExitCharge,2,TRUE),0)</f>
        <v>0</v>
      </c>
      <c r="AJ63" s="32">
        <f>IF($B63&lt;=TermLow,SUM(AG63:AI63)-'Policy projection'!$C63*'Fund Projection'!$G63,0)</f>
        <v>6.5036116029444901</v>
      </c>
      <c r="AK63" s="33">
        <f t="shared" si="6"/>
        <v>19.676307590100038</v>
      </c>
      <c r="AL63" s="31">
        <f>IF($B63&lt;=TermMed,'Policy projection'!$C63*(PremiumHigh*VLOOKUP(PremiumHigh,PremiumCharge,2)),0)</f>
        <v>0</v>
      </c>
      <c r="AM63" s="32">
        <f>IF($B63&lt;=TermMed,'Policy projection'!$C63*(AllocPremHigh*'Fund Projection'!$E63),0)</f>
        <v>7.8233954455106094</v>
      </c>
      <c r="AN63" s="32">
        <f>IF($B63&lt;=TermMed,'Policy projection'!$E63*'Fund Projection'!$F63*AllocPremHigh*VLOOKUP(TermMed-$B63,ExitCharge,2,TRUE),0)</f>
        <v>1.1725313923959026</v>
      </c>
      <c r="AO63" s="32">
        <f>IF($B63&lt;=TermMed,SUM(AL63:AN63)-'Policy projection'!$C63*'Fund Projection'!$G63,0)</f>
        <v>7.6761429953403937</v>
      </c>
      <c r="AP63" s="33">
        <f t="shared" si="7"/>
        <v>548.9313881538277</v>
      </c>
      <c r="AQ63" s="31">
        <f>IF($B63&lt;=TermHigh,'Policy projection'!$C63*(PremiumHigh*VLOOKUP(PremiumHigh,PremiumCharge,2)),0)</f>
        <v>0</v>
      </c>
      <c r="AR63" s="32">
        <f>IF($B63&lt;=TermHigh,'Policy projection'!$C63*(AllocPremHigh*'Fund Projection'!$E63),0)</f>
        <v>7.8233954455106094</v>
      </c>
      <c r="AS63" s="32">
        <f>IF($B63&lt;=TermHigh,'Policy projection'!$E63*'Fund Projection'!$F63*AllocPremHigh*VLOOKUP(TermHigh-$B63,ExitCharge,2,TRUE),0)</f>
        <v>1.9542189873265046</v>
      </c>
      <c r="AT63" s="32">
        <f>IF($B63&lt;=TermHigh,SUM(AQ63:AS63)-'Policy projection'!$C63*'Fund Projection'!$G63,0)</f>
        <v>8.4578305902709943</v>
      </c>
      <c r="AU63" s="33">
        <f t="shared" si="8"/>
        <v>1197.1643614028217</v>
      </c>
    </row>
    <row r="64" spans="1:47" x14ac:dyDescent="0.3">
      <c r="A64">
        <f t="shared" si="10"/>
        <v>59</v>
      </c>
      <c r="B64">
        <f t="shared" si="9"/>
        <v>5</v>
      </c>
      <c r="C64" s="31">
        <f>IF($B64&lt;=TermLow,'Policy projection'!$C64*(PremiumLow*VLOOKUP(PremiumLow,PremiumCharge,2)),0)</f>
        <v>1.1491478934561894</v>
      </c>
      <c r="D64" s="32">
        <f>IF($B64&lt;=TermLow,'Policy projection'!$C64*(AllocPremLow*'Fund Projection'!$E64),0)</f>
        <v>1.9226621059593154</v>
      </c>
      <c r="E64" s="32">
        <f>IF($B64&lt;=TermLow,'Policy projection'!$E64*'Fund Projection'!$F64*AllocPremLow*VLOOKUP(TermLow-$B64,ExitCharge,2,TRUE),0)</f>
        <v>0</v>
      </c>
      <c r="F64" s="32">
        <f>IF($B64&lt;=TermLow,SUM(C64:E64)-'Policy projection'!$C64*'Fund Projection'!$G64,0)</f>
        <v>1.7574182987111702</v>
      </c>
      <c r="G64" s="33">
        <f t="shared" si="0"/>
        <v>3.5181551701367746</v>
      </c>
      <c r="H64" s="31">
        <f>IF($B64&lt;=TermMed,'Policy projection'!$C64*(PremiumLow*VLOOKUP(PremiumLow,PremiumCharge,2)),0)</f>
        <v>1.1491478934561894</v>
      </c>
      <c r="I64" s="32">
        <f>IF($B64&lt;=TermMed,'Policy projection'!$C64*(AllocPremLow*'Fund Projection'!$E64),0)</f>
        <v>1.9226621059593154</v>
      </c>
      <c r="J64" s="32">
        <f>IF($B64&lt;=TermMed,'Policy projection'!$E64*'Fund Projection'!$F64*AllocPremLow*VLOOKUP(TermMed-$B64,ExitCharge,2,TRUE),0)</f>
        <v>0.28815898313065241</v>
      </c>
      <c r="K64" s="32">
        <f>IF($B64&lt;=TermMed,SUM(H64:J64)-'Policy projection'!$C64*'Fund Projection'!$G64,0)</f>
        <v>2.0455772818418225</v>
      </c>
      <c r="L64" s="33">
        <f t="shared" si="1"/>
        <v>138.48879418232761</v>
      </c>
      <c r="M64" s="31">
        <f>IF($B64&lt;=TermHigh,'Policy projection'!$C64*(PremiumLow*VLOOKUP(PremiumLow,PremiumCharge,2)),0)</f>
        <v>1.1491478934561894</v>
      </c>
      <c r="N64" s="32">
        <f>IF($B64&lt;=TermHigh,'Policy projection'!$C64*(AllocPremLow*'Fund Projection'!$E64),0)</f>
        <v>1.9226621059593154</v>
      </c>
      <c r="O64" s="32">
        <f>IF($B64&lt;=TermHigh,'Policy projection'!$E64*'Fund Projection'!$F64*AllocPremLow*VLOOKUP(TermHigh-$B64,ExitCharge,2,TRUE),0)</f>
        <v>0.48026497188442074</v>
      </c>
      <c r="P64" s="32">
        <f>IF($B64&lt;=TermHigh,SUM(M64:O64)-'Policy projection'!$C64*'Fund Projection'!$G64,0)</f>
        <v>2.2376832705955909</v>
      </c>
      <c r="Q64" s="33">
        <f t="shared" si="2"/>
        <v>299.087363304993</v>
      </c>
      <c r="R64" s="31">
        <f>IF($B64&lt;=TermLow,'Policy projection'!$C64*(PremiumMed*VLOOKUP(PremiumMed,PremiumCharge,2)),0)</f>
        <v>0.76609859563745963</v>
      </c>
      <c r="S64" s="32">
        <f>IF($B64&lt;=TermLow,'Policy projection'!$C64*(AllocPremMed*'Fund Projection'!$E64),0)</f>
        <v>3.9246092472159222</v>
      </c>
      <c r="T64" s="32">
        <f>IF($B64&lt;=TermLow,'Policy projection'!$E64*'Fund Projection'!$F64*AllocPremMed*VLOOKUP(TermLow-$B64,ExitCharge,2,TRUE),0)</f>
        <v>0</v>
      </c>
      <c r="U64" s="32">
        <f>IF($B64&lt;=TermLow,SUM(R64:T64)-'Policy projection'!$C64*'Fund Projection'!$G64,0)</f>
        <v>3.3763161421490464</v>
      </c>
      <c r="V64" s="33">
        <f t="shared" si="3"/>
        <v>6.7636636474626144</v>
      </c>
      <c r="W64" s="31">
        <f>IF($B64&lt;=TermMed,'Policy projection'!$C64*(PremiumMed*VLOOKUP(PremiumMed,PremiumCharge,2)),0)</f>
        <v>0.76609859563745963</v>
      </c>
      <c r="X64" s="32">
        <f>IF($B64&lt;=TermMed,'Policy projection'!$C64*(AllocPremMed*'Fund Projection'!$E64),0)</f>
        <v>3.9246092472159222</v>
      </c>
      <c r="Y64" s="32">
        <f>IF($B64&lt;=TermMed,'Policy projection'!$E64*'Fund Projection'!$F64*AllocPremMed*VLOOKUP(TermMed-$B64,ExitCharge,2,TRUE),0)</f>
        <v>0.58820081092648646</v>
      </c>
      <c r="Z64" s="32">
        <f>IF($B64&lt;=TermMed,SUM(W64:Y64)-'Policy projection'!$C64*'Fund Projection'!$G64,0)</f>
        <v>3.9645169530755329</v>
      </c>
      <c r="AA64" s="33">
        <f t="shared" si="4"/>
        <v>273.50668254681671</v>
      </c>
      <c r="AB64" s="31">
        <f>IF($B64&lt;=TermHigh,'Policy projection'!$C64*(PremiumMed*VLOOKUP(PremiumMed,PremiumCharge,2)),0)</f>
        <v>0.76609859563745963</v>
      </c>
      <c r="AC64" s="32">
        <f>IF($B64&lt;=TermHigh,'Policy projection'!$C64*(AllocPremMed*'Fund Projection'!$E64),0)</f>
        <v>3.9246092472159222</v>
      </c>
      <c r="AD64" s="32">
        <f>IF($B64&lt;=TermHigh,'Policy projection'!$E64*'Fund Projection'!$F64*AllocPremMed*VLOOKUP(TermHigh-$B64,ExitCharge,2,TRUE),0)</f>
        <v>0.98033468487747744</v>
      </c>
      <c r="AE64" s="32">
        <f>IF($B64&lt;=TermHigh,SUM(AB64:AD64)-'Policy projection'!$C64*'Fund Projection'!$G64,0)</f>
        <v>4.3566508270265238</v>
      </c>
      <c r="AF64" s="33">
        <f t="shared" si="5"/>
        <v>597.2898140872386</v>
      </c>
      <c r="AG64" s="31">
        <f>IF($B64&lt;=TermLow,'Policy projection'!$C64*(PremiumHigh*VLOOKUP(PremiumHigh,PremiumCharge,2)),0)</f>
        <v>0</v>
      </c>
      <c r="AH64" s="32">
        <f>IF($B64&lt;=TermLow,'Policy projection'!$C64*(AllocPremHigh*'Fund Projection'!$E64),0)</f>
        <v>7.9285035297291371</v>
      </c>
      <c r="AI64" s="32">
        <f>IF($B64&lt;=TermLow,'Policy projection'!$E64*'Fund Projection'!$F64*AllocPremHigh*VLOOKUP(TermLow-$B64,ExitCharge,2,TRUE),0)</f>
        <v>0</v>
      </c>
      <c r="AJ64" s="32">
        <f>IF($B64&lt;=TermLow,SUM(AG64:AI64)-'Policy projection'!$C64*'Fund Projection'!$G64,0)</f>
        <v>6.614111829024802</v>
      </c>
      <c r="AK64" s="33">
        <f t="shared" si="6"/>
        <v>13.254680602114298</v>
      </c>
      <c r="AL64" s="31">
        <f>IF($B64&lt;=TermMed,'Policy projection'!$C64*(PremiumHigh*VLOOKUP(PremiumHigh,PremiumCharge,2)),0)</f>
        <v>0</v>
      </c>
      <c r="AM64" s="32">
        <f>IF($B64&lt;=TermMed,'Policy projection'!$C64*(AllocPremHigh*'Fund Projection'!$E64),0)</f>
        <v>7.9285035297291371</v>
      </c>
      <c r="AN64" s="32">
        <f>IF($B64&lt;=TermMed,'Policy projection'!$E64*'Fund Projection'!$F64*AllocPremHigh*VLOOKUP(TermMed-$B64,ExitCharge,2,TRUE),0)</f>
        <v>1.1882844665181542</v>
      </c>
      <c r="AO64" s="32">
        <f>IF($B64&lt;=TermMed,SUM(AL64:AN64)-'Policy projection'!$C64*'Fund Projection'!$G64,0)</f>
        <v>7.8023962955429562</v>
      </c>
      <c r="AP64" s="33">
        <f t="shared" si="7"/>
        <v>543.54245927579495</v>
      </c>
      <c r="AQ64" s="31">
        <f>IF($B64&lt;=TermHigh,'Policy projection'!$C64*(PremiumHigh*VLOOKUP(PremiumHigh,PremiumCharge,2)),0)</f>
        <v>0</v>
      </c>
      <c r="AR64" s="32">
        <f>IF($B64&lt;=TermHigh,'Policy projection'!$C64*(AllocPremHigh*'Fund Projection'!$E64),0)</f>
        <v>7.9285035297291371</v>
      </c>
      <c r="AS64" s="32">
        <f>IF($B64&lt;=TermHigh,'Policy projection'!$E64*'Fund Projection'!$F64*AllocPremHigh*VLOOKUP(TermHigh-$B64,ExitCharge,2,TRUE),0)</f>
        <v>1.9804741108635906</v>
      </c>
      <c r="AT64" s="32">
        <f>IF($B64&lt;=TermHigh,SUM(AQ64:AS64)-'Policy projection'!$C64*'Fund Projection'!$G64,0)</f>
        <v>8.5945859398883933</v>
      </c>
      <c r="AU64" s="33">
        <f t="shared" si="8"/>
        <v>1193.694715651729</v>
      </c>
    </row>
    <row r="65" spans="1:47" x14ac:dyDescent="0.3">
      <c r="A65">
        <f t="shared" si="10"/>
        <v>60</v>
      </c>
      <c r="B65">
        <f t="shared" si="9"/>
        <v>5</v>
      </c>
      <c r="C65" s="31">
        <f>IF($B65&lt;=TermLow,'Policy projection'!$C65*(PremiumLow*VLOOKUP(PremiumLow,PremiumCharge,2)),0)</f>
        <v>1.1438809656111819</v>
      </c>
      <c r="D65" s="32">
        <f>IF($B65&lt;=TermLow,'Policy projection'!$C65*(AllocPremLow*'Fund Projection'!$E65),0)</f>
        <v>1.947933957515892</v>
      </c>
      <c r="E65" s="32">
        <f>IF($B65&lt;=TermLow,'Policy projection'!$E65*'Fund Projection'!$F65*AllocPremLow*VLOOKUP(TermLow-$B65,ExitCharge,2,TRUE),0)</f>
        <v>0</v>
      </c>
      <c r="F65" s="32">
        <f>IF($B65&lt;=TermLow,SUM(C65:E65)-'Policy projection'!$C65*'Fund Projection'!$G65,0)</f>
        <v>1.7827933340149291</v>
      </c>
      <c r="G65" s="33">
        <f t="shared" si="0"/>
        <v>1.7753958513011743</v>
      </c>
      <c r="H65" s="31">
        <f>IF($B65&lt;=TermMed,'Policy projection'!$C65*(PremiumLow*VLOOKUP(PremiumLow,PremiumCharge,2)),0)</f>
        <v>1.1438809656111819</v>
      </c>
      <c r="I65" s="32">
        <f>IF($B65&lt;=TermMed,'Policy projection'!$C65*(AllocPremLow*'Fund Projection'!$E65),0)</f>
        <v>1.947933957515892</v>
      </c>
      <c r="J65" s="32">
        <f>IF($B65&lt;=TermMed,'Policy projection'!$E65*'Fund Projection'!$F65*AllocPremLow*VLOOKUP(TermMed-$B65,ExitCharge,2,TRUE),0)</f>
        <v>0.29194660188269433</v>
      </c>
      <c r="K65" s="32">
        <f>IF($B65&lt;=TermMed,SUM(H65:J65)-'Policy projection'!$C65*'Fund Projection'!$G65,0)</f>
        <v>2.0747399358976235</v>
      </c>
      <c r="L65" s="33">
        <f t="shared" si="1"/>
        <v>137.02025354291214</v>
      </c>
      <c r="M65" s="31">
        <f>IF($B65&lt;=TermHigh,'Policy projection'!$C65*(PremiumLow*VLOOKUP(PremiumLow,PremiumCharge,2)),0)</f>
        <v>1.1438809656111819</v>
      </c>
      <c r="N65" s="32">
        <f>IF($B65&lt;=TermHigh,'Policy projection'!$C65*(AllocPremLow*'Fund Projection'!$E65),0)</f>
        <v>1.947933957515892</v>
      </c>
      <c r="O65" s="32">
        <f>IF($B65&lt;=TermHigh,'Policy projection'!$E65*'Fund Projection'!$F65*AllocPremLow*VLOOKUP(TermHigh-$B65,ExitCharge,2,TRUE),0)</f>
        <v>0.48657766980449058</v>
      </c>
      <c r="P65" s="32">
        <f>IF($B65&lt;=TermHigh,SUM(M65:O65)-'Policy projection'!$C65*'Fund Projection'!$G65,0)</f>
        <v>2.2693710038194199</v>
      </c>
      <c r="Q65" s="33">
        <f t="shared" si="2"/>
        <v>298.09587738150157</v>
      </c>
      <c r="R65" s="31">
        <f>IF($B65&lt;=TermLow,'Policy projection'!$C65*(PremiumMed*VLOOKUP(PremiumMed,PremiumCharge,2)),0)</f>
        <v>0.76258731040745464</v>
      </c>
      <c r="S65" s="32">
        <f>IF($B65&lt;=TermLow,'Policy projection'!$C65*(AllocPremMed*'Fund Projection'!$E65),0)</f>
        <v>3.9761950885375938</v>
      </c>
      <c r="T65" s="32">
        <f>IF($B65&lt;=TermLow,'Policy projection'!$E65*'Fund Projection'!$F65*AllocPremMed*VLOOKUP(TermLow-$B65,ExitCharge,2,TRUE),0)</f>
        <v>0</v>
      </c>
      <c r="U65" s="32">
        <f>IF($B65&lt;=TermLow,SUM(R65:T65)-'Policy projection'!$C65*'Fund Projection'!$G65,0)</f>
        <v>3.4297608098329038</v>
      </c>
      <c r="V65" s="33">
        <f t="shared" si="3"/>
        <v>3.4155294371779954</v>
      </c>
      <c r="W65" s="31">
        <f>IF($B65&lt;=TermMed,'Policy projection'!$C65*(PremiumMed*VLOOKUP(PremiumMed,PremiumCharge,2)),0)</f>
        <v>0.76258731040745464</v>
      </c>
      <c r="X65" s="32">
        <f>IF($B65&lt;=TermMed,'Policy projection'!$C65*(AllocPremMed*'Fund Projection'!$E65),0)</f>
        <v>3.9761950885375938</v>
      </c>
      <c r="Y65" s="32">
        <f>IF($B65&lt;=TermMed,'Policy projection'!$E65*'Fund Projection'!$F65*AllocPremMed*VLOOKUP(TermMed-$B65,ExitCharge,2,TRUE),0)</f>
        <v>0.59593223889457192</v>
      </c>
      <c r="Z65" s="32">
        <f>IF($B65&lt;=TermMed,SUM(W65:Y65)-'Policy projection'!$C65*'Fund Projection'!$G65,0)</f>
        <v>4.0256930487274758</v>
      </c>
      <c r="AA65" s="33">
        <f t="shared" si="4"/>
        <v>270.6817767710196</v>
      </c>
      <c r="AB65" s="31">
        <f>IF($B65&lt;=TermHigh,'Policy projection'!$C65*(PremiumMed*VLOOKUP(PremiumMed,PremiumCharge,2)),0)</f>
        <v>0.76258731040745464</v>
      </c>
      <c r="AC65" s="32">
        <f>IF($B65&lt;=TermHigh,'Policy projection'!$C65*(AllocPremMed*'Fund Projection'!$E65),0)</f>
        <v>3.9761950885375938</v>
      </c>
      <c r="AD65" s="32">
        <f>IF($B65&lt;=TermHigh,'Policy projection'!$E65*'Fund Projection'!$F65*AllocPremMed*VLOOKUP(TermHigh-$B65,ExitCharge,2,TRUE),0)</f>
        <v>0.99322039815761998</v>
      </c>
      <c r="AE65" s="32">
        <f>IF($B65&lt;=TermHigh,SUM(AB65:AD65)-'Policy projection'!$C65*'Fund Projection'!$G65,0)</f>
        <v>4.4229812079905235</v>
      </c>
      <c r="AF65" s="33">
        <f t="shared" si="5"/>
        <v>595.42187081890881</v>
      </c>
      <c r="AG65" s="31">
        <f>IF($B65&lt;=TermLow,'Policy projection'!$C65*(PremiumHigh*VLOOKUP(PremiumHigh,PremiumCharge,2)),0)</f>
        <v>0</v>
      </c>
      <c r="AH65" s="32">
        <f>IF($B65&lt;=TermLow,'Policy projection'!$C65*(AllocPremHigh*'Fund Projection'!$E65),0)</f>
        <v>8.0327173505809988</v>
      </c>
      <c r="AI65" s="32">
        <f>IF($B65&lt;=TermLow,'Policy projection'!$E65*'Fund Projection'!$F65*AllocPremHigh*VLOOKUP(TermLow-$B65,ExitCharge,2,TRUE),0)</f>
        <v>0</v>
      </c>
      <c r="AJ65" s="32">
        <f>IF($B65&lt;=TermLow,SUM(AG65:AI65)-'Policy projection'!$C65*'Fund Projection'!$G65,0)</f>
        <v>6.7236957614688544</v>
      </c>
      <c r="AK65" s="33">
        <f t="shared" si="6"/>
        <v>6.695796608931639</v>
      </c>
      <c r="AL65" s="31">
        <f>IF($B65&lt;=TermMed,'Policy projection'!$C65*(PremiumHigh*VLOOKUP(PremiumHigh,PremiumCharge,2)),0)</f>
        <v>0</v>
      </c>
      <c r="AM65" s="32">
        <f>IF($B65&lt;=TermMed,'Policy projection'!$C65*(AllocPremHigh*'Fund Projection'!$E65),0)</f>
        <v>8.0327173505809988</v>
      </c>
      <c r="AN65" s="32">
        <f>IF($B65&lt;=TermMed,'Policy projection'!$E65*'Fund Projection'!$F65*AllocPremHigh*VLOOKUP(TermMed-$B65,ExitCharge,2,TRUE),0)</f>
        <v>1.2039035129183273</v>
      </c>
      <c r="AO65" s="32">
        <f>IF($B65&lt;=TermMed,SUM(AL65:AN65)-'Policy projection'!$C65*'Fund Projection'!$G65,0)</f>
        <v>7.9275992743871813</v>
      </c>
      <c r="AP65" s="33">
        <f t="shared" si="7"/>
        <v>538.00482322723451</v>
      </c>
      <c r="AQ65" s="31">
        <f>IF($B65&lt;=TermHigh,'Policy projection'!$C65*(PremiumHigh*VLOOKUP(PremiumHigh,PremiumCharge,2)),0)</f>
        <v>0</v>
      </c>
      <c r="AR65" s="32">
        <f>IF($B65&lt;=TermHigh,'Policy projection'!$C65*(AllocPremHigh*'Fund Projection'!$E65),0)</f>
        <v>8.0327173505809988</v>
      </c>
      <c r="AS65" s="32">
        <f>IF($B65&lt;=TermHigh,'Policy projection'!$E65*'Fund Projection'!$F65*AllocPremHigh*VLOOKUP(TermHigh-$B65,ExitCharge,2,TRUE),0)</f>
        <v>2.006505854863879</v>
      </c>
      <c r="AT65" s="32">
        <f>IF($B65&lt;=TermHigh,SUM(AQ65:AS65)-'Policy projection'!$C65*'Fund Projection'!$G65,0)</f>
        <v>8.7302016163327316</v>
      </c>
      <c r="AU65" s="33">
        <f t="shared" si="8"/>
        <v>1190.0738576937226</v>
      </c>
    </row>
    <row r="66" spans="1:47" x14ac:dyDescent="0.3">
      <c r="A66">
        <f t="shared" si="10"/>
        <v>61</v>
      </c>
      <c r="B66">
        <f t="shared" si="9"/>
        <v>6</v>
      </c>
      <c r="C66" s="31">
        <f>IF($B66&lt;=TermLow,'Policy projection'!$C66*(PremiumLow*VLOOKUP(PremiumLow,PremiumCharge,2)),0)</f>
        <v>0</v>
      </c>
      <c r="D66" s="32">
        <f>IF($B66&lt;=TermLow,'Policy projection'!$C66*(AllocPremLow*'Fund Projection'!$E66),0)</f>
        <v>0</v>
      </c>
      <c r="E66" s="32">
        <f>IF($B66&lt;=TermLow,'Policy projection'!$E66*'Fund Projection'!$F66*AllocPremLow*VLOOKUP(TermLow-$B66,ExitCharge,2,TRUE),0)</f>
        <v>0</v>
      </c>
      <c r="F66" s="32">
        <f>IF($B66&lt;=TermLow,SUM(C66:E66)-'Policy projection'!$C66*'Fund Projection'!$G66,0)</f>
        <v>0</v>
      </c>
      <c r="G66" s="33">
        <f t="shared" si="0"/>
        <v>0</v>
      </c>
      <c r="H66" s="31">
        <f>IF($B66&lt;=TermMed,'Policy projection'!$C66*(PremiumLow*VLOOKUP(PremiumLow,PremiumCharge,2)),0)</f>
        <v>1.1386381778521306</v>
      </c>
      <c r="I66" s="32">
        <f>IF($B66&lt;=TermMed,'Policy projection'!$C66*(AllocPremLow*'Fund Projection'!$E66),0)</f>
        <v>1.9729902368846659</v>
      </c>
      <c r="J66" s="32">
        <f>IF($B66&lt;=TermMed,'Policy projection'!$E66*'Fund Projection'!$F66*AllocPremLow*VLOOKUP(TermMed-$B66,ExitCharge,2,TRUE),0)</f>
        <v>0.19713460783539283</v>
      </c>
      <c r="K66" s="32">
        <f>IF($B66&lt;=TermMed,SUM(H66:J66)-'Policy projection'!$C66*'Fund Projection'!$G66,0)</f>
        <v>2.005089604790061</v>
      </c>
      <c r="L66" s="33">
        <f t="shared" si="1"/>
        <v>135.51643133011001</v>
      </c>
      <c r="M66" s="31">
        <f>IF($B66&lt;=TermHigh,'Policy projection'!$C66*(PremiumLow*VLOOKUP(PremiumLow,PremiumCharge,2)),0)</f>
        <v>1.1386381778521306</v>
      </c>
      <c r="N66" s="32">
        <f>IF($B66&lt;=TermHigh,'Policy projection'!$C66*(AllocPremLow*'Fund Projection'!$E66),0)</f>
        <v>1.9729902368846659</v>
      </c>
      <c r="O66" s="32">
        <f>IF($B66&lt;=TermHigh,'Policy projection'!$E66*'Fund Projection'!$F66*AllocPremLow*VLOOKUP(TermHigh-$B66,ExitCharge,2,TRUE),0)</f>
        <v>0.39426921567078566</v>
      </c>
      <c r="P66" s="32">
        <f>IF($B66&lt;=TermHigh,SUM(M66:O66)-'Policy projection'!$C66*'Fund Projection'!$G66,0)</f>
        <v>2.2022242126254539</v>
      </c>
      <c r="Q66" s="33">
        <f t="shared" si="2"/>
        <v>297.06857253343844</v>
      </c>
      <c r="R66" s="31">
        <f>IF($B66&lt;=TermLow,'Policy projection'!$C66*(PremiumMed*VLOOKUP(PremiumMed,PremiumCharge,2)),0)</f>
        <v>0</v>
      </c>
      <c r="S66" s="32">
        <f>IF($B66&lt;=TermLow,'Policy projection'!$C66*(AllocPremMed*'Fund Projection'!$E66),0)</f>
        <v>0</v>
      </c>
      <c r="T66" s="32">
        <f>IF($B66&lt;=TermLow,'Policy projection'!$E66*'Fund Projection'!$F66*AllocPremMed*VLOOKUP(TermLow-$B66,ExitCharge,2,TRUE),0)</f>
        <v>0</v>
      </c>
      <c r="U66" s="32">
        <f>IF($B66&lt;=TermLow,SUM(R66:T66)-'Policy projection'!$C66*'Fund Projection'!$G66,0)</f>
        <v>0</v>
      </c>
      <c r="V66" s="33">
        <f t="shared" si="3"/>
        <v>0</v>
      </c>
      <c r="W66" s="31">
        <f>IF($B66&lt;=TermMed,'Policy projection'!$C66*(PremiumMed*VLOOKUP(PremiumMed,PremiumCharge,2)),0)</f>
        <v>0.75909211856808712</v>
      </c>
      <c r="X66" s="32">
        <f>IF($B66&lt;=TermMed,'Policy projection'!$C66*(AllocPremMed*'Fund Projection'!$E66),0)</f>
        <v>4.0273408959089059</v>
      </c>
      <c r="Y66" s="32">
        <f>IF($B66&lt;=TermMed,'Policy projection'!$E66*'Fund Projection'!$F66*AllocPremMed*VLOOKUP(TermMed-$B66,ExitCharge,2,TRUE),0)</f>
        <v>0.40239847784956484</v>
      </c>
      <c r="Z66" s="32">
        <f>IF($B66&lt;=TermMed,SUM(W66:Y66)-'Policy projection'!$C66*'Fund Projection'!$G66,0)</f>
        <v>3.8851580745444294</v>
      </c>
      <c r="AA66" s="33">
        <f t="shared" si="4"/>
        <v>267.78392445883804</v>
      </c>
      <c r="AB66" s="31">
        <f>IF($B66&lt;=TermHigh,'Policy projection'!$C66*(PremiumMed*VLOOKUP(PremiumMed,PremiumCharge,2)),0)</f>
        <v>0.75909211856808712</v>
      </c>
      <c r="AC66" s="32">
        <f>IF($B66&lt;=TermHigh,'Policy projection'!$C66*(AllocPremMed*'Fund Projection'!$E66),0)</f>
        <v>4.0273408959089059</v>
      </c>
      <c r="AD66" s="32">
        <f>IF($B66&lt;=TermHigh,'Policy projection'!$E66*'Fund Projection'!$F66*AllocPremMed*VLOOKUP(TermHigh-$B66,ExitCharge,2,TRUE),0)</f>
        <v>0.80479695569912968</v>
      </c>
      <c r="AE66" s="32">
        <f>IF($B66&lt;=TermHigh,SUM(AB66:AD66)-'Policy projection'!$C66*'Fund Projection'!$G66,0)</f>
        <v>4.287556552393994</v>
      </c>
      <c r="AF66" s="33">
        <f t="shared" si="5"/>
        <v>593.47981407266366</v>
      </c>
      <c r="AG66" s="31">
        <f>IF($B66&lt;=TermLow,'Policy projection'!$C66*(PremiumHigh*VLOOKUP(PremiumHigh,PremiumCharge,2)),0)</f>
        <v>0</v>
      </c>
      <c r="AH66" s="32">
        <f>IF($B66&lt;=TermLow,'Policy projection'!$C66*(AllocPremHigh*'Fund Projection'!$E66),0)</f>
        <v>0</v>
      </c>
      <c r="AI66" s="32">
        <f>IF($B66&lt;=TermLow,'Policy projection'!$E66*'Fund Projection'!$F66*AllocPremHigh*VLOOKUP(TermLow-$B66,ExitCharge,2,TRUE),0)</f>
        <v>0</v>
      </c>
      <c r="AJ66" s="32">
        <f>IF($B66&lt;=TermLow,SUM(AG66:AI66)-'Policy projection'!$C66*'Fund Projection'!$G66,0)</f>
        <v>0</v>
      </c>
      <c r="AK66" s="33">
        <f t="shared" si="6"/>
        <v>0</v>
      </c>
      <c r="AL66" s="31">
        <f>IF($B66&lt;=TermMed,'Policy projection'!$C66*(PremiumHigh*VLOOKUP(PremiumHigh,PremiumCharge,2)),0)</f>
        <v>0</v>
      </c>
      <c r="AM66" s="32">
        <f>IF($B66&lt;=TermMed,'Policy projection'!$C66*(AllocPremHigh*'Fund Projection'!$E66),0)</f>
        <v>8.1360422139573849</v>
      </c>
      <c r="AN66" s="32">
        <f>IF($B66&lt;=TermMed,'Policy projection'!$E66*'Fund Projection'!$F66*AllocPremHigh*VLOOKUP(TermMed-$B66,ExitCharge,2,TRUE),0)</f>
        <v>0.81292621787790864</v>
      </c>
      <c r="AO66" s="32">
        <f>IF($B66&lt;=TermMed,SUM(AL66:AN66)-'Policy projection'!$C66*'Fund Projection'!$G66,0)</f>
        <v>7.6452950140531648</v>
      </c>
      <c r="AP66" s="33">
        <f t="shared" si="7"/>
        <v>532.31891071629411</v>
      </c>
      <c r="AQ66" s="31">
        <f>IF($B66&lt;=TermHigh,'Policy projection'!$C66*(PremiumHigh*VLOOKUP(PremiumHigh,PremiumCharge,2)),0)</f>
        <v>0</v>
      </c>
      <c r="AR66" s="32">
        <f>IF($B66&lt;=TermHigh,'Policy projection'!$C66*(AllocPremHigh*'Fund Projection'!$E66),0)</f>
        <v>8.1360422139573849</v>
      </c>
      <c r="AS66" s="32">
        <f>IF($B66&lt;=TermHigh,'Policy projection'!$E66*'Fund Projection'!$F66*AllocPremHigh*VLOOKUP(TermHigh-$B66,ExitCharge,2,TRUE),0)</f>
        <v>1.6258524357558173</v>
      </c>
      <c r="AT66" s="32">
        <f>IF($B66&lt;=TermHigh,SUM(AQ66:AS66)-'Policy projection'!$C66*'Fund Projection'!$G66,0)</f>
        <v>8.4582212319310734</v>
      </c>
      <c r="AU66" s="33">
        <f t="shared" si="8"/>
        <v>1186.3022971511136</v>
      </c>
    </row>
    <row r="67" spans="1:47" x14ac:dyDescent="0.3">
      <c r="A67">
        <f t="shared" si="10"/>
        <v>62</v>
      </c>
      <c r="B67">
        <f t="shared" si="9"/>
        <v>6</v>
      </c>
      <c r="C67" s="31">
        <f>IF($B67&lt;=TermLow,'Policy projection'!$C67*(PremiumLow*VLOOKUP(PremiumLow,PremiumCharge,2)),0)</f>
        <v>0</v>
      </c>
      <c r="D67" s="32">
        <f>IF($B67&lt;=TermLow,'Policy projection'!$C67*(AllocPremLow*'Fund Projection'!$E67),0)</f>
        <v>0</v>
      </c>
      <c r="E67" s="32">
        <f>IF($B67&lt;=TermLow,'Policy projection'!$E67*'Fund Projection'!$F67*AllocPremLow*VLOOKUP(TermLow-$B67,ExitCharge,2,TRUE),0)</f>
        <v>0</v>
      </c>
      <c r="F67" s="32">
        <f>IF($B67&lt;=TermLow,SUM(C67:E67)-'Policy projection'!$C67*'Fund Projection'!$G67,0)</f>
        <v>0</v>
      </c>
      <c r="G67" s="33">
        <f t="shared" si="0"/>
        <v>0</v>
      </c>
      <c r="H67" s="31">
        <f>IF($B67&lt;=TermMed,'Policy projection'!$C67*(PremiumLow*VLOOKUP(PremiumLow,PremiumCharge,2)),0)</f>
        <v>1.1334194195369751</v>
      </c>
      <c r="I67" s="32">
        <f>IF($B67&lt;=TermMed,'Policy projection'!$C67*(AllocPremLow*'Fund Projection'!$E67),0)</f>
        <v>1.9978322239903004</v>
      </c>
      <c r="J67" s="32">
        <f>IF($B67&lt;=TermMed,'Policy projection'!$E67*'Fund Projection'!$F67*AllocPremLow*VLOOKUP(TermMed-$B67,ExitCharge,2,TRUE),0)</f>
        <v>0.1996167363803642</v>
      </c>
      <c r="K67" s="32">
        <f>IF($B67&lt;=TermMed,SUM(H67:J67)-'Policy projection'!$C67*'Fund Projection'!$G67,0)</f>
        <v>2.0325212828330379</v>
      </c>
      <c r="L67" s="33">
        <f t="shared" si="1"/>
        <v>134.07599352252873</v>
      </c>
      <c r="M67" s="31">
        <f>IF($B67&lt;=TermHigh,'Policy projection'!$C67*(PremiumLow*VLOOKUP(PremiumLow,PremiumCharge,2)),0)</f>
        <v>1.1334194195369751</v>
      </c>
      <c r="N67" s="32">
        <f>IF($B67&lt;=TermHigh,'Policy projection'!$C67*(AllocPremLow*'Fund Projection'!$E67),0)</f>
        <v>1.9978322239903004</v>
      </c>
      <c r="O67" s="32">
        <f>IF($B67&lt;=TermHigh,'Policy projection'!$E67*'Fund Projection'!$F67*AllocPremLow*VLOOKUP(TermHigh-$B67,ExitCharge,2,TRUE),0)</f>
        <v>0.3992334727607284</v>
      </c>
      <c r="P67" s="32">
        <f>IF($B67&lt;=TermHigh,SUM(M67:O67)-'Policy projection'!$C67*'Fund Projection'!$G67,0)</f>
        <v>2.2321380192134024</v>
      </c>
      <c r="Q67" s="33">
        <f t="shared" si="2"/>
        <v>296.10413403970227</v>
      </c>
      <c r="R67" s="31">
        <f>IF($B67&lt;=TermLow,'Policy projection'!$C67*(PremiumMed*VLOOKUP(PremiumMed,PremiumCharge,2)),0)</f>
        <v>0</v>
      </c>
      <c r="S67" s="32">
        <f>IF($B67&lt;=TermLow,'Policy projection'!$C67*(AllocPremMed*'Fund Projection'!$E67),0)</f>
        <v>0</v>
      </c>
      <c r="T67" s="32">
        <f>IF($B67&lt;=TermLow,'Policy projection'!$E67*'Fund Projection'!$F67*AllocPremMed*VLOOKUP(TermLow-$B67,ExitCharge,2,TRUE),0)</f>
        <v>0</v>
      </c>
      <c r="U67" s="32">
        <f>IF($B67&lt;=TermLow,SUM(R67:T67)-'Policy projection'!$C67*'Fund Projection'!$G67,0)</f>
        <v>0</v>
      </c>
      <c r="V67" s="33">
        <f t="shared" si="3"/>
        <v>0</v>
      </c>
      <c r="W67" s="31">
        <f>IF($B67&lt;=TermMed,'Policy projection'!$C67*(PremiumMed*VLOOKUP(PremiumMed,PremiumCharge,2)),0)</f>
        <v>0.75561294635798337</v>
      </c>
      <c r="X67" s="32">
        <f>IF($B67&lt;=TermMed,'Policy projection'!$C67*(AllocPremMed*'Fund Projection'!$E67),0)</f>
        <v>4.0780492819595819</v>
      </c>
      <c r="Y67" s="32">
        <f>IF($B67&lt;=TermMed,'Policy projection'!$E67*'Fund Projection'!$F67*AllocPremMed*VLOOKUP(TermMed-$B67,ExitCharge,2,TRUE),0)</f>
        <v>0.40746509075579496</v>
      </c>
      <c r="Z67" s="32">
        <f>IF($B67&lt;=TermMed,SUM(W67:Y67)-'Policy projection'!$C67*'Fund Projection'!$G67,0)</f>
        <v>3.942780221998758</v>
      </c>
      <c r="AA67" s="33">
        <f t="shared" si="4"/>
        <v>265.01453273620541</v>
      </c>
      <c r="AB67" s="31">
        <f>IF($B67&lt;=TermHigh,'Policy projection'!$C67*(PremiumMed*VLOOKUP(PremiumMed,PremiumCharge,2)),0)</f>
        <v>0.75561294635798337</v>
      </c>
      <c r="AC67" s="32">
        <f>IF($B67&lt;=TermHigh,'Policy projection'!$C67*(AllocPremMed*'Fund Projection'!$E67),0)</f>
        <v>4.0780492819595819</v>
      </c>
      <c r="AD67" s="32">
        <f>IF($B67&lt;=TermHigh,'Policy projection'!$E67*'Fund Projection'!$F67*AllocPremMed*VLOOKUP(TermHigh-$B67,ExitCharge,2,TRUE),0)</f>
        <v>0.81493018151158991</v>
      </c>
      <c r="AE67" s="32">
        <f>IF($B67&lt;=TermHigh,SUM(AB67:AD67)-'Policy projection'!$C67*'Fund Projection'!$G67,0)</f>
        <v>4.3502453127545531</v>
      </c>
      <c r="AF67" s="33">
        <f t="shared" si="5"/>
        <v>591.66509007890579</v>
      </c>
      <c r="AG67" s="31">
        <f>IF($B67&lt;=TermLow,'Policy projection'!$C67*(PremiumHigh*VLOOKUP(PremiumHigh,PremiumCharge,2)),0)</f>
        <v>0</v>
      </c>
      <c r="AH67" s="32">
        <f>IF($B67&lt;=TermLow,'Policy projection'!$C67*(AllocPremHigh*'Fund Projection'!$E67),0)</f>
        <v>0</v>
      </c>
      <c r="AI67" s="32">
        <f>IF($B67&lt;=TermLow,'Policy projection'!$E67*'Fund Projection'!$F67*AllocPremHigh*VLOOKUP(TermLow-$B67,ExitCharge,2,TRUE),0)</f>
        <v>0</v>
      </c>
      <c r="AJ67" s="32">
        <f>IF($B67&lt;=TermLow,SUM(AG67:AI67)-'Policy projection'!$C67*'Fund Projection'!$G67,0)</f>
        <v>0</v>
      </c>
      <c r="AK67" s="33">
        <f t="shared" si="6"/>
        <v>0</v>
      </c>
      <c r="AL67" s="31">
        <f>IF($B67&lt;=TermMed,'Policy projection'!$C67*(PremiumHigh*VLOOKUP(PremiumHigh,PremiumCharge,2)),0)</f>
        <v>0</v>
      </c>
      <c r="AM67" s="32">
        <f>IF($B67&lt;=TermMed,'Policy projection'!$C67*(AllocPremHigh*'Fund Projection'!$E67),0)</f>
        <v>8.2384833978981451</v>
      </c>
      <c r="AN67" s="32">
        <f>IF($B67&lt;=TermMed,'Policy projection'!$E67*'Fund Projection'!$F67*AllocPremHigh*VLOOKUP(TermMed-$B67,ExitCharge,2,TRUE),0)</f>
        <v>0.82316179950665647</v>
      </c>
      <c r="AO67" s="32">
        <f>IF($B67&lt;=TermMed,SUM(AL67:AN67)-'Policy projection'!$C67*'Fund Projection'!$G67,0)</f>
        <v>7.7632981003302</v>
      </c>
      <c r="AP67" s="33">
        <f t="shared" si="7"/>
        <v>526.89161116355876</v>
      </c>
      <c r="AQ67" s="31">
        <f>IF($B67&lt;=TermHigh,'Policy projection'!$C67*(PremiumHigh*VLOOKUP(PremiumHigh,PremiumCharge,2)),0)</f>
        <v>0</v>
      </c>
      <c r="AR67" s="32">
        <f>IF($B67&lt;=TermHigh,'Policy projection'!$C67*(AllocPremHigh*'Fund Projection'!$E67),0)</f>
        <v>8.2384833978981451</v>
      </c>
      <c r="AS67" s="32">
        <f>IF($B67&lt;=TermHigh,'Policy projection'!$E67*'Fund Projection'!$F67*AllocPremHigh*VLOOKUP(TermHigh-$B67,ExitCharge,2,TRUE),0)</f>
        <v>1.6463235990133129</v>
      </c>
      <c r="AT67" s="32">
        <f>IF($B67&lt;=TermHigh,SUM(AQ67:AS67)-'Policy projection'!$C67*'Fund Projection'!$G67,0)</f>
        <v>8.5864598998368553</v>
      </c>
      <c r="AU67" s="33">
        <f t="shared" si="8"/>
        <v>1182.7870021573121</v>
      </c>
    </row>
    <row r="68" spans="1:47" x14ac:dyDescent="0.3">
      <c r="A68">
        <f t="shared" si="10"/>
        <v>63</v>
      </c>
      <c r="B68">
        <f t="shared" si="9"/>
        <v>6</v>
      </c>
      <c r="C68" s="31">
        <f>IF($B68&lt;=TermLow,'Policy projection'!$C68*(PremiumLow*VLOOKUP(PremiumLow,PremiumCharge,2)),0)</f>
        <v>0</v>
      </c>
      <c r="D68" s="32">
        <f>IF($B68&lt;=TermLow,'Policy projection'!$C68*(AllocPremLow*'Fund Projection'!$E68),0)</f>
        <v>0</v>
      </c>
      <c r="E68" s="32">
        <f>IF($B68&lt;=TermLow,'Policy projection'!$E68*'Fund Projection'!$F68*AllocPremLow*VLOOKUP(TermLow-$B68,ExitCharge,2,TRUE),0)</f>
        <v>0</v>
      </c>
      <c r="F68" s="32">
        <f>IF($B68&lt;=TermLow,SUM(C68:E68)-'Policy projection'!$C68*'Fund Projection'!$G68,0)</f>
        <v>0</v>
      </c>
      <c r="G68" s="33">
        <f t="shared" si="0"/>
        <v>0</v>
      </c>
      <c r="H68" s="31">
        <f>IF($B68&lt;=TermMed,'Policy projection'!$C68*(PremiumLow*VLOOKUP(PremiumLow,PremiumCharge,2)),0)</f>
        <v>1.128224580530764</v>
      </c>
      <c r="I68" s="32">
        <f>IF($B68&lt;=TermMed,'Policy projection'!$C68*(AllocPremLow*'Fund Projection'!$E68),0)</f>
        <v>2.0224611920369688</v>
      </c>
      <c r="J68" s="32">
        <f>IF($B68&lt;=TermMed,'Policy projection'!$E68*'Fund Projection'!$F68*AllocPremLow*VLOOKUP(TermMed-$B68,ExitCharge,2,TRUE),0)</f>
        <v>0.20207758077102722</v>
      </c>
      <c r="K68" s="32">
        <f>IF($B68&lt;=TermMed,SUM(H68:J68)-'Policy projection'!$C68*'Fund Projection'!$G68,0)</f>
        <v>2.0597208156226436</v>
      </c>
      <c r="L68" s="33">
        <f t="shared" si="1"/>
        <v>132.60212221270623</v>
      </c>
      <c r="M68" s="31">
        <f>IF($B68&lt;=TermHigh,'Policy projection'!$C68*(PremiumLow*VLOOKUP(PremiumLow,PremiumCharge,2)),0)</f>
        <v>1.128224580530764</v>
      </c>
      <c r="N68" s="32">
        <f>IF($B68&lt;=TermHigh,'Policy projection'!$C68*(AllocPremLow*'Fund Projection'!$E68),0)</f>
        <v>2.0224611920369688</v>
      </c>
      <c r="O68" s="32">
        <f>IF($B68&lt;=TermHigh,'Policy projection'!$E68*'Fund Projection'!$F68*AllocPremLow*VLOOKUP(TermHigh-$B68,ExitCharge,2,TRUE),0)</f>
        <v>0.40415516154205444</v>
      </c>
      <c r="P68" s="32">
        <f>IF($B68&lt;=TermHigh,SUM(M68:O68)-'Policy projection'!$C68*'Fund Projection'!$G68,0)</f>
        <v>2.2617983963936705</v>
      </c>
      <c r="Q68" s="33">
        <f t="shared" si="2"/>
        <v>295.10576324565432</v>
      </c>
      <c r="R68" s="31">
        <f>IF($B68&lt;=TermLow,'Policy projection'!$C68*(PremiumMed*VLOOKUP(PremiumMed,PremiumCharge,2)),0)</f>
        <v>0</v>
      </c>
      <c r="S68" s="32">
        <f>IF($B68&lt;=TermLow,'Policy projection'!$C68*(AllocPremMed*'Fund Projection'!$E68),0)</f>
        <v>0</v>
      </c>
      <c r="T68" s="32">
        <f>IF($B68&lt;=TermLow,'Policy projection'!$E68*'Fund Projection'!$F68*AllocPremMed*VLOOKUP(TermLow-$B68,ExitCharge,2,TRUE),0)</f>
        <v>0</v>
      </c>
      <c r="U68" s="32">
        <f>IF($B68&lt;=TermLow,SUM(R68:T68)-'Policy projection'!$C68*'Fund Projection'!$G68,0)</f>
        <v>0</v>
      </c>
      <c r="V68" s="33">
        <f t="shared" si="3"/>
        <v>0</v>
      </c>
      <c r="W68" s="31">
        <f>IF($B68&lt;=TermMed,'Policy projection'!$C68*(PremiumMed*VLOOKUP(PremiumMed,PremiumCharge,2)),0)</f>
        <v>0.75214972035384264</v>
      </c>
      <c r="X68" s="32">
        <f>IF($B68&lt;=TermMed,'Policy projection'!$C68*(AllocPremMed*'Fund Projection'!$E68),0)</f>
        <v>4.128322845601236</v>
      </c>
      <c r="Y68" s="32">
        <f>IF($B68&lt;=TermMed,'Policy projection'!$E68*'Fund Projection'!$F68*AllocPremMed*VLOOKUP(TermMed-$B68,ExitCharge,2,TRUE),0)</f>
        <v>0.41248825765632358</v>
      </c>
      <c r="Z68" s="32">
        <f>IF($B68&lt;=TermMed,SUM(W68:Y68)-'Policy projection'!$C68*'Fund Projection'!$G68,0)</f>
        <v>3.9999182858952853</v>
      </c>
      <c r="AA68" s="33">
        <f t="shared" si="4"/>
        <v>262.17597973394084</v>
      </c>
      <c r="AB68" s="31">
        <f>IF($B68&lt;=TermHigh,'Policy projection'!$C68*(PremiumMed*VLOOKUP(PremiumMed,PremiumCharge,2)),0)</f>
        <v>0.75214972035384264</v>
      </c>
      <c r="AC68" s="32">
        <f>IF($B68&lt;=TermHigh,'Policy projection'!$C68*(AllocPremMed*'Fund Projection'!$E68),0)</f>
        <v>4.128322845601236</v>
      </c>
      <c r="AD68" s="32">
        <f>IF($B68&lt;=TermHigh,'Policy projection'!$E68*'Fund Projection'!$F68*AllocPremMed*VLOOKUP(TermHigh-$B68,ExitCharge,2,TRUE),0)</f>
        <v>0.82497651531264715</v>
      </c>
      <c r="AE68" s="32">
        <f>IF($B68&lt;=TermHigh,SUM(AB68:AD68)-'Policy projection'!$C68*'Fund Projection'!$G68,0)</f>
        <v>4.4124065435516089</v>
      </c>
      <c r="AF68" s="33">
        <f t="shared" si="5"/>
        <v>589.78011597481338</v>
      </c>
      <c r="AG68" s="31">
        <f>IF($B68&lt;=TermLow,'Policy projection'!$C68*(PremiumHigh*VLOOKUP(PremiumHigh,PremiumCharge,2)),0)</f>
        <v>0</v>
      </c>
      <c r="AH68" s="32">
        <f>IF($B68&lt;=TermLow,'Policy projection'!$C68*(AllocPremHigh*'Fund Projection'!$E68),0)</f>
        <v>0</v>
      </c>
      <c r="AI68" s="32">
        <f>IF($B68&lt;=TermLow,'Policy projection'!$E68*'Fund Projection'!$F68*AllocPremHigh*VLOOKUP(TermLow-$B68,ExitCharge,2,TRUE),0)</f>
        <v>0</v>
      </c>
      <c r="AJ68" s="32">
        <f>IF($B68&lt;=TermLow,SUM(AG68:AI68)-'Policy projection'!$C68*'Fund Projection'!$G68,0)</f>
        <v>0</v>
      </c>
      <c r="AK68" s="33">
        <f t="shared" si="6"/>
        <v>0</v>
      </c>
      <c r="AL68" s="31">
        <f>IF($B68&lt;=TermMed,'Policy projection'!$C68*(PremiumHigh*VLOOKUP(PremiumHigh,PremiumCharge,2)),0)</f>
        <v>0</v>
      </c>
      <c r="AM68" s="32">
        <f>IF($B68&lt;=TermMed,'Policy projection'!$C68*(AllocPremHigh*'Fund Projection'!$E68),0)</f>
        <v>8.3400461527297693</v>
      </c>
      <c r="AN68" s="32">
        <f>IF($B68&lt;=TermMed,'Policy projection'!$E68*'Fund Projection'!$F68*AllocPremHigh*VLOOKUP(TermMed-$B68,ExitCharge,2,TRUE),0)</f>
        <v>0.8333096114269164</v>
      </c>
      <c r="AO68" s="32">
        <f>IF($B68&lt;=TermMed,SUM(AL68:AN68)-'Policy projection'!$C68*'Fund Projection'!$G68,0)</f>
        <v>7.8803132264405686</v>
      </c>
      <c r="AP68" s="33">
        <f t="shared" si="7"/>
        <v>521.32369477641009</v>
      </c>
      <c r="AQ68" s="31">
        <f>IF($B68&lt;=TermHigh,'Policy projection'!$C68*(PremiumHigh*VLOOKUP(PremiumHigh,PremiumCharge,2)),0)</f>
        <v>0</v>
      </c>
      <c r="AR68" s="32">
        <f>IF($B68&lt;=TermHigh,'Policy projection'!$C68*(AllocPremHigh*'Fund Projection'!$E68),0)</f>
        <v>8.3400461527297693</v>
      </c>
      <c r="AS68" s="32">
        <f>IF($B68&lt;=TermHigh,'Policy projection'!$E68*'Fund Projection'!$F68*AllocPremHigh*VLOOKUP(TermHigh-$B68,ExitCharge,2,TRUE),0)</f>
        <v>1.6666192228538328</v>
      </c>
      <c r="AT68" s="32">
        <f>IF($B68&lt;=TermHigh,SUM(AQ68:AS68)-'Policy projection'!$C68*'Fund Projection'!$G68,0)</f>
        <v>8.7136228378674847</v>
      </c>
      <c r="AU68" s="33">
        <f t="shared" si="8"/>
        <v>1179.1288214331307</v>
      </c>
    </row>
    <row r="69" spans="1:47" x14ac:dyDescent="0.3">
      <c r="A69">
        <f t="shared" si="10"/>
        <v>64</v>
      </c>
      <c r="B69">
        <f t="shared" si="9"/>
        <v>6</v>
      </c>
      <c r="C69" s="31">
        <f>IF($B69&lt;=TermLow,'Policy projection'!$C69*(PremiumLow*VLOOKUP(PremiumLow,PremiumCharge,2)),0)</f>
        <v>0</v>
      </c>
      <c r="D69" s="32">
        <f>IF($B69&lt;=TermLow,'Policy projection'!$C69*(AllocPremLow*'Fund Projection'!$E69),0)</f>
        <v>0</v>
      </c>
      <c r="E69" s="32">
        <f>IF($B69&lt;=TermLow,'Policy projection'!$E69*'Fund Projection'!$F69*AllocPremLow*VLOOKUP(TermLow-$B69,ExitCharge,2,TRUE),0)</f>
        <v>0</v>
      </c>
      <c r="F69" s="32">
        <f>IF($B69&lt;=TermLow,SUM(C69:E69)-'Policy projection'!$C69*'Fund Projection'!$G69,0)</f>
        <v>0</v>
      </c>
      <c r="G69" s="33">
        <f t="shared" si="0"/>
        <v>0</v>
      </c>
      <c r="H69" s="31">
        <f>IF($B69&lt;=TermMed,'Policy projection'!$C69*(PremiumLow*VLOOKUP(PremiumLow,PremiumCharge,2)),0)</f>
        <v>1.1230535512033313</v>
      </c>
      <c r="I69" s="32">
        <f>IF($B69&lt;=TermMed,'Policy projection'!$C69*(AllocPremLow*'Fund Projection'!$E69),0)</f>
        <v>2.0468784075416591</v>
      </c>
      <c r="J69" s="32">
        <f>IF($B69&lt;=TermMed,'Policy projection'!$E69*'Fund Projection'!$F69*AllocPremLow*VLOOKUP(TermMed-$B69,ExitCharge,2,TRUE),0)</f>
        <v>0.20451726755353747</v>
      </c>
      <c r="K69" s="32">
        <f>IF($B69&lt;=TermMed,SUM(H69:J69)-'Policy projection'!$C69*'Fund Projection'!$G69,0)</f>
        <v>2.0866895755005674</v>
      </c>
      <c r="L69" s="33">
        <f t="shared" si="1"/>
        <v>131.09491023963653</v>
      </c>
      <c r="M69" s="31">
        <f>IF($B69&lt;=TermHigh,'Policy projection'!$C69*(PremiumLow*VLOOKUP(PremiumLow,PremiumCharge,2)),0)</f>
        <v>1.1230535512033313</v>
      </c>
      <c r="N69" s="32">
        <f>IF($B69&lt;=TermHigh,'Policy projection'!$C69*(AllocPremLow*'Fund Projection'!$E69),0)</f>
        <v>2.0468784075416591</v>
      </c>
      <c r="O69" s="32">
        <f>IF($B69&lt;=TermHigh,'Policy projection'!$E69*'Fund Projection'!$F69*AllocPremLow*VLOOKUP(TermHigh-$B69,ExitCharge,2,TRUE),0)</f>
        <v>0.40903453510707494</v>
      </c>
      <c r="P69" s="32">
        <f>IF($B69&lt;=TermHigh,SUM(M69:O69)-'Policy projection'!$C69*'Fund Projection'!$G69,0)</f>
        <v>2.2912068430541046</v>
      </c>
      <c r="Q69" s="33">
        <f t="shared" si="2"/>
        <v>294.07357219611754</v>
      </c>
      <c r="R69" s="31">
        <f>IF($B69&lt;=TermLow,'Policy projection'!$C69*(PremiumMed*VLOOKUP(PremiumMed,PremiumCharge,2)),0)</f>
        <v>0</v>
      </c>
      <c r="S69" s="32">
        <f>IF($B69&lt;=TermLow,'Policy projection'!$C69*(AllocPremMed*'Fund Projection'!$E69),0)</f>
        <v>0</v>
      </c>
      <c r="T69" s="32">
        <f>IF($B69&lt;=TermLow,'Policy projection'!$E69*'Fund Projection'!$F69*AllocPremMed*VLOOKUP(TermLow-$B69,ExitCharge,2,TRUE),0)</f>
        <v>0</v>
      </c>
      <c r="U69" s="32">
        <f>IF($B69&lt;=TermLow,SUM(R69:T69)-'Policy projection'!$C69*'Fund Projection'!$G69,0)</f>
        <v>0</v>
      </c>
      <c r="V69" s="33">
        <f t="shared" si="3"/>
        <v>0</v>
      </c>
      <c r="W69" s="31">
        <f>IF($B69&lt;=TermMed,'Policy projection'!$C69*(PremiumMed*VLOOKUP(PremiumMed,PremiumCharge,2)),0)</f>
        <v>0.74870236746888752</v>
      </c>
      <c r="X69" s="32">
        <f>IF($B69&lt;=TermMed,'Policy projection'!$C69*(AllocPremMed*'Fund Projection'!$E69),0)</f>
        <v>4.1781641720953457</v>
      </c>
      <c r="Y69" s="32">
        <f>IF($B69&lt;=TermMed,'Policy projection'!$E69*'Fund Projection'!$F69*AllocPremMed*VLOOKUP(TermMed-$B69,ExitCharge,2,TRUE),0)</f>
        <v>0.41746823686185996</v>
      </c>
      <c r="Z69" s="32">
        <f>IF($B69&lt;=TermMed,SUM(W69:Y69)-'Policy projection'!$C69*'Fund Projection'!$G69,0)</f>
        <v>4.0565751256281342</v>
      </c>
      <c r="AA69" s="33">
        <f t="shared" si="4"/>
        <v>259.26846136360365</v>
      </c>
      <c r="AB69" s="31">
        <f>IF($B69&lt;=TermHigh,'Policy projection'!$C69*(PremiumMed*VLOOKUP(PremiumMed,PremiumCharge,2)),0)</f>
        <v>0.74870236746888752</v>
      </c>
      <c r="AC69" s="32">
        <f>IF($B69&lt;=TermHigh,'Policy projection'!$C69*(AllocPremMed*'Fund Projection'!$E69),0)</f>
        <v>4.1781641720953457</v>
      </c>
      <c r="AD69" s="32">
        <f>IF($B69&lt;=TermHigh,'Policy projection'!$E69*'Fund Projection'!$F69*AllocPremMed*VLOOKUP(TermHigh-$B69,ExitCharge,2,TRUE),0)</f>
        <v>0.83493647372371993</v>
      </c>
      <c r="AE69" s="32">
        <f>IF($B69&lt;=TermHigh,SUM(AB69:AD69)-'Policy projection'!$C69*'Fund Projection'!$G69,0)</f>
        <v>4.4740433624899936</v>
      </c>
      <c r="AF69" s="33">
        <f t="shared" si="5"/>
        <v>587.82512658115684</v>
      </c>
      <c r="AG69" s="31">
        <f>IF($B69&lt;=TermLow,'Policy projection'!$C69*(PremiumHigh*VLOOKUP(PremiumHigh,PremiumCharge,2)),0)</f>
        <v>0</v>
      </c>
      <c r="AH69" s="32">
        <f>IF($B69&lt;=TermLow,'Policy projection'!$C69*(AllocPremHigh*'Fund Projection'!$E69),0)</f>
        <v>0</v>
      </c>
      <c r="AI69" s="32">
        <f>IF($B69&lt;=TermLow,'Policy projection'!$E69*'Fund Projection'!$F69*AllocPremHigh*VLOOKUP(TermLow-$B69,ExitCharge,2,TRUE),0)</f>
        <v>0</v>
      </c>
      <c r="AJ69" s="32">
        <f>IF($B69&lt;=TermLow,SUM(AG69:AI69)-'Policy projection'!$C69*'Fund Projection'!$G69,0)</f>
        <v>0</v>
      </c>
      <c r="AK69" s="33">
        <f t="shared" si="6"/>
        <v>0</v>
      </c>
      <c r="AL69" s="31">
        <f>IF($B69&lt;=TermMed,'Policy projection'!$C69*(PremiumHigh*VLOOKUP(PremiumHigh,PremiumCharge,2)),0)</f>
        <v>0</v>
      </c>
      <c r="AM69" s="32">
        <f>IF($B69&lt;=TermMed,'Policy projection'!$C69*(AllocPremHigh*'Fund Projection'!$E69),0)</f>
        <v>8.4407357012027173</v>
      </c>
      <c r="AN69" s="32">
        <f>IF($B69&lt;=TermMed,'Policy projection'!$E69*'Fund Projection'!$F69*AllocPremHigh*VLOOKUP(TermMed-$B69,ExitCharge,2,TRUE),0)</f>
        <v>0.84337017547850512</v>
      </c>
      <c r="AO69" s="32">
        <f>IF($B69&lt;=TermMed,SUM(AL69:AN69)-'Policy projection'!$C69*'Fund Projection'!$G69,0)</f>
        <v>7.9963462258832614</v>
      </c>
      <c r="AP69" s="33">
        <f t="shared" si="7"/>
        <v>515.61556361153794</v>
      </c>
      <c r="AQ69" s="31">
        <f>IF($B69&lt;=TermHigh,'Policy projection'!$C69*(PremiumHigh*VLOOKUP(PremiumHigh,PremiumCharge,2)),0)</f>
        <v>0</v>
      </c>
      <c r="AR69" s="32">
        <f>IF($B69&lt;=TermHigh,'Policy projection'!$C69*(AllocPremHigh*'Fund Projection'!$E69),0)</f>
        <v>8.4407357012027173</v>
      </c>
      <c r="AS69" s="32">
        <f>IF($B69&lt;=TermHigh,'Policy projection'!$E69*'Fund Projection'!$F69*AllocPremHigh*VLOOKUP(TermHigh-$B69,ExitCharge,2,TRUE),0)</f>
        <v>1.6867403509570102</v>
      </c>
      <c r="AT69" s="32">
        <f>IF($B69&lt;=TermHigh,SUM(AQ69:AS69)-'Policy projection'!$C69*'Fund Projection'!$G69,0)</f>
        <v>8.8397164013617662</v>
      </c>
      <c r="AU69" s="33">
        <f t="shared" si="8"/>
        <v>1175.3282353512348</v>
      </c>
    </row>
    <row r="70" spans="1:47" x14ac:dyDescent="0.3">
      <c r="A70">
        <f t="shared" si="10"/>
        <v>65</v>
      </c>
      <c r="B70">
        <f t="shared" si="9"/>
        <v>6</v>
      </c>
      <c r="C70" s="31">
        <f>IF($B70&lt;=TermLow,'Policy projection'!$C70*(PremiumLow*VLOOKUP(PremiumLow,PremiumCharge,2)),0)</f>
        <v>0</v>
      </c>
      <c r="D70" s="32">
        <f>IF($B70&lt;=TermLow,'Policy projection'!$C70*(AllocPremLow*'Fund Projection'!$E70),0)</f>
        <v>0</v>
      </c>
      <c r="E70" s="32">
        <f>IF($B70&lt;=TermLow,'Policy projection'!$E70*'Fund Projection'!$F70*AllocPremLow*VLOOKUP(TermLow-$B70,ExitCharge,2,TRUE),0)</f>
        <v>0</v>
      </c>
      <c r="F70" s="32">
        <f>IF($B70&lt;=TermLow,SUM(C70:E70)-'Policy projection'!$C70*'Fund Projection'!$G70,0)</f>
        <v>0</v>
      </c>
      <c r="G70" s="33">
        <f t="shared" ref="G70:G133" si="11">IF($B70&gt;TermLow,0,(G71+F70)/(1+DiscRate/12))</f>
        <v>0</v>
      </c>
      <c r="H70" s="31">
        <f>IF($B70&lt;=TermMed,'Policy projection'!$C70*(PremiumLow*VLOOKUP(PremiumLow,PremiumCharge,2)),0)</f>
        <v>1.1179062224269827</v>
      </c>
      <c r="I70" s="32">
        <f>IF($B70&lt;=TermMed,'Policy projection'!$C70*(AllocPremLow*'Fund Projection'!$E70),0)</f>
        <v>2.0710851303673121</v>
      </c>
      <c r="J70" s="32">
        <f>IF($B70&lt;=TermMed,'Policy projection'!$E70*'Fund Projection'!$F70*AllocPremLow*VLOOKUP(TermMed-$B70,ExitCharge,2,TRUE),0)</f>
        <v>0.20693592260920063</v>
      </c>
      <c r="K70" s="32">
        <f>IF($B70&lt;=TermMed,SUM(H70:J70)-'Policy projection'!$C70*'Fund Projection'!$G70,0)</f>
        <v>2.1134289276288269</v>
      </c>
      <c r="L70" s="33">
        <f t="shared" ref="L70:L133" si="12">IF($B70&gt;TermMed,0,(L71+K70)/(1+DiscRate/12))</f>
        <v>129.55444945680111</v>
      </c>
      <c r="M70" s="31">
        <f>IF($B70&lt;=TermHigh,'Policy projection'!$C70*(PremiumLow*VLOOKUP(PremiumLow,PremiumCharge,2)),0)</f>
        <v>1.1179062224269827</v>
      </c>
      <c r="N70" s="32">
        <f>IF($B70&lt;=TermHigh,'Policy projection'!$C70*(AllocPremLow*'Fund Projection'!$E70),0)</f>
        <v>2.0710851303673121</v>
      </c>
      <c r="O70" s="32">
        <f>IF($B70&lt;=TermHigh,'Policy projection'!$E70*'Fund Projection'!$F70*AllocPremLow*VLOOKUP(TermHigh-$B70,ExitCharge,2,TRUE),0)</f>
        <v>0.41387184521840126</v>
      </c>
      <c r="P70" s="32">
        <f>IF($B70&lt;=TermHigh,SUM(M70:O70)-'Policy projection'!$C70*'Fund Projection'!$G70,0)</f>
        <v>2.3203648502380272</v>
      </c>
      <c r="Q70" s="33">
        <f t="shared" ref="Q70:Q133" si="13">IF($B70&gt;TermHigh,0,(Q71+P70)/(1+DiscRate/12))</f>
        <v>293.00767190388058</v>
      </c>
      <c r="R70" s="31">
        <f>IF($B70&lt;=TermLow,'Policy projection'!$C70*(PremiumMed*VLOOKUP(PremiumMed,PremiumCharge,2)),0)</f>
        <v>0</v>
      </c>
      <c r="S70" s="32">
        <f>IF($B70&lt;=TermLow,'Policy projection'!$C70*(AllocPremMed*'Fund Projection'!$E70),0)</f>
        <v>0</v>
      </c>
      <c r="T70" s="32">
        <f>IF($B70&lt;=TermLow,'Policy projection'!$E70*'Fund Projection'!$F70*AllocPremMed*VLOOKUP(TermLow-$B70,ExitCharge,2,TRUE),0)</f>
        <v>0</v>
      </c>
      <c r="U70" s="32">
        <f>IF($B70&lt;=TermLow,SUM(R70:T70)-'Policy projection'!$C70*'Fund Projection'!$G70,0)</f>
        <v>0</v>
      </c>
      <c r="V70" s="33">
        <f t="shared" ref="V70:V133" si="14">IF($B70&gt;TermLow,0,(V71+U70)/(1+DiscRate/12))</f>
        <v>0</v>
      </c>
      <c r="W70" s="31">
        <f>IF($B70&lt;=TermMed,'Policy projection'!$C70*(PremiumMed*VLOOKUP(PremiumMed,PremiumCharge,2)),0)</f>
        <v>0.74527081495132186</v>
      </c>
      <c r="X70" s="32">
        <f>IF($B70&lt;=TermMed,'Policy projection'!$C70*(AllocPremMed*'Fund Projection'!$E70),0)</f>
        <v>4.2275758331209046</v>
      </c>
      <c r="Y70" s="32">
        <f>IF($B70&lt;=TermMed,'Policy projection'!$E70*'Fund Projection'!$F70*AllocPremMed*VLOOKUP(TermMed-$B70,ExitCharge,2,TRUE),0)</f>
        <v>0.42240528532599719</v>
      </c>
      <c r="Z70" s="32">
        <f>IF($B70&lt;=TermMed,SUM(W70:Y70)-'Policy projection'!$C70*'Fund Projection'!$G70,0)</f>
        <v>4.1127535856235546</v>
      </c>
      <c r="AA70" s="33">
        <f t="shared" ref="AA70:AA133" si="15">IF($B70&gt;TermMed,0,(AA71+Z70)/(1+DiscRate/12))</f>
        <v>256.29217149365724</v>
      </c>
      <c r="AB70" s="31">
        <f>IF($B70&lt;=TermHigh,'Policy projection'!$C70*(PremiumMed*VLOOKUP(PremiumMed,PremiumCharge,2)),0)</f>
        <v>0.74527081495132186</v>
      </c>
      <c r="AC70" s="32">
        <f>IF($B70&lt;=TermHigh,'Policy projection'!$C70*(AllocPremMed*'Fund Projection'!$E70),0)</f>
        <v>4.2275758331209046</v>
      </c>
      <c r="AD70" s="32">
        <f>IF($B70&lt;=TermHigh,'Policy projection'!$E70*'Fund Projection'!$F70*AllocPremMed*VLOOKUP(TermHigh-$B70,ExitCharge,2,TRUE),0)</f>
        <v>0.84481057065199439</v>
      </c>
      <c r="AE70" s="32">
        <f>IF($B70&lt;=TermHigh,SUM(AB70:AD70)-'Policy projection'!$C70*'Fund Projection'!$G70,0)</f>
        <v>4.5351588709495525</v>
      </c>
      <c r="AF70" s="33">
        <f t="shared" ref="AF70:AF133" si="16">IF($B70&gt;TermHigh,0,(AF71+AE70)/(1+DiscRate/12))</f>
        <v>585.80035457942165</v>
      </c>
      <c r="AG70" s="31">
        <f>IF($B70&lt;=TermLow,'Policy projection'!$C70*(PremiumHigh*VLOOKUP(PremiumHigh,PremiumCharge,2)),0)</f>
        <v>0</v>
      </c>
      <c r="AH70" s="32">
        <f>IF($B70&lt;=TermLow,'Policy projection'!$C70*(AllocPremHigh*'Fund Projection'!$E70),0)</f>
        <v>0</v>
      </c>
      <c r="AI70" s="32">
        <f>IF($B70&lt;=TermLow,'Policy projection'!$E70*'Fund Projection'!$F70*AllocPremHigh*VLOOKUP(TermLow-$B70,ExitCharge,2,TRUE),0)</f>
        <v>0</v>
      </c>
      <c r="AJ70" s="32">
        <f>IF($B70&lt;=TermLow,SUM(AG70:AI70)-'Policy projection'!$C70*'Fund Projection'!$G70,0)</f>
        <v>0</v>
      </c>
      <c r="AK70" s="33">
        <f t="shared" ref="AK70:AK133" si="17">IF($B70&gt;TermLow,0,(AK71+AJ70)/(1+DiscRate/12))</f>
        <v>0</v>
      </c>
      <c r="AL70" s="31">
        <f>IF($B70&lt;=TermMed,'Policy projection'!$C70*(PremiumHigh*VLOOKUP(PremiumHigh,PremiumCharge,2)),0)</f>
        <v>0</v>
      </c>
      <c r="AM70" s="32">
        <f>IF($B70&lt;=TermMed,'Policy projection'!$C70*(AllocPremHigh*'Fund Projection'!$E70),0)</f>
        <v>8.5405572386280895</v>
      </c>
      <c r="AN70" s="32">
        <f>IF($B70&lt;=TermMed,'Policy projection'!$E70*'Fund Projection'!$F70*AllocPremHigh*VLOOKUP(TermMed-$B70,ExitCharge,2,TRUE),0)</f>
        <v>0.85334401075959021</v>
      </c>
      <c r="AO70" s="32">
        <f>IF($B70&lt;=TermMed,SUM(AL70:AN70)-'Policy projection'!$C70*'Fund Projection'!$G70,0)</f>
        <v>8.1114029016130118</v>
      </c>
      <c r="AP70" s="33">
        <f t="shared" ref="AP70:AP133" si="18">IF($B70&gt;TermMed,0,(AP71+AO70)/(1+DiscRate/12))</f>
        <v>509.76761556736938</v>
      </c>
      <c r="AQ70" s="31">
        <f>IF($B70&lt;=TermHigh,'Policy projection'!$C70*(PremiumHigh*VLOOKUP(PremiumHigh,PremiumCharge,2)),0)</f>
        <v>0</v>
      </c>
      <c r="AR70" s="32">
        <f>IF($B70&lt;=TermHigh,'Policy projection'!$C70*(AllocPremHigh*'Fund Projection'!$E70),0)</f>
        <v>8.5405572386280895</v>
      </c>
      <c r="AS70" s="32">
        <f>IF($B70&lt;=TermHigh,'Policy projection'!$E70*'Fund Projection'!$F70*AllocPremHigh*VLOOKUP(TermHigh-$B70,ExitCharge,2,TRUE),0)</f>
        <v>1.7066880215191804</v>
      </c>
      <c r="AT70" s="32">
        <f>IF($B70&lt;=TermHigh,SUM(AQ70:AS70)-'Policy projection'!$C70*'Fund Projection'!$G70,0)</f>
        <v>8.9647469123726022</v>
      </c>
      <c r="AU70" s="33">
        <f t="shared" ref="AU70:AU133" si="19">IF($B70&gt;TermHigh,0,(AU71+AT70)/(1+DiscRate/12))</f>
        <v>1171.385719930503</v>
      </c>
    </row>
    <row r="71" spans="1:47" x14ac:dyDescent="0.3">
      <c r="A71">
        <f t="shared" si="10"/>
        <v>66</v>
      </c>
      <c r="B71">
        <f t="shared" ref="B71:B134" si="20">INT(1+(A71-1)/12)</f>
        <v>6</v>
      </c>
      <c r="C71" s="31">
        <f>IF($B71&lt;=TermLow,'Policy projection'!$C71*(PremiumLow*VLOOKUP(PremiumLow,PremiumCharge,2)),0)</f>
        <v>0</v>
      </c>
      <c r="D71" s="32">
        <f>IF($B71&lt;=TermLow,'Policy projection'!$C71*(AllocPremLow*'Fund Projection'!$E71),0)</f>
        <v>0</v>
      </c>
      <c r="E71" s="32">
        <f>IF($B71&lt;=TermLow,'Policy projection'!$E71*'Fund Projection'!$F71*AllocPremLow*VLOOKUP(TermLow-$B71,ExitCharge,2,TRUE),0)</f>
        <v>0</v>
      </c>
      <c r="F71" s="32">
        <f>IF($B71&lt;=TermLow,SUM(C71:E71)-'Policy projection'!$C71*'Fund Projection'!$G71,0)</f>
        <v>0</v>
      </c>
      <c r="G71" s="33">
        <f t="shared" si="11"/>
        <v>0</v>
      </c>
      <c r="H71" s="31">
        <f>IF($B71&lt;=TermMed,'Policy projection'!$C71*(PremiumLow*VLOOKUP(PremiumLow,PremiumCharge,2)),0)</f>
        <v>1.1127824855741926</v>
      </c>
      <c r="I71" s="32">
        <f>IF($B71&lt;=TermMed,'Policy projection'!$C71*(AllocPremLow*'Fund Projection'!$E71),0)</f>
        <v>2.0950826137558067</v>
      </c>
      <c r="J71" s="32">
        <f>IF($B71&lt;=TermMed,'Policy projection'!$E71*'Fund Projection'!$F71*AllocPremLow*VLOOKUP(TermMed-$B71,ExitCharge,2,TRUE),0)</f>
        <v>0.20933367115776769</v>
      </c>
      <c r="K71" s="32">
        <f>IF($B71&lt;=TermMed,SUM(H71:J71)-'Policy projection'!$C71*'Fund Projection'!$G71,0)</f>
        <v>2.1399402300252248</v>
      </c>
      <c r="L71" s="33">
        <f t="shared" si="12"/>
        <v>127.98083073524228</v>
      </c>
      <c r="M71" s="31">
        <f>IF($B71&lt;=TermHigh,'Policy projection'!$C71*(PremiumLow*VLOOKUP(PremiumLow,PremiumCharge,2)),0)</f>
        <v>1.1127824855741926</v>
      </c>
      <c r="N71" s="32">
        <f>IF($B71&lt;=TermHigh,'Policy projection'!$C71*(AllocPremLow*'Fund Projection'!$E71),0)</f>
        <v>2.0950826137558067</v>
      </c>
      <c r="O71" s="32">
        <f>IF($B71&lt;=TermHigh,'Policy projection'!$E71*'Fund Projection'!$F71*AllocPremLow*VLOOKUP(TermHigh-$B71,ExitCharge,2,TRUE),0)</f>
        <v>0.41866734231553537</v>
      </c>
      <c r="P71" s="32">
        <f>IF($B71&lt;=TermHigh,SUM(M71:O71)-'Policy projection'!$C71*'Fund Projection'!$G71,0)</f>
        <v>2.3492739011829924</v>
      </c>
      <c r="Q71" s="33">
        <f t="shared" si="13"/>
        <v>291.90817235324204</v>
      </c>
      <c r="R71" s="31">
        <f>IF($B71&lt;=TermLow,'Policy projection'!$C71*(PremiumMed*VLOOKUP(PremiumMed,PremiumCharge,2)),0)</f>
        <v>0</v>
      </c>
      <c r="S71" s="32">
        <f>IF($B71&lt;=TermLow,'Policy projection'!$C71*(AllocPremMed*'Fund Projection'!$E71),0)</f>
        <v>0</v>
      </c>
      <c r="T71" s="32">
        <f>IF($B71&lt;=TermLow,'Policy projection'!$E71*'Fund Projection'!$F71*AllocPremMed*VLOOKUP(TermLow-$B71,ExitCharge,2,TRUE),0)</f>
        <v>0</v>
      </c>
      <c r="U71" s="32">
        <f>IF($B71&lt;=TermLow,SUM(R71:T71)-'Policy projection'!$C71*'Fund Projection'!$G71,0)</f>
        <v>0</v>
      </c>
      <c r="V71" s="33">
        <f t="shared" si="14"/>
        <v>0</v>
      </c>
      <c r="W71" s="31">
        <f>IF($B71&lt;=TermMed,'Policy projection'!$C71*(PremiumMed*VLOOKUP(PremiumMed,PremiumCharge,2)),0)</f>
        <v>0.74185499038279501</v>
      </c>
      <c r="X71" s="32">
        <f>IF($B71&lt;=TermMed,'Policy projection'!$C71*(AllocPremMed*'Fund Projection'!$E71),0)</f>
        <v>4.2765603868417497</v>
      </c>
      <c r="Y71" s="32">
        <f>IF($B71&lt;=TermMed,'Policy projection'!$E71*'Fund Projection'!$F71*AllocPremMed*VLOOKUP(TermMed-$B71,ExitCharge,2,TRUE),0)</f>
        <v>0.4272996586519382</v>
      </c>
      <c r="Z71" s="32">
        <f>IF($B71&lt;=TermMed,SUM(W71:Y71)-'Policy projection'!$C71*'Fund Projection'!$G71,0)</f>
        <v>4.1684564954139409</v>
      </c>
      <c r="AA71" s="33">
        <f t="shared" si="15"/>
        <v>253.24730195592389</v>
      </c>
      <c r="AB71" s="31">
        <f>IF($B71&lt;=TermHigh,'Policy projection'!$C71*(PremiumMed*VLOOKUP(PremiumMed,PremiumCharge,2)),0)</f>
        <v>0.74185499038279501</v>
      </c>
      <c r="AC71" s="32">
        <f>IF($B71&lt;=TermHigh,'Policy projection'!$C71*(AllocPremMed*'Fund Projection'!$E71),0)</f>
        <v>4.2765603868417497</v>
      </c>
      <c r="AD71" s="32">
        <f>IF($B71&lt;=TermHigh,'Policy projection'!$E71*'Fund Projection'!$F71*AllocPremMed*VLOOKUP(TermHigh-$B71,ExitCharge,2,TRUE),0)</f>
        <v>0.85459931730387639</v>
      </c>
      <c r="AE71" s="32">
        <f>IF($B71&lt;=TermHigh,SUM(AB71:AD71)-'Policy projection'!$C71*'Fund Projection'!$G71,0)</f>
        <v>4.5957561540658798</v>
      </c>
      <c r="AF71" s="33">
        <f t="shared" si="16"/>
        <v>583.70603051921967</v>
      </c>
      <c r="AG71" s="31">
        <f>IF($B71&lt;=TermLow,'Policy projection'!$C71*(PremiumHigh*VLOOKUP(PremiumHigh,PremiumCharge,2)),0)</f>
        <v>0</v>
      </c>
      <c r="AH71" s="32">
        <f>IF($B71&lt;=TermLow,'Policy projection'!$C71*(AllocPremHigh*'Fund Projection'!$E71),0)</f>
        <v>0</v>
      </c>
      <c r="AI71" s="32">
        <f>IF($B71&lt;=TermLow,'Policy projection'!$E71*'Fund Projection'!$F71*AllocPremHigh*VLOOKUP(TermLow-$B71,ExitCharge,2,TRUE),0)</f>
        <v>0</v>
      </c>
      <c r="AJ71" s="32">
        <f>IF($B71&lt;=TermLow,SUM(AG71:AI71)-'Policy projection'!$C71*'Fund Projection'!$G71,0)</f>
        <v>0</v>
      </c>
      <c r="AK71" s="33">
        <f t="shared" si="17"/>
        <v>0</v>
      </c>
      <c r="AL71" s="31">
        <f>IF($B71&lt;=TermMed,'Policy projection'!$C71*(PremiumHigh*VLOOKUP(PremiumHigh,PremiumCharge,2)),0)</f>
        <v>0</v>
      </c>
      <c r="AM71" s="32">
        <f>IF($B71&lt;=TermMed,'Policy projection'!$C71*(AllocPremHigh*'Fund Projection'!$E71),0)</f>
        <v>8.6395159330136355</v>
      </c>
      <c r="AN71" s="32">
        <f>IF($B71&lt;=TermMed,'Policy projection'!$E71*'Fund Projection'!$F71*AllocPremHigh*VLOOKUP(TermMed-$B71,ExitCharge,2,TRUE),0)</f>
        <v>0.86323163364027911</v>
      </c>
      <c r="AO71" s="32">
        <f>IF($B71&lt;=TermMed,SUM(AL71:AN71)-'Policy projection'!$C71*'Fund Projection'!$G71,0)</f>
        <v>8.2254890261913722</v>
      </c>
      <c r="AP71" s="33">
        <f t="shared" si="18"/>
        <v>503.78024439728705</v>
      </c>
      <c r="AQ71" s="31">
        <f>IF($B71&lt;=TermHigh,'Policy projection'!$C71*(PremiumHigh*VLOOKUP(PremiumHigh,PremiumCharge,2)),0)</f>
        <v>0</v>
      </c>
      <c r="AR71" s="32">
        <f>IF($B71&lt;=TermHigh,'Policy projection'!$C71*(AllocPremHigh*'Fund Projection'!$E71),0)</f>
        <v>8.6395159330136355</v>
      </c>
      <c r="AS71" s="32">
        <f>IF($B71&lt;=TermHigh,'Policy projection'!$E71*'Fund Projection'!$F71*AllocPremHigh*VLOOKUP(TermHigh-$B71,ExitCharge,2,TRUE),0)</f>
        <v>1.7264632672805582</v>
      </c>
      <c r="AT71" s="32">
        <f>IF($B71&lt;=TermHigh,SUM(AQ71:AS71)-'Policy projection'!$C71*'Fund Projection'!$G71,0)</f>
        <v>9.088720659831651</v>
      </c>
      <c r="AU71" s="33">
        <f t="shared" si="19"/>
        <v>1167.3017468511741</v>
      </c>
    </row>
    <row r="72" spans="1:47" x14ac:dyDescent="0.3">
      <c r="A72">
        <f t="shared" ref="A72:A135" si="21">A71+1</f>
        <v>67</v>
      </c>
      <c r="B72">
        <f t="shared" si="20"/>
        <v>6</v>
      </c>
      <c r="C72" s="31">
        <f>IF($B72&lt;=TermLow,'Policy projection'!$C72*(PremiumLow*VLOOKUP(PremiumLow,PremiumCharge,2)),0)</f>
        <v>0</v>
      </c>
      <c r="D72" s="32">
        <f>IF($B72&lt;=TermLow,'Policy projection'!$C72*(AllocPremLow*'Fund Projection'!$E72),0)</f>
        <v>0</v>
      </c>
      <c r="E72" s="32">
        <f>IF($B72&lt;=TermLow,'Policy projection'!$E72*'Fund Projection'!$F72*AllocPremLow*VLOOKUP(TermLow-$B72,ExitCharge,2,TRUE),0)</f>
        <v>0</v>
      </c>
      <c r="F72" s="32">
        <f>IF($B72&lt;=TermLow,SUM(C72:E72)-'Policy projection'!$C72*'Fund Projection'!$G72,0)</f>
        <v>0</v>
      </c>
      <c r="G72" s="33">
        <f t="shared" si="11"/>
        <v>0</v>
      </c>
      <c r="H72" s="31">
        <f>IF($B72&lt;=TermMed,'Policy projection'!$C72*(PremiumLow*VLOOKUP(PremiumLow,PremiumCharge,2)),0)</f>
        <v>1.1076822325153108</v>
      </c>
      <c r="I72" s="32">
        <f>IF($B72&lt;=TermMed,'Policy projection'!$C72*(AllocPremLow*'Fund Projection'!$E72),0)</f>
        <v>2.1188721043607841</v>
      </c>
      <c r="J72" s="32">
        <f>IF($B72&lt;=TermMed,'Policy projection'!$E72*'Fund Projection'!$F72*AllocPremLow*VLOOKUP(TermMed-$B72,ExitCharge,2,TRUE),0)</f>
        <v>0.211710637760715</v>
      </c>
      <c r="K72" s="32">
        <f>IF($B72&lt;=TermMed,SUM(H72:J72)-'Policy projection'!$C72*'Fund Projection'!$G72,0)</f>
        <v>2.1662248335986454</v>
      </c>
      <c r="L72" s="33">
        <f t="shared" si="12"/>
        <v>126.3741439666139</v>
      </c>
      <c r="M72" s="31">
        <f>IF($B72&lt;=TermHigh,'Policy projection'!$C72*(PremiumLow*VLOOKUP(PremiumLow,PremiumCharge,2)),0)</f>
        <v>1.1076822325153108</v>
      </c>
      <c r="N72" s="32">
        <f>IF($B72&lt;=TermHigh,'Policy projection'!$C72*(AllocPremLow*'Fund Projection'!$E72),0)</f>
        <v>2.1188721043607841</v>
      </c>
      <c r="O72" s="32">
        <f>IF($B72&lt;=TermHigh,'Policy projection'!$E72*'Fund Projection'!$F72*AllocPremLow*VLOOKUP(TermHigh-$B72,ExitCharge,2,TRUE),0)</f>
        <v>0.42342127552143</v>
      </c>
      <c r="P72" s="32">
        <f>IF($B72&lt;=TermHigh,SUM(M72:O72)-'Policy projection'!$C72*'Fund Projection'!$G72,0)</f>
        <v>2.3779354713593603</v>
      </c>
      <c r="Q72" s="33">
        <f t="shared" si="13"/>
        <v>290.77518250353091</v>
      </c>
      <c r="R72" s="31">
        <f>IF($B72&lt;=TermLow,'Policy projection'!$C72*(PremiumMed*VLOOKUP(PremiumMed,PremiumCharge,2)),0)</f>
        <v>0</v>
      </c>
      <c r="S72" s="32">
        <f>IF($B72&lt;=TermLow,'Policy projection'!$C72*(AllocPremMed*'Fund Projection'!$E72),0)</f>
        <v>0</v>
      </c>
      <c r="T72" s="32">
        <f>IF($B72&lt;=TermLow,'Policy projection'!$E72*'Fund Projection'!$F72*AllocPremMed*VLOOKUP(TermLow-$B72,ExitCharge,2,TRUE),0)</f>
        <v>0</v>
      </c>
      <c r="U72" s="32">
        <f>IF($B72&lt;=TermLow,SUM(R72:T72)-'Policy projection'!$C72*'Fund Projection'!$G72,0)</f>
        <v>0</v>
      </c>
      <c r="V72" s="33">
        <f t="shared" si="14"/>
        <v>0</v>
      </c>
      <c r="W72" s="31">
        <f>IF($B72&lt;=TermMed,'Policy projection'!$C72*(PremiumMed*VLOOKUP(PremiumMed,PremiumCharge,2)),0)</f>
        <v>0.73845482167687393</v>
      </c>
      <c r="X72" s="32">
        <f>IF($B72&lt;=TermMed,'Policy projection'!$C72*(AllocPremMed*'Fund Projection'!$E72),0)</f>
        <v>4.3251203779735592</v>
      </c>
      <c r="Y72" s="32">
        <f>IF($B72&lt;=TermMed,'Policy projection'!$E72*'Fund Projection'!$F72*AllocPremMed*VLOOKUP(TermMed-$B72,ExitCharge,2,TRUE),0)</f>
        <v>0.43215161109919142</v>
      </c>
      <c r="Z72" s="32">
        <f>IF($B72&lt;=TermMed,SUM(W72:Y72)-'Policy projection'!$C72*'Fund Projection'!$G72,0)</f>
        <v>4.2236866697114603</v>
      </c>
      <c r="AA72" s="33">
        <f t="shared" si="15"/>
        <v>250.13404255199296</v>
      </c>
      <c r="AB72" s="31">
        <f>IF($B72&lt;=TermHigh,'Policy projection'!$C72*(PremiumMed*VLOOKUP(PremiumMed,PremiumCharge,2)),0)</f>
        <v>0.73845482167687393</v>
      </c>
      <c r="AC72" s="32">
        <f>IF($B72&lt;=TermHigh,'Policy projection'!$C72*(AllocPremMed*'Fund Projection'!$E72),0)</f>
        <v>4.3251203779735592</v>
      </c>
      <c r="AD72" s="32">
        <f>IF($B72&lt;=TermHigh,'Policy projection'!$E72*'Fund Projection'!$F72*AllocPremMed*VLOOKUP(TermHigh-$B72,ExitCharge,2,TRUE),0)</f>
        <v>0.86430322219838285</v>
      </c>
      <c r="AE72" s="32">
        <f>IF($B72&lt;=TermHigh,SUM(AB72:AD72)-'Policy projection'!$C72*'Fund Projection'!$G72,0)</f>
        <v>4.6558382808106513</v>
      </c>
      <c r="AF72" s="33">
        <f t="shared" si="16"/>
        <v>581.54238282565052</v>
      </c>
      <c r="AG72" s="31">
        <f>IF($B72&lt;=TermLow,'Policy projection'!$C72*(PremiumHigh*VLOOKUP(PremiumHigh,PremiumCharge,2)),0)</f>
        <v>0</v>
      </c>
      <c r="AH72" s="32">
        <f>IF($B72&lt;=TermLow,'Policy projection'!$C72*(AllocPremHigh*'Fund Projection'!$E72),0)</f>
        <v>0</v>
      </c>
      <c r="AI72" s="32">
        <f>IF($B72&lt;=TermLow,'Policy projection'!$E72*'Fund Projection'!$F72*AllocPremHigh*VLOOKUP(TermLow-$B72,ExitCharge,2,TRUE),0)</f>
        <v>0</v>
      </c>
      <c r="AJ72" s="32">
        <f>IF($B72&lt;=TermLow,SUM(AG72:AI72)-'Policy projection'!$C72*'Fund Projection'!$G72,0)</f>
        <v>0</v>
      </c>
      <c r="AK72" s="33">
        <f t="shared" si="17"/>
        <v>0</v>
      </c>
      <c r="AL72" s="31">
        <f>IF($B72&lt;=TermMed,'Policy projection'!$C72*(PremiumHigh*VLOOKUP(PremiumHigh,PremiumCharge,2)),0)</f>
        <v>0</v>
      </c>
      <c r="AM72" s="32">
        <f>IF($B72&lt;=TermMed,'Policy projection'!$C72*(AllocPremHigh*'Fund Projection'!$E72),0)</f>
        <v>8.7376169251991094</v>
      </c>
      <c r="AN72" s="32">
        <f>IF($B72&lt;=TermMed,'Policy projection'!$E72*'Fund Projection'!$F72*AllocPremHigh*VLOOKUP(TermMed-$B72,ExitCharge,2,TRUE),0)</f>
        <v>0.87303355777614433</v>
      </c>
      <c r="AO72" s="32">
        <f>IF($B72&lt;=TermMed,SUM(AL72:AN72)-'Policy projection'!$C72*'Fund Projection'!$G72,0)</f>
        <v>8.3386103419370894</v>
      </c>
      <c r="AP72" s="33">
        <f t="shared" si="18"/>
        <v>497.653839722751</v>
      </c>
      <c r="AQ72" s="31">
        <f>IF($B72&lt;=TermHigh,'Policy projection'!$C72*(PremiumHigh*VLOOKUP(PremiumHigh,PremiumCharge,2)),0)</f>
        <v>0</v>
      </c>
      <c r="AR72" s="32">
        <f>IF($B72&lt;=TermHigh,'Policy projection'!$C72*(AllocPremHigh*'Fund Projection'!$E72),0)</f>
        <v>8.7376169251991094</v>
      </c>
      <c r="AS72" s="32">
        <f>IF($B72&lt;=TermHigh,'Policy projection'!$E72*'Fund Projection'!$F72*AllocPremHigh*VLOOKUP(TermHigh-$B72,ExitCharge,2,TRUE),0)</f>
        <v>1.7460671155522887</v>
      </c>
      <c r="AT72" s="32">
        <f>IF($B72&lt;=TermHigh,SUM(AQ72:AS72)-'Policy projection'!$C72*'Fund Projection'!$G72,0)</f>
        <v>9.2116438997132342</v>
      </c>
      <c r="AU72" s="33">
        <f t="shared" si="19"/>
        <v>1163.0767834698891</v>
      </c>
    </row>
    <row r="73" spans="1:47" x14ac:dyDescent="0.3">
      <c r="A73">
        <f t="shared" si="21"/>
        <v>68</v>
      </c>
      <c r="B73">
        <f t="shared" si="20"/>
        <v>6</v>
      </c>
      <c r="C73" s="31">
        <f>IF($B73&lt;=TermLow,'Policy projection'!$C73*(PremiumLow*VLOOKUP(PremiumLow,PremiumCharge,2)),0)</f>
        <v>0</v>
      </c>
      <c r="D73" s="32">
        <f>IF($B73&lt;=TermLow,'Policy projection'!$C73*(AllocPremLow*'Fund Projection'!$E73),0)</f>
        <v>0</v>
      </c>
      <c r="E73" s="32">
        <f>IF($B73&lt;=TermLow,'Policy projection'!$E73*'Fund Projection'!$F73*AllocPremLow*VLOOKUP(TermLow-$B73,ExitCharge,2,TRUE),0)</f>
        <v>0</v>
      </c>
      <c r="F73" s="32">
        <f>IF($B73&lt;=TermLow,SUM(C73:E73)-'Policy projection'!$C73*'Fund Projection'!$G73,0)</f>
        <v>0</v>
      </c>
      <c r="G73" s="33">
        <f t="shared" si="11"/>
        <v>0</v>
      </c>
      <c r="H73" s="31">
        <f>IF($B73&lt;=TermMed,'Policy projection'!$C73*(PremiumLow*VLOOKUP(PremiumLow,PremiumCharge,2)),0)</f>
        <v>1.1026053556162825</v>
      </c>
      <c r="I73" s="32">
        <f>IF($B73&lt;=TermMed,'Policy projection'!$C73*(AllocPremLow*'Fund Projection'!$E73),0)</f>
        <v>2.1424548422803129</v>
      </c>
      <c r="J73" s="32">
        <f>IF($B73&lt;=TermMed,'Policy projection'!$E73*'Fund Projection'!$F73*AllocPremLow*VLOOKUP(TermMed-$B73,ExitCharge,2,TRUE),0)</f>
        <v>0.21406694632450796</v>
      </c>
      <c r="K73" s="32">
        <f>IF($B73&lt;=TermMed,SUM(H73:J73)-'Policy projection'!$C73*'Fund Projection'!$G73,0)</f>
        <v>2.1922840821841678</v>
      </c>
      <c r="L73" s="33">
        <f t="shared" si="12"/>
        <v>124.73447806620948</v>
      </c>
      <c r="M73" s="31">
        <f>IF($B73&lt;=TermHigh,'Policy projection'!$C73*(PremiumLow*VLOOKUP(PremiumLow,PremiumCharge,2)),0)</f>
        <v>1.1026053556162825</v>
      </c>
      <c r="N73" s="32">
        <f>IF($B73&lt;=TermHigh,'Policy projection'!$C73*(AllocPremLow*'Fund Projection'!$E73),0)</f>
        <v>2.1424548422803129</v>
      </c>
      <c r="O73" s="32">
        <f>IF($B73&lt;=TermHigh,'Policy projection'!$E73*'Fund Projection'!$F73*AllocPremLow*VLOOKUP(TermHigh-$B73,ExitCharge,2,TRUE),0)</f>
        <v>0.42813389264901591</v>
      </c>
      <c r="P73" s="32">
        <f>IF($B73&lt;=TermHigh,SUM(M73:O73)-'Policy projection'!$C73*'Fund Projection'!$G73,0)</f>
        <v>2.4063510285086758</v>
      </c>
      <c r="Q73" s="33">
        <f t="shared" si="13"/>
        <v>289.60881029260293</v>
      </c>
      <c r="R73" s="31">
        <f>IF($B73&lt;=TermLow,'Policy projection'!$C73*(PremiumMed*VLOOKUP(PremiumMed,PremiumCharge,2)),0)</f>
        <v>0</v>
      </c>
      <c r="S73" s="32">
        <f>IF($B73&lt;=TermLow,'Policy projection'!$C73*(AllocPremMed*'Fund Projection'!$E73),0)</f>
        <v>0</v>
      </c>
      <c r="T73" s="32">
        <f>IF($B73&lt;=TermLow,'Policy projection'!$E73*'Fund Projection'!$F73*AllocPremMed*VLOOKUP(TermLow-$B73,ExitCharge,2,TRUE),0)</f>
        <v>0</v>
      </c>
      <c r="U73" s="32">
        <f>IF($B73&lt;=TermLow,SUM(R73:T73)-'Policy projection'!$C73*'Fund Projection'!$G73,0)</f>
        <v>0</v>
      </c>
      <c r="V73" s="33">
        <f t="shared" si="14"/>
        <v>0</v>
      </c>
      <c r="W73" s="31">
        <f>IF($B73&lt;=TermMed,'Policy projection'!$C73*(PremiumMed*VLOOKUP(PremiumMed,PremiumCharge,2)),0)</f>
        <v>0.73507023707752162</v>
      </c>
      <c r="X73" s="32">
        <f>IF($B73&lt;=TermMed,'Policy projection'!$C73*(AllocPremMed*'Fund Projection'!$E73),0)</f>
        <v>4.373258337850535</v>
      </c>
      <c r="Y73" s="32">
        <f>IF($B73&lt;=TermMed,'Policy projection'!$E73*'Fund Projection'!$F73*AllocPremMed*VLOOKUP(TermMed-$B73,ExitCharge,2,TRUE),0)</f>
        <v>0.43696139559023273</v>
      </c>
      <c r="Z73" s="32">
        <f>IF($B73&lt;=TermMed,SUM(W73:Y73)-'Policy projection'!$C73*'Fund Projection'!$G73,0)</f>
        <v>4.278446908481353</v>
      </c>
      <c r="AA73" s="33">
        <f t="shared" si="15"/>
        <v>246.95258105958146</v>
      </c>
      <c r="AB73" s="31">
        <f>IF($B73&lt;=TermHigh,'Policy projection'!$C73*(PremiumMed*VLOOKUP(PremiumMed,PremiumCharge,2)),0)</f>
        <v>0.73507023707752162</v>
      </c>
      <c r="AC73" s="32">
        <f>IF($B73&lt;=TermHigh,'Policy projection'!$C73*(AllocPremMed*'Fund Projection'!$E73),0)</f>
        <v>4.373258337850535</v>
      </c>
      <c r="AD73" s="32">
        <f>IF($B73&lt;=TermHigh,'Policy projection'!$E73*'Fund Projection'!$F73*AllocPremMed*VLOOKUP(TermHigh-$B73,ExitCharge,2,TRUE),0)</f>
        <v>0.87392279118046545</v>
      </c>
      <c r="AE73" s="32">
        <f>IF($B73&lt;=TermHigh,SUM(AB73:AD73)-'Policy projection'!$C73*'Fund Projection'!$G73,0)</f>
        <v>4.7154083040715857</v>
      </c>
      <c r="AF73" s="33">
        <f t="shared" si="16"/>
        <v>579.30963780661341</v>
      </c>
      <c r="AG73" s="31">
        <f>IF($B73&lt;=TermLow,'Policy projection'!$C73*(PremiumHigh*VLOOKUP(PremiumHigh,PremiumCharge,2)),0)</f>
        <v>0</v>
      </c>
      <c r="AH73" s="32">
        <f>IF($B73&lt;=TermLow,'Policy projection'!$C73*(AllocPremHigh*'Fund Projection'!$E73),0)</f>
        <v>0</v>
      </c>
      <c r="AI73" s="32">
        <f>IF($B73&lt;=TermLow,'Policy projection'!$E73*'Fund Projection'!$F73*AllocPremHigh*VLOOKUP(TermLow-$B73,ExitCharge,2,TRUE),0)</f>
        <v>0</v>
      </c>
      <c r="AJ73" s="32">
        <f>IF($B73&lt;=TermLow,SUM(AG73:AI73)-'Policy projection'!$C73*'Fund Projection'!$G73,0)</f>
        <v>0</v>
      </c>
      <c r="AK73" s="33">
        <f t="shared" si="17"/>
        <v>0</v>
      </c>
      <c r="AL73" s="31">
        <f>IF($B73&lt;=TermMed,'Policy projection'!$C73*(PremiumHigh*VLOOKUP(PremiumHigh,PremiumCharge,2)),0)</f>
        <v>0</v>
      </c>
      <c r="AM73" s="32">
        <f>IF($B73&lt;=TermMed,'Policy projection'!$C73*(AllocPremHigh*'Fund Projection'!$E73),0)</f>
        <v>8.8348653289909791</v>
      </c>
      <c r="AN73" s="32">
        <f>IF($B73&lt;=TermMed,'Policy projection'!$E73*'Fund Projection'!$F73*AllocPremHigh*VLOOKUP(TermMed-$B73,ExitCharge,2,TRUE),0)</f>
        <v>0.88275029412168227</v>
      </c>
      <c r="AO73" s="32">
        <f>IF($B73&lt;=TermMed,SUM(AL73:AN73)-'Policy projection'!$C73*'Fund Projection'!$G73,0)</f>
        <v>8.4507725610757252</v>
      </c>
      <c r="AP73" s="33">
        <f t="shared" si="18"/>
        <v>491.38878704632532</v>
      </c>
      <c r="AQ73" s="31">
        <f>IF($B73&lt;=TermHigh,'Policy projection'!$C73*(PremiumHigh*VLOOKUP(PremiumHigh,PremiumCharge,2)),0)</f>
        <v>0</v>
      </c>
      <c r="AR73" s="32">
        <f>IF($B73&lt;=TermHigh,'Policy projection'!$C73*(AllocPremHigh*'Fund Projection'!$E73),0)</f>
        <v>8.8348653289909791</v>
      </c>
      <c r="AS73" s="32">
        <f>IF($B73&lt;=TermHigh,'Policy projection'!$E73*'Fund Projection'!$F73*AllocPremHigh*VLOOKUP(TermHigh-$B73,ExitCharge,2,TRUE),0)</f>
        <v>1.7655005882433645</v>
      </c>
      <c r="AT73" s="32">
        <f>IF($B73&lt;=TermHigh,SUM(AQ73:AS73)-'Policy projection'!$C73*'Fund Projection'!$G73,0)</f>
        <v>9.3335228551974083</v>
      </c>
      <c r="AU73" s="33">
        <f t="shared" si="19"/>
        <v>1158.7112928346337</v>
      </c>
    </row>
    <row r="74" spans="1:47" x14ac:dyDescent="0.3">
      <c r="A74">
        <f t="shared" si="21"/>
        <v>69</v>
      </c>
      <c r="B74">
        <f t="shared" si="20"/>
        <v>6</v>
      </c>
      <c r="C74" s="31">
        <f>IF($B74&lt;=TermLow,'Policy projection'!$C74*(PremiumLow*VLOOKUP(PremiumLow,PremiumCharge,2)),0)</f>
        <v>0</v>
      </c>
      <c r="D74" s="32">
        <f>IF($B74&lt;=TermLow,'Policy projection'!$C74*(AllocPremLow*'Fund Projection'!$E74),0)</f>
        <v>0</v>
      </c>
      <c r="E74" s="32">
        <f>IF($B74&lt;=TermLow,'Policy projection'!$E74*'Fund Projection'!$F74*AllocPremLow*VLOOKUP(TermLow-$B74,ExitCharge,2,TRUE),0)</f>
        <v>0</v>
      </c>
      <c r="F74" s="32">
        <f>IF($B74&lt;=TermLow,SUM(C74:E74)-'Policy projection'!$C74*'Fund Projection'!$G74,0)</f>
        <v>0</v>
      </c>
      <c r="G74" s="33">
        <f t="shared" si="11"/>
        <v>0</v>
      </c>
      <c r="H74" s="31">
        <f>IF($B74&lt;=TermMed,'Policy projection'!$C74*(PremiumLow*VLOOKUP(PremiumLow,PremiumCharge,2)),0)</f>
        <v>1.0975517477363743</v>
      </c>
      <c r="I74" s="32">
        <f>IF($B74&lt;=TermMed,'Policy projection'!$C74*(AllocPremLow*'Fund Projection'!$E74),0)</f>
        <v>2.1658320610894006</v>
      </c>
      <c r="J74" s="32">
        <f>IF($B74&lt;=TermMed,'Policy projection'!$E74*'Fund Projection'!$F74*AllocPremLow*VLOOKUP(TermMed-$B74,ExitCharge,2,TRUE),0)</f>
        <v>0.21640272010384926</v>
      </c>
      <c r="K74" s="32">
        <f>IF($B74&lt;=TermMed,SUM(H74:J74)-'Policy projection'!$C74*'Fund Projection'!$G74,0)</f>
        <v>2.2181193125780236</v>
      </c>
      <c r="L74" s="33">
        <f t="shared" si="12"/>
        <v>123.06192097596784</v>
      </c>
      <c r="M74" s="31">
        <f>IF($B74&lt;=TermHigh,'Policy projection'!$C74*(PremiumLow*VLOOKUP(PremiumLow,PremiumCharge,2)),0)</f>
        <v>1.0975517477363743</v>
      </c>
      <c r="N74" s="32">
        <f>IF($B74&lt;=TermHigh,'Policy projection'!$C74*(AllocPremLow*'Fund Projection'!$E74),0)</f>
        <v>2.1658320610894006</v>
      </c>
      <c r="O74" s="32">
        <f>IF($B74&lt;=TermHigh,'Policy projection'!$E74*'Fund Projection'!$F74*AllocPremLow*VLOOKUP(TermHigh-$B74,ExitCharge,2,TRUE),0)</f>
        <v>0.43280544020769851</v>
      </c>
      <c r="P74" s="32">
        <f>IF($B74&lt;=TermHigh,SUM(M74:O74)-'Policy projection'!$C74*'Fund Projection'!$G74,0)</f>
        <v>2.4345220326818726</v>
      </c>
      <c r="Q74" s="33">
        <f t="shared" si="13"/>
        <v>288.40916264031347</v>
      </c>
      <c r="R74" s="31">
        <f>IF($B74&lt;=TermLow,'Policy projection'!$C74*(PremiumMed*VLOOKUP(PremiumMed,PremiumCharge,2)),0)</f>
        <v>0</v>
      </c>
      <c r="S74" s="32">
        <f>IF($B74&lt;=TermLow,'Policy projection'!$C74*(AllocPremMed*'Fund Projection'!$E74),0)</f>
        <v>0</v>
      </c>
      <c r="T74" s="32">
        <f>IF($B74&lt;=TermLow,'Policy projection'!$E74*'Fund Projection'!$F74*AllocPremMed*VLOOKUP(TermLow-$B74,ExitCharge,2,TRUE),0)</f>
        <v>0</v>
      </c>
      <c r="U74" s="32">
        <f>IF($B74&lt;=TermLow,SUM(R74:T74)-'Policy projection'!$C74*'Fund Projection'!$G74,0)</f>
        <v>0</v>
      </c>
      <c r="V74" s="33">
        <f t="shared" si="14"/>
        <v>0</v>
      </c>
      <c r="W74" s="31">
        <f>IF($B74&lt;=TermMed,'Policy projection'!$C74*(PremiumMed*VLOOKUP(PremiumMed,PremiumCharge,2)),0)</f>
        <v>0.73170116515758288</v>
      </c>
      <c r="X74" s="32">
        <f>IF($B74&lt;=TermMed,'Policy projection'!$C74*(AllocPremMed*'Fund Projection'!$E74),0)</f>
        <v>4.4209767844917671</v>
      </c>
      <c r="Y74" s="32">
        <f>IF($B74&lt;=TermMed,'Policy projection'!$E74*'Fund Projection'!$F74*AllocPremMed*VLOOKUP(TermMed-$B74,ExitCharge,2,TRUE),0)</f>
        <v>0.44172926371713567</v>
      </c>
      <c r="Z74" s="32">
        <f>IF($B74&lt;=TermMed,SUM(W74:Y74)-'Policy projection'!$C74*'Fund Projection'!$G74,0)</f>
        <v>4.332739997014885</v>
      </c>
      <c r="AA74" s="33">
        <f t="shared" si="15"/>
        <v>243.70310323884837</v>
      </c>
      <c r="AB74" s="31">
        <f>IF($B74&lt;=TermHigh,'Policy projection'!$C74*(PremiumMed*VLOOKUP(PremiumMed,PremiumCharge,2)),0)</f>
        <v>0.73170116515758288</v>
      </c>
      <c r="AC74" s="32">
        <f>IF($B74&lt;=TermHigh,'Policy projection'!$C74*(AllocPremMed*'Fund Projection'!$E74),0)</f>
        <v>4.4209767844917671</v>
      </c>
      <c r="AD74" s="32">
        <f>IF($B74&lt;=TermHigh,'Policy projection'!$E74*'Fund Projection'!$F74*AllocPremMed*VLOOKUP(TermHigh-$B74,ExitCharge,2,TRUE),0)</f>
        <v>0.88345852743427133</v>
      </c>
      <c r="AE74" s="32">
        <f>IF($B74&lt;=TermHigh,SUM(AB74:AD74)-'Policy projection'!$C74*'Fund Projection'!$G74,0)</f>
        <v>4.7744692607320207</v>
      </c>
      <c r="AF74" s="33">
        <f t="shared" si="16"/>
        <v>577.00801966006929</v>
      </c>
      <c r="AG74" s="31">
        <f>IF($B74&lt;=TermLow,'Policy projection'!$C74*(PremiumHigh*VLOOKUP(PremiumHigh,PremiumCharge,2)),0)</f>
        <v>0</v>
      </c>
      <c r="AH74" s="32">
        <f>IF($B74&lt;=TermLow,'Policy projection'!$C74*(AllocPremHigh*'Fund Projection'!$E74),0)</f>
        <v>0</v>
      </c>
      <c r="AI74" s="32">
        <f>IF($B74&lt;=TermLow,'Policy projection'!$E74*'Fund Projection'!$F74*AllocPremHigh*VLOOKUP(TermLow-$B74,ExitCharge,2,TRUE),0)</f>
        <v>0</v>
      </c>
      <c r="AJ74" s="32">
        <f>IF($B74&lt;=TermLow,SUM(AG74:AI74)-'Policy projection'!$C74*'Fund Projection'!$G74,0)</f>
        <v>0</v>
      </c>
      <c r="AK74" s="33">
        <f t="shared" si="17"/>
        <v>0</v>
      </c>
      <c r="AL74" s="31">
        <f>IF($B74&lt;=TermMed,'Policy projection'!$C74*(PremiumHigh*VLOOKUP(PremiumHigh,PremiumCharge,2)),0)</f>
        <v>0</v>
      </c>
      <c r="AM74" s="32">
        <f>IF($B74&lt;=TermMed,'Policy projection'!$C74*(AllocPremHigh*'Fund Projection'!$E74),0)</f>
        <v>8.9312662312964992</v>
      </c>
      <c r="AN74" s="32">
        <f>IF($B74&lt;=TermMed,'Policy projection'!$E74*'Fund Projection'!$F74*AllocPremHigh*VLOOKUP(TermMed-$B74,ExitCharge,2,TRUE),0)</f>
        <v>0.89238235094370832</v>
      </c>
      <c r="AO74" s="32">
        <f>IF($B74&lt;=TermMed,SUM(AL74:AN74)-'Policy projection'!$C74*'Fund Projection'!$G74,0)</f>
        <v>8.5619813658886059</v>
      </c>
      <c r="AP74" s="33">
        <f t="shared" si="18"/>
        <v>484.98546776460927</v>
      </c>
      <c r="AQ74" s="31">
        <f>IF($B74&lt;=TermHigh,'Policy projection'!$C74*(PremiumHigh*VLOOKUP(PremiumHigh,PremiumCharge,2)),0)</f>
        <v>0</v>
      </c>
      <c r="AR74" s="32">
        <f>IF($B74&lt;=TermHigh,'Policy projection'!$C74*(AllocPremHigh*'Fund Projection'!$E74),0)</f>
        <v>8.9312662312964992</v>
      </c>
      <c r="AS74" s="32">
        <f>IF($B74&lt;=TermHigh,'Policy projection'!$E74*'Fund Projection'!$F74*AllocPremHigh*VLOOKUP(TermHigh-$B74,ExitCharge,2,TRUE),0)</f>
        <v>1.7847647018874166</v>
      </c>
      <c r="AT74" s="32">
        <f>IF($B74&lt;=TermHigh,SUM(AQ74:AS74)-'Policy projection'!$C74*'Fund Projection'!$G74,0)</f>
        <v>9.4543637168323151</v>
      </c>
      <c r="AU74" s="33">
        <f t="shared" si="19"/>
        <v>1154.2057336995806</v>
      </c>
    </row>
    <row r="75" spans="1:47" x14ac:dyDescent="0.3">
      <c r="A75">
        <f t="shared" si="21"/>
        <v>70</v>
      </c>
      <c r="B75">
        <f t="shared" si="20"/>
        <v>6</v>
      </c>
      <c r="C75" s="31">
        <f>IF($B75&lt;=TermLow,'Policy projection'!$C75*(PremiumLow*VLOOKUP(PremiumLow,PremiumCharge,2)),0)</f>
        <v>0</v>
      </c>
      <c r="D75" s="32">
        <f>IF($B75&lt;=TermLow,'Policy projection'!$C75*(AllocPremLow*'Fund Projection'!$E75),0)</f>
        <v>0</v>
      </c>
      <c r="E75" s="32">
        <f>IF($B75&lt;=TermLow,'Policy projection'!$E75*'Fund Projection'!$F75*AllocPremLow*VLOOKUP(TermLow-$B75,ExitCharge,2,TRUE),0)</f>
        <v>0</v>
      </c>
      <c r="F75" s="32">
        <f>IF($B75&lt;=TermLow,SUM(C75:E75)-'Policy projection'!$C75*'Fund Projection'!$G75,0)</f>
        <v>0</v>
      </c>
      <c r="G75" s="33">
        <f t="shared" si="11"/>
        <v>0</v>
      </c>
      <c r="H75" s="31">
        <f>IF($B75&lt;=TermMed,'Policy projection'!$C75*(PremiumLow*VLOOKUP(PremiumLow,PremiumCharge,2)),0)</f>
        <v>1.0925213022259159</v>
      </c>
      <c r="I75" s="32">
        <f>IF($B75&lt;=TermMed,'Policy projection'!$C75*(AllocPremLow*'Fund Projection'!$E75),0)</f>
        <v>2.1890049878723463</v>
      </c>
      <c r="J75" s="32">
        <f>IF($B75&lt;=TermMed,'Policy projection'!$E75*'Fund Projection'!$F75*AllocPremLow*VLOOKUP(TermMed-$B75,ExitCharge,2,TRUE),0)</f>
        <v>0.21871808170491192</v>
      </c>
      <c r="K75" s="32">
        <f>IF($B75&lt;=TermMed,SUM(H75:J75)-'Policy projection'!$C75*'Fund Projection'!$G75,0)</f>
        <v>2.2437318545723803</v>
      </c>
      <c r="L75" s="33">
        <f t="shared" si="12"/>
        <v>121.35655966745634</v>
      </c>
      <c r="M75" s="31">
        <f>IF($B75&lt;=TermHigh,'Policy projection'!$C75*(PremiumLow*VLOOKUP(PremiumLow,PremiumCharge,2)),0)</f>
        <v>1.0925213022259159</v>
      </c>
      <c r="N75" s="32">
        <f>IF($B75&lt;=TermHigh,'Policy projection'!$C75*(AllocPremLow*'Fund Projection'!$E75),0)</f>
        <v>2.1890049878723463</v>
      </c>
      <c r="O75" s="32">
        <f>IF($B75&lt;=TermHigh,'Policy projection'!$E75*'Fund Projection'!$F75*AllocPremLow*VLOOKUP(TermHigh-$B75,ExitCharge,2,TRUE),0)</f>
        <v>0.43743616340982383</v>
      </c>
      <c r="P75" s="32">
        <f>IF($B75&lt;=TermHigh,SUM(M75:O75)-'Policy projection'!$C75*'Fund Projection'!$G75,0)</f>
        <v>2.4624499362772916</v>
      </c>
      <c r="Q75" s="33">
        <f t="shared" si="13"/>
        <v>287.17634545196626</v>
      </c>
      <c r="R75" s="31">
        <f>IF($B75&lt;=TermLow,'Policy projection'!$C75*(PremiumMed*VLOOKUP(PremiumMed,PremiumCharge,2)),0)</f>
        <v>0</v>
      </c>
      <c r="S75" s="32">
        <f>IF($B75&lt;=TermLow,'Policy projection'!$C75*(AllocPremMed*'Fund Projection'!$E75),0)</f>
        <v>0</v>
      </c>
      <c r="T75" s="32">
        <f>IF($B75&lt;=TermLow,'Policy projection'!$E75*'Fund Projection'!$F75*AllocPremMed*VLOOKUP(TermLow-$B75,ExitCharge,2,TRUE),0)</f>
        <v>0</v>
      </c>
      <c r="U75" s="32">
        <f>IF($B75&lt;=TermLow,SUM(R75:T75)-'Policy projection'!$C75*'Fund Projection'!$G75,0)</f>
        <v>0</v>
      </c>
      <c r="V75" s="33">
        <f t="shared" si="14"/>
        <v>0</v>
      </c>
      <c r="W75" s="31">
        <f>IF($B75&lt;=TermMed,'Policy projection'!$C75*(PremiumMed*VLOOKUP(PremiumMed,PremiumCharge,2)),0)</f>
        <v>0.72834753481727732</v>
      </c>
      <c r="X75" s="32">
        <f>IF($B75&lt;=TermMed,'Policy projection'!$C75*(AllocPremMed*'Fund Projection'!$E75),0)</f>
        <v>4.4682782226672639</v>
      </c>
      <c r="Y75" s="32">
        <f>IF($B75&lt;=TermMed,'Policy projection'!$E75*'Fund Projection'!$F75*AllocPremMed*VLOOKUP(TermMed-$B75,ExitCharge,2,TRUE),0)</f>
        <v>0.44645546574817069</v>
      </c>
      <c r="Z75" s="32">
        <f>IF($B75&lt;=TermMed,SUM(W75:Y75)-'Policy projection'!$C75*'Fund Projection'!$G75,0)</f>
        <v>4.3865687060019178</v>
      </c>
      <c r="AA75" s="33">
        <f t="shared" si="15"/>
        <v>240.38579283866201</v>
      </c>
      <c r="AB75" s="31">
        <f>IF($B75&lt;=TermHigh,'Policy projection'!$C75*(PremiumMed*VLOOKUP(PremiumMed,PremiumCharge,2)),0)</f>
        <v>0.72834753481727732</v>
      </c>
      <c r="AC75" s="32">
        <f>IF($B75&lt;=TermHigh,'Policy projection'!$C75*(AllocPremMed*'Fund Projection'!$E75),0)</f>
        <v>4.4682782226672639</v>
      </c>
      <c r="AD75" s="32">
        <f>IF($B75&lt;=TermHigh,'Policy projection'!$E75*'Fund Projection'!$F75*AllocPremMed*VLOOKUP(TermHigh-$B75,ExitCharge,2,TRUE),0)</f>
        <v>0.89291093149634138</v>
      </c>
      <c r="AE75" s="32">
        <f>IF($B75&lt;=TermHigh,SUM(AB75:AD75)-'Policy projection'!$C75*'Fund Projection'!$G75,0)</f>
        <v>4.8330241717500879</v>
      </c>
      <c r="AF75" s="33">
        <f t="shared" si="16"/>
        <v>574.63775048125422</v>
      </c>
      <c r="AG75" s="31">
        <f>IF($B75&lt;=TermLow,'Policy projection'!$C75*(PremiumHigh*VLOOKUP(PremiumHigh,PremiumCharge,2)),0)</f>
        <v>0</v>
      </c>
      <c r="AH75" s="32">
        <f>IF($B75&lt;=TermLow,'Policy projection'!$C75*(AllocPremHigh*'Fund Projection'!$E75),0)</f>
        <v>0</v>
      </c>
      <c r="AI75" s="32">
        <f>IF($B75&lt;=TermLow,'Policy projection'!$E75*'Fund Projection'!$F75*AllocPremHigh*VLOOKUP(TermLow-$B75,ExitCharge,2,TRUE),0)</f>
        <v>0</v>
      </c>
      <c r="AJ75" s="32">
        <f>IF($B75&lt;=TermLow,SUM(AG75:AI75)-'Policy projection'!$C75*'Fund Projection'!$G75,0)</f>
        <v>0</v>
      </c>
      <c r="AK75" s="33">
        <f t="shared" si="17"/>
        <v>0</v>
      </c>
      <c r="AL75" s="31">
        <f>IF($B75&lt;=TermMed,'Policy projection'!$C75*(PremiumHigh*VLOOKUP(PremiumHigh,PremiumCharge,2)),0)</f>
        <v>0</v>
      </c>
      <c r="AM75" s="32">
        <f>IF($B75&lt;=TermMed,'Policy projection'!$C75*(AllocPremHigh*'Fund Projection'!$E75),0)</f>
        <v>9.0268246922570992</v>
      </c>
      <c r="AN75" s="32">
        <f>IF($B75&lt;=TermMed,'Policy projection'!$E75*'Fund Projection'!$F75*AllocPremHigh*VLOOKUP(TermMed-$B75,ExitCharge,2,TRUE),0)</f>
        <v>0.90193023383468829</v>
      </c>
      <c r="AO75" s="32">
        <f>IF($B75&lt;=TermMed,SUM(AL75:AN75)-'Policy projection'!$C75*'Fund Projection'!$G75,0)</f>
        <v>8.6722424088609937</v>
      </c>
      <c r="AP75" s="33">
        <f t="shared" si="18"/>
        <v>478.44425918107322</v>
      </c>
      <c r="AQ75" s="31">
        <f>IF($B75&lt;=TermHigh,'Policy projection'!$C75*(PremiumHigh*VLOOKUP(PremiumHigh,PremiumCharge,2)),0)</f>
        <v>0</v>
      </c>
      <c r="AR75" s="32">
        <f>IF($B75&lt;=TermHigh,'Policy projection'!$C75*(AllocPremHigh*'Fund Projection'!$E75),0)</f>
        <v>9.0268246922570992</v>
      </c>
      <c r="AS75" s="32">
        <f>IF($B75&lt;=TermHigh,'Policy projection'!$E75*'Fund Projection'!$F75*AllocPremHigh*VLOOKUP(TermHigh-$B75,ExitCharge,2,TRUE),0)</f>
        <v>1.8038604676693766</v>
      </c>
      <c r="AT75" s="32">
        <f>IF($B75&lt;=TermHigh,SUM(AQ75:AS75)-'Policy projection'!$C75*'Fund Projection'!$G75,0)</f>
        <v>9.5741726426956824</v>
      </c>
      <c r="AU75" s="33">
        <f t="shared" si="19"/>
        <v>1149.5605605398298</v>
      </c>
    </row>
    <row r="76" spans="1:47" x14ac:dyDescent="0.3">
      <c r="A76">
        <f t="shared" si="21"/>
        <v>71</v>
      </c>
      <c r="B76">
        <f t="shared" si="20"/>
        <v>6</v>
      </c>
      <c r="C76" s="31">
        <f>IF($B76&lt;=TermLow,'Policy projection'!$C76*(PremiumLow*VLOOKUP(PremiumLow,PremiumCharge,2)),0)</f>
        <v>0</v>
      </c>
      <c r="D76" s="32">
        <f>IF($B76&lt;=TermLow,'Policy projection'!$C76*(AllocPremLow*'Fund Projection'!$E76),0)</f>
        <v>0</v>
      </c>
      <c r="E76" s="32">
        <f>IF($B76&lt;=TermLow,'Policy projection'!$E76*'Fund Projection'!$F76*AllocPremLow*VLOOKUP(TermLow-$B76,ExitCharge,2,TRUE),0)</f>
        <v>0</v>
      </c>
      <c r="F76" s="32">
        <f>IF($B76&lt;=TermLow,SUM(C76:E76)-'Policy projection'!$C76*'Fund Projection'!$G76,0)</f>
        <v>0</v>
      </c>
      <c r="G76" s="33">
        <f t="shared" si="11"/>
        <v>0</v>
      </c>
      <c r="H76" s="31">
        <f>IF($B76&lt;=TermMed,'Policy projection'!$C76*(PremiumLow*VLOOKUP(PremiumLow,PremiumCharge,2)),0)</f>
        <v>1.0875139129240474</v>
      </c>
      <c r="I76" s="32">
        <f>IF($B76&lt;=TermMed,'Policy projection'!$C76*(AllocPremLow*'Fund Projection'!$E76),0)</f>
        <v>2.2119748432549375</v>
      </c>
      <c r="J76" s="32">
        <f>IF($B76&lt;=TermMed,'Policy projection'!$E76*'Fund Projection'!$F76*AllocPremLow*VLOOKUP(TermMed-$B76,ExitCharge,2,TRUE),0)</f>
        <v>0.22101315308855582</v>
      </c>
      <c r="K76" s="32">
        <f>IF($B76&lt;=TermMed,SUM(H76:J76)-'Policy projection'!$C76*'Fund Projection'!$G76,0)</f>
        <v>2.2691230309899573</v>
      </c>
      <c r="L76" s="33">
        <f t="shared" si="12"/>
        <v>119.61848014483169</v>
      </c>
      <c r="M76" s="31">
        <f>IF($B76&lt;=TermHigh,'Policy projection'!$C76*(PremiumLow*VLOOKUP(PremiumLow,PremiumCharge,2)),0)</f>
        <v>1.0875139129240474</v>
      </c>
      <c r="N76" s="32">
        <f>IF($B76&lt;=TermHigh,'Policy projection'!$C76*(AllocPremLow*'Fund Projection'!$E76),0)</f>
        <v>2.2119748432549375</v>
      </c>
      <c r="O76" s="32">
        <f>IF($B76&lt;=TermHigh,'Policy projection'!$E76*'Fund Projection'!$F76*AllocPremLow*VLOOKUP(TermHigh-$B76,ExitCharge,2,TRUE),0)</f>
        <v>0.44202630617711164</v>
      </c>
      <c r="P76" s="32">
        <f>IF($B76&lt;=TermHigh,SUM(M76:O76)-'Policy projection'!$C76*'Fund Projection'!$G76,0)</f>
        <v>2.490136184078513</v>
      </c>
      <c r="Q76" s="33">
        <f t="shared" si="13"/>
        <v>285.91046362173887</v>
      </c>
      <c r="R76" s="31">
        <f>IF($B76&lt;=TermLow,'Policy projection'!$C76*(PremiumMed*VLOOKUP(PremiumMed,PremiumCharge,2)),0)</f>
        <v>0</v>
      </c>
      <c r="S76" s="32">
        <f>IF($B76&lt;=TermLow,'Policy projection'!$C76*(AllocPremMed*'Fund Projection'!$E76),0)</f>
        <v>0</v>
      </c>
      <c r="T76" s="32">
        <f>IF($B76&lt;=TermLow,'Policy projection'!$E76*'Fund Projection'!$F76*AllocPremMed*VLOOKUP(TermLow-$B76,ExitCharge,2,TRUE),0)</f>
        <v>0</v>
      </c>
      <c r="U76" s="32">
        <f>IF($B76&lt;=TermLow,SUM(R76:T76)-'Policy projection'!$C76*'Fund Projection'!$G76,0)</f>
        <v>0</v>
      </c>
      <c r="V76" s="33">
        <f t="shared" si="14"/>
        <v>0</v>
      </c>
      <c r="W76" s="31">
        <f>IF($B76&lt;=TermMed,'Policy projection'!$C76*(PremiumMed*VLOOKUP(PremiumMed,PremiumCharge,2)),0)</f>
        <v>0.72500927528269821</v>
      </c>
      <c r="X76" s="32">
        <f>IF($B76&lt;=TermMed,'Policy projection'!$C76*(AllocPremMed*'Fund Projection'!$E76),0)</f>
        <v>4.5151651439636877</v>
      </c>
      <c r="Y76" s="32">
        <f>IF($B76&lt;=TermMed,'Policy projection'!$E76*'Fund Projection'!$F76*AllocPremMed*VLOOKUP(TermMed-$B76,ExitCharge,2,TRUE),0)</f>
        <v>0.45114025063437169</v>
      </c>
      <c r="Z76" s="32">
        <f>IF($B76&lt;=TermMed,SUM(W76:Y76)-'Policy projection'!$C76*'Fund Projection'!$G76,0)</f>
        <v>4.4399357916031743</v>
      </c>
      <c r="AA76" s="33">
        <f t="shared" si="15"/>
        <v>237.00083160282117</v>
      </c>
      <c r="AB76" s="31">
        <f>IF($B76&lt;=TermHigh,'Policy projection'!$C76*(PremiumMed*VLOOKUP(PremiumMed,PremiumCharge,2)),0)</f>
        <v>0.72500927528269821</v>
      </c>
      <c r="AC76" s="32">
        <f>IF($B76&lt;=TermHigh,'Policy projection'!$C76*(AllocPremMed*'Fund Projection'!$E76),0)</f>
        <v>4.5151651439636877</v>
      </c>
      <c r="AD76" s="32">
        <f>IF($B76&lt;=TermHigh,'Policy projection'!$E76*'Fund Projection'!$F76*AllocPremMed*VLOOKUP(TermHigh-$B76,ExitCharge,2,TRUE),0)</f>
        <v>0.90228050126874337</v>
      </c>
      <c r="AE76" s="32">
        <f>IF($B76&lt;=TermHigh,SUM(AB76:AD76)-'Policy projection'!$C76*'Fund Projection'!$G76,0)</f>
        <v>4.891076042237545</v>
      </c>
      <c r="AF76" s="33">
        <f t="shared" si="16"/>
        <v>572.19905026984259</v>
      </c>
      <c r="AG76" s="31">
        <f>IF($B76&lt;=TermLow,'Policy projection'!$C76*(PremiumHigh*VLOOKUP(PremiumHigh,PremiumCharge,2)),0)</f>
        <v>0</v>
      </c>
      <c r="AH76" s="32">
        <f>IF($B76&lt;=TermLow,'Policy projection'!$C76*(AllocPremHigh*'Fund Projection'!$E76),0)</f>
        <v>0</v>
      </c>
      <c r="AI76" s="32">
        <f>IF($B76&lt;=TermLow,'Policy projection'!$E76*'Fund Projection'!$F76*AllocPremHigh*VLOOKUP(TermLow-$B76,ExitCharge,2,TRUE),0)</f>
        <v>0</v>
      </c>
      <c r="AJ76" s="32">
        <f>IF($B76&lt;=TermLow,SUM(AG76:AI76)-'Policy projection'!$C76*'Fund Projection'!$G76,0)</f>
        <v>0</v>
      </c>
      <c r="AK76" s="33">
        <f t="shared" si="17"/>
        <v>0</v>
      </c>
      <c r="AL76" s="31">
        <f>IF($B76&lt;=TermMed,'Policy projection'!$C76*(PremiumHigh*VLOOKUP(PremiumHigh,PremiumCharge,2)),0)</f>
        <v>0</v>
      </c>
      <c r="AM76" s="32">
        <f>IF($B76&lt;=TermMed,'Policy projection'!$C76*(AllocPremHigh*'Fund Projection'!$E76),0)</f>
        <v>9.1215457453811855</v>
      </c>
      <c r="AN76" s="32">
        <f>IF($B76&lt;=TermMed,'Policy projection'!$E76*'Fund Projection'!$F76*AllocPremHigh*VLOOKUP(TermMed-$B76,ExitCharge,2,TRUE),0)</f>
        <v>0.91139444572600337</v>
      </c>
      <c r="AO76" s="32">
        <f>IF($B76&lt;=TermMed,SUM(AL76:AN76)-'Policy projection'!$C76*'Fund Projection'!$G76,0)</f>
        <v>8.7815613128296057</v>
      </c>
      <c r="AP76" s="33">
        <f t="shared" si="18"/>
        <v>471.7655345188</v>
      </c>
      <c r="AQ76" s="31">
        <f>IF($B76&lt;=TermHigh,'Policy projection'!$C76*(PremiumHigh*VLOOKUP(PremiumHigh,PremiumCharge,2)),0)</f>
        <v>0</v>
      </c>
      <c r="AR76" s="32">
        <f>IF($B76&lt;=TermHigh,'Policy projection'!$C76*(AllocPremHigh*'Fund Projection'!$E76),0)</f>
        <v>9.1215457453811855</v>
      </c>
      <c r="AS76" s="32">
        <f>IF($B76&lt;=TermHigh,'Policy projection'!$E76*'Fund Projection'!$F76*AllocPremHigh*VLOOKUP(TermHigh-$B76,ExitCharge,2,TRUE),0)</f>
        <v>1.8227888914520067</v>
      </c>
      <c r="AT76" s="32">
        <f>IF($B76&lt;=TermHigh,SUM(AQ76:AS76)-'Policy projection'!$C76*'Fund Projection'!$G76,0)</f>
        <v>9.692955758555609</v>
      </c>
      <c r="AU76" s="33">
        <f t="shared" si="19"/>
        <v>1144.77622356605</v>
      </c>
    </row>
    <row r="77" spans="1:47" x14ac:dyDescent="0.3">
      <c r="A77">
        <f t="shared" si="21"/>
        <v>72</v>
      </c>
      <c r="B77">
        <f t="shared" si="20"/>
        <v>6</v>
      </c>
      <c r="C77" s="31">
        <f>IF($B77&lt;=TermLow,'Policy projection'!$C77*(PremiumLow*VLOOKUP(PremiumLow,PremiumCharge,2)),0)</f>
        <v>0</v>
      </c>
      <c r="D77" s="32">
        <f>IF($B77&lt;=TermLow,'Policy projection'!$C77*(AllocPremLow*'Fund Projection'!$E77),0)</f>
        <v>0</v>
      </c>
      <c r="E77" s="32">
        <f>IF($B77&lt;=TermLow,'Policy projection'!$E77*'Fund Projection'!$F77*AllocPremLow*VLOOKUP(TermLow-$B77,ExitCharge,2,TRUE),0)</f>
        <v>0</v>
      </c>
      <c r="F77" s="32">
        <f>IF($B77&lt;=TermLow,SUM(C77:E77)-'Policy projection'!$C77*'Fund Projection'!$G77,0)</f>
        <v>0</v>
      </c>
      <c r="G77" s="33">
        <f t="shared" si="11"/>
        <v>0</v>
      </c>
      <c r="H77" s="31">
        <f>IF($B77&lt;=TermMed,'Policy projection'!$C77*(PremiumLow*VLOOKUP(PremiumLow,PremiumCharge,2)),0)</f>
        <v>1.0825294741564786</v>
      </c>
      <c r="I77" s="32">
        <f>IF($B77&lt;=TermMed,'Policy projection'!$C77*(AllocPremLow*'Fund Projection'!$E77),0)</f>
        <v>2.2347428414364945</v>
      </c>
      <c r="J77" s="32">
        <f>IF($B77&lt;=TermMed,'Policy projection'!$E77*'Fund Projection'!$F77*AllocPremLow*VLOOKUP(TermMed-$B77,ExitCharge,2,TRUE),0)</f>
        <v>0.22328805557352971</v>
      </c>
      <c r="K77" s="32">
        <f>IF($B77&lt;=TermMed,SUM(H77:J77)-'Policy projection'!$C77*'Fund Projection'!$G77,0)</f>
        <v>2.2942941577184826</v>
      </c>
      <c r="L77" s="33">
        <f t="shared" si="12"/>
        <v>117.84776744777854</v>
      </c>
      <c r="M77" s="31">
        <f>IF($B77&lt;=TermHigh,'Policy projection'!$C77*(PremiumLow*VLOOKUP(PremiumLow,PremiumCharge,2)),0)</f>
        <v>1.0825294741564786</v>
      </c>
      <c r="N77" s="32">
        <f>IF($B77&lt;=TermHigh,'Policy projection'!$C77*(AllocPremLow*'Fund Projection'!$E77),0)</f>
        <v>2.2347428414364945</v>
      </c>
      <c r="O77" s="32">
        <f>IF($B77&lt;=TermHigh,'Policy projection'!$E77*'Fund Projection'!$F77*AllocPremLow*VLOOKUP(TermHigh-$B77,ExitCharge,2,TRUE),0)</f>
        <v>0.44657611114705942</v>
      </c>
      <c r="P77" s="32">
        <f>IF($B77&lt;=TermHigh,SUM(M77:O77)-'Policy projection'!$C77*'Fund Projection'!$G77,0)</f>
        <v>2.517582213292012</v>
      </c>
      <c r="Q77" s="33">
        <f t="shared" si="13"/>
        <v>284.61162103608427</v>
      </c>
      <c r="R77" s="31">
        <f>IF($B77&lt;=TermLow,'Policy projection'!$C77*(PremiumMed*VLOOKUP(PremiumMed,PremiumCharge,2)),0)</f>
        <v>0</v>
      </c>
      <c r="S77" s="32">
        <f>IF($B77&lt;=TermLow,'Policy projection'!$C77*(AllocPremMed*'Fund Projection'!$E77),0)</f>
        <v>0</v>
      </c>
      <c r="T77" s="32">
        <f>IF($B77&lt;=TermLow,'Policy projection'!$E77*'Fund Projection'!$F77*AllocPremMed*VLOOKUP(TermLow-$B77,ExitCharge,2,TRUE),0)</f>
        <v>0</v>
      </c>
      <c r="U77" s="32">
        <f>IF($B77&lt;=TermLow,SUM(R77:T77)-'Policy projection'!$C77*'Fund Projection'!$G77,0)</f>
        <v>0</v>
      </c>
      <c r="V77" s="33">
        <f t="shared" si="14"/>
        <v>0</v>
      </c>
      <c r="W77" s="31">
        <f>IF($B77&lt;=TermMed,'Policy projection'!$C77*(PremiumMed*VLOOKUP(PremiumMed,PremiumCharge,2)),0)</f>
        <v>0.7216863161043191</v>
      </c>
      <c r="X77" s="32">
        <f>IF($B77&lt;=TermMed,'Policy projection'!$C77*(AllocPremMed*'Fund Projection'!$E77),0)</f>
        <v>4.5616400268497523</v>
      </c>
      <c r="Y77" s="32">
        <f>IF($B77&lt;=TermMed,'Policy projection'!$E77*'Fund Projection'!$F77*AllocPremMed*VLOOKUP(TermMed-$B77,ExitCharge,2,TRUE),0)</f>
        <v>0.45578386601607102</v>
      </c>
      <c r="Z77" s="32">
        <f>IF($B77&lt;=TermMed,SUM(W77:Y77)-'Policy projection'!$C77*'Fund Projection'!$G77,0)</f>
        <v>4.4928439955221213</v>
      </c>
      <c r="AA77" s="33">
        <f t="shared" si="15"/>
        <v>233.54839927622973</v>
      </c>
      <c r="AB77" s="31">
        <f>IF($B77&lt;=TermHigh,'Policy projection'!$C77*(PremiumMed*VLOOKUP(PremiumMed,PremiumCharge,2)),0)</f>
        <v>0.7216863161043191</v>
      </c>
      <c r="AC77" s="32">
        <f>IF($B77&lt;=TermHigh,'Policy projection'!$C77*(AllocPremMed*'Fund Projection'!$E77),0)</f>
        <v>4.5616400268497523</v>
      </c>
      <c r="AD77" s="32">
        <f>IF($B77&lt;=TermHigh,'Policy projection'!$E77*'Fund Projection'!$F77*AllocPremMed*VLOOKUP(TermHigh-$B77,ExitCharge,2,TRUE),0)</f>
        <v>0.91156773203214203</v>
      </c>
      <c r="AE77" s="32">
        <f>IF($B77&lt;=TermHigh,SUM(AB77:AD77)-'Policy projection'!$C77*'Fund Projection'!$G77,0)</f>
        <v>4.9486278615381929</v>
      </c>
      <c r="AF77" s="33">
        <f t="shared" si="16"/>
        <v>569.69213693706274</v>
      </c>
      <c r="AG77" s="31">
        <f>IF($B77&lt;=TermLow,'Policy projection'!$C77*(PremiumHigh*VLOOKUP(PremiumHigh,PremiumCharge,2)),0)</f>
        <v>0</v>
      </c>
      <c r="AH77" s="32">
        <f>IF($B77&lt;=TermLow,'Policy projection'!$C77*(AllocPremHigh*'Fund Projection'!$E77),0)</f>
        <v>0</v>
      </c>
      <c r="AI77" s="32">
        <f>IF($B77&lt;=TermLow,'Policy projection'!$E77*'Fund Projection'!$F77*AllocPremHigh*VLOOKUP(TermLow-$B77,ExitCharge,2,TRUE),0)</f>
        <v>0</v>
      </c>
      <c r="AJ77" s="32">
        <f>IF($B77&lt;=TermLow,SUM(AG77:AI77)-'Policy projection'!$C77*'Fund Projection'!$G77,0)</f>
        <v>0</v>
      </c>
      <c r="AK77" s="33">
        <f t="shared" si="17"/>
        <v>0</v>
      </c>
      <c r="AL77" s="31">
        <f>IF($B77&lt;=TermMed,'Policy projection'!$C77*(PremiumHigh*VLOOKUP(PremiumHigh,PremiumCharge,2)),0)</f>
        <v>0</v>
      </c>
      <c r="AM77" s="32">
        <f>IF($B77&lt;=TermMed,'Policy projection'!$C77*(AllocPremHigh*'Fund Projection'!$E77),0)</f>
        <v>9.2154343976762654</v>
      </c>
      <c r="AN77" s="32">
        <f>IF($B77&lt;=TermMed,'Policy projection'!$E77*'Fund Projection'!$F77*AllocPremHigh*VLOOKUP(TermMed-$B77,ExitCharge,2,TRUE),0)</f>
        <v>0.92077548690115352</v>
      </c>
      <c r="AO77" s="32">
        <f>IF($B77&lt;=TermMed,SUM(AL77:AN77)-'Policy projection'!$C77*'Fund Projection'!$G77,0)</f>
        <v>8.889943671129398</v>
      </c>
      <c r="AP77" s="33">
        <f t="shared" si="18"/>
        <v>464.94966293313206</v>
      </c>
      <c r="AQ77" s="31">
        <f>IF($B77&lt;=TermHigh,'Policy projection'!$C77*(PremiumHigh*VLOOKUP(PremiumHigh,PremiumCharge,2)),0)</f>
        <v>0</v>
      </c>
      <c r="AR77" s="32">
        <f>IF($B77&lt;=TermHigh,'Policy projection'!$C77*(AllocPremHigh*'Fund Projection'!$E77),0)</f>
        <v>9.2154343976762654</v>
      </c>
      <c r="AS77" s="32">
        <f>IF($B77&lt;=TermHigh,'Policy projection'!$E77*'Fund Projection'!$F77*AllocPremHigh*VLOOKUP(TermHigh-$B77,ExitCharge,2,TRUE),0)</f>
        <v>1.841550973802307</v>
      </c>
      <c r="AT77" s="32">
        <f>IF($B77&lt;=TermHigh,SUM(AQ77:AS77)-'Policy projection'!$C77*'Fund Projection'!$G77,0)</f>
        <v>9.8107191580305511</v>
      </c>
      <c r="AU77" s="33">
        <f t="shared" si="19"/>
        <v>1139.8531687390196</v>
      </c>
    </row>
    <row r="78" spans="1:47" x14ac:dyDescent="0.3">
      <c r="A78">
        <f t="shared" si="21"/>
        <v>73</v>
      </c>
      <c r="B78">
        <f t="shared" si="20"/>
        <v>7</v>
      </c>
      <c r="C78" s="31">
        <f>IF($B78&lt;=TermLow,'Policy projection'!$C78*(PremiumLow*VLOOKUP(PremiumLow,PremiumCharge,2)),0)</f>
        <v>0</v>
      </c>
      <c r="D78" s="32">
        <f>IF($B78&lt;=TermLow,'Policy projection'!$C78*(AllocPremLow*'Fund Projection'!$E78),0)</f>
        <v>0</v>
      </c>
      <c r="E78" s="32">
        <f>IF($B78&lt;=TermLow,'Policy projection'!$E78*'Fund Projection'!$F78*AllocPremLow*VLOOKUP(TermLow-$B78,ExitCharge,2,TRUE),0)</f>
        <v>0</v>
      </c>
      <c r="F78" s="32">
        <f>IF($B78&lt;=TermLow,SUM(C78:E78)-'Policy projection'!$C78*'Fund Projection'!$G78,0)</f>
        <v>0</v>
      </c>
      <c r="G78" s="33">
        <f t="shared" si="11"/>
        <v>0</v>
      </c>
      <c r="H78" s="31">
        <f>IF($B78&lt;=TermMed,'Policy projection'!$C78*(PremiumLow*VLOOKUP(PremiumLow,PremiumCharge,2)),0)</f>
        <v>1.0775678807332614</v>
      </c>
      <c r="I78" s="32">
        <f>IF($B78&lt;=TermMed,'Policy projection'!$C78*(AllocPremLow*'Fund Projection'!$E78),0)</f>
        <v>2.2573101902217605</v>
      </c>
      <c r="J78" s="32">
        <f>IF($B78&lt;=TermMed,'Policy projection'!$E78*'Fund Projection'!$F78*AllocPremLow*VLOOKUP(TermMed-$B78,ExitCharge,2,TRUE),0)</f>
        <v>0.22554290983965752</v>
      </c>
      <c r="K78" s="32">
        <f>IF($B78&lt;=TermMed,SUM(H78:J78)-'Policy projection'!$C78*'Fund Projection'!$G78,0)</f>
        <v>2.3192465437449781</v>
      </c>
      <c r="L78" s="33">
        <f t="shared" si="12"/>
        <v>116.04450565442579</v>
      </c>
      <c r="M78" s="31">
        <f>IF($B78&lt;=TermHigh,'Policy projection'!$C78*(PremiumLow*VLOOKUP(PremiumLow,PremiumCharge,2)),0)</f>
        <v>1.0775678807332614</v>
      </c>
      <c r="N78" s="32">
        <f>IF($B78&lt;=TermHigh,'Policy projection'!$C78*(AllocPremLow*'Fund Projection'!$E78),0)</f>
        <v>2.2573101902217605</v>
      </c>
      <c r="O78" s="32">
        <f>IF($B78&lt;=TermHigh,'Policy projection'!$E78*'Fund Projection'!$F78*AllocPremLow*VLOOKUP(TermHigh-$B78,ExitCharge,2,TRUE),0)</f>
        <v>0.45108581967931505</v>
      </c>
      <c r="P78" s="32">
        <f>IF($B78&lt;=TermHigh,SUM(M78:O78)-'Policy projection'!$C78*'Fund Projection'!$G78,0)</f>
        <v>2.5447894535846354</v>
      </c>
      <c r="Q78" s="33">
        <f t="shared" si="13"/>
        <v>283.27992057710924</v>
      </c>
      <c r="R78" s="31">
        <f>IF($B78&lt;=TermLow,'Policy projection'!$C78*(PremiumMed*VLOOKUP(PremiumMed,PremiumCharge,2)),0)</f>
        <v>0</v>
      </c>
      <c r="S78" s="32">
        <f>IF($B78&lt;=TermLow,'Policy projection'!$C78*(AllocPremMed*'Fund Projection'!$E78),0)</f>
        <v>0</v>
      </c>
      <c r="T78" s="32">
        <f>IF($B78&lt;=TermLow,'Policy projection'!$E78*'Fund Projection'!$F78*AllocPremMed*VLOOKUP(TermLow-$B78,ExitCharge,2,TRUE),0)</f>
        <v>0</v>
      </c>
      <c r="U78" s="32">
        <f>IF($B78&lt;=TermLow,SUM(R78:T78)-'Policy projection'!$C78*'Fund Projection'!$G78,0)</f>
        <v>0</v>
      </c>
      <c r="V78" s="33">
        <f t="shared" si="14"/>
        <v>0</v>
      </c>
      <c r="W78" s="31">
        <f>IF($B78&lt;=TermMed,'Policy projection'!$C78*(PremiumMed*VLOOKUP(PremiumMed,PremiumCharge,2)),0)</f>
        <v>0.71837858715550762</v>
      </c>
      <c r="X78" s="32">
        <f>IF($B78&lt;=TermMed,'Policy projection'!$C78*(AllocPremMed*'Fund Projection'!$E78),0)</f>
        <v>4.6077053367413257</v>
      </c>
      <c r="Y78" s="32">
        <f>IF($B78&lt;=TermMed,'Policy projection'!$E78*'Fund Projection'!$F78*AllocPremMed*VLOOKUP(TermMed-$B78,ExitCharge,2,TRUE),0)</f>
        <v>0.46038655822940405</v>
      </c>
      <c r="Z78" s="32">
        <f>IF($B78&lt;=TermMed,SUM(W78:Y78)-'Policy projection'!$C78*'Fund Projection'!$G78,0)</f>
        <v>4.545296045076535</v>
      </c>
      <c r="AA78" s="33">
        <f t="shared" si="15"/>
        <v>230.02867361102523</v>
      </c>
      <c r="AB78" s="31">
        <f>IF($B78&lt;=TermHigh,'Policy projection'!$C78*(PremiumMed*VLOOKUP(PremiumMed,PremiumCharge,2)),0)</f>
        <v>0.71837858715550762</v>
      </c>
      <c r="AC78" s="32">
        <f>IF($B78&lt;=TermHigh,'Policy projection'!$C78*(AllocPremMed*'Fund Projection'!$E78),0)</f>
        <v>4.6077053367413257</v>
      </c>
      <c r="AD78" s="32">
        <f>IF($B78&lt;=TermHigh,'Policy projection'!$E78*'Fund Projection'!$F78*AllocPremMed*VLOOKUP(TermHigh-$B78,ExitCharge,2,TRUE),0)</f>
        <v>0.92077311645880811</v>
      </c>
      <c r="AE78" s="32">
        <f>IF($B78&lt;=TermHigh,SUM(AB78:AD78)-'Policy projection'!$C78*'Fund Projection'!$G78,0)</f>
        <v>5.0056826033059405</v>
      </c>
      <c r="AF78" s="33">
        <f t="shared" si="16"/>
        <v>567.11722631276234</v>
      </c>
      <c r="AG78" s="31">
        <f>IF($B78&lt;=TermLow,'Policy projection'!$C78*(PremiumHigh*VLOOKUP(PremiumHigh,PremiumCharge,2)),0)</f>
        <v>0</v>
      </c>
      <c r="AH78" s="32">
        <f>IF($B78&lt;=TermLow,'Policy projection'!$C78*(AllocPremHigh*'Fund Projection'!$E78),0)</f>
        <v>0</v>
      </c>
      <c r="AI78" s="32">
        <f>IF($B78&lt;=TermLow,'Policy projection'!$E78*'Fund Projection'!$F78*AllocPremHigh*VLOOKUP(TermLow-$B78,ExitCharge,2,TRUE),0)</f>
        <v>0</v>
      </c>
      <c r="AJ78" s="32">
        <f>IF($B78&lt;=TermLow,SUM(AG78:AI78)-'Policy projection'!$C78*'Fund Projection'!$G78,0)</f>
        <v>0</v>
      </c>
      <c r="AK78" s="33">
        <f t="shared" si="17"/>
        <v>0</v>
      </c>
      <c r="AL78" s="31">
        <f>IF($B78&lt;=TermMed,'Policy projection'!$C78*(PremiumHigh*VLOOKUP(PremiumHigh,PremiumCharge,2)),0)</f>
        <v>0</v>
      </c>
      <c r="AM78" s="32">
        <f>IF($B78&lt;=TermMed,'Policy projection'!$C78*(AllocPremHigh*'Fund Projection'!$E78),0)</f>
        <v>9.308495629780456</v>
      </c>
      <c r="AN78" s="32">
        <f>IF($B78&lt;=TermMed,'Policy projection'!$E78*'Fund Projection'!$F78*AllocPremHigh*VLOOKUP(TermMed-$B78,ExitCharge,2,TRUE),0)</f>
        <v>0.93007385500889717</v>
      </c>
      <c r="AO78" s="32">
        <f>IF($B78&lt;=TermMed,SUM(AL78:AN78)-'Policy projection'!$C78*'Fund Projection'!$G78,0)</f>
        <v>8.9973950477396514</v>
      </c>
      <c r="AP78" s="33">
        <f t="shared" si="18"/>
        <v>457.99700952422404</v>
      </c>
      <c r="AQ78" s="31">
        <f>IF($B78&lt;=TermHigh,'Policy projection'!$C78*(PremiumHigh*VLOOKUP(PremiumHigh,PremiumCharge,2)),0)</f>
        <v>0</v>
      </c>
      <c r="AR78" s="32">
        <f>IF($B78&lt;=TermHigh,'Policy projection'!$C78*(AllocPremHigh*'Fund Projection'!$E78),0)</f>
        <v>9.308495629780456</v>
      </c>
      <c r="AS78" s="32">
        <f>IF($B78&lt;=TermHigh,'Policy projection'!$E78*'Fund Projection'!$F78*AllocPremHigh*VLOOKUP(TermHigh-$B78,ExitCharge,2,TRUE),0)</f>
        <v>1.8601477100177943</v>
      </c>
      <c r="AT78" s="32">
        <f>IF($B78&lt;=TermHigh,SUM(AQ78:AS78)-'Policy projection'!$C78*'Fund Projection'!$G78,0)</f>
        <v>9.927468902748549</v>
      </c>
      <c r="AU78" s="33">
        <f t="shared" si="19"/>
        <v>1134.7918377840683</v>
      </c>
    </row>
    <row r="79" spans="1:47" x14ac:dyDescent="0.3">
      <c r="A79">
        <f t="shared" si="21"/>
        <v>74</v>
      </c>
      <c r="B79">
        <f t="shared" si="20"/>
        <v>7</v>
      </c>
      <c r="C79" s="31">
        <f>IF($B79&lt;=TermLow,'Policy projection'!$C79*(PremiumLow*VLOOKUP(PremiumLow,PremiumCharge,2)),0)</f>
        <v>0</v>
      </c>
      <c r="D79" s="32">
        <f>IF($B79&lt;=TermLow,'Policy projection'!$C79*(AllocPremLow*'Fund Projection'!$E79),0)</f>
        <v>0</v>
      </c>
      <c r="E79" s="32">
        <f>IF($B79&lt;=TermLow,'Policy projection'!$E79*'Fund Projection'!$F79*AllocPremLow*VLOOKUP(TermLow-$B79,ExitCharge,2,TRUE),0)</f>
        <v>0</v>
      </c>
      <c r="F79" s="32">
        <f>IF($B79&lt;=TermLow,SUM(C79:E79)-'Policy projection'!$C79*'Fund Projection'!$G79,0)</f>
        <v>0</v>
      </c>
      <c r="G79" s="33">
        <f t="shared" si="11"/>
        <v>0</v>
      </c>
      <c r="H79" s="31">
        <f>IF($B79&lt;=TermMed,'Policy projection'!$C79*(PremiumLow*VLOOKUP(PremiumLow,PremiumCharge,2)),0)</f>
        <v>1.0726290279465673</v>
      </c>
      <c r="I79" s="32">
        <f>IF($B79&lt;=TermMed,'Policy projection'!$C79*(AllocPremLow*'Fund Projection'!$E79),0)</f>
        <v>2.279678091052634</v>
      </c>
      <c r="J79" s="32">
        <f>IF($B79&lt;=TermMed,'Policy projection'!$E79*'Fund Projection'!$F79*AllocPremLow*VLOOKUP(TermMed-$B79,ExitCharge,2,TRUE),0)</f>
        <v>0.22777783593100906</v>
      </c>
      <c r="K79" s="32">
        <f>IF($B79&lt;=TermMed,SUM(H79:J79)-'Policy projection'!$C79*'Fund Projection'!$G79,0)</f>
        <v>2.3439814911898798</v>
      </c>
      <c r="L79" s="33">
        <f t="shared" si="12"/>
        <v>114.20877788424092</v>
      </c>
      <c r="M79" s="31">
        <f>IF($B79&lt;=TermHigh,'Policy projection'!$C79*(PremiumLow*VLOOKUP(PremiumLow,PremiumCharge,2)),0)</f>
        <v>1.0726290279465673</v>
      </c>
      <c r="N79" s="32">
        <f>IF($B79&lt;=TermHigh,'Policy projection'!$C79*(AllocPremLow*'Fund Projection'!$E79),0)</f>
        <v>2.279678091052634</v>
      </c>
      <c r="O79" s="32">
        <f>IF($B79&lt;=TermHigh,'Policy projection'!$E79*'Fund Projection'!$F79*AllocPremLow*VLOOKUP(TermHigh-$B79,ExitCharge,2,TRUE),0)</f>
        <v>0.45555567186201812</v>
      </c>
      <c r="P79" s="32">
        <f>IF($B79&lt;=TermHigh,SUM(M79:O79)-'Policy projection'!$C79*'Fund Projection'!$G79,0)</f>
        <v>2.5717593271208887</v>
      </c>
      <c r="Q79" s="33">
        <f t="shared" si="13"/>
        <v>281.91546412592919</v>
      </c>
      <c r="R79" s="31">
        <f>IF($B79&lt;=TermLow,'Policy projection'!$C79*(PremiumMed*VLOOKUP(PremiumMed,PremiumCharge,2)),0)</f>
        <v>0</v>
      </c>
      <c r="S79" s="32">
        <f>IF($B79&lt;=TermLow,'Policy projection'!$C79*(AllocPremMed*'Fund Projection'!$E79),0)</f>
        <v>0</v>
      </c>
      <c r="T79" s="32">
        <f>IF($B79&lt;=TermLow,'Policy projection'!$E79*'Fund Projection'!$F79*AllocPremMed*VLOOKUP(TermLow-$B79,ExitCharge,2,TRUE),0)</f>
        <v>0</v>
      </c>
      <c r="U79" s="32">
        <f>IF($B79&lt;=TermLow,SUM(R79:T79)-'Policy projection'!$C79*'Fund Projection'!$G79,0)</f>
        <v>0</v>
      </c>
      <c r="V79" s="33">
        <f t="shared" si="14"/>
        <v>0</v>
      </c>
      <c r="W79" s="31">
        <f>IF($B79&lt;=TermMed,'Policy projection'!$C79*(PremiumMed*VLOOKUP(PremiumMed,PremiumCharge,2)),0)</f>
        <v>0.71508601863104493</v>
      </c>
      <c r="X79" s="32">
        <f>IF($B79&lt;=TermMed,'Policy projection'!$C79*(AllocPremMed*'Fund Projection'!$E79),0)</f>
        <v>4.653363526066201</v>
      </c>
      <c r="Y79" s="32">
        <f>IF($B79&lt;=TermMed,'Policy projection'!$E79*'Fund Projection'!$F79*AllocPremMed*VLOOKUP(TermMed-$B79,ExitCharge,2,TRUE),0)</f>
        <v>0.46494857231278142</v>
      </c>
      <c r="Z79" s="32">
        <f>IF($B79&lt;=TermMed,SUM(W79:Y79)-'Policy projection'!$C79*'Fund Projection'!$G79,0)</f>
        <v>4.5972946532696968</v>
      </c>
      <c r="AA79" s="33">
        <f t="shared" si="15"/>
        <v>226.44183037266131</v>
      </c>
      <c r="AB79" s="31">
        <f>IF($B79&lt;=TermHigh,'Policy projection'!$C79*(PremiumMed*VLOOKUP(PremiumMed,PremiumCharge,2)),0)</f>
        <v>0.71508601863104493</v>
      </c>
      <c r="AC79" s="32">
        <f>IF($B79&lt;=TermHigh,'Policy projection'!$C79*(AllocPremMed*'Fund Projection'!$E79),0)</f>
        <v>4.653363526066201</v>
      </c>
      <c r="AD79" s="32">
        <f>IF($B79&lt;=TermHigh,'Policy projection'!$E79*'Fund Projection'!$F79*AllocPremMed*VLOOKUP(TermHigh-$B79,ExitCharge,2,TRUE),0)</f>
        <v>0.92989714462556283</v>
      </c>
      <c r="AE79" s="32">
        <f>IF($B79&lt;=TermHigh,SUM(AB79:AD79)-'Policy projection'!$C79*'Fund Projection'!$G79,0)</f>
        <v>5.0622432255824776</v>
      </c>
      <c r="AF79" s="33">
        <f t="shared" si="16"/>
        <v>564.47453215242626</v>
      </c>
      <c r="AG79" s="31">
        <f>IF($B79&lt;=TermLow,'Policy projection'!$C79*(PremiumHigh*VLOOKUP(PremiumHigh,PremiumCharge,2)),0)</f>
        <v>0</v>
      </c>
      <c r="AH79" s="32">
        <f>IF($B79&lt;=TermLow,'Policy projection'!$C79*(AllocPremHigh*'Fund Projection'!$E79),0)</f>
        <v>0</v>
      </c>
      <c r="AI79" s="32">
        <f>IF($B79&lt;=TermLow,'Policy projection'!$E79*'Fund Projection'!$F79*AllocPremHigh*VLOOKUP(TermLow-$B79,ExitCharge,2,TRUE),0)</f>
        <v>0</v>
      </c>
      <c r="AJ79" s="32">
        <f>IF($B79&lt;=TermLow,SUM(AG79:AI79)-'Policy projection'!$C79*'Fund Projection'!$G79,0)</f>
        <v>0</v>
      </c>
      <c r="AK79" s="33">
        <f t="shared" si="17"/>
        <v>0</v>
      </c>
      <c r="AL79" s="31">
        <f>IF($B79&lt;=TermMed,'Policy projection'!$C79*(PremiumHigh*VLOOKUP(PremiumHigh,PremiumCharge,2)),0)</f>
        <v>0</v>
      </c>
      <c r="AM79" s="32">
        <f>IF($B79&lt;=TermMed,'Policy projection'!$C79*(AllocPremHigh*'Fund Projection'!$E79),0)</f>
        <v>9.4007343960933358</v>
      </c>
      <c r="AN79" s="32">
        <f>IF($B79&lt;=TermMed,'Policy projection'!$E79*'Fund Projection'!$F79*AllocPremHigh*VLOOKUP(TermMed-$B79,ExitCharge,2,TRUE),0)</f>
        <v>0.93929004507632619</v>
      </c>
      <c r="AO79" s="32">
        <f>IF($B79&lt;=TermMed,SUM(AL79:AN79)-'Policy projection'!$C79*'Fund Projection'!$G79,0)</f>
        <v>9.1039209774293326</v>
      </c>
      <c r="AP79" s="33">
        <f t="shared" si="18"/>
        <v>450.907935349502</v>
      </c>
      <c r="AQ79" s="31">
        <f>IF($B79&lt;=TermHigh,'Policy projection'!$C79*(PremiumHigh*VLOOKUP(PremiumHigh,PremiumCharge,2)),0)</f>
        <v>0</v>
      </c>
      <c r="AR79" s="32">
        <f>IF($B79&lt;=TermHigh,'Policy projection'!$C79*(AllocPremHigh*'Fund Projection'!$E79),0)</f>
        <v>9.4007343960933358</v>
      </c>
      <c r="AS79" s="32">
        <f>IF($B79&lt;=TermHigh,'Policy projection'!$E79*'Fund Projection'!$F79*AllocPremHigh*VLOOKUP(TermHigh-$B79,ExitCharge,2,TRUE),0)</f>
        <v>1.8785800901526524</v>
      </c>
      <c r="AT79" s="32">
        <f>IF($B79&lt;=TermHigh,SUM(AQ79:AS79)-'Policy projection'!$C79*'Fund Projection'!$G79,0)</f>
        <v>10.043211022505659</v>
      </c>
      <c r="AU79" s="33">
        <f t="shared" si="19"/>
        <v>1129.5926682054201</v>
      </c>
    </row>
    <row r="80" spans="1:47" x14ac:dyDescent="0.3">
      <c r="A80">
        <f t="shared" si="21"/>
        <v>75</v>
      </c>
      <c r="B80">
        <f t="shared" si="20"/>
        <v>7</v>
      </c>
      <c r="C80" s="31">
        <f>IF($B80&lt;=TermLow,'Policy projection'!$C80*(PremiumLow*VLOOKUP(PremiumLow,PremiumCharge,2)),0)</f>
        <v>0</v>
      </c>
      <c r="D80" s="32">
        <f>IF($B80&lt;=TermLow,'Policy projection'!$C80*(AllocPremLow*'Fund Projection'!$E80),0)</f>
        <v>0</v>
      </c>
      <c r="E80" s="32">
        <f>IF($B80&lt;=TermLow,'Policy projection'!$E80*'Fund Projection'!$F80*AllocPremLow*VLOOKUP(TermLow-$B80,ExitCharge,2,TRUE),0)</f>
        <v>0</v>
      </c>
      <c r="F80" s="32">
        <f>IF($B80&lt;=TermLow,SUM(C80:E80)-'Policy projection'!$C80*'Fund Projection'!$G80,0)</f>
        <v>0</v>
      </c>
      <c r="G80" s="33">
        <f t="shared" si="11"/>
        <v>0</v>
      </c>
      <c r="H80" s="31">
        <f>IF($B80&lt;=TermMed,'Policy projection'!$C80*(PremiumLow*VLOOKUP(PremiumLow,PremiumCharge,2)),0)</f>
        <v>1.0677128115684789</v>
      </c>
      <c r="I80" s="32">
        <f>IF($B80&lt;=TermMed,'Policy projection'!$C80*(AllocPremLow*'Fund Projection'!$E80),0)</f>
        <v>2.3018477390397574</v>
      </c>
      <c r="J80" s="32">
        <f>IF($B80&lt;=TermMed,'Policy projection'!$E80*'Fund Projection'!$F80*AllocPremLow*VLOOKUP(TermMed-$B80,ExitCharge,2,TRUE),0)</f>
        <v>0.22999295325905575</v>
      </c>
      <c r="K80" s="32">
        <f>IF($B80&lt;=TermMed,SUM(H80:J80)-'Policy projection'!$C80*'Fund Projection'!$G80,0)</f>
        <v>2.3685002953410055</v>
      </c>
      <c r="L80" s="33">
        <f t="shared" si="12"/>
        <v>112.34066630090204</v>
      </c>
      <c r="M80" s="31">
        <f>IF($B80&lt;=TermHigh,'Policy projection'!$C80*(PremiumLow*VLOOKUP(PremiumLow,PremiumCharge,2)),0)</f>
        <v>1.0677128115684789</v>
      </c>
      <c r="N80" s="32">
        <f>IF($B80&lt;=TermHigh,'Policy projection'!$C80*(AllocPremLow*'Fund Projection'!$E80),0)</f>
        <v>2.3018477390397574</v>
      </c>
      <c r="O80" s="32">
        <f>IF($B80&lt;=TermHigh,'Policy projection'!$E80*'Fund Projection'!$F80*AllocPremLow*VLOOKUP(TermHigh-$B80,ExitCharge,2,TRUE),0)</f>
        <v>0.4599859065181115</v>
      </c>
      <c r="P80" s="32">
        <f>IF($B80&lt;=TermHigh,SUM(M80:O80)-'Policy projection'!$C80*'Fund Projection'!$G80,0)</f>
        <v>2.5984932486000609</v>
      </c>
      <c r="Q80" s="33">
        <f t="shared" si="13"/>
        <v>280.51835256599963</v>
      </c>
      <c r="R80" s="31">
        <f>IF($B80&lt;=TermLow,'Policy projection'!$C80*(PremiumMed*VLOOKUP(PremiumMed,PremiumCharge,2)),0)</f>
        <v>0</v>
      </c>
      <c r="S80" s="32">
        <f>IF($B80&lt;=TermLow,'Policy projection'!$C80*(AllocPremMed*'Fund Projection'!$E80),0)</f>
        <v>0</v>
      </c>
      <c r="T80" s="32">
        <f>IF($B80&lt;=TermLow,'Policy projection'!$E80*'Fund Projection'!$F80*AllocPremMed*VLOOKUP(TermLow-$B80,ExitCharge,2,TRUE),0)</f>
        <v>0</v>
      </c>
      <c r="U80" s="32">
        <f>IF($B80&lt;=TermLow,SUM(R80:T80)-'Policy projection'!$C80*'Fund Projection'!$G80,0)</f>
        <v>0</v>
      </c>
      <c r="V80" s="33">
        <f t="shared" si="14"/>
        <v>0</v>
      </c>
      <c r="W80" s="31">
        <f>IF($B80&lt;=TermMed,'Policy projection'!$C80*(PremiumMed*VLOOKUP(PremiumMed,PremiumCharge,2)),0)</f>
        <v>0.71180854104565261</v>
      </c>
      <c r="X80" s="32">
        <f>IF($B80&lt;=TermMed,'Policy projection'!$C80*(AllocPremMed*'Fund Projection'!$E80),0)</f>
        <v>4.6986170343285769</v>
      </c>
      <c r="Y80" s="32">
        <f>IF($B80&lt;=TermMed,'Policy projection'!$E80*'Fund Projection'!$F80*AllocPremMed*VLOOKUP(TermMed-$B80,ExitCharge,2,TRUE),0)</f>
        <v>0.46947015201333031</v>
      </c>
      <c r="Z80" s="32">
        <f>IF($B80&lt;=TermMed,SUM(W80:Y80)-'Policy projection'!$C80*'Fund Projection'!$G80,0)</f>
        <v>4.6488425188612723</v>
      </c>
      <c r="AA80" s="33">
        <f t="shared" si="15"/>
        <v>222.78804334594437</v>
      </c>
      <c r="AB80" s="31">
        <f>IF($B80&lt;=TermHigh,'Policy projection'!$C80*(PremiumMed*VLOOKUP(PremiumMed,PremiumCharge,2)),0)</f>
        <v>0.71180854104565261</v>
      </c>
      <c r="AC80" s="32">
        <f>IF($B80&lt;=TermHigh,'Policy projection'!$C80*(AllocPremMed*'Fund Projection'!$E80),0)</f>
        <v>4.6986170343285769</v>
      </c>
      <c r="AD80" s="32">
        <f>IF($B80&lt;=TermHigh,'Policy projection'!$E80*'Fund Projection'!$F80*AllocPremMed*VLOOKUP(TermHigh-$B80,ExitCharge,2,TRUE),0)</f>
        <v>0.93894030402666062</v>
      </c>
      <c r="AE80" s="32">
        <f>IF($B80&lt;=TermHigh,SUM(AB80:AD80)-'Policy projection'!$C80*'Fund Projection'!$G80,0)</f>
        <v>5.1183126708746034</v>
      </c>
      <c r="AF80" s="33">
        <f t="shared" si="16"/>
        <v>561.76426614414549</v>
      </c>
      <c r="AG80" s="31">
        <f>IF($B80&lt;=TermLow,'Policy projection'!$C80*(PremiumHigh*VLOOKUP(PremiumHigh,PremiumCharge,2)),0)</f>
        <v>0</v>
      </c>
      <c r="AH80" s="32">
        <f>IF($B80&lt;=TermLow,'Policy projection'!$C80*(AllocPremHigh*'Fund Projection'!$E80),0)</f>
        <v>0</v>
      </c>
      <c r="AI80" s="32">
        <f>IF($B80&lt;=TermLow,'Policy projection'!$E80*'Fund Projection'!$F80*AllocPremHigh*VLOOKUP(TermLow-$B80,ExitCharge,2,TRUE),0)</f>
        <v>0</v>
      </c>
      <c r="AJ80" s="32">
        <f>IF($B80&lt;=TermLow,SUM(AG80:AI80)-'Policy projection'!$C80*'Fund Projection'!$G80,0)</f>
        <v>0</v>
      </c>
      <c r="AK80" s="33">
        <f t="shared" si="17"/>
        <v>0</v>
      </c>
      <c r="AL80" s="31">
        <f>IF($B80&lt;=TermMed,'Policy projection'!$C80*(PremiumHigh*VLOOKUP(PremiumHigh,PremiumCharge,2)),0)</f>
        <v>0</v>
      </c>
      <c r="AM80" s="32">
        <f>IF($B80&lt;=TermMed,'Policy projection'!$C80*(AllocPremHigh*'Fund Projection'!$E80),0)</f>
        <v>9.492155624906216</v>
      </c>
      <c r="AN80" s="32">
        <f>IF($B80&lt;=TermMed,'Policy projection'!$E80*'Fund Projection'!$F80*AllocPremHigh*VLOOKUP(TermMed-$B80,ExitCharge,2,TRUE),0)</f>
        <v>0.94842454952187938</v>
      </c>
      <c r="AO80" s="32">
        <f>IF($B80&lt;=TermMed,SUM(AL80:AN80)-'Policy projection'!$C80*'Fund Projection'!$G80,0)</f>
        <v>9.2095269659018086</v>
      </c>
      <c r="AP80" s="33">
        <f t="shared" si="18"/>
        <v>443.68279743602892</v>
      </c>
      <c r="AQ80" s="31">
        <f>IF($B80&lt;=TermHigh,'Policy projection'!$C80*(PremiumHigh*VLOOKUP(PremiumHigh,PremiumCharge,2)),0)</f>
        <v>0</v>
      </c>
      <c r="AR80" s="32">
        <f>IF($B80&lt;=TermHigh,'Policy projection'!$C80*(AllocPremHigh*'Fund Projection'!$E80),0)</f>
        <v>9.492155624906216</v>
      </c>
      <c r="AS80" s="32">
        <f>IF($B80&lt;=TermHigh,'Policy projection'!$E80*'Fund Projection'!$F80*AllocPremHigh*VLOOKUP(TermHigh-$B80,ExitCharge,2,TRUE),0)</f>
        <v>1.8968490990437588</v>
      </c>
      <c r="AT80" s="32">
        <f>IF($B80&lt;=TermHigh,SUM(AQ80:AS80)-'Policy projection'!$C80*'Fund Projection'!$G80,0)</f>
        <v>10.157951515423688</v>
      </c>
      <c r="AU80" s="33">
        <f t="shared" si="19"/>
        <v>1124.256093300437</v>
      </c>
    </row>
    <row r="81" spans="1:47" x14ac:dyDescent="0.3">
      <c r="A81">
        <f t="shared" si="21"/>
        <v>76</v>
      </c>
      <c r="B81">
        <f t="shared" si="20"/>
        <v>7</v>
      </c>
      <c r="C81" s="31">
        <f>IF($B81&lt;=TermLow,'Policy projection'!$C81*(PremiumLow*VLOOKUP(PremiumLow,PremiumCharge,2)),0)</f>
        <v>0</v>
      </c>
      <c r="D81" s="32">
        <f>IF($B81&lt;=TermLow,'Policy projection'!$C81*(AllocPremLow*'Fund Projection'!$E81),0)</f>
        <v>0</v>
      </c>
      <c r="E81" s="32">
        <f>IF($B81&lt;=TermLow,'Policy projection'!$E81*'Fund Projection'!$F81*AllocPremLow*VLOOKUP(TermLow-$B81,ExitCharge,2,TRUE),0)</f>
        <v>0</v>
      </c>
      <c r="F81" s="32">
        <f>IF($B81&lt;=TermLow,SUM(C81:E81)-'Policy projection'!$C81*'Fund Projection'!$G81,0)</f>
        <v>0</v>
      </c>
      <c r="G81" s="33">
        <f t="shared" si="11"/>
        <v>0</v>
      </c>
      <c r="H81" s="31">
        <f>IF($B81&lt;=TermMed,'Policy projection'!$C81*(PremiumLow*VLOOKUP(PremiumLow,PremiumCharge,2)),0)</f>
        <v>1.06281912784879</v>
      </c>
      <c r="I81" s="32">
        <f>IF($B81&lt;=TermMed,'Policy projection'!$C81*(AllocPremLow*'Fund Projection'!$E81),0)</f>
        <v>2.3238203229939431</v>
      </c>
      <c r="J81" s="32">
        <f>IF($B81&lt;=TermMed,'Policy projection'!$E81*'Fund Projection'!$F81*AllocPremLow*VLOOKUP(TermMed-$B81,ExitCharge,2,TRUE),0)</f>
        <v>0.23218838060581148</v>
      </c>
      <c r="K81" s="32">
        <f>IF($B81&lt;=TermMed,SUM(H81:J81)-'Policy projection'!$C81*'Fund Projection'!$G81,0)</f>
        <v>2.3928042446873432</v>
      </c>
      <c r="L81" s="33">
        <f t="shared" si="12"/>
        <v>110.44025211514813</v>
      </c>
      <c r="M81" s="31">
        <f>IF($B81&lt;=TermHigh,'Policy projection'!$C81*(PremiumLow*VLOOKUP(PremiumLow,PremiumCharge,2)),0)</f>
        <v>1.06281912784879</v>
      </c>
      <c r="N81" s="32">
        <f>IF($B81&lt;=TermHigh,'Policy projection'!$C81*(AllocPremLow*'Fund Projection'!$E81),0)</f>
        <v>2.3238203229939431</v>
      </c>
      <c r="O81" s="32">
        <f>IF($B81&lt;=TermHigh,'Policy projection'!$E81*'Fund Projection'!$F81*AllocPremLow*VLOOKUP(TermHigh-$B81,ExitCharge,2,TRUE),0)</f>
        <v>0.46437676121162297</v>
      </c>
      <c r="P81" s="32">
        <f>IF($B81&lt;=TermHigh,SUM(M81:O81)-'Policy projection'!$C81*'Fund Projection'!$G81,0)</f>
        <v>2.6249926252931548</v>
      </c>
      <c r="Q81" s="33">
        <f t="shared" si="13"/>
        <v>279.08868578642461</v>
      </c>
      <c r="R81" s="31">
        <f>IF($B81&lt;=TermLow,'Policy projection'!$C81*(PremiumMed*VLOOKUP(PremiumMed,PremiumCharge,2)),0)</f>
        <v>0</v>
      </c>
      <c r="S81" s="32">
        <f>IF($B81&lt;=TermLow,'Policy projection'!$C81*(AllocPremMed*'Fund Projection'!$E81),0)</f>
        <v>0</v>
      </c>
      <c r="T81" s="32">
        <f>IF($B81&lt;=TermLow,'Policy projection'!$E81*'Fund Projection'!$F81*AllocPremMed*VLOOKUP(TermLow-$B81,ExitCharge,2,TRUE),0)</f>
        <v>0</v>
      </c>
      <c r="U81" s="32">
        <f>IF($B81&lt;=TermLow,SUM(R81:T81)-'Policy projection'!$C81*'Fund Projection'!$G81,0)</f>
        <v>0</v>
      </c>
      <c r="V81" s="33">
        <f t="shared" si="14"/>
        <v>0</v>
      </c>
      <c r="W81" s="31">
        <f>IF($B81&lt;=TermMed,'Policy projection'!$C81*(PremiumMed*VLOOKUP(PremiumMed,PremiumCharge,2)),0)</f>
        <v>0.70854608523252671</v>
      </c>
      <c r="X81" s="32">
        <f>IF($B81&lt;=TermMed,'Policy projection'!$C81*(AllocPremMed*'Fund Projection'!$E81),0)</f>
        <v>4.7434682881732035</v>
      </c>
      <c r="Y81" s="32">
        <f>IF($B81&lt;=TermMed,'Policy projection'!$E81*'Fund Projection'!$F81*AllocPremMed*VLOOKUP(TermMed-$B81,ExitCharge,2,TRUE),0)</f>
        <v>0.47395153979330595</v>
      </c>
      <c r="Z81" s="32">
        <f>IF($B81&lt;=TermMed,SUM(W81:Y81)-'Policy projection'!$C81*'Fund Projection'!$G81,0)</f>
        <v>4.699942326437835</v>
      </c>
      <c r="AA81" s="33">
        <f t="shared" si="15"/>
        <v>219.06748434102454</v>
      </c>
      <c r="AB81" s="31">
        <f>IF($B81&lt;=TermHigh,'Policy projection'!$C81*(PremiumMed*VLOOKUP(PremiumMed,PremiumCharge,2)),0)</f>
        <v>0.70854608523252671</v>
      </c>
      <c r="AC81" s="32">
        <f>IF($B81&lt;=TermHigh,'Policy projection'!$C81*(AllocPremMed*'Fund Projection'!$E81),0)</f>
        <v>4.7434682881732035</v>
      </c>
      <c r="AD81" s="32">
        <f>IF($B81&lt;=TermHigh,'Policy projection'!$E81*'Fund Projection'!$F81*AllocPremMed*VLOOKUP(TermHigh-$B81,ExitCharge,2,TRUE),0)</f>
        <v>0.94790307958661191</v>
      </c>
      <c r="AE81" s="32">
        <f>IF($B81&lt;=TermHigh,SUM(AB81:AD81)-'Policy projection'!$C81*'Fund Projection'!$G81,0)</f>
        <v>5.1738938662311416</v>
      </c>
      <c r="AF81" s="33">
        <f t="shared" si="16"/>
        <v>558.98663791553815</v>
      </c>
      <c r="AG81" s="31">
        <f>IF($B81&lt;=TermLow,'Policy projection'!$C81*(PremiumHigh*VLOOKUP(PremiumHigh,PremiumCharge,2)),0)</f>
        <v>0</v>
      </c>
      <c r="AH81" s="32">
        <f>IF($B81&lt;=TermLow,'Policy projection'!$C81*(AllocPremHigh*'Fund Projection'!$E81),0)</f>
        <v>0</v>
      </c>
      <c r="AI81" s="32">
        <f>IF($B81&lt;=TermLow,'Policy projection'!$E81*'Fund Projection'!$F81*AllocPremHigh*VLOOKUP(TermLow-$B81,ExitCharge,2,TRUE),0)</f>
        <v>0</v>
      </c>
      <c r="AJ81" s="32">
        <f>IF($B81&lt;=TermLow,SUM(AG81:AI81)-'Policy projection'!$C81*'Fund Projection'!$G81,0)</f>
        <v>0</v>
      </c>
      <c r="AK81" s="33">
        <f t="shared" si="17"/>
        <v>0</v>
      </c>
      <c r="AL81" s="31">
        <f>IF($B81&lt;=TermMed,'Policy projection'!$C81*(PremiumHigh*VLOOKUP(PremiumHigh,PremiumCharge,2)),0)</f>
        <v>0</v>
      </c>
      <c r="AM81" s="32">
        <f>IF($B81&lt;=TermMed,'Policy projection'!$C81*(AllocPremHigh*'Fund Projection'!$E81),0)</f>
        <v>9.5827642185317234</v>
      </c>
      <c r="AN81" s="32">
        <f>IF($B81&lt;=TermMed,'Policy projection'!$E81*'Fund Projection'!$F81*AllocPremHigh*VLOOKUP(TermMed-$B81,ExitCharge,2,TRUE),0)</f>
        <v>0.95747785816829478</v>
      </c>
      <c r="AO81" s="32">
        <f>IF($B81&lt;=TermMed,SUM(AL81:AN81)-'Policy projection'!$C81*'Fund Projection'!$G81,0)</f>
        <v>9.314218489938817</v>
      </c>
      <c r="AP81" s="33">
        <f t="shared" si="18"/>
        <v>436.32194879277722</v>
      </c>
      <c r="AQ81" s="31">
        <f>IF($B81&lt;=TermHigh,'Policy projection'!$C81*(PremiumHigh*VLOOKUP(PremiumHigh,PremiumCharge,2)),0)</f>
        <v>0</v>
      </c>
      <c r="AR81" s="32">
        <f>IF($B81&lt;=TermHigh,'Policy projection'!$C81*(AllocPremHigh*'Fund Projection'!$E81),0)</f>
        <v>9.5827642185317234</v>
      </c>
      <c r="AS81" s="32">
        <f>IF($B81&lt;=TermHigh,'Policy projection'!$E81*'Fund Projection'!$F81*AllocPremHigh*VLOOKUP(TermHigh-$B81,ExitCharge,2,TRUE),0)</f>
        <v>1.9149557163365896</v>
      </c>
      <c r="AT81" s="32">
        <f>IF($B81&lt;=TermHigh,SUM(AQ81:AS81)-'Policy projection'!$C81*'Fund Projection'!$G81,0)</f>
        <v>10.271696348107112</v>
      </c>
      <c r="AU81" s="33">
        <f t="shared" si="19"/>
        <v>1118.782542173765</v>
      </c>
    </row>
    <row r="82" spans="1:47" x14ac:dyDescent="0.3">
      <c r="A82">
        <f t="shared" si="21"/>
        <v>77</v>
      </c>
      <c r="B82">
        <f t="shared" si="20"/>
        <v>7</v>
      </c>
      <c r="C82" s="31">
        <f>IF($B82&lt;=TermLow,'Policy projection'!$C82*(PremiumLow*VLOOKUP(PremiumLow,PremiumCharge,2)),0)</f>
        <v>0</v>
      </c>
      <c r="D82" s="32">
        <f>IF($B82&lt;=TermLow,'Policy projection'!$C82*(AllocPremLow*'Fund Projection'!$E82),0)</f>
        <v>0</v>
      </c>
      <c r="E82" s="32">
        <f>IF($B82&lt;=TermLow,'Policy projection'!$E82*'Fund Projection'!$F82*AllocPremLow*VLOOKUP(TermLow-$B82,ExitCharge,2,TRUE),0)</f>
        <v>0</v>
      </c>
      <c r="F82" s="32">
        <f>IF($B82&lt;=TermLow,SUM(C82:E82)-'Policy projection'!$C82*'Fund Projection'!$G82,0)</f>
        <v>0</v>
      </c>
      <c r="G82" s="33">
        <f t="shared" si="11"/>
        <v>0</v>
      </c>
      <c r="H82" s="31">
        <f>IF($B82&lt;=TermMed,'Policy projection'!$C82*(PremiumLow*VLOOKUP(PremiumLow,PremiumCharge,2)),0)</f>
        <v>1.0579478735128163</v>
      </c>
      <c r="I82" s="32">
        <f>IF($B82&lt;=TermMed,'Policy projection'!$C82*(AllocPremLow*'Fund Projection'!$E82),0)</f>
        <v>2.3455970254574576</v>
      </c>
      <c r="J82" s="32">
        <f>IF($B82&lt;=TermMed,'Policy projection'!$E82*'Fund Projection'!$F82*AllocPremLow*VLOOKUP(TermMed-$B82,ExitCharge,2,TRUE),0)</f>
        <v>0.2343642361269577</v>
      </c>
      <c r="K82" s="32">
        <f>IF($B82&lt;=TermMed,SUM(H82:J82)-'Policy projection'!$C82*'Fund Projection'!$G82,0)</f>
        <v>2.4168946209526916</v>
      </c>
      <c r="L82" s="33">
        <f t="shared" si="12"/>
        <v>108.50761558760723</v>
      </c>
      <c r="M82" s="31">
        <f>IF($B82&lt;=TermHigh,'Policy projection'!$C82*(PremiumLow*VLOOKUP(PremiumLow,PremiumCharge,2)),0)</f>
        <v>1.0579478735128163</v>
      </c>
      <c r="N82" s="32">
        <f>IF($B82&lt;=TermHigh,'Policy projection'!$C82*(AllocPremLow*'Fund Projection'!$E82),0)</f>
        <v>2.3455970254574576</v>
      </c>
      <c r="O82" s="32">
        <f>IF($B82&lt;=TermHigh,'Policy projection'!$E82*'Fund Projection'!$F82*AllocPremLow*VLOOKUP(TermHigh-$B82,ExitCharge,2,TRUE),0)</f>
        <v>0.4687284722539154</v>
      </c>
      <c r="P82" s="32">
        <f>IF($B82&lt;=TermHigh,SUM(M82:O82)-'Policy projection'!$C82*'Fund Projection'!$G82,0)</f>
        <v>2.6512588570796494</v>
      </c>
      <c r="Q82" s="33">
        <f t="shared" si="13"/>
        <v>277.62656268524154</v>
      </c>
      <c r="R82" s="31">
        <f>IF($B82&lt;=TermLow,'Policy projection'!$C82*(PremiumMed*VLOOKUP(PremiumMed,PremiumCharge,2)),0)</f>
        <v>0</v>
      </c>
      <c r="S82" s="32">
        <f>IF($B82&lt;=TermLow,'Policy projection'!$C82*(AllocPremMed*'Fund Projection'!$E82),0)</f>
        <v>0</v>
      </c>
      <c r="T82" s="32">
        <f>IF($B82&lt;=TermLow,'Policy projection'!$E82*'Fund Projection'!$F82*AllocPremMed*VLOOKUP(TermLow-$B82,ExitCharge,2,TRUE),0)</f>
        <v>0</v>
      </c>
      <c r="U82" s="32">
        <f>IF($B82&lt;=TermLow,SUM(R82:T82)-'Policy projection'!$C82*'Fund Projection'!$G82,0)</f>
        <v>0</v>
      </c>
      <c r="V82" s="33">
        <f t="shared" si="14"/>
        <v>0</v>
      </c>
      <c r="W82" s="31">
        <f>IF($B82&lt;=TermMed,'Policy projection'!$C82*(PremiumMed*VLOOKUP(PremiumMed,PremiumCharge,2)),0)</f>
        <v>0.70529858234187759</v>
      </c>
      <c r="X82" s="32">
        <f>IF($B82&lt;=TermMed,'Policy projection'!$C82*(AllocPremMed*'Fund Projection'!$E82),0)</f>
        <v>4.7879197014492432</v>
      </c>
      <c r="Y82" s="32">
        <f>IF($B82&lt;=TermMed,'Policy projection'!$E82*'Fund Projection'!$F82*AllocPremMed*VLOOKUP(TermMed-$B82,ExitCharge,2,TRUE),0)</f>
        <v>0.47839297683647031</v>
      </c>
      <c r="Z82" s="32">
        <f>IF($B82&lt;=TermMed,SUM(W82:Y82)-'Policy projection'!$C82*'Fund Projection'!$G82,0)</f>
        <v>4.7505967464830512</v>
      </c>
      <c r="AA82" s="33">
        <f t="shared" si="15"/>
        <v>215.28032319934096</v>
      </c>
      <c r="AB82" s="31">
        <f>IF($B82&lt;=TermHigh,'Policy projection'!$C82*(PremiumMed*VLOOKUP(PremiumMed,PremiumCharge,2)),0)</f>
        <v>0.70529858234187759</v>
      </c>
      <c r="AC82" s="32">
        <f>IF($B82&lt;=TermHigh,'Policy projection'!$C82*(AllocPremMed*'Fund Projection'!$E82),0)</f>
        <v>4.7879197014492432</v>
      </c>
      <c r="AD82" s="32">
        <f>IF($B82&lt;=TermHigh,'Policy projection'!$E82*'Fund Projection'!$F82*AllocPremMed*VLOOKUP(TermHigh-$B82,ExitCharge,2,TRUE),0)</f>
        <v>0.95678595367294061</v>
      </c>
      <c r="AE82" s="32">
        <f>IF($B82&lt;=TermHigh,SUM(AB82:AD82)-'Policy projection'!$C82*'Fund Projection'!$G82,0)</f>
        <v>5.2289897233195219</v>
      </c>
      <c r="AF82" s="33">
        <f t="shared" si="16"/>
        <v>556.14185504062164</v>
      </c>
      <c r="AG82" s="31">
        <f>IF($B82&lt;=TermLow,'Policy projection'!$C82*(PremiumHigh*VLOOKUP(PremiumHigh,PremiumCharge,2)),0)</f>
        <v>0</v>
      </c>
      <c r="AH82" s="32">
        <f>IF($B82&lt;=TermLow,'Policy projection'!$C82*(AllocPremHigh*'Fund Projection'!$E82),0)</f>
        <v>0</v>
      </c>
      <c r="AI82" s="32">
        <f>IF($B82&lt;=TermLow,'Policy projection'!$E82*'Fund Projection'!$F82*AllocPremHigh*VLOOKUP(TermLow-$B82,ExitCharge,2,TRUE),0)</f>
        <v>0</v>
      </c>
      <c r="AJ82" s="32">
        <f>IF($B82&lt;=TermLow,SUM(AG82:AI82)-'Policy projection'!$C82*'Fund Projection'!$G82,0)</f>
        <v>0</v>
      </c>
      <c r="AK82" s="33">
        <f t="shared" si="17"/>
        <v>0</v>
      </c>
      <c r="AL82" s="31">
        <f>IF($B82&lt;=TermMed,'Policy projection'!$C82*(PremiumHigh*VLOOKUP(PremiumHigh,PremiumCharge,2)),0)</f>
        <v>0</v>
      </c>
      <c r="AM82" s="32">
        <f>IF($B82&lt;=TermMed,'Policy projection'!$C82*(AllocPremHigh*'Fund Projection'!$E82),0)</f>
        <v>9.672565053432816</v>
      </c>
      <c r="AN82" s="32">
        <f>IF($B82&lt;=TermMed,'Policy projection'!$E82*'Fund Projection'!$F82*AllocPremHigh*VLOOKUP(TermMed-$B82,ExitCharge,2,TRUE),0)</f>
        <v>0.96645045825549558</v>
      </c>
      <c r="AO82" s="32">
        <f>IF($B82&lt;=TermMed,SUM(AL82:AN82)-'Policy projection'!$C82*'Fund Projection'!$G82,0)</f>
        <v>9.4180009975437713</v>
      </c>
      <c r="AP82" s="33">
        <f t="shared" si="18"/>
        <v>428.82573842280829</v>
      </c>
      <c r="AQ82" s="31">
        <f>IF($B82&lt;=TermHigh,'Policy projection'!$C82*(PremiumHigh*VLOOKUP(PremiumHigh,PremiumCharge,2)),0)</f>
        <v>0</v>
      </c>
      <c r="AR82" s="32">
        <f>IF($B82&lt;=TermHigh,'Policy projection'!$C82*(AllocPremHigh*'Fund Projection'!$E82),0)</f>
        <v>9.672565053432816</v>
      </c>
      <c r="AS82" s="32">
        <f>IF($B82&lt;=TermHigh,'Policy projection'!$E82*'Fund Projection'!$F82*AllocPremHigh*VLOOKUP(TermHigh-$B82,ExitCharge,2,TRUE),0)</f>
        <v>1.9329009165109912</v>
      </c>
      <c r="AT82" s="32">
        <f>IF($B82&lt;=TermHigh,SUM(AQ82:AS82)-'Policy projection'!$C82*'Fund Projection'!$G82,0)</f>
        <v>10.384451455799267</v>
      </c>
      <c r="AU82" s="33">
        <f t="shared" si="19"/>
        <v>1113.1724397513819</v>
      </c>
    </row>
    <row r="83" spans="1:47" x14ac:dyDescent="0.3">
      <c r="A83">
        <f t="shared" si="21"/>
        <v>78</v>
      </c>
      <c r="B83">
        <f t="shared" si="20"/>
        <v>7</v>
      </c>
      <c r="C83" s="31">
        <f>IF($B83&lt;=TermLow,'Policy projection'!$C83*(PremiumLow*VLOOKUP(PremiumLow,PremiumCharge,2)),0)</f>
        <v>0</v>
      </c>
      <c r="D83" s="32">
        <f>IF($B83&lt;=TermLow,'Policy projection'!$C83*(AllocPremLow*'Fund Projection'!$E83),0)</f>
        <v>0</v>
      </c>
      <c r="E83" s="32">
        <f>IF($B83&lt;=TermLow,'Policy projection'!$E83*'Fund Projection'!$F83*AllocPremLow*VLOOKUP(TermLow-$B83,ExitCharge,2,TRUE),0)</f>
        <v>0</v>
      </c>
      <c r="F83" s="32">
        <f>IF($B83&lt;=TermLow,SUM(C83:E83)-'Policy projection'!$C83*'Fund Projection'!$G83,0)</f>
        <v>0</v>
      </c>
      <c r="G83" s="33">
        <f t="shared" si="11"/>
        <v>0</v>
      </c>
      <c r="H83" s="31">
        <f>IF($B83&lt;=TermMed,'Policy projection'!$C83*(PremiumLow*VLOOKUP(PremiumLow,PremiumCharge,2)),0)</f>
        <v>1.0530989457592159</v>
      </c>
      <c r="I83" s="32">
        <f>IF($B83&lt;=TermMed,'Policy projection'!$C83*(AllocPremLow*'Fund Projection'!$E83),0)</f>
        <v>2.3671790227351504</v>
      </c>
      <c r="J83" s="32">
        <f>IF($B83&lt;=TermMed,'Policy projection'!$E83*'Fund Projection'!$F83*AllocPremLow*VLOOKUP(TermMed-$B83,ExitCharge,2,TRUE),0)</f>
        <v>0.23652063735495379</v>
      </c>
      <c r="K83" s="32">
        <f>IF($B83&lt;=TermMed,SUM(H83:J83)-'Policy projection'!$C83*'Fund Projection'!$G83,0)</f>
        <v>2.4407726991291314</v>
      </c>
      <c r="L83" s="33">
        <f t="shared" si="12"/>
        <v>106.5428360316029</v>
      </c>
      <c r="M83" s="31">
        <f>IF($B83&lt;=TermHigh,'Policy projection'!$C83*(PremiumLow*VLOOKUP(PremiumLow,PremiumCharge,2)),0)</f>
        <v>1.0530989457592159</v>
      </c>
      <c r="N83" s="32">
        <f>IF($B83&lt;=TermHigh,'Policy projection'!$C83*(AllocPremLow*'Fund Projection'!$E83),0)</f>
        <v>2.3671790227351504</v>
      </c>
      <c r="O83" s="32">
        <f>IF($B83&lt;=TermHigh,'Policy projection'!$E83*'Fund Projection'!$F83*AllocPremLow*VLOOKUP(TermHigh-$B83,ExitCharge,2,TRUE),0)</f>
        <v>0.47304127470990759</v>
      </c>
      <c r="P83" s="32">
        <f>IF($B83&lt;=TermHigh,SUM(M83:O83)-'Policy projection'!$C83*'Fund Projection'!$G83,0)</f>
        <v>2.6772933364840856</v>
      </c>
      <c r="Q83" s="33">
        <f t="shared" si="13"/>
        <v>276.13208117268374</v>
      </c>
      <c r="R83" s="31">
        <f>IF($B83&lt;=TermLow,'Policy projection'!$C83*(PremiumMed*VLOOKUP(PremiumMed,PremiumCharge,2)),0)</f>
        <v>0</v>
      </c>
      <c r="S83" s="32">
        <f>IF($B83&lt;=TermLow,'Policy projection'!$C83*(AllocPremMed*'Fund Projection'!$E83),0)</f>
        <v>0</v>
      </c>
      <c r="T83" s="32">
        <f>IF($B83&lt;=TermLow,'Policy projection'!$E83*'Fund Projection'!$F83*AllocPremMed*VLOOKUP(TermLow-$B83,ExitCharge,2,TRUE),0)</f>
        <v>0</v>
      </c>
      <c r="U83" s="32">
        <f>IF($B83&lt;=TermLow,SUM(R83:T83)-'Policy projection'!$C83*'Fund Projection'!$G83,0)</f>
        <v>0</v>
      </c>
      <c r="V83" s="33">
        <f t="shared" si="14"/>
        <v>0</v>
      </c>
      <c r="W83" s="31">
        <f>IF($B83&lt;=TermMed,'Policy projection'!$C83*(PremiumMed*VLOOKUP(PremiumMed,PremiumCharge,2)),0)</f>
        <v>0.70206596383947728</v>
      </c>
      <c r="X83" s="32">
        <f>IF($B83&lt;=TermMed,'Policy projection'!$C83*(AllocPremMed*'Fund Projection'!$E83),0)</f>
        <v>4.8319736752738116</v>
      </c>
      <c r="Y83" s="32">
        <f>IF($B83&lt;=TermMed,'Policy projection'!$E83*'Fund Projection'!$F83*AllocPremMed*VLOOKUP(TermMed-$B83,ExitCharge,2,TRUE),0)</f>
        <v>0.48279470305444172</v>
      </c>
      <c r="Z83" s="32">
        <f>IF($B83&lt;=TermMed,SUM(W83:Y83)-'Policy projection'!$C83*'Fund Projection'!$G83,0)</f>
        <v>4.800808435447542</v>
      </c>
      <c r="AA83" s="33">
        <f t="shared" si="15"/>
        <v>211.42672779952184</v>
      </c>
      <c r="AB83" s="31">
        <f>IF($B83&lt;=TermHigh,'Policy projection'!$C83*(PremiumMed*VLOOKUP(PremiumMed,PremiumCharge,2)),0)</f>
        <v>0.70206596383947728</v>
      </c>
      <c r="AC83" s="32">
        <f>IF($B83&lt;=TermHigh,'Policy projection'!$C83*(AllocPremMed*'Fund Projection'!$E83),0)</f>
        <v>4.8319736752738116</v>
      </c>
      <c r="AD83" s="32">
        <f>IF($B83&lt;=TermHigh,'Policy projection'!$E83*'Fund Projection'!$F83*AllocPremMed*VLOOKUP(TermHigh-$B83,ExitCharge,2,TRUE),0)</f>
        <v>0.96558940610888344</v>
      </c>
      <c r="AE83" s="32">
        <f>IF($B83&lt;=TermHigh,SUM(AB83:AD83)-'Policy projection'!$C83*'Fund Projection'!$G83,0)</f>
        <v>5.2836031385019835</v>
      </c>
      <c r="AF83" s="33">
        <f t="shared" si="16"/>
        <v>553.23012304663803</v>
      </c>
      <c r="AG83" s="31">
        <f>IF($B83&lt;=TermLow,'Policy projection'!$C83*(PremiumHigh*VLOOKUP(PremiumHigh,PremiumCharge,2)),0)</f>
        <v>0</v>
      </c>
      <c r="AH83" s="32">
        <f>IF($B83&lt;=TermLow,'Policy projection'!$C83*(AllocPremHigh*'Fund Projection'!$E83),0)</f>
        <v>0</v>
      </c>
      <c r="AI83" s="32">
        <f>IF($B83&lt;=TermLow,'Policy projection'!$E83*'Fund Projection'!$F83*AllocPremHigh*VLOOKUP(TermLow-$B83,ExitCharge,2,TRUE),0)</f>
        <v>0</v>
      </c>
      <c r="AJ83" s="32">
        <f>IF($B83&lt;=TermLow,SUM(AG83:AI83)-'Policy projection'!$C83*'Fund Projection'!$G83,0)</f>
        <v>0</v>
      </c>
      <c r="AK83" s="33">
        <f t="shared" si="17"/>
        <v>0</v>
      </c>
      <c r="AL83" s="31">
        <f>IF($B83&lt;=TermMed,'Policy projection'!$C83*(PremiumHigh*VLOOKUP(PremiumHigh,PremiumCharge,2)),0)</f>
        <v>0</v>
      </c>
      <c r="AM83" s="32">
        <f>IF($B83&lt;=TermMed,'Policy projection'!$C83*(AllocPremHigh*'Fund Projection'!$E83),0)</f>
        <v>9.761562980351135</v>
      </c>
      <c r="AN83" s="32">
        <f>IF($B83&lt;=TermMed,'Policy projection'!$E83*'Fund Projection'!$F83*AllocPremHigh*VLOOKUP(TermMed-$B83,ExitCharge,2,TRUE),0)</f>
        <v>0.97534283445341763</v>
      </c>
      <c r="AO83" s="32">
        <f>IF($B83&lt;=TermMed,SUM(AL83:AN83)-'Policy projection'!$C83*'Fund Projection'!$G83,0)</f>
        <v>9.520879908084364</v>
      </c>
      <c r="AP83" s="33">
        <f t="shared" si="18"/>
        <v>421.19451133535949</v>
      </c>
      <c r="AQ83" s="31">
        <f>IF($B83&lt;=TermHigh,'Policy projection'!$C83*(PremiumHigh*VLOOKUP(PremiumHigh,PremiumCharge,2)),0)</f>
        <v>0</v>
      </c>
      <c r="AR83" s="32">
        <f>IF($B83&lt;=TermHigh,'Policy projection'!$C83*(AllocPremHigh*'Fund Projection'!$E83),0)</f>
        <v>9.761562980351135</v>
      </c>
      <c r="AS83" s="32">
        <f>IF($B83&lt;=TermHigh,'Policy projection'!$E83*'Fund Projection'!$F83*AllocPremHigh*VLOOKUP(TermHigh-$B83,ExitCharge,2,TRUE),0)</f>
        <v>1.9506856689068353</v>
      </c>
      <c r="AT83" s="32">
        <f>IF($B83&lt;=TermHigh,SUM(AQ83:AS83)-'Policy projection'!$C83*'Fund Projection'!$G83,0)</f>
        <v>10.496222742537782</v>
      </c>
      <c r="AU83" s="33">
        <f t="shared" si="19"/>
        <v>1107.4262067945467</v>
      </c>
    </row>
    <row r="84" spans="1:47" x14ac:dyDescent="0.3">
      <c r="A84">
        <f t="shared" si="21"/>
        <v>79</v>
      </c>
      <c r="B84">
        <f t="shared" si="20"/>
        <v>7</v>
      </c>
      <c r="C84" s="31">
        <f>IF($B84&lt;=TermLow,'Policy projection'!$C84*(PremiumLow*VLOOKUP(PremiumLow,PremiumCharge,2)),0)</f>
        <v>0</v>
      </c>
      <c r="D84" s="32">
        <f>IF($B84&lt;=TermLow,'Policy projection'!$C84*(AllocPremLow*'Fund Projection'!$E84),0)</f>
        <v>0</v>
      </c>
      <c r="E84" s="32">
        <f>IF($B84&lt;=TermLow,'Policy projection'!$E84*'Fund Projection'!$F84*AllocPremLow*VLOOKUP(TermLow-$B84,ExitCharge,2,TRUE),0)</f>
        <v>0</v>
      </c>
      <c r="F84" s="32">
        <f>IF($B84&lt;=TermLow,SUM(C84:E84)-'Policy projection'!$C84*'Fund Projection'!$G84,0)</f>
        <v>0</v>
      </c>
      <c r="G84" s="33">
        <f t="shared" si="11"/>
        <v>0</v>
      </c>
      <c r="H84" s="31">
        <f>IF($B84&lt;=TermMed,'Policy projection'!$C84*(PremiumLow*VLOOKUP(PremiumLow,PremiumCharge,2)),0)</f>
        <v>1.0482722422578195</v>
      </c>
      <c r="I84" s="32">
        <f>IF($B84&lt;=TermMed,'Policy projection'!$C84*(AllocPremLow*'Fund Projection'!$E84),0)</f>
        <v>2.3885674849254337</v>
      </c>
      <c r="J84" s="32">
        <f>IF($B84&lt;=TermMed,'Policy projection'!$E84*'Fund Projection'!$F84*AllocPremLow*VLOOKUP(TermMed-$B84,ExitCharge,2,TRUE),0)</f>
        <v>0.23865770120213295</v>
      </c>
      <c r="K84" s="32">
        <f>IF($B84&lt;=TermMed,SUM(H84:J84)-'Policy projection'!$C84*'Fund Projection'!$G84,0)</f>
        <v>2.4644397475103421</v>
      </c>
      <c r="L84" s="33">
        <f t="shared" si="12"/>
        <v>104.54599181593879</v>
      </c>
      <c r="M84" s="31">
        <f>IF($B84&lt;=TermHigh,'Policy projection'!$C84*(PremiumLow*VLOOKUP(PremiumLow,PremiumCharge,2)),0)</f>
        <v>1.0482722422578195</v>
      </c>
      <c r="N84" s="32">
        <f>IF($B84&lt;=TermHigh,'Policy projection'!$C84*(AllocPremLow*'Fund Projection'!$E84),0)</f>
        <v>2.3885674849254337</v>
      </c>
      <c r="O84" s="32">
        <f>IF($B84&lt;=TermHigh,'Policy projection'!$E84*'Fund Projection'!$F84*AllocPremLow*VLOOKUP(TermHigh-$B84,ExitCharge,2,TRUE),0)</f>
        <v>0.4773154024042659</v>
      </c>
      <c r="P84" s="32">
        <f>IF($B84&lt;=TermHigh,SUM(M84:O84)-'Policy projection'!$C84*'Fund Projection'!$G84,0)</f>
        <v>2.7030974487124748</v>
      </c>
      <c r="Q84" s="33">
        <f t="shared" si="13"/>
        <v>274.60533817441916</v>
      </c>
      <c r="R84" s="31">
        <f>IF($B84&lt;=TermLow,'Policy projection'!$C84*(PremiumMed*VLOOKUP(PremiumMed,PremiumCharge,2)),0)</f>
        <v>0</v>
      </c>
      <c r="S84" s="32">
        <f>IF($B84&lt;=TermLow,'Policy projection'!$C84*(AllocPremMed*'Fund Projection'!$E84),0)</f>
        <v>0</v>
      </c>
      <c r="T84" s="32">
        <f>IF($B84&lt;=TermLow,'Policy projection'!$E84*'Fund Projection'!$F84*AllocPremMed*VLOOKUP(TermLow-$B84,ExitCharge,2,TRUE),0)</f>
        <v>0</v>
      </c>
      <c r="U84" s="32">
        <f>IF($B84&lt;=TermLow,SUM(R84:T84)-'Policy projection'!$C84*'Fund Projection'!$G84,0)</f>
        <v>0</v>
      </c>
      <c r="V84" s="33">
        <f t="shared" si="14"/>
        <v>0</v>
      </c>
      <c r="W84" s="31">
        <f>IF($B84&lt;=TermMed,'Policy projection'!$C84*(PremiumMed*VLOOKUP(PremiumMed,PremiumCharge,2)),0)</f>
        <v>0.69884816150521301</v>
      </c>
      <c r="X84" s="32">
        <f>IF($B84&lt;=TermMed,'Policy projection'!$C84*(AllocPremMed*'Fund Projection'!$E84),0)</f>
        <v>4.8756325980952155</v>
      </c>
      <c r="Y84" s="32">
        <f>IF($B84&lt;=TermMed,'Policy projection'!$E84*'Fund Projection'!$F84*AllocPremMed*VLOOKUP(TermMed-$B84,ExitCharge,2,TRUE),0)</f>
        <v>0.48715695709301365</v>
      </c>
      <c r="Z84" s="32">
        <f>IF($B84&lt;=TermMed,SUM(W84:Y84)-'Policy projection'!$C84*'Fund Projection'!$G84,0)</f>
        <v>4.8505800358183979</v>
      </c>
      <c r="AA84" s="33">
        <f t="shared" si="15"/>
        <v>207.50686406323896</v>
      </c>
      <c r="AB84" s="31">
        <f>IF($B84&lt;=TermHigh,'Policy projection'!$C84*(PremiumMed*VLOOKUP(PremiumMed,PremiumCharge,2)),0)</f>
        <v>0.69884816150521301</v>
      </c>
      <c r="AC84" s="32">
        <f>IF($B84&lt;=TermHigh,'Policy projection'!$C84*(AllocPremMed*'Fund Projection'!$E84),0)</f>
        <v>4.8756325980952155</v>
      </c>
      <c r="AD84" s="32">
        <f>IF($B84&lt;=TermHigh,'Policy projection'!$E84*'Fund Projection'!$F84*AllocPremMed*VLOOKUP(TermHigh-$B84,ExitCharge,2,TRUE),0)</f>
        <v>0.97431391418602731</v>
      </c>
      <c r="AE84" s="32">
        <f>IF($B84&lt;=TermHigh,SUM(AB84:AD84)-'Policy projection'!$C84*'Fund Projection'!$G84,0)</f>
        <v>5.3377369929114113</v>
      </c>
      <c r="AF84" s="33">
        <f t="shared" si="16"/>
        <v>550.2516454208303</v>
      </c>
      <c r="AG84" s="31">
        <f>IF($B84&lt;=TermLow,'Policy projection'!$C84*(PremiumHigh*VLOOKUP(PremiumHigh,PremiumCharge,2)),0)</f>
        <v>0</v>
      </c>
      <c r="AH84" s="32">
        <f>IF($B84&lt;=TermLow,'Policy projection'!$C84*(AllocPremHigh*'Fund Projection'!$E84),0)</f>
        <v>0</v>
      </c>
      <c r="AI84" s="32">
        <f>IF($B84&lt;=TermLow,'Policy projection'!$E84*'Fund Projection'!$F84*AllocPremHigh*VLOOKUP(TermLow-$B84,ExitCharge,2,TRUE),0)</f>
        <v>0</v>
      </c>
      <c r="AJ84" s="32">
        <f>IF($B84&lt;=TermLow,SUM(AG84:AI84)-'Policy projection'!$C84*'Fund Projection'!$G84,0)</f>
        <v>0</v>
      </c>
      <c r="AK84" s="33">
        <f t="shared" si="17"/>
        <v>0</v>
      </c>
      <c r="AL84" s="31">
        <f>IF($B84&lt;=TermMed,'Policy projection'!$C84*(PremiumHigh*VLOOKUP(PremiumHigh,PremiumCharge,2)),0)</f>
        <v>0</v>
      </c>
      <c r="AM84" s="32">
        <f>IF($B84&lt;=TermMed,'Policy projection'!$C84*(AllocPremHigh*'Fund Projection'!$E84),0)</f>
        <v>9.8497628244347784</v>
      </c>
      <c r="AN84" s="32">
        <f>IF($B84&lt;=TermMed,'Policy projection'!$E84*'Fund Projection'!$F84*AllocPremHigh*VLOOKUP(TermMed-$B84,ExitCharge,2,TRUE),0)</f>
        <v>0.98415546887477501</v>
      </c>
      <c r="AO84" s="32">
        <f>IF($B84&lt;=TermMed,SUM(AL84:AN84)-'Policy projection'!$C84*'Fund Projection'!$G84,0)</f>
        <v>9.6228606124345095</v>
      </c>
      <c r="AP84" s="33">
        <f t="shared" si="18"/>
        <v>413.42860855783914</v>
      </c>
      <c r="AQ84" s="31">
        <f>IF($B84&lt;=TermHigh,'Policy projection'!$C84*(PremiumHigh*VLOOKUP(PremiumHigh,PremiumCharge,2)),0)</f>
        <v>0</v>
      </c>
      <c r="AR84" s="32">
        <f>IF($B84&lt;=TermHigh,'Policy projection'!$C84*(AllocPremHigh*'Fund Projection'!$E84),0)</f>
        <v>9.8497628244347784</v>
      </c>
      <c r="AS84" s="32">
        <f>IF($B84&lt;=TermHigh,'Policy projection'!$E84*'Fund Projection'!$F84*AllocPremHigh*VLOOKUP(TermHigh-$B84,ExitCharge,2,TRUE),0)</f>
        <v>1.96831093774955</v>
      </c>
      <c r="AT84" s="32">
        <f>IF($B84&lt;=TermHigh,SUM(AQ84:AS84)-'Policy projection'!$C84*'Fund Projection'!$G84,0)</f>
        <v>10.607016081309284</v>
      </c>
      <c r="AU84" s="33">
        <f t="shared" si="19"/>
        <v>1101.5442599136527</v>
      </c>
    </row>
    <row r="85" spans="1:47" x14ac:dyDescent="0.3">
      <c r="A85">
        <f t="shared" si="21"/>
        <v>80</v>
      </c>
      <c r="B85">
        <f t="shared" si="20"/>
        <v>7</v>
      </c>
      <c r="C85" s="31">
        <f>IF($B85&lt;=TermLow,'Policy projection'!$C85*(PremiumLow*VLOOKUP(PremiumLow,PremiumCharge,2)),0)</f>
        <v>0</v>
      </c>
      <c r="D85" s="32">
        <f>IF($B85&lt;=TermLow,'Policy projection'!$C85*(AllocPremLow*'Fund Projection'!$E85),0)</f>
        <v>0</v>
      </c>
      <c r="E85" s="32">
        <f>IF($B85&lt;=TermLow,'Policy projection'!$E85*'Fund Projection'!$F85*AllocPremLow*VLOOKUP(TermLow-$B85,ExitCharge,2,TRUE),0)</f>
        <v>0</v>
      </c>
      <c r="F85" s="32">
        <f>IF($B85&lt;=TermLow,SUM(C85:E85)-'Policy projection'!$C85*'Fund Projection'!$G85,0)</f>
        <v>0</v>
      </c>
      <c r="G85" s="33">
        <f t="shared" si="11"/>
        <v>0</v>
      </c>
      <c r="H85" s="31">
        <f>IF($B85&lt;=TermMed,'Policy projection'!$C85*(PremiumLow*VLOOKUP(PremiumLow,PremiumCharge,2)),0)</f>
        <v>1.0434676611474711</v>
      </c>
      <c r="I85" s="32">
        <f>IF($B85&lt;=TermMed,'Policy projection'!$C85*(AllocPremLow*'Fund Projection'!$E85),0)</f>
        <v>2.4097635759511147</v>
      </c>
      <c r="J85" s="32">
        <f>IF($B85&lt;=TermMed,'Policy projection'!$E85*'Fund Projection'!$F85*AllocPremLow*VLOOKUP(TermMed-$B85,ExitCharge,2,TRUE),0)</f>
        <v>0.2407755439637822</v>
      </c>
      <c r="K85" s="32">
        <f>IF($B85&lt;=TermMed,SUM(H85:J85)-'Policy projection'!$C85*'Fund Projection'!$G85,0)</f>
        <v>2.487897027724749</v>
      </c>
      <c r="L85" s="33">
        <f t="shared" si="12"/>
        <v>102.51716036766153</v>
      </c>
      <c r="M85" s="31">
        <f>IF($B85&lt;=TermHigh,'Policy projection'!$C85*(PremiumLow*VLOOKUP(PremiumLow,PremiumCharge,2)),0)</f>
        <v>1.0434676611474711</v>
      </c>
      <c r="N85" s="32">
        <f>IF($B85&lt;=TermHigh,'Policy projection'!$C85*(AllocPremLow*'Fund Projection'!$E85),0)</f>
        <v>2.4097635759511147</v>
      </c>
      <c r="O85" s="32">
        <f>IF($B85&lt;=TermHigh,'Policy projection'!$E85*'Fund Projection'!$F85*AllocPremLow*VLOOKUP(TermHigh-$B85,ExitCharge,2,TRUE),0)</f>
        <v>0.4815510879275644</v>
      </c>
      <c r="P85" s="32">
        <f>IF($B85&lt;=TermHigh,SUM(M85:O85)-'Policy projection'!$C85*'Fund Projection'!$G85,0)</f>
        <v>2.7286725716885312</v>
      </c>
      <c r="Q85" s="33">
        <f t="shared" si="13"/>
        <v>273.04642963476675</v>
      </c>
      <c r="R85" s="31">
        <f>IF($B85&lt;=TermLow,'Policy projection'!$C85*(PremiumMed*VLOOKUP(PremiumMed,PremiumCharge,2)),0)</f>
        <v>0</v>
      </c>
      <c r="S85" s="32">
        <f>IF($B85&lt;=TermLow,'Policy projection'!$C85*(AllocPremMed*'Fund Projection'!$E85),0)</f>
        <v>0</v>
      </c>
      <c r="T85" s="32">
        <f>IF($B85&lt;=TermLow,'Policy projection'!$E85*'Fund Projection'!$F85*AllocPremMed*VLOOKUP(TermLow-$B85,ExitCharge,2,TRUE),0)</f>
        <v>0</v>
      </c>
      <c r="U85" s="32">
        <f>IF($B85&lt;=TermLow,SUM(R85:T85)-'Policy projection'!$C85*'Fund Projection'!$G85,0)</f>
        <v>0</v>
      </c>
      <c r="V85" s="33">
        <f t="shared" si="14"/>
        <v>0</v>
      </c>
      <c r="W85" s="31">
        <f>IF($B85&lt;=TermMed,'Policy projection'!$C85*(PremiumMed*VLOOKUP(PremiumMed,PremiumCharge,2)),0)</f>
        <v>0.69564510743164742</v>
      </c>
      <c r="X85" s="32">
        <f>IF($B85&lt;=TermMed,'Policy projection'!$C85*(AllocPremMed*'Fund Projection'!$E85),0)</f>
        <v>4.9188988457558835</v>
      </c>
      <c r="Y85" s="32">
        <f>IF($B85&lt;=TermMed,'Policy projection'!$E85*'Fund Projection'!$F85*AllocPremMed*VLOOKUP(TermMed-$B85,ExitCharge,2,TRUE),0)</f>
        <v>0.49147997633844198</v>
      </c>
      <c r="Z85" s="32">
        <f>IF($B85&lt;=TermMed,SUM(W85:Y85)-'Policy projection'!$C85*'Fund Projection'!$G85,0)</f>
        <v>4.8999141761883536</v>
      </c>
      <c r="AA85" s="33">
        <f t="shared" si="15"/>
        <v>203.52089596101737</v>
      </c>
      <c r="AB85" s="31">
        <f>IF($B85&lt;=TermHigh,'Policy projection'!$C85*(PremiumMed*VLOOKUP(PremiumMed,PremiumCharge,2)),0)</f>
        <v>0.69564510743164742</v>
      </c>
      <c r="AC85" s="32">
        <f>IF($B85&lt;=TermHigh,'Policy projection'!$C85*(AllocPremMed*'Fund Projection'!$E85),0)</f>
        <v>4.9188988457558835</v>
      </c>
      <c r="AD85" s="32">
        <f>IF($B85&lt;=TermHigh,'Policy projection'!$E85*'Fund Projection'!$F85*AllocPremMed*VLOOKUP(TermHigh-$B85,ExitCharge,2,TRUE),0)</f>
        <v>0.98295995267688396</v>
      </c>
      <c r="AE85" s="32">
        <f>IF($B85&lt;=TermHigh,SUM(AB85:AD85)-'Policy projection'!$C85*'Fund Projection'!$G85,0)</f>
        <v>5.3913941525267965</v>
      </c>
      <c r="AF85" s="33">
        <f t="shared" si="16"/>
        <v>547.20662361717234</v>
      </c>
      <c r="AG85" s="31">
        <f>IF($B85&lt;=TermLow,'Policy projection'!$C85*(PremiumHigh*VLOOKUP(PremiumHigh,PremiumCharge,2)),0)</f>
        <v>0</v>
      </c>
      <c r="AH85" s="32">
        <f>IF($B85&lt;=TermLow,'Policy projection'!$C85*(AllocPremHigh*'Fund Projection'!$E85),0)</f>
        <v>0</v>
      </c>
      <c r="AI85" s="32">
        <f>IF($B85&lt;=TermLow,'Policy projection'!$E85*'Fund Projection'!$F85*AllocPremHigh*VLOOKUP(TermLow-$B85,ExitCharge,2,TRUE),0)</f>
        <v>0</v>
      </c>
      <c r="AJ85" s="32">
        <f>IF($B85&lt;=TermLow,SUM(AG85:AI85)-'Policy projection'!$C85*'Fund Projection'!$G85,0)</f>
        <v>0</v>
      </c>
      <c r="AK85" s="33">
        <f t="shared" si="17"/>
        <v>0</v>
      </c>
      <c r="AL85" s="31">
        <f>IF($B85&lt;=TermMed,'Policy projection'!$C85*(PremiumHigh*VLOOKUP(PremiumHigh,PremiumCharge,2)),0)</f>
        <v>0</v>
      </c>
      <c r="AM85" s="32">
        <f>IF($B85&lt;=TermMed,'Policy projection'!$C85*(AllocPremHigh*'Fund Projection'!$E85),0)</f>
        <v>9.9371693853654204</v>
      </c>
      <c r="AN85" s="32">
        <f>IF($B85&lt;=TermMed,'Policy projection'!$E85*'Fund Projection'!$F85*AllocPremHigh*VLOOKUP(TermMed-$B85,ExitCharge,2,TRUE),0)</f>
        <v>0.99288884108776165</v>
      </c>
      <c r="AO85" s="32">
        <f>IF($B85&lt;=TermMed,SUM(AL85:AN85)-'Policy projection'!$C85*'Fund Projection'!$G85,0)</f>
        <v>9.7239484731155628</v>
      </c>
      <c r="AP85" s="33">
        <f t="shared" si="18"/>
        <v>405.52836714772894</v>
      </c>
      <c r="AQ85" s="31">
        <f>IF($B85&lt;=TermHigh,'Policy projection'!$C85*(PremiumHigh*VLOOKUP(PremiumHigh,PremiumCharge,2)),0)</f>
        <v>0</v>
      </c>
      <c r="AR85" s="32">
        <f>IF($B85&lt;=TermHigh,'Policy projection'!$C85*(AllocPremHigh*'Fund Projection'!$E85),0)</f>
        <v>9.9371693853654204</v>
      </c>
      <c r="AS85" s="32">
        <f>IF($B85&lt;=TermHigh,'Policy projection'!$E85*'Fund Projection'!$F85*AllocPremHigh*VLOOKUP(TermHigh-$B85,ExitCharge,2,TRUE),0)</f>
        <v>1.9857776821755233</v>
      </c>
      <c r="AT85" s="32">
        <f>IF($B85&lt;=TermHigh,SUM(AQ85:AS85)-'Policy projection'!$C85*'Fund Projection'!$G85,0)</f>
        <v>10.716837314203325</v>
      </c>
      <c r="AU85" s="33">
        <f t="shared" si="19"/>
        <v>1095.5270115819837</v>
      </c>
    </row>
    <row r="86" spans="1:47" x14ac:dyDescent="0.3">
      <c r="A86">
        <f t="shared" si="21"/>
        <v>81</v>
      </c>
      <c r="B86">
        <f t="shared" si="20"/>
        <v>7</v>
      </c>
      <c r="C86" s="31">
        <f>IF($B86&lt;=TermLow,'Policy projection'!$C86*(PremiumLow*VLOOKUP(PremiumLow,PremiumCharge,2)),0)</f>
        <v>0</v>
      </c>
      <c r="D86" s="32">
        <f>IF($B86&lt;=TermLow,'Policy projection'!$C86*(AllocPremLow*'Fund Projection'!$E86),0)</f>
        <v>0</v>
      </c>
      <c r="E86" s="32">
        <f>IF($B86&lt;=TermLow,'Policy projection'!$E86*'Fund Projection'!$F86*AllocPremLow*VLOOKUP(TermLow-$B86,ExitCharge,2,TRUE),0)</f>
        <v>0</v>
      </c>
      <c r="F86" s="32">
        <f>IF($B86&lt;=TermLow,SUM(C86:E86)-'Policy projection'!$C86*'Fund Projection'!$G86,0)</f>
        <v>0</v>
      </c>
      <c r="G86" s="33">
        <f t="shared" si="11"/>
        <v>0</v>
      </c>
      <c r="H86" s="31">
        <f>IF($B86&lt;=TermMed,'Policy projection'!$C86*(PremiumLow*VLOOKUP(PremiumLow,PremiumCharge,2)),0)</f>
        <v>1.0386851010338785</v>
      </c>
      <c r="I86" s="32">
        <f>IF($B86&lt;=TermMed,'Policy projection'!$C86*(AllocPremLow*'Fund Projection'!$E86),0)</f>
        <v>2.4307684535900771</v>
      </c>
      <c r="J86" s="32">
        <f>IF($B86&lt;=TermMed,'Policy projection'!$E86*'Fund Projection'!$F86*AllocPremLow*VLOOKUP(TermMed-$B86,ExitCharge,2,TRUE),0)</f>
        <v>0.24287428132120856</v>
      </c>
      <c r="K86" s="32">
        <f>IF($B86&lt;=TermMed,SUM(H86:J86)-'Policy projection'!$C86*'Fund Projection'!$G86,0)</f>
        <v>2.5111457947685247</v>
      </c>
      <c r="L86" s="33">
        <f t="shared" si="12"/>
        <v>100.45641817480202</v>
      </c>
      <c r="M86" s="31">
        <f>IF($B86&lt;=TermHigh,'Policy projection'!$C86*(PremiumLow*VLOOKUP(PremiumLow,PremiumCharge,2)),0)</f>
        <v>1.0386851010338785</v>
      </c>
      <c r="N86" s="32">
        <f>IF($B86&lt;=TermHigh,'Policy projection'!$C86*(AllocPremLow*'Fund Projection'!$E86),0)</f>
        <v>2.4307684535900771</v>
      </c>
      <c r="O86" s="32">
        <f>IF($B86&lt;=TermHigh,'Policy projection'!$E86*'Fund Projection'!$F86*AllocPremLow*VLOOKUP(TermHigh-$B86,ExitCharge,2,TRUE),0)</f>
        <v>0.48574856264241711</v>
      </c>
      <c r="P86" s="32">
        <f>IF($B86&lt;=TermHigh,SUM(M86:O86)-'Policy projection'!$C86*'Fund Projection'!$G86,0)</f>
        <v>2.7540200760897333</v>
      </c>
      <c r="Q86" s="33">
        <f t="shared" si="13"/>
        <v>271.45545051988972</v>
      </c>
      <c r="R86" s="31">
        <f>IF($B86&lt;=TermLow,'Policy projection'!$C86*(PremiumMed*VLOOKUP(PremiumMed,PremiumCharge,2)),0)</f>
        <v>0</v>
      </c>
      <c r="S86" s="32">
        <f>IF($B86&lt;=TermLow,'Policy projection'!$C86*(AllocPremMed*'Fund Projection'!$E86),0)</f>
        <v>0</v>
      </c>
      <c r="T86" s="32">
        <f>IF($B86&lt;=TermLow,'Policy projection'!$E86*'Fund Projection'!$F86*AllocPremMed*VLOOKUP(TermLow-$B86,ExitCharge,2,TRUE),0)</f>
        <v>0</v>
      </c>
      <c r="U86" s="32">
        <f>IF($B86&lt;=TermLow,SUM(R86:T86)-'Policy projection'!$C86*'Fund Projection'!$G86,0)</f>
        <v>0</v>
      </c>
      <c r="V86" s="33">
        <f t="shared" si="14"/>
        <v>0</v>
      </c>
      <c r="W86" s="31">
        <f>IF($B86&lt;=TermMed,'Policy projection'!$C86*(PremiumMed*VLOOKUP(PremiumMed,PremiumCharge,2)),0)</f>
        <v>0.69245673402258567</v>
      </c>
      <c r="X86" s="32">
        <f>IF($B86&lt;=TermMed,'Policy projection'!$C86*(AllocPremMed*'Fund Projection'!$E86),0)</f>
        <v>4.9617747815550031</v>
      </c>
      <c r="Y86" s="32">
        <f>IF($B86&lt;=TermMed,'Policy projection'!$E86*'Fund Projection'!$F86*AllocPremMed*VLOOKUP(TermMed-$B86,ExitCharge,2,TRUE),0)</f>
        <v>0.49576399692370404</v>
      </c>
      <c r="Z86" s="32">
        <f>IF($B86&lt;=TermMed,SUM(W86:Y86)-'Policy projection'!$C86*'Fund Projection'!$G86,0)</f>
        <v>4.9488134713246534</v>
      </c>
      <c r="AA86" s="33">
        <f t="shared" si="15"/>
        <v>199.46898551799993</v>
      </c>
      <c r="AB86" s="31">
        <f>IF($B86&lt;=TermHigh,'Policy projection'!$C86*(PremiumMed*VLOOKUP(PremiumMed,PremiumCharge,2)),0)</f>
        <v>0.69245673402258567</v>
      </c>
      <c r="AC86" s="32">
        <f>IF($B86&lt;=TermHigh,'Policy projection'!$C86*(AllocPremMed*'Fund Projection'!$E86),0)</f>
        <v>4.9617747815550031</v>
      </c>
      <c r="AD86" s="32">
        <f>IF($B86&lt;=TermHigh,'Policy projection'!$E86*'Fund Projection'!$F86*AllocPremMed*VLOOKUP(TermHigh-$B86,ExitCharge,2,TRUE),0)</f>
        <v>0.99152799384740808</v>
      </c>
      <c r="AE86" s="32">
        <f>IF($B86&lt;=TermHigh,SUM(AB86:AD86)-'Policy projection'!$C86*'Fund Projection'!$G86,0)</f>
        <v>5.4445774682483581</v>
      </c>
      <c r="AF86" s="33">
        <f t="shared" si="16"/>
        <v>544.09525706305044</v>
      </c>
      <c r="AG86" s="31">
        <f>IF($B86&lt;=TermLow,'Policy projection'!$C86*(PremiumHigh*VLOOKUP(PremiumHigh,PremiumCharge,2)),0)</f>
        <v>0</v>
      </c>
      <c r="AH86" s="32">
        <f>IF($B86&lt;=TermLow,'Policy projection'!$C86*(AllocPremHigh*'Fund Projection'!$E86),0)</f>
        <v>0</v>
      </c>
      <c r="AI86" s="32">
        <f>IF($B86&lt;=TermLow,'Policy projection'!$E86*'Fund Projection'!$F86*AllocPremHigh*VLOOKUP(TermLow-$B86,ExitCharge,2,TRUE),0)</f>
        <v>0</v>
      </c>
      <c r="AJ86" s="32">
        <f>IF($B86&lt;=TermLow,SUM(AG86:AI86)-'Policy projection'!$C86*'Fund Projection'!$G86,0)</f>
        <v>0</v>
      </c>
      <c r="AK86" s="33">
        <f t="shared" si="17"/>
        <v>0</v>
      </c>
      <c r="AL86" s="31">
        <f>IF($B86&lt;=TermMed,'Policy projection'!$C86*(PremiumHigh*VLOOKUP(PremiumHigh,PremiumCharge,2)),0)</f>
        <v>0</v>
      </c>
      <c r="AM86" s="32">
        <f>IF($B86&lt;=TermMed,'Policy projection'!$C86*(AllocPremHigh*'Fund Projection'!$E86),0)</f>
        <v>10.023787437484854</v>
      </c>
      <c r="AN86" s="32">
        <f>IF($B86&lt;=TermMed,'Policy projection'!$E86*'Fund Projection'!$F86*AllocPremHigh*VLOOKUP(TermMed-$B86,ExitCharge,2,TRUE),0)</f>
        <v>1.001543428128695</v>
      </c>
      <c r="AO86" s="32">
        <f>IF($B86&lt;=TermMed,SUM(AL86:AN86)-'Policy projection'!$C86*'Fund Projection'!$G86,0)</f>
        <v>9.8241488244369108</v>
      </c>
      <c r="AP86" s="33">
        <f t="shared" si="18"/>
        <v>397.49412020439559</v>
      </c>
      <c r="AQ86" s="31">
        <f>IF($B86&lt;=TermHigh,'Policy projection'!$C86*(PremiumHigh*VLOOKUP(PremiumHigh,PremiumCharge,2)),0)</f>
        <v>0</v>
      </c>
      <c r="AR86" s="32">
        <f>IF($B86&lt;=TermHigh,'Policy projection'!$C86*(AllocPremHigh*'Fund Projection'!$E86),0)</f>
        <v>10.023787437484854</v>
      </c>
      <c r="AS86" s="32">
        <f>IF($B86&lt;=TermHigh,'Policy projection'!$E86*'Fund Projection'!$F86*AllocPremHigh*VLOOKUP(TermHigh-$B86,ExitCharge,2,TRUE),0)</f>
        <v>2.00308685625739</v>
      </c>
      <c r="AT86" s="32">
        <f>IF($B86&lt;=TermHigh,SUM(AQ86:AS86)-'Policy projection'!$C86*'Fund Projection'!$G86,0)</f>
        <v>10.825692252565606</v>
      </c>
      <c r="AU86" s="33">
        <f t="shared" si="19"/>
        <v>1089.3748701493721</v>
      </c>
    </row>
    <row r="87" spans="1:47" x14ac:dyDescent="0.3">
      <c r="A87">
        <f t="shared" si="21"/>
        <v>82</v>
      </c>
      <c r="B87">
        <f t="shared" si="20"/>
        <v>7</v>
      </c>
      <c r="C87" s="31">
        <f>IF($B87&lt;=TermLow,'Policy projection'!$C87*(PremiumLow*VLOOKUP(PremiumLow,PremiumCharge,2)),0)</f>
        <v>0</v>
      </c>
      <c r="D87" s="32">
        <f>IF($B87&lt;=TermLow,'Policy projection'!$C87*(AllocPremLow*'Fund Projection'!$E87),0)</f>
        <v>0</v>
      </c>
      <c r="E87" s="32">
        <f>IF($B87&lt;=TermLow,'Policy projection'!$E87*'Fund Projection'!$F87*AllocPremLow*VLOOKUP(TermLow-$B87,ExitCharge,2,TRUE),0)</f>
        <v>0</v>
      </c>
      <c r="F87" s="32">
        <f>IF($B87&lt;=TermLow,SUM(C87:E87)-'Policy projection'!$C87*'Fund Projection'!$G87,0)</f>
        <v>0</v>
      </c>
      <c r="G87" s="33">
        <f t="shared" si="11"/>
        <v>0</v>
      </c>
      <c r="H87" s="31">
        <f>IF($B87&lt;=TermMed,'Policy projection'!$C87*(PremiumLow*VLOOKUP(PremiumLow,PremiumCharge,2)),0)</f>
        <v>1.0339244609874734</v>
      </c>
      <c r="I87" s="32">
        <f>IF($B87&lt;=TermMed,'Policy projection'!$C87*(AllocPremLow*'Fund Projection'!$E87),0)</f>
        <v>2.4515832695058184</v>
      </c>
      <c r="J87" s="32">
        <f>IF($B87&lt;=TermMed,'Policy projection'!$E87*'Fund Projection'!$F87*AllocPremLow*VLOOKUP(TermMed-$B87,ExitCharge,2,TRUE),0)</f>
        <v>0.24495402834478971</v>
      </c>
      <c r="K87" s="32">
        <f>IF($B87&lt;=TermMed,SUM(H87:J87)-'Policy projection'!$C87*'Fund Projection'!$G87,0)</f>
        <v>2.5341872970384243</v>
      </c>
      <c r="L87" s="33">
        <f t="shared" si="12"/>
        <v>98.363840789095178</v>
      </c>
      <c r="M87" s="31">
        <f>IF($B87&lt;=TermHigh,'Policy projection'!$C87*(PremiumLow*VLOOKUP(PremiumLow,PremiumCharge,2)),0)</f>
        <v>1.0339244609874734</v>
      </c>
      <c r="N87" s="32">
        <f>IF($B87&lt;=TermHigh,'Policy projection'!$C87*(AllocPremLow*'Fund Projection'!$E87),0)</f>
        <v>2.4515832695058184</v>
      </c>
      <c r="O87" s="32">
        <f>IF($B87&lt;=TermHigh,'Policy projection'!$E87*'Fund Projection'!$F87*AllocPremLow*VLOOKUP(TermHigh-$B87,ExitCharge,2,TRUE),0)</f>
        <v>0.48990805668957943</v>
      </c>
      <c r="P87" s="32">
        <f>IF($B87&lt;=TermHigh,SUM(M87:O87)-'Policy projection'!$C87*'Fund Projection'!$G87,0)</f>
        <v>2.7791413253832147</v>
      </c>
      <c r="Q87" s="33">
        <f t="shared" si="13"/>
        <v>269.83249482096619</v>
      </c>
      <c r="R87" s="31">
        <f>IF($B87&lt;=TermLow,'Policy projection'!$C87*(PremiumMed*VLOOKUP(PremiumMed,PremiumCharge,2)),0)</f>
        <v>0</v>
      </c>
      <c r="S87" s="32">
        <f>IF($B87&lt;=TermLow,'Policy projection'!$C87*(AllocPremMed*'Fund Projection'!$E87),0)</f>
        <v>0</v>
      </c>
      <c r="T87" s="32">
        <f>IF($B87&lt;=TermLow,'Policy projection'!$E87*'Fund Projection'!$F87*AllocPremMed*VLOOKUP(TermLow-$B87,ExitCharge,2,TRUE),0)</f>
        <v>0</v>
      </c>
      <c r="U87" s="32">
        <f>IF($B87&lt;=TermLow,SUM(R87:T87)-'Policy projection'!$C87*'Fund Projection'!$G87,0)</f>
        <v>0</v>
      </c>
      <c r="V87" s="33">
        <f t="shared" si="14"/>
        <v>0</v>
      </c>
      <c r="W87" s="31">
        <f>IF($B87&lt;=TermMed,'Policy projection'!$C87*(PremiumMed*VLOOKUP(PremiumMed,PremiumCharge,2)),0)</f>
        <v>0.68928297399164884</v>
      </c>
      <c r="X87" s="32">
        <f>IF($B87&lt;=TermMed,'Policy projection'!$C87*(AllocPremMed*'Fund Projection'!$E87),0)</f>
        <v>5.0042627563108457</v>
      </c>
      <c r="Y87" s="32">
        <f>IF($B87&lt;=TermMed,'Policy projection'!$E87*'Fund Projection'!$F87*AllocPremMed*VLOOKUP(TermMed-$B87,ExitCharge,2,TRUE),0)</f>
        <v>0.50000925373472538</v>
      </c>
      <c r="Z87" s="32">
        <f>IF($B87&lt;=TermMed,SUM(W87:Y87)-'Policy projection'!$C87*'Fund Projection'!$G87,0)</f>
        <v>4.9972805222375625</v>
      </c>
      <c r="AA87" s="33">
        <f t="shared" si="15"/>
        <v>195.35129281966692</v>
      </c>
      <c r="AB87" s="31">
        <f>IF($B87&lt;=TermHigh,'Policy projection'!$C87*(PremiumMed*VLOOKUP(PremiumMed,PremiumCharge,2)),0)</f>
        <v>0.68928297399164884</v>
      </c>
      <c r="AC87" s="32">
        <f>IF($B87&lt;=TermHigh,'Policy projection'!$C87*(AllocPremMed*'Fund Projection'!$E87),0)</f>
        <v>5.0042627563108457</v>
      </c>
      <c r="AD87" s="32">
        <f>IF($B87&lt;=TermHigh,'Policy projection'!$E87*'Fund Projection'!$F87*AllocPremMed*VLOOKUP(TermHigh-$B87,ExitCharge,2,TRUE),0)</f>
        <v>1.0000185074694508</v>
      </c>
      <c r="AE87" s="32">
        <f>IF($B87&lt;=TermHigh,SUM(AB87:AD87)-'Policy projection'!$C87*'Fund Projection'!$G87,0)</f>
        <v>5.4972897759722876</v>
      </c>
      <c r="AF87" s="33">
        <f t="shared" si="16"/>
        <v>540.91774316589817</v>
      </c>
      <c r="AG87" s="31">
        <f>IF($B87&lt;=TermLow,'Policy projection'!$C87*(PremiumHigh*VLOOKUP(PremiumHigh,PremiumCharge,2)),0)</f>
        <v>0</v>
      </c>
      <c r="AH87" s="32">
        <f>IF($B87&lt;=TermLow,'Policy projection'!$C87*(AllocPremHigh*'Fund Projection'!$E87),0)</f>
        <v>0</v>
      </c>
      <c r="AI87" s="32">
        <f>IF($B87&lt;=TermLow,'Policy projection'!$E87*'Fund Projection'!$F87*AllocPremHigh*VLOOKUP(TermLow-$B87,ExitCharge,2,TRUE),0)</f>
        <v>0</v>
      </c>
      <c r="AJ87" s="32">
        <f>IF($B87&lt;=TermLow,SUM(AG87:AI87)-'Policy projection'!$C87*'Fund Projection'!$G87,0)</f>
        <v>0</v>
      </c>
      <c r="AK87" s="33">
        <f t="shared" si="17"/>
        <v>0</v>
      </c>
      <c r="AL87" s="31">
        <f>IF($B87&lt;=TermMed,'Policy projection'!$C87*(PremiumHigh*VLOOKUP(PremiumHigh,PremiumCharge,2)),0)</f>
        <v>0</v>
      </c>
      <c r="AM87" s="32">
        <f>IF($B87&lt;=TermMed,'Policy projection'!$C87*(AllocPremHigh*'Fund Projection'!$E87),0)</f>
        <v>10.109621729920899</v>
      </c>
      <c r="AN87" s="32">
        <f>IF($B87&lt;=TermMed,'Policy projection'!$E87*'Fund Projection'!$F87*AllocPremHigh*VLOOKUP(TermMed-$B87,ExitCharge,2,TRUE),0)</f>
        <v>1.0101197045145967</v>
      </c>
      <c r="AO87" s="32">
        <f>IF($B87&lt;=TermMed,SUM(AL87:AN87)-'Policy projection'!$C87*'Fund Projection'!$G87,0)</f>
        <v>9.9234669726358398</v>
      </c>
      <c r="AP87" s="33">
        <f t="shared" si="18"/>
        <v>389.3261968808103</v>
      </c>
      <c r="AQ87" s="31">
        <f>IF($B87&lt;=TermHigh,'Policy projection'!$C87*(PremiumHigh*VLOOKUP(PremiumHigh,PremiumCharge,2)),0)</f>
        <v>0</v>
      </c>
      <c r="AR87" s="32">
        <f>IF($B87&lt;=TermHigh,'Policy projection'!$C87*(AllocPremHigh*'Fund Projection'!$E87),0)</f>
        <v>10.109621729920899</v>
      </c>
      <c r="AS87" s="32">
        <f>IF($B87&lt;=TermHigh,'Policy projection'!$E87*'Fund Projection'!$F87*AllocPremHigh*VLOOKUP(TermHigh-$B87,ExitCharge,2,TRUE),0)</f>
        <v>2.0202394090291933</v>
      </c>
      <c r="AT87" s="32">
        <f>IF($B87&lt;=TermHigh,SUM(AQ87:AS87)-'Policy projection'!$C87*'Fund Projection'!$G87,0)</f>
        <v>10.933586677150435</v>
      </c>
      <c r="AU87" s="33">
        <f t="shared" si="19"/>
        <v>1083.0882398557621</v>
      </c>
    </row>
    <row r="88" spans="1:47" x14ac:dyDescent="0.3">
      <c r="A88">
        <f t="shared" si="21"/>
        <v>83</v>
      </c>
      <c r="B88">
        <f t="shared" si="20"/>
        <v>7</v>
      </c>
      <c r="C88" s="31">
        <f>IF($B88&lt;=TermLow,'Policy projection'!$C88*(PremiumLow*VLOOKUP(PremiumLow,PremiumCharge,2)),0)</f>
        <v>0</v>
      </c>
      <c r="D88" s="32">
        <f>IF($B88&lt;=TermLow,'Policy projection'!$C88*(AllocPremLow*'Fund Projection'!$E88),0)</f>
        <v>0</v>
      </c>
      <c r="E88" s="32">
        <f>IF($B88&lt;=TermLow,'Policy projection'!$E88*'Fund Projection'!$F88*AllocPremLow*VLOOKUP(TermLow-$B88,ExitCharge,2,TRUE),0)</f>
        <v>0</v>
      </c>
      <c r="F88" s="32">
        <f>IF($B88&lt;=TermLow,SUM(C88:E88)-'Policy projection'!$C88*'Fund Projection'!$G88,0)</f>
        <v>0</v>
      </c>
      <c r="G88" s="33">
        <f t="shared" si="11"/>
        <v>0</v>
      </c>
      <c r="H88" s="31">
        <f>IF($B88&lt;=TermMed,'Policy projection'!$C88*(PremiumLow*VLOOKUP(PremiumLow,PremiumCharge,2)),0)</f>
        <v>1.0291856405412809</v>
      </c>
      <c r="I88" s="32">
        <f>IF($B88&lt;=TermMed,'Policy projection'!$C88*(AllocPremLow*'Fund Projection'!$E88),0)</f>
        <v>2.4722091692778374</v>
      </c>
      <c r="J88" s="32">
        <f>IF($B88&lt;=TermMed,'Policy projection'!$E88*'Fund Projection'!$F88*AllocPremLow*VLOOKUP(TermMed-$B88,ExitCharge,2,TRUE),0)</f>
        <v>0.24701489949701055</v>
      </c>
      <c r="K88" s="32">
        <f>IF($B88&lt;=TermMed,SUM(H88:J88)-'Policy projection'!$C88*'Fund Projection'!$G88,0)</f>
        <v>2.5570227763644624</v>
      </c>
      <c r="L88" s="33">
        <f t="shared" si="12"/>
        <v>96.239502828677985</v>
      </c>
      <c r="M88" s="31">
        <f>IF($B88&lt;=TermHigh,'Policy projection'!$C88*(PremiumLow*VLOOKUP(PremiumLow,PremiumCharge,2)),0)</f>
        <v>1.0291856405412809</v>
      </c>
      <c r="N88" s="32">
        <f>IF($B88&lt;=TermHigh,'Policy projection'!$C88*(AllocPremLow*'Fund Projection'!$E88),0)</f>
        <v>2.4722091692778374</v>
      </c>
      <c r="O88" s="32">
        <f>IF($B88&lt;=TermHigh,'Policy projection'!$E88*'Fund Projection'!$F88*AllocPremLow*VLOOKUP(TermHigh-$B88,ExitCharge,2,TRUE),0)</f>
        <v>0.49402979899402111</v>
      </c>
      <c r="P88" s="32">
        <f>IF($B88&lt;=TermHigh,SUM(M88:O88)-'Policy projection'!$C88*'Fund Projection'!$G88,0)</f>
        <v>2.8040376758614727</v>
      </c>
      <c r="Q88" s="33">
        <f t="shared" si="13"/>
        <v>268.177655557337</v>
      </c>
      <c r="R88" s="31">
        <f>IF($B88&lt;=TermLow,'Policy projection'!$C88*(PremiumMed*VLOOKUP(PremiumMed,PremiumCharge,2)),0)</f>
        <v>0</v>
      </c>
      <c r="S88" s="32">
        <f>IF($B88&lt;=TermLow,'Policy projection'!$C88*(AllocPremMed*'Fund Projection'!$E88),0)</f>
        <v>0</v>
      </c>
      <c r="T88" s="32">
        <f>IF($B88&lt;=TermLow,'Policy projection'!$E88*'Fund Projection'!$F88*AllocPremMed*VLOOKUP(TermLow-$B88,ExitCharge,2,TRUE),0)</f>
        <v>0</v>
      </c>
      <c r="U88" s="32">
        <f>IF($B88&lt;=TermLow,SUM(R88:T88)-'Policy projection'!$C88*'Fund Projection'!$G88,0)</f>
        <v>0</v>
      </c>
      <c r="V88" s="33">
        <f t="shared" si="14"/>
        <v>0</v>
      </c>
      <c r="W88" s="31">
        <f>IF($B88&lt;=TermMed,'Policy projection'!$C88*(PremiumMed*VLOOKUP(PremiumMed,PremiumCharge,2)),0)</f>
        <v>0.68612376036085387</v>
      </c>
      <c r="X88" s="32">
        <f>IF($B88&lt;=TermMed,'Policy projection'!$C88*(AllocPremMed*'Fund Projection'!$E88),0)</f>
        <v>5.0463651084228012</v>
      </c>
      <c r="Y88" s="32">
        <f>IF($B88&lt;=TermMed,'Policy projection'!$E88*'Fund Projection'!$F88*AllocPremMed*VLOOKUP(TermMed-$B88,ExitCharge,2,TRUE),0)</f>
        <v>0.50421598041657834</v>
      </c>
      <c r="Z88" s="32">
        <f>IF($B88&lt;=TermMed,SUM(W88:Y88)-'Policy projection'!$C88*'Fund Projection'!$G88,0)</f>
        <v>5.0453179162485666</v>
      </c>
      <c r="AA88" s="33">
        <f t="shared" si="15"/>
        <v>191.16797601751131</v>
      </c>
      <c r="AB88" s="31">
        <f>IF($B88&lt;=TermHigh,'Policy projection'!$C88*(PremiumMed*VLOOKUP(PremiumMed,PremiumCharge,2)),0)</f>
        <v>0.68612376036085387</v>
      </c>
      <c r="AC88" s="32">
        <f>IF($B88&lt;=TermHigh,'Policy projection'!$C88*(AllocPremMed*'Fund Projection'!$E88),0)</f>
        <v>5.0463651084228012</v>
      </c>
      <c r="AD88" s="32">
        <f>IF($B88&lt;=TermHigh,'Policy projection'!$E88*'Fund Projection'!$F88*AllocPremMed*VLOOKUP(TermHigh-$B88,ExitCharge,2,TRUE),0)</f>
        <v>1.0084319608331567</v>
      </c>
      <c r="AE88" s="32">
        <f>IF($B88&lt;=TermHigh,SUM(AB88:AD88)-'Policy projection'!$C88*'Fund Projection'!$G88,0)</f>
        <v>5.5495338966651451</v>
      </c>
      <c r="AF88" s="33">
        <f t="shared" si="16"/>
        <v>537.67427731978376</v>
      </c>
      <c r="AG88" s="31">
        <f>IF($B88&lt;=TermLow,'Policy projection'!$C88*(PremiumHigh*VLOOKUP(PremiumHigh,PremiumCharge,2)),0)</f>
        <v>0</v>
      </c>
      <c r="AH88" s="32">
        <f>IF($B88&lt;=TermLow,'Policy projection'!$C88*(AllocPremHigh*'Fund Projection'!$E88),0)</f>
        <v>0</v>
      </c>
      <c r="AI88" s="32">
        <f>IF($B88&lt;=TermLow,'Policy projection'!$E88*'Fund Projection'!$F88*AllocPremHigh*VLOOKUP(TermLow-$B88,ExitCharge,2,TRUE),0)</f>
        <v>0</v>
      </c>
      <c r="AJ88" s="32">
        <f>IF($B88&lt;=TermLow,SUM(AG88:AI88)-'Policy projection'!$C88*'Fund Projection'!$G88,0)</f>
        <v>0</v>
      </c>
      <c r="AK88" s="33">
        <f t="shared" si="17"/>
        <v>0</v>
      </c>
      <c r="AL88" s="31">
        <f>IF($B88&lt;=TermMed,'Policy projection'!$C88*(PremiumHigh*VLOOKUP(PremiumHigh,PremiumCharge,2)),0)</f>
        <v>0</v>
      </c>
      <c r="AM88" s="32">
        <f>IF($B88&lt;=TermMed,'Policy projection'!$C88*(AllocPremHigh*'Fund Projection'!$E88),0)</f>
        <v>10.19467698671273</v>
      </c>
      <c r="AN88" s="32">
        <f>IF($B88&lt;=TermMed,'Policy projection'!$E88*'Fund Projection'!$F88*AllocPremHigh*VLOOKUP(TermMed-$B88,ExitCharge,2,TRUE),0)</f>
        <v>1.0186181422557137</v>
      </c>
      <c r="AO88" s="32">
        <f>IF($B88&lt;=TermMed,SUM(AL88:AN88)-'Policy projection'!$C88*'Fund Projection'!$G88,0)</f>
        <v>10.021908196016778</v>
      </c>
      <c r="AP88" s="33">
        <f t="shared" si="18"/>
        <v>381.02492239517784</v>
      </c>
      <c r="AQ88" s="31">
        <f>IF($B88&lt;=TermHigh,'Policy projection'!$C88*(PremiumHigh*VLOOKUP(PremiumHigh,PremiumCharge,2)),0)</f>
        <v>0</v>
      </c>
      <c r="AR88" s="32">
        <f>IF($B88&lt;=TermHigh,'Policy projection'!$C88*(AllocPremHigh*'Fund Projection'!$E88),0)</f>
        <v>10.19467698671273</v>
      </c>
      <c r="AS88" s="32">
        <f>IF($B88&lt;=TermHigh,'Policy projection'!$E88*'Fund Projection'!$F88*AllocPremHigh*VLOOKUP(TermHigh-$B88,ExitCharge,2,TRUE),0)</f>
        <v>2.0372362845114274</v>
      </c>
      <c r="AT88" s="32">
        <f>IF($B88&lt;=TermHigh,SUM(AQ88:AS88)-'Policy projection'!$C88*'Fund Projection'!$G88,0)</f>
        <v>11.040526338272493</v>
      </c>
      <c r="AU88" s="33">
        <f t="shared" si="19"/>
        <v>1076.6675208446773</v>
      </c>
    </row>
    <row r="89" spans="1:47" x14ac:dyDescent="0.3">
      <c r="A89">
        <f t="shared" si="21"/>
        <v>84</v>
      </c>
      <c r="B89">
        <f t="shared" si="20"/>
        <v>7</v>
      </c>
      <c r="C89" s="31">
        <f>IF($B89&lt;=TermLow,'Policy projection'!$C89*(PremiumLow*VLOOKUP(PremiumLow,PremiumCharge,2)),0)</f>
        <v>0</v>
      </c>
      <c r="D89" s="32">
        <f>IF($B89&lt;=TermLow,'Policy projection'!$C89*(AllocPremLow*'Fund Projection'!$E89),0)</f>
        <v>0</v>
      </c>
      <c r="E89" s="32">
        <f>IF($B89&lt;=TermLow,'Policy projection'!$E89*'Fund Projection'!$F89*AllocPremLow*VLOOKUP(TermLow-$B89,ExitCharge,2,TRUE),0)</f>
        <v>0</v>
      </c>
      <c r="F89" s="32">
        <f>IF($B89&lt;=TermLow,SUM(C89:E89)-'Policy projection'!$C89*'Fund Projection'!$G89,0)</f>
        <v>0</v>
      </c>
      <c r="G89" s="33">
        <f t="shared" si="11"/>
        <v>0</v>
      </c>
      <c r="H89" s="31">
        <f>IF($B89&lt;=TermMed,'Policy projection'!$C89*(PremiumLow*VLOOKUP(PremiumLow,PremiumCharge,2)),0)</f>
        <v>1.0244685396888</v>
      </c>
      <c r="I89" s="32">
        <f>IF($B89&lt;=TermMed,'Policy projection'!$C89*(AllocPremLow*'Fund Projection'!$E89),0)</f>
        <v>2.492647292431875</v>
      </c>
      <c r="J89" s="32">
        <f>IF($B89&lt;=TermMed,'Policy projection'!$E89*'Fund Projection'!$F89*AllocPremLow*VLOOKUP(TermMed-$B89,ExitCharge,2,TRUE),0)</f>
        <v>0.24905700863548483</v>
      </c>
      <c r="K89" s="32">
        <f>IF($B89&lt;=TermMed,SUM(H89:J89)-'Policy projection'!$C89*'Fund Projection'!$G89,0)</f>
        <v>2.5796534680424337</v>
      </c>
      <c r="L89" s="33">
        <f t="shared" si="12"/>
        <v>94.083477980766347</v>
      </c>
      <c r="M89" s="31">
        <f>IF($B89&lt;=TermHigh,'Policy projection'!$C89*(PremiumLow*VLOOKUP(PremiumLow,PremiumCharge,2)),0)</f>
        <v>1.0244685396888</v>
      </c>
      <c r="N89" s="32">
        <f>IF($B89&lt;=TermHigh,'Policy projection'!$C89*(AllocPremLow*'Fund Projection'!$E89),0)</f>
        <v>2.492647292431875</v>
      </c>
      <c r="O89" s="32">
        <f>IF($B89&lt;=TermHigh,'Policy projection'!$E89*'Fund Projection'!$F89*AllocPremLow*VLOOKUP(TermHigh-$B89,ExitCharge,2,TRUE),0)</f>
        <v>0.49811401727096966</v>
      </c>
      <c r="P89" s="32">
        <f>IF($B89&lt;=TermHigh,SUM(M89:O89)-'Policy projection'!$C89*'Fund Projection'!$G89,0)</f>
        <v>2.8287104766779185</v>
      </c>
      <c r="Q89" s="33">
        <f t="shared" si="13"/>
        <v>266.49102477963112</v>
      </c>
      <c r="R89" s="31">
        <f>IF($B89&lt;=TermLow,'Policy projection'!$C89*(PremiumMed*VLOOKUP(PremiumMed,PremiumCharge,2)),0)</f>
        <v>0</v>
      </c>
      <c r="S89" s="32">
        <f>IF($B89&lt;=TermLow,'Policy projection'!$C89*(AllocPremMed*'Fund Projection'!$E89),0)</f>
        <v>0</v>
      </c>
      <c r="T89" s="32">
        <f>IF($B89&lt;=TermLow,'Policy projection'!$E89*'Fund Projection'!$F89*AllocPremMed*VLOOKUP(TermLow-$B89,ExitCharge,2,TRUE),0)</f>
        <v>0</v>
      </c>
      <c r="U89" s="32">
        <f>IF($B89&lt;=TermLow,SUM(R89:T89)-'Policy projection'!$C89*'Fund Projection'!$G89,0)</f>
        <v>0</v>
      </c>
      <c r="V89" s="33">
        <f t="shared" si="14"/>
        <v>0</v>
      </c>
      <c r="W89" s="31">
        <f>IF($B89&lt;=TermMed,'Policy projection'!$C89*(PremiumMed*VLOOKUP(PremiumMed,PremiumCharge,2)),0)</f>
        <v>0.68297902645919994</v>
      </c>
      <c r="X89" s="32">
        <f>IF($B89&lt;=TermMed,'Policy projection'!$C89*(AllocPremMed*'Fund Projection'!$E89),0)</f>
        <v>5.0880841639331056</v>
      </c>
      <c r="Y89" s="32">
        <f>IF($B89&lt;=TermMed,'Policy projection'!$E89*'Fund Projection'!$F89*AllocPremMed*VLOOKUP(TermMed-$B89,ExitCharge,2,TRUE),0)</f>
        <v>0.50838440937964946</v>
      </c>
      <c r="Z89" s="32">
        <f>IF($B89&lt;=TermMed,SUM(W89:Y89)-'Policy projection'!$C89*'Fund Projection'!$G89,0)</f>
        <v>5.0929282270582288</v>
      </c>
      <c r="AA89" s="33">
        <f t="shared" si="15"/>
        <v>186.91919133466905</v>
      </c>
      <c r="AB89" s="31">
        <f>IF($B89&lt;=TermHigh,'Policy projection'!$C89*(PremiumMed*VLOOKUP(PremiumMed,PremiumCharge,2)),0)</f>
        <v>0.68297902645919994</v>
      </c>
      <c r="AC89" s="32">
        <f>IF($B89&lt;=TermHigh,'Policy projection'!$C89*(AllocPremMed*'Fund Projection'!$E89),0)</f>
        <v>5.0880841639331056</v>
      </c>
      <c r="AD89" s="32">
        <f>IF($B89&lt;=TermHigh,'Policy projection'!$E89*'Fund Projection'!$F89*AllocPremMed*VLOOKUP(TermHigh-$B89,ExitCharge,2,TRUE),0)</f>
        <v>1.0167688187592989</v>
      </c>
      <c r="AE89" s="32">
        <f>IF($B89&lt;=TermHigh,SUM(AB89:AD89)-'Policy projection'!$C89*'Fund Projection'!$G89,0)</f>
        <v>5.6013126364378776</v>
      </c>
      <c r="AF89" s="33">
        <f t="shared" si="16"/>
        <v>534.36505291195101</v>
      </c>
      <c r="AG89" s="31">
        <f>IF($B89&lt;=TermLow,'Policy projection'!$C89*(PremiumHigh*VLOOKUP(PremiumHigh,PremiumCharge,2)),0)</f>
        <v>0</v>
      </c>
      <c r="AH89" s="32">
        <f>IF($B89&lt;=TermLow,'Policy projection'!$C89*(AllocPremHigh*'Fund Projection'!$E89),0)</f>
        <v>0</v>
      </c>
      <c r="AI89" s="32">
        <f>IF($B89&lt;=TermLow,'Policy projection'!$E89*'Fund Projection'!$F89*AllocPremHigh*VLOOKUP(TermLow-$B89,ExitCharge,2,TRUE),0)</f>
        <v>0</v>
      </c>
      <c r="AJ89" s="32">
        <f>IF($B89&lt;=TermLow,SUM(AG89:AI89)-'Policy projection'!$C89*'Fund Projection'!$G89,0)</f>
        <v>0</v>
      </c>
      <c r="AK89" s="33">
        <f t="shared" si="17"/>
        <v>0</v>
      </c>
      <c r="AL89" s="31">
        <f>IF($B89&lt;=TermMed,'Policy projection'!$C89*(PremiumHigh*VLOOKUP(PremiumHigh,PremiumCharge,2)),0)</f>
        <v>0</v>
      </c>
      <c r="AM89" s="32">
        <f>IF($B89&lt;=TermMed,'Policy projection'!$C89*(AllocPremHigh*'Fund Projection'!$E89),0)</f>
        <v>10.278957906935567</v>
      </c>
      <c r="AN89" s="32">
        <f>IF($B89&lt;=TermMed,'Policy projection'!$E89*'Fund Projection'!$F89*AllocPremHigh*VLOOKUP(TermMed-$B89,ExitCharge,2,TRUE),0)</f>
        <v>1.0270392108679787</v>
      </c>
      <c r="AO89" s="32">
        <f>IF($B89&lt;=TermMed,SUM(AL89:AN89)-'Policy projection'!$C89*'Fund Projection'!$G89,0)</f>
        <v>10.119477745089821</v>
      </c>
      <c r="AP89" s="33">
        <f t="shared" si="18"/>
        <v>372.59061804247426</v>
      </c>
      <c r="AQ89" s="31">
        <f>IF($B89&lt;=TermHigh,'Policy projection'!$C89*(PremiumHigh*VLOOKUP(PremiumHigh,PremiumCharge,2)),0)</f>
        <v>0</v>
      </c>
      <c r="AR89" s="32">
        <f>IF($B89&lt;=TermHigh,'Policy projection'!$C89*(AllocPremHigh*'Fund Projection'!$E89),0)</f>
        <v>10.278957906935567</v>
      </c>
      <c r="AS89" s="32">
        <f>IF($B89&lt;=TermHigh,'Policy projection'!$E89*'Fund Projection'!$F89*AllocPremHigh*VLOOKUP(TermHigh-$B89,ExitCharge,2,TRUE),0)</f>
        <v>2.0540784217359573</v>
      </c>
      <c r="AT89" s="32">
        <f>IF($B89&lt;=TermHigh,SUM(AQ89:AS89)-'Policy projection'!$C89*'Fund Projection'!$G89,0)</f>
        <v>11.146516955957798</v>
      </c>
      <c r="AU89" s="33">
        <f t="shared" si="19"/>
        <v>1070.113109176591</v>
      </c>
    </row>
    <row r="90" spans="1:47" x14ac:dyDescent="0.3">
      <c r="A90">
        <f t="shared" si="21"/>
        <v>85</v>
      </c>
      <c r="B90">
        <f t="shared" si="20"/>
        <v>8</v>
      </c>
      <c r="C90" s="31">
        <f>IF($B90&lt;=TermLow,'Policy projection'!$C90*(PremiumLow*VLOOKUP(PremiumLow,PremiumCharge,2)),0)</f>
        <v>0</v>
      </c>
      <c r="D90" s="32">
        <f>IF($B90&lt;=TermLow,'Policy projection'!$C90*(AllocPremLow*'Fund Projection'!$E90),0)</f>
        <v>0</v>
      </c>
      <c r="E90" s="32">
        <f>IF($B90&lt;=TermLow,'Policy projection'!$E90*'Fund Projection'!$F90*AllocPremLow*VLOOKUP(TermLow-$B90,ExitCharge,2,TRUE),0)</f>
        <v>0</v>
      </c>
      <c r="F90" s="32">
        <f>IF($B90&lt;=TermLow,SUM(C90:E90)-'Policy projection'!$C90*'Fund Projection'!$G90,0)</f>
        <v>0</v>
      </c>
      <c r="G90" s="33">
        <f t="shared" si="11"/>
        <v>0</v>
      </c>
      <c r="H90" s="31">
        <f>IF($B90&lt;=TermMed,'Policy projection'!$C90*(PremiumLow*VLOOKUP(PremiumLow,PremiumCharge,2)),0)</f>
        <v>1.019773058881893</v>
      </c>
      <c r="I90" s="32">
        <f>IF($B90&lt;=TermMed,'Policy projection'!$C90*(AllocPremLow*'Fund Projection'!$E90),0)</f>
        <v>2.5128987724700149</v>
      </c>
      <c r="J90" s="32">
        <f>IF($B90&lt;=TermMed,'Policy projection'!$E90*'Fund Projection'!$F90*AllocPremLow*VLOOKUP(TermMed-$B90,ExitCharge,2,TRUE),0)</f>
        <v>0.25108046901596237</v>
      </c>
      <c r="K90" s="32">
        <f>IF($B90&lt;=TermMed,SUM(H90:J90)-'Policy projection'!$C90*'Fund Projection'!$G90,0)</f>
        <v>2.6020806008662882</v>
      </c>
      <c r="L90" s="33">
        <f t="shared" si="12"/>
        <v>91.895839004310432</v>
      </c>
      <c r="M90" s="31">
        <f>IF($B90&lt;=TermHigh,'Policy projection'!$C90*(PremiumLow*VLOOKUP(PremiumLow,PremiumCharge,2)),0)</f>
        <v>1.019773058881893</v>
      </c>
      <c r="N90" s="32">
        <f>IF($B90&lt;=TermHigh,'Policy projection'!$C90*(AllocPremLow*'Fund Projection'!$E90),0)</f>
        <v>2.5128987724700149</v>
      </c>
      <c r="O90" s="32">
        <f>IF($B90&lt;=TermHigh,'Policy projection'!$E90*'Fund Projection'!$F90*AllocPremLow*VLOOKUP(TermHigh-$B90,ExitCharge,2,TRUE),0)</f>
        <v>0.50216093803192474</v>
      </c>
      <c r="P90" s="32">
        <f>IF($B90&lt;=TermHigh,SUM(M90:O90)-'Policy projection'!$C90*'Fund Projection'!$G90,0)</f>
        <v>2.8531610698822503</v>
      </c>
      <c r="Q90" s="33">
        <f t="shared" si="13"/>
        <v>264.77269357286832</v>
      </c>
      <c r="R90" s="31">
        <f>IF($B90&lt;=TermLow,'Policy projection'!$C90*(PremiumMed*VLOOKUP(PremiumMed,PremiumCharge,2)),0)</f>
        <v>0</v>
      </c>
      <c r="S90" s="32">
        <f>IF($B90&lt;=TermLow,'Policy projection'!$C90*(AllocPremMed*'Fund Projection'!$E90),0)</f>
        <v>0</v>
      </c>
      <c r="T90" s="32">
        <f>IF($B90&lt;=TermLow,'Policy projection'!$E90*'Fund Projection'!$F90*AllocPremMed*VLOOKUP(TermLow-$B90,ExitCharge,2,TRUE),0)</f>
        <v>0</v>
      </c>
      <c r="U90" s="32">
        <f>IF($B90&lt;=TermLow,SUM(R90:T90)-'Policy projection'!$C90*'Fund Projection'!$G90,0)</f>
        <v>0</v>
      </c>
      <c r="V90" s="33">
        <f t="shared" si="14"/>
        <v>0</v>
      </c>
      <c r="W90" s="31">
        <f>IF($B90&lt;=TermMed,'Policy projection'!$C90*(PremiumMed*VLOOKUP(PremiumMed,PremiumCharge,2)),0)</f>
        <v>0.6798487059212619</v>
      </c>
      <c r="X90" s="32">
        <f>IF($B90&lt;=TermMed,'Policy projection'!$C90*(AllocPremMed*'Fund Projection'!$E90),0)</f>
        <v>5.1294222365882778</v>
      </c>
      <c r="Y90" s="32">
        <f>IF($B90&lt;=TermMed,'Policy projection'!$E90*'Fund Projection'!$F90*AllocPremMed*VLOOKUP(TermMed-$B90,ExitCharge,2,TRUE),0)</f>
        <v>0.51251477180577876</v>
      </c>
      <c r="Z90" s="32">
        <f>IF($B90&lt;=TermMed,SUM(W90:Y90)-'Policy projection'!$C90*'Fund Projection'!$G90,0)</f>
        <v>5.1401140148137356</v>
      </c>
      <c r="AA90" s="33">
        <f t="shared" si="15"/>
        <v>182.60509307150528</v>
      </c>
      <c r="AB90" s="31">
        <f>IF($B90&lt;=TermHigh,'Policy projection'!$C90*(PremiumMed*VLOOKUP(PremiumMed,PremiumCharge,2)),0)</f>
        <v>0.6798487059212619</v>
      </c>
      <c r="AC90" s="32">
        <f>IF($B90&lt;=TermHigh,'Policy projection'!$C90*(AllocPremMed*'Fund Projection'!$E90),0)</f>
        <v>5.1294222365882778</v>
      </c>
      <c r="AD90" s="32">
        <f>IF($B90&lt;=TermHigh,'Policy projection'!$E90*'Fund Projection'!$F90*AllocPremMed*VLOOKUP(TermHigh-$B90,ExitCharge,2,TRUE),0)</f>
        <v>1.0250295436115575</v>
      </c>
      <c r="AE90" s="32">
        <f>IF($B90&lt;=TermHigh,SUM(AB90:AD90)-'Policy projection'!$C90*'Fund Projection'!$G90,0)</f>
        <v>5.6526287866195144</v>
      </c>
      <c r="AF90" s="33">
        <f t="shared" si="16"/>
        <v>530.99026132931294</v>
      </c>
      <c r="AG90" s="31">
        <f>IF($B90&lt;=TermLow,'Policy projection'!$C90*(PremiumHigh*VLOOKUP(PremiumHigh,PremiumCharge,2)),0)</f>
        <v>0</v>
      </c>
      <c r="AH90" s="32">
        <f>IF($B90&lt;=TermLow,'Policy projection'!$C90*(AllocPremHigh*'Fund Projection'!$E90),0)</f>
        <v>0</v>
      </c>
      <c r="AI90" s="32">
        <f>IF($B90&lt;=TermLow,'Policy projection'!$E90*'Fund Projection'!$F90*AllocPremHigh*VLOOKUP(TermLow-$B90,ExitCharge,2,TRUE),0)</f>
        <v>0</v>
      </c>
      <c r="AJ90" s="32">
        <f>IF($B90&lt;=TermLow,SUM(AG90:AI90)-'Policy projection'!$C90*'Fund Projection'!$G90,0)</f>
        <v>0</v>
      </c>
      <c r="AK90" s="33">
        <f t="shared" si="17"/>
        <v>0</v>
      </c>
      <c r="AL90" s="31">
        <f>IF($B90&lt;=TermMed,'Policy projection'!$C90*(PremiumHigh*VLOOKUP(PremiumHigh,PremiumCharge,2)),0)</f>
        <v>0</v>
      </c>
      <c r="AM90" s="32">
        <f>IF($B90&lt;=TermMed,'Policy projection'!$C90*(AllocPremHigh*'Fund Projection'!$E90),0)</f>
        <v>10.362469164824804</v>
      </c>
      <c r="AN90" s="32">
        <f>IF($B90&lt;=TermMed,'Policy projection'!$E90*'Fund Projection'!$F90*AllocPremHigh*VLOOKUP(TermMed-$B90,ExitCharge,2,TRUE),0)</f>
        <v>1.0353833773854118</v>
      </c>
      <c r="AO90" s="32">
        <f>IF($B90&lt;=TermMed,SUM(AL90:AN90)-'Policy projection'!$C90*'Fund Projection'!$G90,0)</f>
        <v>10.216180842708633</v>
      </c>
      <c r="AP90" s="33">
        <f t="shared" si="18"/>
        <v>364.02360120589475</v>
      </c>
      <c r="AQ90" s="31">
        <f>IF($B90&lt;=TermHigh,'Policy projection'!$C90*(PremiumHigh*VLOOKUP(PremiumHigh,PremiumCharge,2)),0)</f>
        <v>0</v>
      </c>
      <c r="AR90" s="32">
        <f>IF($B90&lt;=TermHigh,'Policy projection'!$C90*(AllocPremHigh*'Fund Projection'!$E90),0)</f>
        <v>10.362469164824804</v>
      </c>
      <c r="AS90" s="32">
        <f>IF($B90&lt;=TermHigh,'Policy projection'!$E90*'Fund Projection'!$F90*AllocPremHigh*VLOOKUP(TermHigh-$B90,ExitCharge,2,TRUE),0)</f>
        <v>2.0707667547708235</v>
      </c>
      <c r="AT90" s="32">
        <f>IF($B90&lt;=TermHigh,SUM(AQ90:AS90)-'Policy projection'!$C90*'Fund Projection'!$G90,0)</f>
        <v>11.251564220094046</v>
      </c>
      <c r="AU90" s="33">
        <f t="shared" si="19"/>
        <v>1063.4253968422022</v>
      </c>
    </row>
    <row r="91" spans="1:47" x14ac:dyDescent="0.3">
      <c r="A91">
        <f t="shared" si="21"/>
        <v>86</v>
      </c>
      <c r="B91">
        <f t="shared" si="20"/>
        <v>8</v>
      </c>
      <c r="C91" s="31">
        <f>IF($B91&lt;=TermLow,'Policy projection'!$C91*(PremiumLow*VLOOKUP(PremiumLow,PremiumCharge,2)),0)</f>
        <v>0</v>
      </c>
      <c r="D91" s="32">
        <f>IF($B91&lt;=TermLow,'Policy projection'!$C91*(AllocPremLow*'Fund Projection'!$E91),0)</f>
        <v>0</v>
      </c>
      <c r="E91" s="32">
        <f>IF($B91&lt;=TermLow,'Policy projection'!$E91*'Fund Projection'!$F91*AllocPremLow*VLOOKUP(TermLow-$B91,ExitCharge,2,TRUE),0)</f>
        <v>0</v>
      </c>
      <c r="F91" s="32">
        <f>IF($B91&lt;=TermLow,SUM(C91:E91)-'Policy projection'!$C91*'Fund Projection'!$G91,0)</f>
        <v>0</v>
      </c>
      <c r="G91" s="33">
        <f t="shared" si="11"/>
        <v>0</v>
      </c>
      <c r="H91" s="31">
        <f>IF($B91&lt;=TermMed,'Policy projection'!$C91*(PremiumLow*VLOOKUP(PremiumLow,PremiumCharge,2)),0)</f>
        <v>1.0150990990286841</v>
      </c>
      <c r="I91" s="32">
        <f>IF($B91&lt;=TermMed,'Policy projection'!$C91*(AllocPremLow*'Fund Projection'!$E91),0)</f>
        <v>2.5329647369006314</v>
      </c>
      <c r="J91" s="32">
        <f>IF($B91&lt;=TermMed,'Policy projection'!$E91*'Fund Projection'!$F91*AllocPremLow*VLOOKUP(TermMed-$B91,ExitCharge,2,TRUE),0)</f>
        <v>0.25308539329532143</v>
      </c>
      <c r="K91" s="32">
        <f>IF($B91&lt;=TermMed,SUM(H91:J91)-'Policy projection'!$C91*'Fund Projection'!$G91,0)</f>
        <v>2.624305397160331</v>
      </c>
      <c r="L91" s="33">
        <f t="shared" si="12"/>
        <v>89.676657732628769</v>
      </c>
      <c r="M91" s="31">
        <f>IF($B91&lt;=TermHigh,'Policy projection'!$C91*(PremiumLow*VLOOKUP(PremiumLow,PremiumCharge,2)),0)</f>
        <v>1.0150990990286841</v>
      </c>
      <c r="N91" s="32">
        <f>IF($B91&lt;=TermHigh,'Policy projection'!$C91*(AllocPremLow*'Fund Projection'!$E91),0)</f>
        <v>2.5329647369006314</v>
      </c>
      <c r="O91" s="32">
        <f>IF($B91&lt;=TermHigh,'Policy projection'!$E91*'Fund Projection'!$F91*AllocPremLow*VLOOKUP(TermHigh-$B91,ExitCharge,2,TRUE),0)</f>
        <v>0.50617078659064285</v>
      </c>
      <c r="P91" s="32">
        <f>IF($B91&lt;=TermHigh,SUM(M91:O91)-'Policy projection'!$C91*'Fund Projection'!$G91,0)</f>
        <v>2.8773907904556522</v>
      </c>
      <c r="Q91" s="33">
        <f t="shared" si="13"/>
        <v>263.02275205953964</v>
      </c>
      <c r="R91" s="31">
        <f>IF($B91&lt;=TermLow,'Policy projection'!$C91*(PremiumMed*VLOOKUP(PremiumMed,PremiumCharge,2)),0)</f>
        <v>0</v>
      </c>
      <c r="S91" s="32">
        <f>IF($B91&lt;=TermLow,'Policy projection'!$C91*(AllocPremMed*'Fund Projection'!$E91),0)</f>
        <v>0</v>
      </c>
      <c r="T91" s="32">
        <f>IF($B91&lt;=TermLow,'Policy projection'!$E91*'Fund Projection'!$F91*AllocPremMed*VLOOKUP(TermLow-$B91,ExitCharge,2,TRUE),0)</f>
        <v>0</v>
      </c>
      <c r="U91" s="32">
        <f>IF($B91&lt;=TermLow,SUM(R91:T91)-'Policy projection'!$C91*'Fund Projection'!$G91,0)</f>
        <v>0</v>
      </c>
      <c r="V91" s="33">
        <f t="shared" si="14"/>
        <v>0</v>
      </c>
      <c r="W91" s="31">
        <f>IF($B91&lt;=TermMed,'Policy projection'!$C91*(PremiumMed*VLOOKUP(PremiumMed,PremiumCharge,2)),0)</f>
        <v>0.67673273268578937</v>
      </c>
      <c r="X91" s="32">
        <f>IF($B91&lt;=TermMed,'Policy projection'!$C91*(AllocPremMed*'Fund Projection'!$E91),0)</f>
        <v>5.1703816279002579</v>
      </c>
      <c r="Y91" s="32">
        <f>IF($B91&lt;=TermMed,'Policy projection'!$E91*'Fund Projection'!$F91*AllocPremMed*VLOOKUP(TermMed-$B91,ExitCharge,2,TRUE),0)</f>
        <v>0.51660729765436741</v>
      </c>
      <c r="Z91" s="32">
        <f>IF($B91&lt;=TermMed,SUM(W91:Y91)-'Policy projection'!$C91*'Fund Projection'!$G91,0)</f>
        <v>5.1868778261761088</v>
      </c>
      <c r="AA91" s="33">
        <f t="shared" si="15"/>
        <v>178.22583361115613</v>
      </c>
      <c r="AB91" s="31">
        <f>IF($B91&lt;=TermHigh,'Policy projection'!$C91*(PremiumMed*VLOOKUP(PremiumMed,PremiumCharge,2)),0)</f>
        <v>0.67673273268578937</v>
      </c>
      <c r="AC91" s="32">
        <f>IF($B91&lt;=TermHigh,'Policy projection'!$C91*(AllocPremMed*'Fund Projection'!$E91),0)</f>
        <v>5.1703816279002579</v>
      </c>
      <c r="AD91" s="32">
        <f>IF($B91&lt;=TermHigh,'Policy projection'!$E91*'Fund Projection'!$F91*AllocPremMed*VLOOKUP(TermHigh-$B91,ExitCharge,2,TRUE),0)</f>
        <v>1.0332145953087348</v>
      </c>
      <c r="AE91" s="32">
        <f>IF($B91&lt;=TermHigh,SUM(AB91:AD91)-'Policy projection'!$C91*'Fund Projection'!$G91,0)</f>
        <v>5.7034851238304762</v>
      </c>
      <c r="AF91" s="33">
        <f t="shared" si="16"/>
        <v>527.55009196489891</v>
      </c>
      <c r="AG91" s="31">
        <f>IF($B91&lt;=TermLow,'Policy projection'!$C91*(PremiumHigh*VLOOKUP(PremiumHigh,PremiumCharge,2)),0)</f>
        <v>0</v>
      </c>
      <c r="AH91" s="32">
        <f>IF($B91&lt;=TermLow,'Policy projection'!$C91*(AllocPremHigh*'Fund Projection'!$E91),0)</f>
        <v>0</v>
      </c>
      <c r="AI91" s="32">
        <f>IF($B91&lt;=TermLow,'Policy projection'!$E91*'Fund Projection'!$F91*AllocPremHigh*VLOOKUP(TermLow-$B91,ExitCharge,2,TRUE),0)</f>
        <v>0</v>
      </c>
      <c r="AJ91" s="32">
        <f>IF($B91&lt;=TermLow,SUM(AG91:AI91)-'Policy projection'!$C91*'Fund Projection'!$G91,0)</f>
        <v>0</v>
      </c>
      <c r="AK91" s="33">
        <f t="shared" si="17"/>
        <v>0</v>
      </c>
      <c r="AL91" s="31">
        <f>IF($B91&lt;=TermMed,'Policy projection'!$C91*(PremiumHigh*VLOOKUP(PremiumHigh,PremiumCharge,2)),0)</f>
        <v>0</v>
      </c>
      <c r="AM91" s="32">
        <f>IF($B91&lt;=TermMed,'Policy projection'!$C91*(AllocPremHigh*'Fund Projection'!$E91),0)</f>
        <v>10.445215409899513</v>
      </c>
      <c r="AN91" s="32">
        <f>IF($B91&lt;=TermMed,'Policy projection'!$E91*'Fund Projection'!$F91*AllocPremHigh*VLOOKUP(TermMed-$B91,ExitCharge,2,TRUE),0)</f>
        <v>1.0436511063724594</v>
      </c>
      <c r="AO91" s="32">
        <f>IF($B91&lt;=TermMed,SUM(AL91:AN91)-'Policy projection'!$C91*'Fund Projection'!$G91,0)</f>
        <v>10.312022684207667</v>
      </c>
      <c r="AP91" s="33">
        <f t="shared" si="18"/>
        <v>355.32418536821069</v>
      </c>
      <c r="AQ91" s="31">
        <f>IF($B91&lt;=TermHigh,'Policy projection'!$C91*(PremiumHigh*VLOOKUP(PremiumHigh,PremiumCharge,2)),0)</f>
        <v>0</v>
      </c>
      <c r="AR91" s="32">
        <f>IF($B91&lt;=TermHigh,'Policy projection'!$C91*(AllocPremHigh*'Fund Projection'!$E91),0)</f>
        <v>10.445215409899513</v>
      </c>
      <c r="AS91" s="32">
        <f>IF($B91&lt;=TermHigh,'Policy projection'!$E91*'Fund Projection'!$F91*AllocPremHigh*VLOOKUP(TermHigh-$B91,ExitCharge,2,TRUE),0)</f>
        <v>2.0873022127449188</v>
      </c>
      <c r="AT91" s="32">
        <f>IF($B91&lt;=TermHigh,SUM(AQ91:AS91)-'Policy projection'!$C91*'Fund Projection'!$G91,0)</f>
        <v>11.355673790580125</v>
      </c>
      <c r="AU91" s="33">
        <f t="shared" si="19"/>
        <v>1056.6047717756173</v>
      </c>
    </row>
    <row r="92" spans="1:47" x14ac:dyDescent="0.3">
      <c r="A92">
        <f t="shared" si="21"/>
        <v>87</v>
      </c>
      <c r="B92">
        <f t="shared" si="20"/>
        <v>8</v>
      </c>
      <c r="C92" s="31">
        <f>IF($B92&lt;=TermLow,'Policy projection'!$C92*(PremiumLow*VLOOKUP(PremiumLow,PremiumCharge,2)),0)</f>
        <v>0</v>
      </c>
      <c r="D92" s="32">
        <f>IF($B92&lt;=TermLow,'Policy projection'!$C92*(AllocPremLow*'Fund Projection'!$E92),0)</f>
        <v>0</v>
      </c>
      <c r="E92" s="32">
        <f>IF($B92&lt;=TermLow,'Policy projection'!$E92*'Fund Projection'!$F92*AllocPremLow*VLOOKUP(TermLow-$B92,ExitCharge,2,TRUE),0)</f>
        <v>0</v>
      </c>
      <c r="F92" s="32">
        <f>IF($B92&lt;=TermLow,SUM(C92:E92)-'Policy projection'!$C92*'Fund Projection'!$G92,0)</f>
        <v>0</v>
      </c>
      <c r="G92" s="33">
        <f t="shared" si="11"/>
        <v>0</v>
      </c>
      <c r="H92" s="31">
        <f>IF($B92&lt;=TermMed,'Policy projection'!$C92*(PremiumLow*VLOOKUP(PremiumLow,PremiumCharge,2)),0)</f>
        <v>1.0104465614914693</v>
      </c>
      <c r="I92" s="32">
        <f>IF($B92&lt;=TermMed,'Policy projection'!$C92*(AllocPremLow*'Fund Projection'!$E92),0)</f>
        <v>2.5528463072682008</v>
      </c>
      <c r="J92" s="32">
        <f>IF($B92&lt;=TermMed,'Policy projection'!$E92*'Fund Projection'!$F92*AllocPremLow*VLOOKUP(TermMed-$B92,ExitCharge,2,TRUE),0)</f>
        <v>0.25507189353454768</v>
      </c>
      <c r="K92" s="32">
        <f>IF($B92&lt;=TermMed,SUM(H92:J92)-'Policy projection'!$C92*'Fund Projection'!$G92,0)</f>
        <v>2.64632907281129</v>
      </c>
      <c r="L92" s="33">
        <f t="shared" si="12"/>
        <v>87.426005076021056</v>
      </c>
      <c r="M92" s="31">
        <f>IF($B92&lt;=TermHigh,'Policy projection'!$C92*(PremiumLow*VLOOKUP(PremiumLow,PremiumCharge,2)),0)</f>
        <v>1.0104465614914693</v>
      </c>
      <c r="N92" s="32">
        <f>IF($B92&lt;=TermHigh,'Policy projection'!$C92*(AllocPremLow*'Fund Projection'!$E92),0)</f>
        <v>2.5528463072682008</v>
      </c>
      <c r="O92" s="32">
        <f>IF($B92&lt;=TermHigh,'Policy projection'!$E92*'Fund Projection'!$F92*AllocPremLow*VLOOKUP(TermHigh-$B92,ExitCharge,2,TRUE),0)</f>
        <v>0.51014378706909536</v>
      </c>
      <c r="P92" s="32">
        <f>IF($B92&lt;=TermHigh,SUM(M92:O92)-'Policy projection'!$C92*'Fund Projection'!$G92,0)</f>
        <v>2.9014009663458378</v>
      </c>
      <c r="Q92" s="33">
        <f t="shared" si="13"/>
        <v>261.24128940266542</v>
      </c>
      <c r="R92" s="31">
        <f>IF($B92&lt;=TermLow,'Policy projection'!$C92*(PremiumMed*VLOOKUP(PremiumMed,PremiumCharge,2)),0)</f>
        <v>0</v>
      </c>
      <c r="S92" s="32">
        <f>IF($B92&lt;=TermLow,'Policy projection'!$C92*(AllocPremMed*'Fund Projection'!$E92),0)</f>
        <v>0</v>
      </c>
      <c r="T92" s="32">
        <f>IF($B92&lt;=TermLow,'Policy projection'!$E92*'Fund Projection'!$F92*AllocPremMed*VLOOKUP(TermLow-$B92,ExitCharge,2,TRUE),0)</f>
        <v>0</v>
      </c>
      <c r="U92" s="32">
        <f>IF($B92&lt;=TermLow,SUM(R92:T92)-'Policy projection'!$C92*'Fund Projection'!$G92,0)</f>
        <v>0</v>
      </c>
      <c r="V92" s="33">
        <f t="shared" si="14"/>
        <v>0</v>
      </c>
      <c r="W92" s="31">
        <f>IF($B92&lt;=TermMed,'Policy projection'!$C92*(PremiumMed*VLOOKUP(PremiumMed,PremiumCharge,2)),0)</f>
        <v>0.67363104099431281</v>
      </c>
      <c r="X92" s="32">
        <f>IF($B92&lt;=TermMed,'Policy projection'!$C92*(AllocPremMed*'Fund Projection'!$E92),0)</f>
        <v>5.2109646272072547</v>
      </c>
      <c r="Y92" s="32">
        <f>IF($B92&lt;=TermMed,'Policy projection'!$E92*'Fund Projection'!$F92*AllocPremMed*VLOOKUP(TermMed-$B92,ExitCharge,2,TRUE),0)</f>
        <v>0.52066221566845827</v>
      </c>
      <c r="Z92" s="32">
        <f>IF($B92&lt;=TermMed,SUM(W92:Y92)-'Policy projection'!$C92*'Fund Projection'!$G92,0)</f>
        <v>5.233222194387098</v>
      </c>
      <c r="AA92" s="33">
        <f t="shared" si="15"/>
        <v>173.78156342502652</v>
      </c>
      <c r="AB92" s="31">
        <f>IF($B92&lt;=TermHigh,'Policy projection'!$C92*(PremiumMed*VLOOKUP(PremiumMed,PremiumCharge,2)),0)</f>
        <v>0.67363104099431281</v>
      </c>
      <c r="AC92" s="32">
        <f>IF($B92&lt;=TermHigh,'Policy projection'!$C92*(AllocPremMed*'Fund Projection'!$E92),0)</f>
        <v>5.2109646272072547</v>
      </c>
      <c r="AD92" s="32">
        <f>IF($B92&lt;=TermHigh,'Policy projection'!$E92*'Fund Projection'!$F92*AllocPremMed*VLOOKUP(TermHigh-$B92,ExitCharge,2,TRUE),0)</f>
        <v>1.0413244313369165</v>
      </c>
      <c r="AE92" s="32">
        <f>IF($B92&lt;=TermHigh,SUM(AB92:AD92)-'Policy projection'!$C92*'Fund Projection'!$G92,0)</f>
        <v>5.7538844100555568</v>
      </c>
      <c r="AF92" s="33">
        <f t="shared" si="16"/>
        <v>524.04473222425554</v>
      </c>
      <c r="AG92" s="31">
        <f>IF($B92&lt;=TermLow,'Policy projection'!$C92*(PremiumHigh*VLOOKUP(PremiumHigh,PremiumCharge,2)),0)</f>
        <v>0</v>
      </c>
      <c r="AH92" s="32">
        <f>IF($B92&lt;=TermLow,'Policy projection'!$C92*(AllocPremHigh*'Fund Projection'!$E92),0)</f>
        <v>0</v>
      </c>
      <c r="AI92" s="32">
        <f>IF($B92&lt;=TermLow,'Policy projection'!$E92*'Fund Projection'!$F92*AllocPremHigh*VLOOKUP(TermLow-$B92,ExitCharge,2,TRUE),0)</f>
        <v>0</v>
      </c>
      <c r="AJ92" s="32">
        <f>IF($B92&lt;=TermLow,SUM(AG92:AI92)-'Policy projection'!$C92*'Fund Projection'!$G92,0)</f>
        <v>0</v>
      </c>
      <c r="AK92" s="33">
        <f t="shared" si="17"/>
        <v>0</v>
      </c>
      <c r="AL92" s="31">
        <f>IF($B92&lt;=TermMed,'Policy projection'!$C92*(PremiumHigh*VLOOKUP(PremiumHigh,PremiumCharge,2)),0)</f>
        <v>0</v>
      </c>
      <c r="AM92" s="32">
        <f>IF($B92&lt;=TermMed,'Policy projection'!$C92*(AllocPremHigh*'Fund Projection'!$E92),0)</f>
        <v>10.527201267085363</v>
      </c>
      <c r="AN92" s="32">
        <f>IF($B92&lt;=TermMed,'Policy projection'!$E92*'Fund Projection'!$F92*AllocPremHigh*VLOOKUP(TermMed-$B92,ExitCharge,2,TRUE),0)</f>
        <v>1.0518428599362792</v>
      </c>
      <c r="AO92" s="32">
        <f>IF($B92&lt;=TermMed,SUM(AL92:AN92)-'Policy projection'!$C92*'Fund Projection'!$G92,0)</f>
        <v>10.407008437538714</v>
      </c>
      <c r="AP92" s="33">
        <f t="shared" si="18"/>
        <v>346.49268012303725</v>
      </c>
      <c r="AQ92" s="31">
        <f>IF($B92&lt;=TermHigh,'Policy projection'!$C92*(PremiumHigh*VLOOKUP(PremiumHigh,PremiumCharge,2)),0)</f>
        <v>0</v>
      </c>
      <c r="AR92" s="32">
        <f>IF($B92&lt;=TermHigh,'Policy projection'!$C92*(AllocPremHigh*'Fund Projection'!$E92),0)</f>
        <v>10.527201267085363</v>
      </c>
      <c r="AS92" s="32">
        <f>IF($B92&lt;=TermHigh,'Policy projection'!$E92*'Fund Projection'!$F92*AllocPremHigh*VLOOKUP(TermHigh-$B92,ExitCharge,2,TRUE),0)</f>
        <v>2.1036857198725585</v>
      </c>
      <c r="AT92" s="32">
        <f>IF($B92&lt;=TermHigh,SUM(AQ92:AS92)-'Policy projection'!$C92*'Fund Projection'!$G92,0)</f>
        <v>11.458851297474993</v>
      </c>
      <c r="AU92" s="33">
        <f t="shared" si="19"/>
        <v>1049.6516178674356</v>
      </c>
    </row>
    <row r="93" spans="1:47" x14ac:dyDescent="0.3">
      <c r="A93">
        <f t="shared" si="21"/>
        <v>88</v>
      </c>
      <c r="B93">
        <f t="shared" si="20"/>
        <v>8</v>
      </c>
      <c r="C93" s="31">
        <f>IF($B93&lt;=TermLow,'Policy projection'!$C93*(PremiumLow*VLOOKUP(PremiumLow,PremiumCharge,2)),0)</f>
        <v>0</v>
      </c>
      <c r="D93" s="32">
        <f>IF($B93&lt;=TermLow,'Policy projection'!$C93*(AllocPremLow*'Fund Projection'!$E93),0)</f>
        <v>0</v>
      </c>
      <c r="E93" s="32">
        <f>IF($B93&lt;=TermLow,'Policy projection'!$E93*'Fund Projection'!$F93*AllocPremLow*VLOOKUP(TermLow-$B93,ExitCharge,2,TRUE),0)</f>
        <v>0</v>
      </c>
      <c r="F93" s="32">
        <f>IF($B93&lt;=TermLow,SUM(C93:E93)-'Policy projection'!$C93*'Fund Projection'!$G93,0)</f>
        <v>0</v>
      </c>
      <c r="G93" s="33">
        <f t="shared" si="11"/>
        <v>0</v>
      </c>
      <c r="H93" s="31">
        <f>IF($B93&lt;=TermMed,'Policy projection'!$C93*(PremiumLow*VLOOKUP(PremiumLow,PremiumCharge,2)),0)</f>
        <v>1.0058153480846332</v>
      </c>
      <c r="I93" s="32">
        <f>IF($B93&lt;=TermMed,'Policy projection'!$C93*(AllocPremLow*'Fund Projection'!$E93),0)</f>
        <v>2.5725445991829616</v>
      </c>
      <c r="J93" s="32">
        <f>IF($B93&lt;=TermMed,'Policy projection'!$E93*'Fund Projection'!$F93*AllocPremLow*VLOOKUP(TermMed-$B93,ExitCharge,2,TRUE),0)</f>
        <v>0.25704008120169763</v>
      </c>
      <c r="K93" s="32">
        <f>IF($B93&lt;=TermMed,SUM(H93:J93)-'Policy projection'!$C93*'Fund Projection'!$G93,0)</f>
        <v>2.6681528373002079</v>
      </c>
      <c r="L93" s="33">
        <f t="shared" si="12"/>
        <v>85.143951024359865</v>
      </c>
      <c r="M93" s="31">
        <f>IF($B93&lt;=TermHigh,'Policy projection'!$C93*(PremiumLow*VLOOKUP(PremiumLow,PremiumCharge,2)),0)</f>
        <v>1.0058153480846332</v>
      </c>
      <c r="N93" s="32">
        <f>IF($B93&lt;=TermHigh,'Policy projection'!$C93*(AllocPremLow*'Fund Projection'!$E93),0)</f>
        <v>2.5725445991829616</v>
      </c>
      <c r="O93" s="32">
        <f>IF($B93&lt;=TermHigh,'Policy projection'!$E93*'Fund Projection'!$F93*AllocPremLow*VLOOKUP(TermHigh-$B93,ExitCharge,2,TRUE),0)</f>
        <v>0.51408016240339527</v>
      </c>
      <c r="P93" s="32">
        <f>IF($B93&lt;=TermHigh,SUM(M93:O93)-'Policy projection'!$C93*'Fund Projection'!$G93,0)</f>
        <v>2.9251929185019057</v>
      </c>
      <c r="Q93" s="33">
        <f t="shared" si="13"/>
        <v>259.42839380883072</v>
      </c>
      <c r="R93" s="31">
        <f>IF($B93&lt;=TermLow,'Policy projection'!$C93*(PremiumMed*VLOOKUP(PremiumMed,PremiumCharge,2)),0)</f>
        <v>0</v>
      </c>
      <c r="S93" s="32">
        <f>IF($B93&lt;=TermLow,'Policy projection'!$C93*(AllocPremMed*'Fund Projection'!$E93),0)</f>
        <v>0</v>
      </c>
      <c r="T93" s="32">
        <f>IF($B93&lt;=TermLow,'Policy projection'!$E93*'Fund Projection'!$F93*AllocPremMed*VLOOKUP(TermLow-$B93,ExitCharge,2,TRUE),0)</f>
        <v>0</v>
      </c>
      <c r="U93" s="32">
        <f>IF($B93&lt;=TermLow,SUM(R93:T93)-'Policy projection'!$C93*'Fund Projection'!$G93,0)</f>
        <v>0</v>
      </c>
      <c r="V93" s="33">
        <f t="shared" si="14"/>
        <v>0</v>
      </c>
      <c r="W93" s="31">
        <f>IF($B93&lt;=TermMed,'Policy projection'!$C93*(PremiumMed*VLOOKUP(PremiumMed,PremiumCharge,2)),0)</f>
        <v>0.67054356538975546</v>
      </c>
      <c r="X93" s="32">
        <f>IF($B93&lt;=TermMed,'Policy projection'!$C93*(AllocPremMed*'Fund Projection'!$E93),0)</f>
        <v>5.2511735117342928</v>
      </c>
      <c r="Y93" s="32">
        <f>IF($B93&lt;=TermMed,'Policy projection'!$E93*'Fund Projection'!$F93*AllocPremMed*VLOOKUP(TermMed-$B93,ExitCharge,2,TRUE),0)</f>
        <v>0.52467975338078487</v>
      </c>
      <c r="Z93" s="32">
        <f>IF($B93&lt;=TermMed,SUM(W93:Y93)-'Policy projection'!$C93*'Fund Projection'!$G93,0)</f>
        <v>5.2791496393357491</v>
      </c>
      <c r="AA93" s="33">
        <f t="shared" si="15"/>
        <v>169.27243107824367</v>
      </c>
      <c r="AB93" s="31">
        <f>IF($B93&lt;=TermHigh,'Policy projection'!$C93*(PremiumMed*VLOOKUP(PremiumMed,PremiumCharge,2)),0)</f>
        <v>0.67054356538975546</v>
      </c>
      <c r="AC93" s="32">
        <f>IF($B93&lt;=TermHigh,'Policy projection'!$C93*(AllocPremMed*'Fund Projection'!$E93),0)</f>
        <v>5.2511735117342928</v>
      </c>
      <c r="AD93" s="32">
        <f>IF($B93&lt;=TermHigh,'Policy projection'!$E93*'Fund Projection'!$F93*AllocPremMed*VLOOKUP(TermHigh-$B93,ExitCharge,2,TRUE),0)</f>
        <v>1.0493595067615697</v>
      </c>
      <c r="AE93" s="32">
        <f>IF($B93&lt;=TermHigh,SUM(AB93:AD93)-'Policy projection'!$C93*'Fund Projection'!$G93,0)</f>
        <v>5.8038293927165334</v>
      </c>
      <c r="AF93" s="33">
        <f t="shared" si="16"/>
        <v>520.47436753180102</v>
      </c>
      <c r="AG93" s="31">
        <f>IF($B93&lt;=TermLow,'Policy projection'!$C93*(PremiumHigh*VLOOKUP(PremiumHigh,PremiumCharge,2)),0)</f>
        <v>0</v>
      </c>
      <c r="AH93" s="32">
        <f>IF($B93&lt;=TermLow,'Policy projection'!$C93*(AllocPremHigh*'Fund Projection'!$E93),0)</f>
        <v>0</v>
      </c>
      <c r="AI93" s="32">
        <f>IF($B93&lt;=TermLow,'Policy projection'!$E93*'Fund Projection'!$F93*AllocPremHigh*VLOOKUP(TermLow-$B93,ExitCharge,2,TRUE),0)</f>
        <v>0</v>
      </c>
      <c r="AJ93" s="32">
        <f>IF($B93&lt;=TermLow,SUM(AG93:AI93)-'Policy projection'!$C93*'Fund Projection'!$G93,0)</f>
        <v>0</v>
      </c>
      <c r="AK93" s="33">
        <f t="shared" si="17"/>
        <v>0</v>
      </c>
      <c r="AL93" s="31">
        <f>IF($B93&lt;=TermMed,'Policy projection'!$C93*(PremiumHigh*VLOOKUP(PremiumHigh,PremiumCharge,2)),0)</f>
        <v>0</v>
      </c>
      <c r="AM93" s="32">
        <f>IF($B93&lt;=TermMed,'Policy projection'!$C93*(AllocPremHigh*'Fund Projection'!$E93),0)</f>
        <v>10.608431336836954</v>
      </c>
      <c r="AN93" s="32">
        <f>IF($B93&lt;=TermMed,'Policy projection'!$E93*'Fund Projection'!$F93*AllocPremHigh*VLOOKUP(TermMed-$B93,ExitCharge,2,TRUE),0)</f>
        <v>1.0599590977389592</v>
      </c>
      <c r="AO93" s="32">
        <f>IF($B93&lt;=TermMed,SUM(AL93:AN93)-'Policy projection'!$C93*'Fund Projection'!$G93,0)</f>
        <v>10.50114324340683</v>
      </c>
      <c r="AP93" s="33">
        <f t="shared" si="18"/>
        <v>337.5293911860112</v>
      </c>
      <c r="AQ93" s="31">
        <f>IF($B93&lt;=TermHigh,'Policy projection'!$C93*(PremiumHigh*VLOOKUP(PremiumHigh,PremiumCharge,2)),0)</f>
        <v>0</v>
      </c>
      <c r="AR93" s="32">
        <f>IF($B93&lt;=TermHigh,'Policy projection'!$C93*(AllocPremHigh*'Fund Projection'!$E93),0)</f>
        <v>10.608431336836954</v>
      </c>
      <c r="AS93" s="32">
        <f>IF($B93&lt;=TermHigh,'Policy projection'!$E93*'Fund Projection'!$F93*AllocPremHigh*VLOOKUP(TermHigh-$B93,ExitCharge,2,TRUE),0)</f>
        <v>2.1199181954779185</v>
      </c>
      <c r="AT93" s="32">
        <f>IF($B93&lt;=TermHigh,SUM(AQ93:AS93)-'Policy projection'!$C93*'Fund Projection'!$G93,0)</f>
        <v>11.561102341145789</v>
      </c>
      <c r="AU93" s="33">
        <f t="shared" si="19"/>
        <v>1042.5663149777417</v>
      </c>
    </row>
    <row r="94" spans="1:47" x14ac:dyDescent="0.3">
      <c r="A94">
        <f t="shared" si="21"/>
        <v>89</v>
      </c>
      <c r="B94">
        <f t="shared" si="20"/>
        <v>8</v>
      </c>
      <c r="C94" s="31">
        <f>IF($B94&lt;=TermLow,'Policy projection'!$C94*(PremiumLow*VLOOKUP(PremiumLow,PremiumCharge,2)),0)</f>
        <v>0</v>
      </c>
      <c r="D94" s="32">
        <f>IF($B94&lt;=TermLow,'Policy projection'!$C94*(AllocPremLow*'Fund Projection'!$E94),0)</f>
        <v>0</v>
      </c>
      <c r="E94" s="32">
        <f>IF($B94&lt;=TermLow,'Policy projection'!$E94*'Fund Projection'!$F94*AllocPremLow*VLOOKUP(TermLow-$B94,ExitCharge,2,TRUE),0)</f>
        <v>0</v>
      </c>
      <c r="F94" s="32">
        <f>IF($B94&lt;=TermLow,SUM(C94:E94)-'Policy projection'!$C94*'Fund Projection'!$G94,0)</f>
        <v>0</v>
      </c>
      <c r="G94" s="33">
        <f t="shared" si="11"/>
        <v>0</v>
      </c>
      <c r="H94" s="31">
        <f>IF($B94&lt;=TermMed,'Policy projection'!$C94*(PremiumLow*VLOOKUP(PremiumLow,PremiumCharge,2)),0)</f>
        <v>1.0012053610725786</v>
      </c>
      <c r="I94" s="32">
        <f>IF($B94&lt;=TermMed,'Policy projection'!$C94*(AllocPremLow*'Fund Projection'!$E94),0)</f>
        <v>2.5920607223504417</v>
      </c>
      <c r="J94" s="32">
        <f>IF($B94&lt;=TermMed,'Policy projection'!$E94*'Fund Projection'!$F94*AllocPremLow*VLOOKUP(TermMed-$B94,ExitCharge,2,TRUE),0)</f>
        <v>0.25899006717484835</v>
      </c>
      <c r="K94" s="32">
        <f>IF($B94&lt;=TermMed,SUM(H94:J94)-'Policy projection'!$C94*'Fund Projection'!$G94,0)</f>
        <v>2.6897778937342043</v>
      </c>
      <c r="L94" s="33">
        <f t="shared" si="12"/>
        <v>82.830564649661156</v>
      </c>
      <c r="M94" s="31">
        <f>IF($B94&lt;=TermHigh,'Policy projection'!$C94*(PremiumLow*VLOOKUP(PremiumLow,PremiumCharge,2)),0)</f>
        <v>1.0012053610725786</v>
      </c>
      <c r="N94" s="32">
        <f>IF($B94&lt;=TermHigh,'Policy projection'!$C94*(AllocPremLow*'Fund Projection'!$E94),0)</f>
        <v>2.5920607223504417</v>
      </c>
      <c r="O94" s="32">
        <f>IF($B94&lt;=TermHigh,'Policy projection'!$E94*'Fund Projection'!$F94*AllocPremLow*VLOOKUP(TermHigh-$B94,ExitCharge,2,TRUE),0)</f>
        <v>0.5179801343496967</v>
      </c>
      <c r="P94" s="32">
        <f>IF($B94&lt;=TermHigh,SUM(M94:O94)-'Policy projection'!$C94*'Fund Projection'!$G94,0)</f>
        <v>2.9487679609090525</v>
      </c>
      <c r="Q94" s="33">
        <f t="shared" si="13"/>
        <v>257.58415253119892</v>
      </c>
      <c r="R94" s="31">
        <f>IF($B94&lt;=TermLow,'Policy projection'!$C94*(PremiumMed*VLOOKUP(PremiumMed,PremiumCharge,2)),0)</f>
        <v>0</v>
      </c>
      <c r="S94" s="32">
        <f>IF($B94&lt;=TermLow,'Policy projection'!$C94*(AllocPremMed*'Fund Projection'!$E94),0)</f>
        <v>0</v>
      </c>
      <c r="T94" s="32">
        <f>IF($B94&lt;=TermLow,'Policy projection'!$E94*'Fund Projection'!$F94*AllocPremMed*VLOOKUP(TermLow-$B94,ExitCharge,2,TRUE),0)</f>
        <v>0</v>
      </c>
      <c r="U94" s="32">
        <f>IF($B94&lt;=TermLow,SUM(R94:T94)-'Policy projection'!$C94*'Fund Projection'!$G94,0)</f>
        <v>0</v>
      </c>
      <c r="V94" s="33">
        <f t="shared" si="14"/>
        <v>0</v>
      </c>
      <c r="W94" s="31">
        <f>IF($B94&lt;=TermMed,'Policy projection'!$C94*(PremiumMed*VLOOKUP(PremiumMed,PremiumCharge,2)),0)</f>
        <v>0.66747024071505245</v>
      </c>
      <c r="X94" s="32">
        <f>IF($B94&lt;=TermMed,'Policy projection'!$C94*(AllocPremMed*'Fund Projection'!$E94),0)</f>
        <v>5.2910105466534789</v>
      </c>
      <c r="Y94" s="32">
        <f>IF($B94&lt;=TermMed,'Policy projection'!$E94*'Fund Projection'!$F94*AllocPremMed*VLOOKUP(TermMed-$B94,ExitCharge,2,TRUE),0)</f>
        <v>0.52866013711979354</v>
      </c>
      <c r="Z94" s="32">
        <f>IF($B94&lt;=TermMed,SUM(W94:Y94)-'Policy projection'!$C94*'Fund Projection'!$G94,0)</f>
        <v>5.3246626676246596</v>
      </c>
      <c r="AA94" s="33">
        <f t="shared" si="15"/>
        <v>164.69858323506728</v>
      </c>
      <c r="AB94" s="31">
        <f>IF($B94&lt;=TermHigh,'Policy projection'!$C94*(PremiumMed*VLOOKUP(PremiumMed,PremiumCharge,2)),0)</f>
        <v>0.66747024071505245</v>
      </c>
      <c r="AC94" s="32">
        <f>IF($B94&lt;=TermHigh,'Policy projection'!$C94*(AllocPremMed*'Fund Projection'!$E94),0)</f>
        <v>5.2910105466534789</v>
      </c>
      <c r="AD94" s="32">
        <f>IF($B94&lt;=TermHigh,'Policy projection'!$E94*'Fund Projection'!$F94*AllocPremMed*VLOOKUP(TermHigh-$B94,ExitCharge,2,TRUE),0)</f>
        <v>1.0573202742395871</v>
      </c>
      <c r="AE94" s="32">
        <f>IF($B94&lt;=TermHigh,SUM(AB94:AD94)-'Policy projection'!$C94*'Fund Projection'!$G94,0)</f>
        <v>5.8533228047444545</v>
      </c>
      <c r="AF94" s="33">
        <f t="shared" si="16"/>
        <v>516.8391813371336</v>
      </c>
      <c r="AG94" s="31">
        <f>IF($B94&lt;=TermLow,'Policy projection'!$C94*(PremiumHigh*VLOOKUP(PremiumHigh,PremiumCharge,2)),0)</f>
        <v>0</v>
      </c>
      <c r="AH94" s="32">
        <f>IF($B94&lt;=TermLow,'Policy projection'!$C94*(AllocPremHigh*'Fund Projection'!$E94),0)</f>
        <v>0</v>
      </c>
      <c r="AI94" s="32">
        <f>IF($B94&lt;=TermLow,'Policy projection'!$E94*'Fund Projection'!$F94*AllocPremHigh*VLOOKUP(TermLow-$B94,ExitCharge,2,TRUE),0)</f>
        <v>0</v>
      </c>
      <c r="AJ94" s="32">
        <f>IF($B94&lt;=TermLow,SUM(AG94:AI94)-'Policy projection'!$C94*'Fund Projection'!$G94,0)</f>
        <v>0</v>
      </c>
      <c r="AK94" s="33">
        <f t="shared" si="17"/>
        <v>0</v>
      </c>
      <c r="AL94" s="31">
        <f>IF($B94&lt;=TermMed,'Policy projection'!$C94*(PremiumHigh*VLOOKUP(PremiumHigh,PremiumCharge,2)),0)</f>
        <v>0</v>
      </c>
      <c r="AM94" s="32">
        <f>IF($B94&lt;=TermMed,'Policy projection'!$C94*(AllocPremHigh*'Fund Projection'!$E94),0)</f>
        <v>10.688910195259552</v>
      </c>
      <c r="AN94" s="32">
        <f>IF($B94&lt;=TermMed,'Policy projection'!$E94*'Fund Projection'!$F94*AllocPremHigh*VLOOKUP(TermMed-$B94,ExitCharge,2,TRUE),0)</f>
        <v>1.0680002770096839</v>
      </c>
      <c r="AO94" s="32">
        <f>IF($B94&lt;=TermMed,SUM(AL94:AN94)-'Policy projection'!$C94*'Fund Projection'!$G94,0)</f>
        <v>10.594432215405572</v>
      </c>
      <c r="AP94" s="33">
        <f t="shared" si="18"/>
        <v>328.4346204058794</v>
      </c>
      <c r="AQ94" s="31">
        <f>IF($B94&lt;=TermHigh,'Policy projection'!$C94*(PremiumHigh*VLOOKUP(PremiumHigh,PremiumCharge,2)),0)</f>
        <v>0</v>
      </c>
      <c r="AR94" s="32">
        <f>IF($B94&lt;=TermHigh,'Policy projection'!$C94*(AllocPremHigh*'Fund Projection'!$E94),0)</f>
        <v>10.688910195259552</v>
      </c>
      <c r="AS94" s="32">
        <f>IF($B94&lt;=TermHigh,'Policy projection'!$E94*'Fund Projection'!$F94*AllocPremHigh*VLOOKUP(TermHigh-$B94,ExitCharge,2,TRUE),0)</f>
        <v>2.1360005540193678</v>
      </c>
      <c r="AT94" s="32">
        <f>IF($B94&lt;=TermHigh,SUM(AQ94:AS94)-'Policy projection'!$C94*'Fund Projection'!$G94,0)</f>
        <v>11.662432492415256</v>
      </c>
      <c r="AU94" s="33">
        <f t="shared" si="19"/>
        <v>1035.3492389490032</v>
      </c>
    </row>
    <row r="95" spans="1:47" x14ac:dyDescent="0.3">
      <c r="A95">
        <f t="shared" si="21"/>
        <v>90</v>
      </c>
      <c r="B95">
        <f t="shared" si="20"/>
        <v>8</v>
      </c>
      <c r="C95" s="31">
        <f>IF($B95&lt;=TermLow,'Policy projection'!$C95*(PremiumLow*VLOOKUP(PremiumLow,PremiumCharge,2)),0)</f>
        <v>0</v>
      </c>
      <c r="D95" s="32">
        <f>IF($B95&lt;=TermLow,'Policy projection'!$C95*(AllocPremLow*'Fund Projection'!$E95),0)</f>
        <v>0</v>
      </c>
      <c r="E95" s="32">
        <f>IF($B95&lt;=TermLow,'Policy projection'!$E95*'Fund Projection'!$F95*AllocPremLow*VLOOKUP(TermLow-$B95,ExitCharge,2,TRUE),0)</f>
        <v>0</v>
      </c>
      <c r="F95" s="32">
        <f>IF($B95&lt;=TermLow,SUM(C95:E95)-'Policy projection'!$C95*'Fund Projection'!$G95,0)</f>
        <v>0</v>
      </c>
      <c r="G95" s="33">
        <f t="shared" si="11"/>
        <v>0</v>
      </c>
      <c r="H95" s="31">
        <f>IF($B95&lt;=TermMed,'Policy projection'!$C95*(PremiumLow*VLOOKUP(PremiumLow,PremiumCharge,2)),0)</f>
        <v>0.99661650316766259</v>
      </c>
      <c r="I95" s="32">
        <f>IF($B95&lt;=TermMed,'Policy projection'!$C95*(AllocPremLow*'Fund Projection'!$E95),0)</f>
        <v>2.6113957806008328</v>
      </c>
      <c r="J95" s="32">
        <f>IF($B95&lt;=TermMed,'Policy projection'!$E95*'Fund Projection'!$F95*AllocPremLow*VLOOKUP(TermMed-$B95,ExitCharge,2,TRUE),0)</f>
        <v>0.26092196174503324</v>
      </c>
      <c r="K95" s="32">
        <f>IF($B95&lt;=TermMed,SUM(H95:J95)-'Policy projection'!$C95*'Fund Projection'!$G95,0)</f>
        <v>2.7112054388780633</v>
      </c>
      <c r="L95" s="33">
        <f t="shared" si="12"/>
        <v>80.485914108633878</v>
      </c>
      <c r="M95" s="31">
        <f>IF($B95&lt;=TermHigh,'Policy projection'!$C95*(PremiumLow*VLOOKUP(PremiumLow,PremiumCharge,2)),0)</f>
        <v>0.99661650316766259</v>
      </c>
      <c r="N95" s="32">
        <f>IF($B95&lt;=TermHigh,'Policy projection'!$C95*(AllocPremLow*'Fund Projection'!$E95),0)</f>
        <v>2.6113957806008328</v>
      </c>
      <c r="O95" s="32">
        <f>IF($B95&lt;=TermHigh,'Policy projection'!$E95*'Fund Projection'!$F95*AllocPremLow*VLOOKUP(TermHigh-$B95,ExitCharge,2,TRUE),0)</f>
        <v>0.52184392349006647</v>
      </c>
      <c r="P95" s="32">
        <f>IF($B95&lt;=TermHigh,SUM(M95:O95)-'Policy projection'!$C95*'Fund Projection'!$G95,0)</f>
        <v>2.972127400623096</v>
      </c>
      <c r="Q95" s="33">
        <f t="shared" si="13"/>
        <v>255.7086518725032</v>
      </c>
      <c r="R95" s="31">
        <f>IF($B95&lt;=TermLow,'Policy projection'!$C95*(PremiumMed*VLOOKUP(PremiumMed,PremiumCharge,2)),0)</f>
        <v>0</v>
      </c>
      <c r="S95" s="32">
        <f>IF($B95&lt;=TermLow,'Policy projection'!$C95*(AllocPremMed*'Fund Projection'!$E95),0)</f>
        <v>0</v>
      </c>
      <c r="T95" s="32">
        <f>IF($B95&lt;=TermLow,'Policy projection'!$E95*'Fund Projection'!$F95*AllocPremMed*VLOOKUP(TermLow-$B95,ExitCharge,2,TRUE),0)</f>
        <v>0</v>
      </c>
      <c r="U95" s="32">
        <f>IF($B95&lt;=TermLow,SUM(R95:T95)-'Policy projection'!$C95*'Fund Projection'!$G95,0)</f>
        <v>0</v>
      </c>
      <c r="V95" s="33">
        <f t="shared" si="14"/>
        <v>0</v>
      </c>
      <c r="W95" s="31">
        <f>IF($B95&lt;=TermMed,'Policy projection'!$C95*(PremiumMed*VLOOKUP(PremiumMed,PremiumCharge,2)),0)</f>
        <v>0.66441100211177506</v>
      </c>
      <c r="X95" s="32">
        <f>IF($B95&lt;=TermMed,'Policy projection'!$C95*(AllocPremMed*'Fund Projection'!$E95),0)</f>
        <v>5.3304779851439674</v>
      </c>
      <c r="Y95" s="32">
        <f>IF($B95&lt;=TermMed,'Policy projection'!$E95*'Fund Projection'!$F95*AllocPremMed*VLOOKUP(TermMed-$B95,ExitCharge,2,TRUE),0)</f>
        <v>0.53260359201563479</v>
      </c>
      <c r="Z95" s="32">
        <f>IF($B95&lt;=TermMed,SUM(W95:Y95)-'Policy projection'!$C95*'Fund Projection'!$G95,0)</f>
        <v>5.3697637726359115</v>
      </c>
      <c r="AA95" s="33">
        <f t="shared" si="15"/>
        <v>160.06016466425538</v>
      </c>
      <c r="AB95" s="31">
        <f>IF($B95&lt;=TermHigh,'Policy projection'!$C95*(PremiumMed*VLOOKUP(PremiumMed,PremiumCharge,2)),0)</f>
        <v>0.66441100211177506</v>
      </c>
      <c r="AC95" s="32">
        <f>IF($B95&lt;=TermHigh,'Policy projection'!$C95*(AllocPremMed*'Fund Projection'!$E95),0)</f>
        <v>5.3304779851439674</v>
      </c>
      <c r="AD95" s="32">
        <f>IF($B95&lt;=TermHigh,'Policy projection'!$E95*'Fund Projection'!$F95*AllocPremMed*VLOOKUP(TermHigh-$B95,ExitCharge,2,TRUE),0)</f>
        <v>1.0652071840312696</v>
      </c>
      <c r="AE95" s="32">
        <f>IF($B95&lt;=TermHigh,SUM(AB95:AD95)-'Policy projection'!$C95*'Fund Projection'!$G95,0)</f>
        <v>5.9023673646515462</v>
      </c>
      <c r="AF95" s="33">
        <f t="shared" si="16"/>
        <v>513.13935512129376</v>
      </c>
      <c r="AG95" s="31">
        <f>IF($B95&lt;=TermLow,'Policy projection'!$C95*(PremiumHigh*VLOOKUP(PremiumHigh,PremiumCharge,2)),0)</f>
        <v>0</v>
      </c>
      <c r="AH95" s="32">
        <f>IF($B95&lt;=TermLow,'Policy projection'!$C95*(AllocPremHigh*'Fund Projection'!$E95),0)</f>
        <v>0</v>
      </c>
      <c r="AI95" s="32">
        <f>IF($B95&lt;=TermLow,'Policy projection'!$E95*'Fund Projection'!$F95*AllocPremHigh*VLOOKUP(TermLow-$B95,ExitCharge,2,TRUE),0)</f>
        <v>0</v>
      </c>
      <c r="AJ95" s="32">
        <f>IF($B95&lt;=TermLow,SUM(AG95:AI95)-'Policy projection'!$C95*'Fund Projection'!$G95,0)</f>
        <v>0</v>
      </c>
      <c r="AK95" s="33">
        <f t="shared" si="17"/>
        <v>0</v>
      </c>
      <c r="AL95" s="31">
        <f>IF($B95&lt;=TermMed,'Policy projection'!$C95*(PremiumHigh*VLOOKUP(PremiumHigh,PremiumCharge,2)),0)</f>
        <v>0</v>
      </c>
      <c r="AM95" s="32">
        <f>IF($B95&lt;=TermMed,'Policy projection'!$C95*(AllocPremHigh*'Fund Projection'!$E95),0)</f>
        <v>10.768642394230238</v>
      </c>
      <c r="AN95" s="32">
        <f>IF($B95&lt;=TermMed,'Policy projection'!$E95*'Fund Projection'!$F95*AllocPremHigh*VLOOKUP(TermMed-$B95,ExitCharge,2,TRUE),0)</f>
        <v>1.075966852556838</v>
      </c>
      <c r="AO95" s="32">
        <f>IF($B95&lt;=TermMed,SUM(AL95:AN95)-'Policy projection'!$C95*'Fund Projection'!$G95,0)</f>
        <v>10.686880440151612</v>
      </c>
      <c r="AP95" s="33">
        <f t="shared" si="18"/>
        <v>319.20866577549833</v>
      </c>
      <c r="AQ95" s="31">
        <f>IF($B95&lt;=TermHigh,'Policy projection'!$C95*(PremiumHigh*VLOOKUP(PremiumHigh,PremiumCharge,2)),0)</f>
        <v>0</v>
      </c>
      <c r="AR95" s="32">
        <f>IF($B95&lt;=TermHigh,'Policy projection'!$C95*(AllocPremHigh*'Fund Projection'!$E95),0)</f>
        <v>10.768642394230238</v>
      </c>
      <c r="AS95" s="32">
        <f>IF($B95&lt;=TermHigh,'Policy projection'!$E95*'Fund Projection'!$F95*AllocPremHigh*VLOOKUP(TermHigh-$B95,ExitCharge,2,TRUE),0)</f>
        <v>2.151933705113676</v>
      </c>
      <c r="AT95" s="32">
        <f>IF($B95&lt;=TermHigh,SUM(AQ95:AS95)-'Policy projection'!$C95*'Fund Projection'!$G95,0)</f>
        <v>11.762847292708448</v>
      </c>
      <c r="AU95" s="33">
        <f t="shared" si="19"/>
        <v>1028.0007616188755</v>
      </c>
    </row>
    <row r="96" spans="1:47" x14ac:dyDescent="0.3">
      <c r="A96">
        <f t="shared" si="21"/>
        <v>91</v>
      </c>
      <c r="B96">
        <f t="shared" si="20"/>
        <v>8</v>
      </c>
      <c r="C96" s="31">
        <f>IF($B96&lt;=TermLow,'Policy projection'!$C96*(PremiumLow*VLOOKUP(PremiumLow,PremiumCharge,2)),0)</f>
        <v>0</v>
      </c>
      <c r="D96" s="32">
        <f>IF($B96&lt;=TermLow,'Policy projection'!$C96*(AllocPremLow*'Fund Projection'!$E96),0)</f>
        <v>0</v>
      </c>
      <c r="E96" s="32">
        <f>IF($B96&lt;=TermLow,'Policy projection'!$E96*'Fund Projection'!$F96*AllocPremLow*VLOOKUP(TermLow-$B96,ExitCharge,2,TRUE),0)</f>
        <v>0</v>
      </c>
      <c r="F96" s="32">
        <f>IF($B96&lt;=TermLow,SUM(C96:E96)-'Policy projection'!$C96*'Fund Projection'!$G96,0)</f>
        <v>0</v>
      </c>
      <c r="G96" s="33">
        <f t="shared" si="11"/>
        <v>0</v>
      </c>
      <c r="H96" s="31">
        <f>IF($B96&lt;=TermMed,'Policy projection'!$C96*(PremiumLow*VLOOKUP(PremiumLow,PremiumCharge,2)),0)</f>
        <v>0.99204867752814407</v>
      </c>
      <c r="I96" s="32">
        <f>IF($B96&lt;=TermMed,'Policy projection'!$C96*(AllocPremLow*'Fund Projection'!$E96),0)</f>
        <v>2.63055087191823</v>
      </c>
      <c r="J96" s="32">
        <f>IF($B96&lt;=TermMed,'Policy projection'!$E96*'Fund Projection'!$F96*AllocPremLow*VLOOKUP(TermMed-$B96,ExitCharge,2,TRUE),0)</f>
        <v>0.26283587461916313</v>
      </c>
      <c r="K96" s="32">
        <f>IF($B96&lt;=TermMed,SUM(H96:J96)-'Policy projection'!$C96*'Fund Projection'!$G96,0)</f>
        <v>2.7324366631856818</v>
      </c>
      <c r="L96" s="33">
        <f t="shared" si="12"/>
        <v>78.110066645208448</v>
      </c>
      <c r="M96" s="31">
        <f>IF($B96&lt;=TermHigh,'Policy projection'!$C96*(PremiumLow*VLOOKUP(PremiumLow,PremiumCharge,2)),0)</f>
        <v>0.99204867752814407</v>
      </c>
      <c r="N96" s="32">
        <f>IF($B96&lt;=TermHigh,'Policy projection'!$C96*(AllocPremLow*'Fund Projection'!$E96),0)</f>
        <v>2.63055087191823</v>
      </c>
      <c r="O96" s="32">
        <f>IF($B96&lt;=TermHigh,'Policy projection'!$E96*'Fund Projection'!$F96*AllocPremLow*VLOOKUP(TermHigh-$B96,ExitCharge,2,TRUE),0)</f>
        <v>0.52567174923832627</v>
      </c>
      <c r="P96" s="32">
        <f>IF($B96&lt;=TermHigh,SUM(M96:O96)-'Policy projection'!$C96*'Fund Projection'!$G96,0)</f>
        <v>2.995272537804845</v>
      </c>
      <c r="Q96" s="33">
        <f t="shared" si="13"/>
        <v>253.80197718801551</v>
      </c>
      <c r="R96" s="31">
        <f>IF($B96&lt;=TermLow,'Policy projection'!$C96*(PremiumMed*VLOOKUP(PremiumMed,PremiumCharge,2)),0)</f>
        <v>0</v>
      </c>
      <c r="S96" s="32">
        <f>IF($B96&lt;=TermLow,'Policy projection'!$C96*(AllocPremMed*'Fund Projection'!$E96),0)</f>
        <v>0</v>
      </c>
      <c r="T96" s="32">
        <f>IF($B96&lt;=TermLow,'Policy projection'!$E96*'Fund Projection'!$F96*AllocPremMed*VLOOKUP(TermLow-$B96,ExitCharge,2,TRUE),0)</f>
        <v>0</v>
      </c>
      <c r="U96" s="32">
        <f>IF($B96&lt;=TermLow,SUM(R96:T96)-'Policy projection'!$C96*'Fund Projection'!$G96,0)</f>
        <v>0</v>
      </c>
      <c r="V96" s="33">
        <f t="shared" si="14"/>
        <v>0</v>
      </c>
      <c r="W96" s="31">
        <f>IF($B96&lt;=TermMed,'Policy projection'!$C96*(PremiumMed*VLOOKUP(PremiumMed,PremiumCharge,2)),0)</f>
        <v>0.66136578501876275</v>
      </c>
      <c r="X96" s="32">
        <f>IF($B96&lt;=TermMed,'Policy projection'!$C96*(AllocPremMed*'Fund Projection'!$E96),0)</f>
        <v>5.3695780684516441</v>
      </c>
      <c r="Y96" s="32">
        <f>IF($B96&lt;=TermMed,'Policy projection'!$E96*'Fund Projection'!$F96*AllocPremMed*VLOOKUP(TermMed-$B96,ExitCharge,2,TRUE),0)</f>
        <v>0.53651034200612679</v>
      </c>
      <c r="Z96" s="32">
        <f>IF($B96&lt;=TermMed,SUM(W96:Y96)-'Policy projection'!$C96*'Fund Projection'!$G96,0)</f>
        <v>5.4144554345966789</v>
      </c>
      <c r="AA96" s="33">
        <f t="shared" si="15"/>
        <v>155.35731824438722</v>
      </c>
      <c r="AB96" s="31">
        <f>IF($B96&lt;=TermHigh,'Policy projection'!$C96*(PremiumMed*VLOOKUP(PremiumMed,PremiumCharge,2)),0)</f>
        <v>0.66136578501876275</v>
      </c>
      <c r="AC96" s="32">
        <f>IF($B96&lt;=TermHigh,'Policy projection'!$C96*(AllocPremMed*'Fund Projection'!$E96),0)</f>
        <v>5.3695780684516441</v>
      </c>
      <c r="AD96" s="32">
        <f>IF($B96&lt;=TermHigh,'Policy projection'!$E96*'Fund Projection'!$F96*AllocPremMed*VLOOKUP(TermHigh-$B96,ExitCharge,2,TRUE),0)</f>
        <v>1.0730206840122536</v>
      </c>
      <c r="AE96" s="32">
        <f>IF($B96&lt;=TermHigh,SUM(AB96:AD96)-'Policy projection'!$C96*'Fund Projection'!$G96,0)</f>
        <v>5.9509657766028052</v>
      </c>
      <c r="AF96" s="33">
        <f t="shared" si="16"/>
        <v>509.3750684029809</v>
      </c>
      <c r="AG96" s="31">
        <f>IF($B96&lt;=TermLow,'Policy projection'!$C96*(PremiumHigh*VLOOKUP(PremiumHigh,PremiumCharge,2)),0)</f>
        <v>0</v>
      </c>
      <c r="AH96" s="32">
        <f>IF($B96&lt;=TermLow,'Policy projection'!$C96*(AllocPremHigh*'Fund Projection'!$E96),0)</f>
        <v>0</v>
      </c>
      <c r="AI96" s="32">
        <f>IF($B96&lt;=TermLow,'Policy projection'!$E96*'Fund Projection'!$F96*AllocPremHigh*VLOOKUP(TermLow-$B96,ExitCharge,2,TRUE),0)</f>
        <v>0</v>
      </c>
      <c r="AJ96" s="32">
        <f>IF($B96&lt;=TermLow,SUM(AG96:AI96)-'Policy projection'!$C96*'Fund Projection'!$G96,0)</f>
        <v>0</v>
      </c>
      <c r="AK96" s="33">
        <f t="shared" si="17"/>
        <v>0</v>
      </c>
      <c r="AL96" s="31">
        <f>IF($B96&lt;=TermMed,'Policy projection'!$C96*(PremiumHigh*VLOOKUP(PremiumHigh,PremiumCharge,2)),0)</f>
        <v>0</v>
      </c>
      <c r="AM96" s="32">
        <f>IF($B96&lt;=TermMed,'Policy projection'!$C96*(AllocPremHigh*'Fund Projection'!$E96),0)</f>
        <v>10.847632461518474</v>
      </c>
      <c r="AN96" s="32">
        <f>IF($B96&lt;=TermMed,'Policy projection'!$E96*'Fund Projection'!$F96*AllocPremHigh*VLOOKUP(TermMed-$B96,ExitCharge,2,TRUE),0)</f>
        <v>1.0838592767800541</v>
      </c>
      <c r="AO96" s="32">
        <f>IF($B96&lt;=TermMed,SUM(AL96:AN96)-'Policy projection'!$C96*'Fund Projection'!$G96,0)</f>
        <v>10.778492977418672</v>
      </c>
      <c r="AP96" s="33">
        <f t="shared" si="18"/>
        <v>309.85182144274467</v>
      </c>
      <c r="AQ96" s="31">
        <f>IF($B96&lt;=TermHigh,'Policy projection'!$C96*(PremiumHigh*VLOOKUP(PremiumHigh,PremiumCharge,2)),0)</f>
        <v>0</v>
      </c>
      <c r="AR96" s="32">
        <f>IF($B96&lt;=TermHigh,'Policy projection'!$C96*(AllocPremHigh*'Fund Projection'!$E96),0)</f>
        <v>10.847632461518474</v>
      </c>
      <c r="AS96" s="32">
        <f>IF($B96&lt;=TermHigh,'Policy projection'!$E96*'Fund Projection'!$F96*AllocPremHigh*VLOOKUP(TermHigh-$B96,ExitCharge,2,TRUE),0)</f>
        <v>2.1677185535601082</v>
      </c>
      <c r="AT96" s="32">
        <f>IF($B96&lt;=TermHigh,SUM(AQ96:AS96)-'Policy projection'!$C96*'Fund Projection'!$G96,0)</f>
        <v>11.862352254198727</v>
      </c>
      <c r="AU96" s="33">
        <f t="shared" si="19"/>
        <v>1020.5212508329124</v>
      </c>
    </row>
    <row r="97" spans="1:47" x14ac:dyDescent="0.3">
      <c r="A97">
        <f t="shared" si="21"/>
        <v>92</v>
      </c>
      <c r="B97">
        <f t="shared" si="20"/>
        <v>8</v>
      </c>
      <c r="C97" s="31">
        <f>IF($B97&lt;=TermLow,'Policy projection'!$C97*(PremiumLow*VLOOKUP(PremiumLow,PremiumCharge,2)),0)</f>
        <v>0</v>
      </c>
      <c r="D97" s="32">
        <f>IF($B97&lt;=TermLow,'Policy projection'!$C97*(AllocPremLow*'Fund Projection'!$E97),0)</f>
        <v>0</v>
      </c>
      <c r="E97" s="32">
        <f>IF($B97&lt;=TermLow,'Policy projection'!$E97*'Fund Projection'!$F97*AllocPremLow*VLOOKUP(TermLow-$B97,ExitCharge,2,TRUE),0)</f>
        <v>0</v>
      </c>
      <c r="F97" s="32">
        <f>IF($B97&lt;=TermLow,SUM(C97:E97)-'Policy projection'!$C97*'Fund Projection'!$G97,0)</f>
        <v>0</v>
      </c>
      <c r="G97" s="33">
        <f t="shared" si="11"/>
        <v>0</v>
      </c>
      <c r="H97" s="31">
        <f>IF($B97&lt;=TermMed,'Policy projection'!$C97*(PremiumLow*VLOOKUP(PremiumLow,PremiumCharge,2)),0)</f>
        <v>0.98750178775614006</v>
      </c>
      <c r="I97" s="32">
        <f>IF($B97&lt;=TermMed,'Policy projection'!$C97*(AllocPremLow*'Fund Projection'!$E97),0)</f>
        <v>2.6495270884697311</v>
      </c>
      <c r="J97" s="32">
        <f>IF($B97&lt;=TermMed,'Policy projection'!$E97*'Fund Projection'!$F97*AllocPremLow*VLOOKUP(TermMed-$B97,ExitCharge,2,TRUE),0)</f>
        <v>0.26473191492293396</v>
      </c>
      <c r="K97" s="32">
        <f>IF($B97&lt;=TermMed,SUM(H97:J97)-'Policy projection'!$C97*'Fund Projection'!$G97,0)</f>
        <v>2.7534727508313699</v>
      </c>
      <c r="L97" s="33">
        <f t="shared" si="12"/>
        <v>75.70308859304447</v>
      </c>
      <c r="M97" s="31">
        <f>IF($B97&lt;=TermHigh,'Policy projection'!$C97*(PremiumLow*VLOOKUP(PremiumLow,PremiumCharge,2)),0)</f>
        <v>0.98750178775614006</v>
      </c>
      <c r="N97" s="32">
        <f>IF($B97&lt;=TermHigh,'Policy projection'!$C97*(AllocPremLow*'Fund Projection'!$E97),0)</f>
        <v>2.6495270884697311</v>
      </c>
      <c r="O97" s="32">
        <f>IF($B97&lt;=TermHigh,'Policy projection'!$E97*'Fund Projection'!$F97*AllocPremLow*VLOOKUP(TermHigh-$B97,ExitCharge,2,TRUE),0)</f>
        <v>0.52946382984586793</v>
      </c>
      <c r="P97" s="32">
        <f>IF($B97&lt;=TermHigh,SUM(M97:O97)-'Policy projection'!$C97*'Fund Projection'!$G97,0)</f>
        <v>3.018204665754304</v>
      </c>
      <c r="Q97" s="33">
        <f t="shared" si="13"/>
        <v>251.86421288849405</v>
      </c>
      <c r="R97" s="31">
        <f>IF($B97&lt;=TermLow,'Policy projection'!$C97*(PremiumMed*VLOOKUP(PremiumMed,PremiumCharge,2)),0)</f>
        <v>0</v>
      </c>
      <c r="S97" s="32">
        <f>IF($B97&lt;=TermLow,'Policy projection'!$C97*(AllocPremMed*'Fund Projection'!$E97),0)</f>
        <v>0</v>
      </c>
      <c r="T97" s="32">
        <f>IF($B97&lt;=TermLow,'Policy projection'!$E97*'Fund Projection'!$F97*AllocPremMed*VLOOKUP(TermLow-$B97,ExitCharge,2,TRUE),0)</f>
        <v>0</v>
      </c>
      <c r="U97" s="32">
        <f>IF($B97&lt;=TermLow,SUM(R97:T97)-'Policy projection'!$C97*'Fund Projection'!$G97,0)</f>
        <v>0</v>
      </c>
      <c r="V97" s="33">
        <f t="shared" si="14"/>
        <v>0</v>
      </c>
      <c r="W97" s="31">
        <f>IF($B97&lt;=TermMed,'Policy projection'!$C97*(PremiumMed*VLOOKUP(PremiumMed,PremiumCharge,2)),0)</f>
        <v>0.65833452517076008</v>
      </c>
      <c r="X97" s="32">
        <f>IF($B97&lt;=TermMed,'Policy projection'!$C97*(AllocPremMed*'Fund Projection'!$E97),0)</f>
        <v>5.408313025948523</v>
      </c>
      <c r="Y97" s="32">
        <f>IF($B97&lt;=TermMed,'Policy projection'!$E97*'Fund Projection'!$F97*AllocPremMed*VLOOKUP(TermMed-$B97,ExitCharge,2,TRUE),0)</f>
        <v>0.54038060984268999</v>
      </c>
      <c r="Z97" s="32">
        <f>IF($B97&lt;=TermMed,SUM(W97:Y97)-'Policy projection'!$C97*'Fund Projection'!$G97,0)</f>
        <v>5.4587401206445376</v>
      </c>
      <c r="AA97" s="33">
        <f t="shared" si="15"/>
        <v>150.59018496914214</v>
      </c>
      <c r="AB97" s="31">
        <f>IF($B97&lt;=TermHigh,'Policy projection'!$C97*(PremiumMed*VLOOKUP(PremiumMed,PremiumCharge,2)),0)</f>
        <v>0.65833452517076008</v>
      </c>
      <c r="AC97" s="32">
        <f>IF($B97&lt;=TermHigh,'Policy projection'!$C97*(AllocPremMed*'Fund Projection'!$E97),0)</f>
        <v>5.408313025948523</v>
      </c>
      <c r="AD97" s="32">
        <f>IF($B97&lt;=TermHigh,'Policy projection'!$E97*'Fund Projection'!$F97*AllocPremMed*VLOOKUP(TermHigh-$B97,ExitCharge,2,TRUE),0)</f>
        <v>1.08076121968538</v>
      </c>
      <c r="AE97" s="32">
        <f>IF($B97&lt;=TermHigh,SUM(AB97:AD97)-'Policy projection'!$C97*'Fund Projection'!$G97,0)</f>
        <v>5.9991207304872276</v>
      </c>
      <c r="AF97" s="33">
        <f t="shared" si="16"/>
        <v>505.54649874472386</v>
      </c>
      <c r="AG97" s="31">
        <f>IF($B97&lt;=TermLow,'Policy projection'!$C97*(PremiumHigh*VLOOKUP(PremiumHigh,PremiumCharge,2)),0)</f>
        <v>0</v>
      </c>
      <c r="AH97" s="32">
        <f>IF($B97&lt;=TermLow,'Policy projection'!$C97*(AllocPremHigh*'Fund Projection'!$E97),0)</f>
        <v>0</v>
      </c>
      <c r="AI97" s="32">
        <f>IF($B97&lt;=TermLow,'Policy projection'!$E97*'Fund Projection'!$F97*AllocPremHigh*VLOOKUP(TermLow-$B97,ExitCharge,2,TRUE),0)</f>
        <v>0</v>
      </c>
      <c r="AJ97" s="32">
        <f>IF($B97&lt;=TermLow,SUM(AG97:AI97)-'Policy projection'!$C97*'Fund Projection'!$G97,0)</f>
        <v>0</v>
      </c>
      <c r="AK97" s="33">
        <f t="shared" si="17"/>
        <v>0</v>
      </c>
      <c r="AL97" s="31">
        <f>IF($B97&lt;=TermMed,'Policy projection'!$C97*(PremiumHigh*VLOOKUP(PremiumHigh,PremiumCharge,2)),0)</f>
        <v>0</v>
      </c>
      <c r="AM97" s="32">
        <f>IF($B97&lt;=TermMed,'Policy projection'!$C97*(AllocPremHigh*'Fund Projection'!$E97),0)</f>
        <v>10.925884900906107</v>
      </c>
      <c r="AN97" s="32">
        <f>IF($B97&lt;=TermMed,'Policy projection'!$E97*'Fund Projection'!$F97*AllocPremHigh*VLOOKUP(TermMed-$B97,ExitCharge,2,TRUE),0)</f>
        <v>1.0916779996822019</v>
      </c>
      <c r="AO97" s="32">
        <f>IF($B97&lt;=TermMed,SUM(AL97:AN97)-'Policy projection'!$C97*'Fund Projection'!$G97,0)</f>
        <v>10.869274860270874</v>
      </c>
      <c r="AP97" s="33">
        <f t="shared" si="18"/>
        <v>300.36437772133741</v>
      </c>
      <c r="AQ97" s="31">
        <f>IF($B97&lt;=TermHigh,'Policy projection'!$C97*(PremiumHigh*VLOOKUP(PremiumHigh,PremiumCharge,2)),0)</f>
        <v>0</v>
      </c>
      <c r="AR97" s="32">
        <f>IF($B97&lt;=TermHigh,'Policy projection'!$C97*(AllocPremHigh*'Fund Projection'!$E97),0)</f>
        <v>10.925884900906107</v>
      </c>
      <c r="AS97" s="32">
        <f>IF($B97&lt;=TermHigh,'Policy projection'!$E97*'Fund Projection'!$F97*AllocPremHigh*VLOOKUP(TermHigh-$B97,ExitCharge,2,TRUE),0)</f>
        <v>2.1833559993644038</v>
      </c>
      <c r="AT97" s="32">
        <f>IF($B97&lt;=TermHigh,SUM(AQ97:AS97)-'Policy projection'!$C97*'Fund Projection'!$G97,0)</f>
        <v>11.960952859953075</v>
      </c>
      <c r="AU97" s="33">
        <f t="shared" si="19"/>
        <v>1012.9110704571842</v>
      </c>
    </row>
    <row r="98" spans="1:47" x14ac:dyDescent="0.3">
      <c r="A98">
        <f t="shared" si="21"/>
        <v>93</v>
      </c>
      <c r="B98">
        <f t="shared" si="20"/>
        <v>8</v>
      </c>
      <c r="C98" s="31">
        <f>IF($B98&lt;=TermLow,'Policy projection'!$C98*(PremiumLow*VLOOKUP(PremiumLow,PremiumCharge,2)),0)</f>
        <v>0</v>
      </c>
      <c r="D98" s="32">
        <f>IF($B98&lt;=TermLow,'Policy projection'!$C98*(AllocPremLow*'Fund Projection'!$E98),0)</f>
        <v>0</v>
      </c>
      <c r="E98" s="32">
        <f>IF($B98&lt;=TermLow,'Policy projection'!$E98*'Fund Projection'!$F98*AllocPremLow*VLOOKUP(TermLow-$B98,ExitCharge,2,TRUE),0)</f>
        <v>0</v>
      </c>
      <c r="F98" s="32">
        <f>IF($B98&lt;=TermLow,SUM(C98:E98)-'Policy projection'!$C98*'Fund Projection'!$G98,0)</f>
        <v>0</v>
      </c>
      <c r="G98" s="33">
        <f t="shared" si="11"/>
        <v>0</v>
      </c>
      <c r="H98" s="31">
        <f>IF($B98&lt;=TermMed,'Policy projection'!$C98*(PremiumLow*VLOOKUP(PremiumLow,PremiumCharge,2)),0)</f>
        <v>0.98297573789559112</v>
      </c>
      <c r="I98" s="32">
        <f>IF($B98&lt;=TermMed,'Policy projection'!$C98*(AllocPremLow*'Fund Projection'!$E98),0)</f>
        <v>2.6683255166343915</v>
      </c>
      <c r="J98" s="32">
        <f>IF($B98&lt;=TermMed,'Policy projection'!$E98*'Fund Projection'!$F98*AllocPremLow*VLOOKUP(TermMed-$B98,ExitCharge,2,TRUE),0)</f>
        <v>0.26661019120371959</v>
      </c>
      <c r="K98" s="32">
        <f>IF($B98&lt;=TermMed,SUM(H98:J98)-'Policy projection'!$C98*'Fund Projection'!$G98,0)</f>
        <v>2.7743148797409884</v>
      </c>
      <c r="L98" s="33">
        <f t="shared" si="12"/>
        <v>73.265045378017462</v>
      </c>
      <c r="M98" s="31">
        <f>IF($B98&lt;=TermHigh,'Policy projection'!$C98*(PremiumLow*VLOOKUP(PremiumLow,PremiumCharge,2)),0)</f>
        <v>0.98297573789559112</v>
      </c>
      <c r="N98" s="32">
        <f>IF($B98&lt;=TermHigh,'Policy projection'!$C98*(AllocPremLow*'Fund Projection'!$E98),0)</f>
        <v>2.6683255166343915</v>
      </c>
      <c r="O98" s="32">
        <f>IF($B98&lt;=TermHigh,'Policy projection'!$E98*'Fund Projection'!$F98*AllocPremLow*VLOOKUP(TermHigh-$B98,ExitCharge,2,TRUE),0)</f>
        <v>0.53322038240743919</v>
      </c>
      <c r="P98" s="32">
        <f>IF($B98&lt;=TermHigh,SUM(M98:O98)-'Policy projection'!$C98*'Fund Projection'!$G98,0)</f>
        <v>3.0409250709447084</v>
      </c>
      <c r="Q98" s="33">
        <f t="shared" si="13"/>
        <v>249.89544244310846</v>
      </c>
      <c r="R98" s="31">
        <f>IF($B98&lt;=TermLow,'Policy projection'!$C98*(PremiumMed*VLOOKUP(PremiumMed,PremiumCharge,2)),0)</f>
        <v>0</v>
      </c>
      <c r="S98" s="32">
        <f>IF($B98&lt;=TermLow,'Policy projection'!$C98*(AllocPremMed*'Fund Projection'!$E98),0)</f>
        <v>0</v>
      </c>
      <c r="T98" s="32">
        <f>IF($B98&lt;=TermLow,'Policy projection'!$E98*'Fund Projection'!$F98*AllocPremMed*VLOOKUP(TermLow-$B98,ExitCharge,2,TRUE),0)</f>
        <v>0</v>
      </c>
      <c r="U98" s="32">
        <f>IF($B98&lt;=TermLow,SUM(R98:T98)-'Policy projection'!$C98*'Fund Projection'!$G98,0)</f>
        <v>0</v>
      </c>
      <c r="V98" s="33">
        <f t="shared" si="14"/>
        <v>0</v>
      </c>
      <c r="W98" s="31">
        <f>IF($B98&lt;=TermMed,'Policy projection'!$C98*(PremiumMed*VLOOKUP(PremiumMed,PremiumCharge,2)),0)</f>
        <v>0.65531715859706074</v>
      </c>
      <c r="X98" s="32">
        <f>IF($B98&lt;=TermMed,'Policy projection'!$C98*(AllocPremMed*'Fund Projection'!$E98),0)</f>
        <v>5.4466850751918496</v>
      </c>
      <c r="Y98" s="32">
        <f>IF($B98&lt;=TermMed,'Policy projection'!$E98*'Fund Projection'!$F98*AllocPremMed*VLOOKUP(TermMed-$B98,ExitCharge,2,TRUE),0)</f>
        <v>0.54421461709625241</v>
      </c>
      <c r="Z98" s="32">
        <f>IF($B98&lt;=TermMed,SUM(W98:Y98)-'Policy projection'!$C98*'Fund Projection'!$G98,0)</f>
        <v>5.5026202848924495</v>
      </c>
      <c r="AA98" s="33">
        <f t="shared" si="15"/>
        <v>145.75890395253569</v>
      </c>
      <c r="AB98" s="31">
        <f>IF($B98&lt;=TermHigh,'Policy projection'!$C98*(PremiumMed*VLOOKUP(PremiumMed,PremiumCharge,2)),0)</f>
        <v>0.65531715859706074</v>
      </c>
      <c r="AC98" s="32">
        <f>IF($B98&lt;=TermHigh,'Policy projection'!$C98*(AllocPremMed*'Fund Projection'!$E98),0)</f>
        <v>5.4466850751918496</v>
      </c>
      <c r="AD98" s="32">
        <f>IF($B98&lt;=TermHigh,'Policy projection'!$E98*'Fund Projection'!$F98*AllocPremMed*VLOOKUP(TermHigh-$B98,ExitCharge,2,TRUE),0)</f>
        <v>1.0884292341925048</v>
      </c>
      <c r="AE98" s="32">
        <f>IF($B98&lt;=TermHigh,SUM(AB98:AD98)-'Policy projection'!$C98*'Fund Projection'!$G98,0)</f>
        <v>6.046834901988702</v>
      </c>
      <c r="AF98" s="33">
        <f t="shared" si="16"/>
        <v>501.65382175900629</v>
      </c>
      <c r="AG98" s="31">
        <f>IF($B98&lt;=TermLow,'Policy projection'!$C98*(PremiumHigh*VLOOKUP(PremiumHigh,PremiumCharge,2)),0)</f>
        <v>0</v>
      </c>
      <c r="AH98" s="32">
        <f>IF($B98&lt;=TermLow,'Policy projection'!$C98*(AllocPremHigh*'Fund Projection'!$E98),0)</f>
        <v>0</v>
      </c>
      <c r="AI98" s="32">
        <f>IF($B98&lt;=TermLow,'Policy projection'!$E98*'Fund Projection'!$F98*AllocPremHigh*VLOOKUP(TermLow-$B98,ExitCharge,2,TRUE),0)</f>
        <v>0</v>
      </c>
      <c r="AJ98" s="32">
        <f>IF($B98&lt;=TermLow,SUM(AG98:AI98)-'Policy projection'!$C98*'Fund Projection'!$G98,0)</f>
        <v>0</v>
      </c>
      <c r="AK98" s="33">
        <f t="shared" si="17"/>
        <v>0</v>
      </c>
      <c r="AL98" s="31">
        <f>IF($B98&lt;=TermMed,'Policy projection'!$C98*(PremiumHigh*VLOOKUP(PremiumHigh,PremiumCharge,2)),0)</f>
        <v>0</v>
      </c>
      <c r="AM98" s="32">
        <f>IF($B98&lt;=TermMed,'Policy projection'!$C98*(AllocPremHigh*'Fund Projection'!$E98),0)</f>
        <v>11.003404192306768</v>
      </c>
      <c r="AN98" s="32">
        <f>IF($B98&lt;=TermMed,'Policy projection'!$E98*'Fund Projection'!$F98*AllocPremHigh*VLOOKUP(TermMed-$B98,ExitCharge,2,TRUE),0)</f>
        <v>1.099423468881318</v>
      </c>
      <c r="AO98" s="32">
        <f>IF($B98&lt;=TermMed,SUM(AL98:AN98)-'Policy projection'!$C98*'Fund Projection'!$G98,0)</f>
        <v>10.959231095195371</v>
      </c>
      <c r="AP98" s="33">
        <f t="shared" si="18"/>
        <v>290.74662110157209</v>
      </c>
      <c r="AQ98" s="31">
        <f>IF($B98&lt;=TermHigh,'Policy projection'!$C98*(PremiumHigh*VLOOKUP(PremiumHigh,PremiumCharge,2)),0)</f>
        <v>0</v>
      </c>
      <c r="AR98" s="32">
        <f>IF($B98&lt;=TermHigh,'Policy projection'!$C98*(AllocPremHigh*'Fund Projection'!$E98),0)</f>
        <v>11.003404192306768</v>
      </c>
      <c r="AS98" s="32">
        <f>IF($B98&lt;=TermHigh,'Policy projection'!$E98*'Fund Projection'!$F98*AllocPremHigh*VLOOKUP(TermHigh-$B98,ExitCharge,2,TRUE),0)</f>
        <v>2.1988469377626361</v>
      </c>
      <c r="AT98" s="32">
        <f>IF($B98&lt;=TermHigh,SUM(AQ98:AS98)-'Policy projection'!$C98*'Fund Projection'!$G98,0)</f>
        <v>12.05865456407669</v>
      </c>
      <c r="AU98" s="33">
        <f t="shared" si="19"/>
        <v>1005.1705803908028</v>
      </c>
    </row>
    <row r="99" spans="1:47" x14ac:dyDescent="0.3">
      <c r="A99">
        <f t="shared" si="21"/>
        <v>94</v>
      </c>
      <c r="B99">
        <f t="shared" si="20"/>
        <v>8</v>
      </c>
      <c r="C99" s="31">
        <f>IF($B99&lt;=TermLow,'Policy projection'!$C99*(PremiumLow*VLOOKUP(PremiumLow,PremiumCharge,2)),0)</f>
        <v>0</v>
      </c>
      <c r="D99" s="32">
        <f>IF($B99&lt;=TermLow,'Policy projection'!$C99*(AllocPremLow*'Fund Projection'!$E99),0)</f>
        <v>0</v>
      </c>
      <c r="E99" s="32">
        <f>IF($B99&lt;=TermLow,'Policy projection'!$E99*'Fund Projection'!$F99*AllocPremLow*VLOOKUP(TermLow-$B99,ExitCharge,2,TRUE),0)</f>
        <v>0</v>
      </c>
      <c r="F99" s="32">
        <f>IF($B99&lt;=TermLow,SUM(C99:E99)-'Policy projection'!$C99*'Fund Projection'!$G99,0)</f>
        <v>0</v>
      </c>
      <c r="G99" s="33">
        <f t="shared" si="11"/>
        <v>0</v>
      </c>
      <c r="H99" s="31">
        <f>IF($B99&lt;=TermMed,'Policy projection'!$C99*(PremiumLow*VLOOKUP(PremiumLow,PremiumCharge,2)),0)</f>
        <v>0.97847043243023624</v>
      </c>
      <c r="I99" s="32">
        <f>IF($B99&lt;=TermMed,'Policy projection'!$C99*(AllocPremLow*'Fund Projection'!$E99),0)</f>
        <v>2.686947237032042</v>
      </c>
      <c r="J99" s="32">
        <f>IF($B99&lt;=TermMed,'Policy projection'!$E99*'Fund Projection'!$F99*AllocPremLow*VLOOKUP(TermMed-$B99,ExitCharge,2,TRUE),0)</f>
        <v>0.26847081143345153</v>
      </c>
      <c r="K99" s="32">
        <f>IF($B99&lt;=TermMed,SUM(H99:J99)-'Policy projection'!$C99*'Fund Projection'!$G99,0)</f>
        <v>2.7949642216229504</v>
      </c>
      <c r="L99" s="33">
        <f t="shared" si="12"/>
        <v>70.796001520684882</v>
      </c>
      <c r="M99" s="31">
        <f>IF($B99&lt;=TermHigh,'Policy projection'!$C99*(PremiumLow*VLOOKUP(PremiumLow,PremiumCharge,2)),0)</f>
        <v>0.97847043243023624</v>
      </c>
      <c r="N99" s="32">
        <f>IF($B99&lt;=TermHigh,'Policy projection'!$C99*(AllocPremLow*'Fund Projection'!$E99),0)</f>
        <v>2.686947237032042</v>
      </c>
      <c r="O99" s="32">
        <f>IF($B99&lt;=TermHigh,'Policy projection'!$E99*'Fund Projection'!$F99*AllocPremLow*VLOOKUP(TermHigh-$B99,ExitCharge,2,TRUE),0)</f>
        <v>0.53694162286690306</v>
      </c>
      <c r="P99" s="32">
        <f>IF($B99&lt;=TermHigh,SUM(M99:O99)-'Policy projection'!$C99*'Fund Projection'!$G99,0)</f>
        <v>3.0634350330564013</v>
      </c>
      <c r="Q99" s="33">
        <f t="shared" si="13"/>
        <v>247.89574838234338</v>
      </c>
      <c r="R99" s="31">
        <f>IF($B99&lt;=TermLow,'Policy projection'!$C99*(PremiumMed*VLOOKUP(PremiumMed,PremiumCharge,2)),0)</f>
        <v>0</v>
      </c>
      <c r="S99" s="32">
        <f>IF($B99&lt;=TermLow,'Policy projection'!$C99*(AllocPremMed*'Fund Projection'!$E99),0)</f>
        <v>0</v>
      </c>
      <c r="T99" s="32">
        <f>IF($B99&lt;=TermLow,'Policy projection'!$E99*'Fund Projection'!$F99*AllocPremMed*VLOOKUP(TermLow-$B99,ExitCharge,2,TRUE),0)</f>
        <v>0</v>
      </c>
      <c r="U99" s="32">
        <f>IF($B99&lt;=TermLow,SUM(R99:T99)-'Policy projection'!$C99*'Fund Projection'!$G99,0)</f>
        <v>0</v>
      </c>
      <c r="V99" s="33">
        <f t="shared" si="14"/>
        <v>0</v>
      </c>
      <c r="W99" s="31">
        <f>IF($B99&lt;=TermMed,'Policy projection'!$C99*(PremiumMed*VLOOKUP(PremiumMed,PremiumCharge,2)),0)</f>
        <v>0.65231362162015749</v>
      </c>
      <c r="X99" s="32">
        <f>IF($B99&lt;=TermMed,'Policy projection'!$C99*(AllocPremMed*'Fund Projection'!$E99),0)</f>
        <v>5.4846964219829308</v>
      </c>
      <c r="Y99" s="32">
        <f>IF($B99&lt;=TermMed,'Policy projection'!$E99*'Fund Projection'!$F99*AllocPremMed*VLOOKUP(TermMed-$B99,ExitCharge,2,TRUE),0)</f>
        <v>0.54801258416312792</v>
      </c>
      <c r="Z99" s="32">
        <f>IF($B99&lt;=TermMed,SUM(W99:Y99)-'Policy projection'!$C99*'Fund Projection'!$G99,0)</f>
        <v>5.5460983684934364</v>
      </c>
      <c r="AA99" s="33">
        <f t="shared" si="15"/>
        <v>140.86361243411213</v>
      </c>
      <c r="AB99" s="31">
        <f>IF($B99&lt;=TermHigh,'Policy projection'!$C99*(PremiumMed*VLOOKUP(PremiumMed,PremiumCharge,2)),0)</f>
        <v>0.65231362162015749</v>
      </c>
      <c r="AC99" s="32">
        <f>IF($B99&lt;=TermHigh,'Policy projection'!$C99*(AllocPremMed*'Fund Projection'!$E99),0)</f>
        <v>5.4846964219829308</v>
      </c>
      <c r="AD99" s="32">
        <f>IF($B99&lt;=TermHigh,'Policy projection'!$E99*'Fund Projection'!$F99*AllocPremMed*VLOOKUP(TermHigh-$B99,ExitCharge,2,TRUE),0)</f>
        <v>1.0960251683262558</v>
      </c>
      <c r="AE99" s="32">
        <f>IF($B99&lt;=TermHigh,SUM(AB99:AD99)-'Policy projection'!$C99*'Fund Projection'!$G99,0)</f>
        <v>6.0941109526565649</v>
      </c>
      <c r="AF99" s="33">
        <f t="shared" si="16"/>
        <v>497.69721111434677</v>
      </c>
      <c r="AG99" s="31">
        <f>IF($B99&lt;=TermLow,'Policy projection'!$C99*(PremiumHigh*VLOOKUP(PremiumHigh,PremiumCharge,2)),0)</f>
        <v>0</v>
      </c>
      <c r="AH99" s="32">
        <f>IF($B99&lt;=TermLow,'Policy projection'!$C99*(AllocPremHigh*'Fund Projection'!$E99),0)</f>
        <v>0</v>
      </c>
      <c r="AI99" s="32">
        <f>IF($B99&lt;=TermLow,'Policy projection'!$E99*'Fund Projection'!$F99*AllocPremHigh*VLOOKUP(TermLow-$B99,ExitCharge,2,TRUE),0)</f>
        <v>0</v>
      </c>
      <c r="AJ99" s="32">
        <f>IF($B99&lt;=TermLow,SUM(AG99:AI99)-'Policy projection'!$C99*'Fund Projection'!$G99,0)</f>
        <v>0</v>
      </c>
      <c r="AK99" s="33">
        <f t="shared" si="17"/>
        <v>0</v>
      </c>
      <c r="AL99" s="31">
        <f>IF($B99&lt;=TermMed,'Policy projection'!$C99*(PremiumHigh*VLOOKUP(PremiumHigh,PremiumCharge,2)),0)</f>
        <v>0</v>
      </c>
      <c r="AM99" s="32">
        <f>IF($B99&lt;=TermMed,'Policy projection'!$C99*(AllocPremHigh*'Fund Projection'!$E99),0)</f>
        <v>11.080194791884709</v>
      </c>
      <c r="AN99" s="32">
        <f>IF($B99&lt;=TermMed,'Policy projection'!$E99*'Fund Projection'!$F99*AllocPremHigh*VLOOKUP(TermMed-$B99,ExitCharge,2,TRUE),0)</f>
        <v>1.1070961296224806</v>
      </c>
      <c r="AO99" s="32">
        <f>IF($B99&lt;=TermMed,SUM(AL99:AN99)-'Policy projection'!$C99*'Fund Projection'!$G99,0)</f>
        <v>11.048366662234411</v>
      </c>
      <c r="AP99" s="33">
        <f t="shared" si="18"/>
        <v>280.99883426096659</v>
      </c>
      <c r="AQ99" s="31">
        <f>IF($B99&lt;=TermHigh,'Policy projection'!$C99*(PremiumHigh*VLOOKUP(PremiumHigh,PremiumCharge,2)),0)</f>
        <v>0</v>
      </c>
      <c r="AR99" s="32">
        <f>IF($B99&lt;=TermHigh,'Policy projection'!$C99*(AllocPremHigh*'Fund Projection'!$E99),0)</f>
        <v>11.080194791884709</v>
      </c>
      <c r="AS99" s="32">
        <f>IF($B99&lt;=TermHigh,'Policy projection'!$E99*'Fund Projection'!$F99*AllocPremHigh*VLOOKUP(TermHigh-$B99,ExitCharge,2,TRUE),0)</f>
        <v>2.2141922592449612</v>
      </c>
      <c r="AT99" s="32">
        <f>IF($B99&lt;=TermHigh,SUM(AQ99:AS99)-'Policy projection'!$C99*'Fund Projection'!$G99,0)</f>
        <v>12.155462791856891</v>
      </c>
      <c r="AU99" s="33">
        <f t="shared" si="19"/>
        <v>997.30013657835434</v>
      </c>
    </row>
    <row r="100" spans="1:47" x14ac:dyDescent="0.3">
      <c r="A100">
        <f t="shared" si="21"/>
        <v>95</v>
      </c>
      <c r="B100">
        <f t="shared" si="20"/>
        <v>8</v>
      </c>
      <c r="C100" s="31">
        <f>IF($B100&lt;=TermLow,'Policy projection'!$C100*(PremiumLow*VLOOKUP(PremiumLow,PremiumCharge,2)),0)</f>
        <v>0</v>
      </c>
      <c r="D100" s="32">
        <f>IF($B100&lt;=TermLow,'Policy projection'!$C100*(AllocPremLow*'Fund Projection'!$E100),0)</f>
        <v>0</v>
      </c>
      <c r="E100" s="32">
        <f>IF($B100&lt;=TermLow,'Policy projection'!$E100*'Fund Projection'!$F100*AllocPremLow*VLOOKUP(TermLow-$B100,ExitCharge,2,TRUE),0)</f>
        <v>0</v>
      </c>
      <c r="F100" s="32">
        <f>IF($B100&lt;=TermLow,SUM(C100:E100)-'Policy projection'!$C100*'Fund Projection'!$G100,0)</f>
        <v>0</v>
      </c>
      <c r="G100" s="33">
        <f t="shared" si="11"/>
        <v>0</v>
      </c>
      <c r="H100" s="31">
        <f>IF($B100&lt;=TermMed,'Policy projection'!$C100*(PremiumLow*VLOOKUP(PremiumLow,PremiumCharge,2)),0)</f>
        <v>0.97398577628159777</v>
      </c>
      <c r="I100" s="32">
        <f>IF($B100&lt;=TermMed,'Policy projection'!$C100*(AllocPremLow*'Fund Projection'!$E100),0)</f>
        <v>2.7053933245519706</v>
      </c>
      <c r="J100" s="32">
        <f>IF($B100&lt;=TermMed,'Policy projection'!$E100*'Fund Projection'!$F100*AllocPremLow*VLOOKUP(TermMed-$B100,ExitCharge,2,TRUE),0)</f>
        <v>0.27031388301148446</v>
      </c>
      <c r="K100" s="32">
        <f>IF($B100&lt;=TermMed,SUM(H100:J100)-'Policy projection'!$C100*'Fund Projection'!$G100,0)</f>
        <v>2.8154219419990651</v>
      </c>
      <c r="L100" s="33">
        <f t="shared" si="12"/>
        <v>68.296020638731449</v>
      </c>
      <c r="M100" s="31">
        <f>IF($B100&lt;=TermHigh,'Policy projection'!$C100*(PremiumLow*VLOOKUP(PremiumLow,PremiumCharge,2)),0)</f>
        <v>0.97398577628159777</v>
      </c>
      <c r="N100" s="32">
        <f>IF($B100&lt;=TermHigh,'Policy projection'!$C100*(AllocPremLow*'Fund Projection'!$E100),0)</f>
        <v>2.7053933245519706</v>
      </c>
      <c r="O100" s="32">
        <f>IF($B100&lt;=TermHigh,'Policy projection'!$E100*'Fund Projection'!$F100*AllocPremLow*VLOOKUP(TermHigh-$B100,ExitCharge,2,TRUE),0)</f>
        <v>0.54062776602296891</v>
      </c>
      <c r="P100" s="32">
        <f>IF($B100&lt;=TermHigh,SUM(M100:O100)-'Policy projection'!$C100*'Fund Projection'!$G100,0)</f>
        <v>3.0857358250105493</v>
      </c>
      <c r="Q100" s="33">
        <f t="shared" si="13"/>
        <v>245.86521230088007</v>
      </c>
      <c r="R100" s="31">
        <f>IF($B100&lt;=TermLow,'Policy projection'!$C100*(PremiumMed*VLOOKUP(PremiumMed,PremiumCharge,2)),0)</f>
        <v>0</v>
      </c>
      <c r="S100" s="32">
        <f>IF($B100&lt;=TermLow,'Policy projection'!$C100*(AllocPremMed*'Fund Projection'!$E100),0)</f>
        <v>0</v>
      </c>
      <c r="T100" s="32">
        <f>IF($B100&lt;=TermLow,'Policy projection'!$E100*'Fund Projection'!$F100*AllocPremMed*VLOOKUP(TermLow-$B100,ExitCharge,2,TRUE),0)</f>
        <v>0</v>
      </c>
      <c r="U100" s="32">
        <f>IF($B100&lt;=TermLow,SUM(R100:T100)-'Policy projection'!$C100*'Fund Projection'!$G100,0)</f>
        <v>0</v>
      </c>
      <c r="V100" s="33">
        <f t="shared" si="14"/>
        <v>0</v>
      </c>
      <c r="W100" s="31">
        <f>IF($B100&lt;=TermMed,'Policy projection'!$C100*(PremiumMed*VLOOKUP(PremiumMed,PremiumCharge,2)),0)</f>
        <v>0.64932385085439848</v>
      </c>
      <c r="X100" s="32">
        <f>IF($B100&lt;=TermMed,'Policy projection'!$C100*(AllocPremMed*'Fund Projection'!$E100),0)</f>
        <v>5.5223492604256714</v>
      </c>
      <c r="Y100" s="32">
        <f>IF($B100&lt;=TermMed,'Policy projection'!$E100*'Fund Projection'!$F100*AllocPremMed*VLOOKUP(TermMed-$B100,ExitCharge,2,TRUE),0)</f>
        <v>0.5517747302708651</v>
      </c>
      <c r="Z100" s="32">
        <f>IF($B100&lt;=TermMed,SUM(W100:Y100)-'Policy projection'!$C100*'Fund Projection'!$G100,0)</f>
        <v>5.5891767997049469</v>
      </c>
      <c r="AA100" s="33">
        <f t="shared" si="15"/>
        <v>135.90444578409415</v>
      </c>
      <c r="AB100" s="31">
        <f>IF($B100&lt;=TermHigh,'Policy projection'!$C100*(PremiumMed*VLOOKUP(PremiumMed,PremiumCharge,2)),0)</f>
        <v>0.64932385085439848</v>
      </c>
      <c r="AC100" s="32">
        <f>IF($B100&lt;=TermHigh,'Policy projection'!$C100*(AllocPremMed*'Fund Projection'!$E100),0)</f>
        <v>5.5223492604256714</v>
      </c>
      <c r="AD100" s="32">
        <f>IF($B100&lt;=TermHigh,'Policy projection'!$E100*'Fund Projection'!$F100*AllocPremMed*VLOOKUP(TermHigh-$B100,ExitCharge,2,TRUE),0)</f>
        <v>1.1035494605417302</v>
      </c>
      <c r="AE100" s="32">
        <f>IF($B100&lt;=TermHigh,SUM(AB100:AD100)-'Policy projection'!$C100*'Fund Projection'!$G100,0)</f>
        <v>6.140951529975812</v>
      </c>
      <c r="AF100" s="33">
        <f t="shared" si="16"/>
        <v>493.67683854133327</v>
      </c>
      <c r="AG100" s="31">
        <f>IF($B100&lt;=TermLow,'Policy projection'!$C100*(PremiumHigh*VLOOKUP(PremiumHigh,PremiumCharge,2)),0)</f>
        <v>0</v>
      </c>
      <c r="AH100" s="32">
        <f>IF($B100&lt;=TermLow,'Policy projection'!$C100*(AllocPremHigh*'Fund Projection'!$E100),0)</f>
        <v>0</v>
      </c>
      <c r="AI100" s="32">
        <f>IF($B100&lt;=TermLow,'Policy projection'!$E100*'Fund Projection'!$F100*AllocPremHigh*VLOOKUP(TermLow-$B100,ExitCharge,2,TRUE),0)</f>
        <v>0</v>
      </c>
      <c r="AJ100" s="32">
        <f>IF($B100&lt;=TermLow,SUM(AG100:AI100)-'Policy projection'!$C100*'Fund Projection'!$G100,0)</f>
        <v>0</v>
      </c>
      <c r="AK100" s="33">
        <f t="shared" si="17"/>
        <v>0</v>
      </c>
      <c r="AL100" s="31">
        <f>IF($B100&lt;=TermMed,'Policy projection'!$C100*(PremiumHigh*VLOOKUP(PremiumHigh,PremiumCharge,2)),0)</f>
        <v>0</v>
      </c>
      <c r="AM100" s="32">
        <f>IF($B100&lt;=TermMed,'Policy projection'!$C100*(AllocPremHigh*'Fund Projection'!$E100),0)</f>
        <v>11.156261132173073</v>
      </c>
      <c r="AN100" s="32">
        <f>IF($B100&lt;=TermMed,'Policy projection'!$E100*'Fund Projection'!$F100*AllocPremHigh*VLOOKUP(TermMed-$B100,ExitCharge,2,TRUE),0)</f>
        <v>1.1146964247896265</v>
      </c>
      <c r="AO100" s="32">
        <f>IF($B100&lt;=TermMed,SUM(AL100:AN100)-'Policy projection'!$C100*'Fund Projection'!$G100,0)</f>
        <v>11.136686515116711</v>
      </c>
      <c r="AP100" s="33">
        <f t="shared" si="18"/>
        <v>271.12129607481955</v>
      </c>
      <c r="AQ100" s="31">
        <f>IF($B100&lt;=TermHigh,'Policy projection'!$C100*(PremiumHigh*VLOOKUP(PremiumHigh,PremiumCharge,2)),0)</f>
        <v>0</v>
      </c>
      <c r="AR100" s="32">
        <f>IF($B100&lt;=TermHigh,'Policy projection'!$C100*(AllocPremHigh*'Fund Projection'!$E100),0)</f>
        <v>11.156261132173073</v>
      </c>
      <c r="AS100" s="32">
        <f>IF($B100&lt;=TermHigh,'Policy projection'!$E100*'Fund Projection'!$F100*AllocPremHigh*VLOOKUP(TermHigh-$B100,ExitCharge,2,TRUE),0)</f>
        <v>2.229392849579253</v>
      </c>
      <c r="AT100" s="32">
        <f>IF($B100&lt;=TermHigh,SUM(AQ100:AS100)-'Policy projection'!$C100*'Fund Projection'!$G100,0)</f>
        <v>12.251382939906339</v>
      </c>
      <c r="AU100" s="33">
        <f t="shared" si="19"/>
        <v>989.30009102224062</v>
      </c>
    </row>
    <row r="101" spans="1:47" x14ac:dyDescent="0.3">
      <c r="A101">
        <f t="shared" si="21"/>
        <v>96</v>
      </c>
      <c r="B101">
        <f t="shared" si="20"/>
        <v>8</v>
      </c>
      <c r="C101" s="31">
        <f>IF($B101&lt;=TermLow,'Policy projection'!$C101*(PremiumLow*VLOOKUP(PremiumLow,PremiumCharge,2)),0)</f>
        <v>0</v>
      </c>
      <c r="D101" s="32">
        <f>IF($B101&lt;=TermLow,'Policy projection'!$C101*(AllocPremLow*'Fund Projection'!$E101),0)</f>
        <v>0</v>
      </c>
      <c r="E101" s="32">
        <f>IF($B101&lt;=TermLow,'Policy projection'!$E101*'Fund Projection'!$F101*AllocPremLow*VLOOKUP(TermLow-$B101,ExitCharge,2,TRUE),0)</f>
        <v>0</v>
      </c>
      <c r="F101" s="32">
        <f>IF($B101&lt;=TermLow,SUM(C101:E101)-'Policy projection'!$C101*'Fund Projection'!$G101,0)</f>
        <v>0</v>
      </c>
      <c r="G101" s="33">
        <f t="shared" si="11"/>
        <v>0</v>
      </c>
      <c r="H101" s="31">
        <f>IF($B101&lt;=TermMed,'Policy projection'!$C101*(PremiumLow*VLOOKUP(PremiumLow,PremiumCharge,2)),0)</f>
        <v>0.96952167480697371</v>
      </c>
      <c r="I101" s="32">
        <f>IF($B101&lt;=TermMed,'Policy projection'!$C101*(AllocPremLow*'Fund Projection'!$E101),0)</f>
        <v>2.7236648483814587</v>
      </c>
      <c r="J101" s="32">
        <f>IF($B101&lt;=TermMed,'Policy projection'!$E101*'Fund Projection'!$F101*AllocPremLow*VLOOKUP(TermMed-$B101,ExitCharge,2,TRUE),0)</f>
        <v>0.27213951276744747</v>
      </c>
      <c r="K101" s="32">
        <f>IF($B101&lt;=TermMed,SUM(H101:J101)-'Policy projection'!$C101*'Fund Projection'!$G101,0)</f>
        <v>2.8356892002352332</v>
      </c>
      <c r="L101" s="33">
        <f t="shared" si="12"/>
        <v>65.765165449393763</v>
      </c>
      <c r="M101" s="31">
        <f>IF($B101&lt;=TermHigh,'Policy projection'!$C101*(PremiumLow*VLOOKUP(PremiumLow,PremiumCharge,2)),0)</f>
        <v>0.96952167480697371</v>
      </c>
      <c r="N101" s="32">
        <f>IF($B101&lt;=TermHigh,'Policy projection'!$C101*(AllocPremLow*'Fund Projection'!$E101),0)</f>
        <v>2.7236648483814587</v>
      </c>
      <c r="O101" s="32">
        <f>IF($B101&lt;=TermHigh,'Policy projection'!$E101*'Fund Projection'!$F101*AllocPremLow*VLOOKUP(TermHigh-$B101,ExitCharge,2,TRUE),0)</f>
        <v>0.54427902553489493</v>
      </c>
      <c r="P101" s="32">
        <f>IF($B101&lt;=TermHigh,SUM(M101:O101)-'Policy projection'!$C101*'Fund Projection'!$G101,0)</f>
        <v>3.1078287130026814</v>
      </c>
      <c r="Q101" s="33">
        <f t="shared" si="13"/>
        <v>243.80391486045653</v>
      </c>
      <c r="R101" s="31">
        <f>IF($B101&lt;=TermLow,'Policy projection'!$C101*(PremiumMed*VLOOKUP(PremiumMed,PremiumCharge,2)),0)</f>
        <v>0</v>
      </c>
      <c r="S101" s="32">
        <f>IF($B101&lt;=TermLow,'Policy projection'!$C101*(AllocPremMed*'Fund Projection'!$E101),0)</f>
        <v>0</v>
      </c>
      <c r="T101" s="32">
        <f>IF($B101&lt;=TermLow,'Policy projection'!$E101*'Fund Projection'!$F101*AllocPremMed*VLOOKUP(TermLow-$B101,ExitCharge,2,TRUE),0)</f>
        <v>0</v>
      </c>
      <c r="U101" s="32">
        <f>IF($B101&lt;=TermLow,SUM(R101:T101)-'Policy projection'!$C101*'Fund Projection'!$G101,0)</f>
        <v>0</v>
      </c>
      <c r="V101" s="33">
        <f t="shared" si="14"/>
        <v>0</v>
      </c>
      <c r="W101" s="31">
        <f>IF($B101&lt;=TermMed,'Policy projection'!$C101*(PremiumMed*VLOOKUP(PremiumMed,PremiumCharge,2)),0)</f>
        <v>0.64634778320464914</v>
      </c>
      <c r="X101" s="32">
        <f>IF($B101&lt;=TermMed,'Policy projection'!$C101*(AllocPremMed*'Fund Projection'!$E101),0)</f>
        <v>5.5596457729848341</v>
      </c>
      <c r="Y101" s="32">
        <f>IF($B101&lt;=TermMed,'Policy projection'!$E101*'Fund Projection'!$F101*AllocPremMed*VLOOKUP(TermMed-$B101,ExitCharge,2,TRUE),0)</f>
        <v>0.55550127348406797</v>
      </c>
      <c r="Z101" s="32">
        <f>IF($B101&lt;=TermMed,SUM(W101:Y101)-'Policy projection'!$C101*'Fund Projection'!$G101,0)</f>
        <v>5.631857993952905</v>
      </c>
      <c r="AA101" s="33">
        <f t="shared" si="15"/>
        <v>130.8815375084896</v>
      </c>
      <c r="AB101" s="31">
        <f>IF($B101&lt;=TermHigh,'Policy projection'!$C101*(PremiumMed*VLOOKUP(PremiumMed,PremiumCharge,2)),0)</f>
        <v>0.64634778320464914</v>
      </c>
      <c r="AC101" s="32">
        <f>IF($B101&lt;=TermHigh,'Policy projection'!$C101*(AllocPremMed*'Fund Projection'!$E101),0)</f>
        <v>5.5596457729848341</v>
      </c>
      <c r="AD101" s="32">
        <f>IF($B101&lt;=TermHigh,'Policy projection'!$E101*'Fund Projection'!$F101*AllocPremMed*VLOOKUP(TermHigh-$B101,ExitCharge,2,TRUE),0)</f>
        <v>1.1110025469681359</v>
      </c>
      <c r="AE101" s="32">
        <f>IF($B101&lt;=TermHigh,SUM(AB101:AD101)-'Policy projection'!$C101*'Fund Projection'!$G101,0)</f>
        <v>6.1873592674369728</v>
      </c>
      <c r="AF101" s="33">
        <f t="shared" si="16"/>
        <v>489.592873838613</v>
      </c>
      <c r="AG101" s="31">
        <f>IF($B101&lt;=TermLow,'Policy projection'!$C101*(PremiumHigh*VLOOKUP(PremiumHigh,PremiumCharge,2)),0)</f>
        <v>0</v>
      </c>
      <c r="AH101" s="32">
        <f>IF($B101&lt;=TermLow,'Policy projection'!$C101*(AllocPremHigh*'Fund Projection'!$E101),0)</f>
        <v>0</v>
      </c>
      <c r="AI101" s="32">
        <f>IF($B101&lt;=TermLow,'Policy projection'!$E101*'Fund Projection'!$F101*AllocPremHigh*VLOOKUP(TermLow-$B101,ExitCharge,2,TRUE),0)</f>
        <v>0</v>
      </c>
      <c r="AJ101" s="32">
        <f>IF($B101&lt;=TermLow,SUM(AG101:AI101)-'Policy projection'!$C101*'Fund Projection'!$G101,0)</f>
        <v>0</v>
      </c>
      <c r="AK101" s="33">
        <f t="shared" si="17"/>
        <v>0</v>
      </c>
      <c r="AL101" s="31">
        <f>IF($B101&lt;=TermMed,'Policy projection'!$C101*(PremiumHigh*VLOOKUP(PremiumHigh,PremiumCharge,2)),0)</f>
        <v>0</v>
      </c>
      <c r="AM101" s="32">
        <f>IF($B101&lt;=TermMed,'Policy projection'!$C101*(AllocPremHigh*'Fund Projection'!$E101),0)</f>
        <v>11.231607622191584</v>
      </c>
      <c r="AN101" s="32">
        <f>IF($B101&lt;=TermMed,'Policy projection'!$E101*'Fund Projection'!$F101*AllocPremHigh*VLOOKUP(TermMed-$B101,ExitCharge,2,TRUE),0)</f>
        <v>1.122224794917309</v>
      </c>
      <c r="AO101" s="32">
        <f>IF($B101&lt;=TermMed,SUM(AL101:AN101)-'Policy projection'!$C101*'Fund Projection'!$G101,0)</f>
        <v>11.224195581388248</v>
      </c>
      <c r="AP101" s="33">
        <f t="shared" si="18"/>
        <v>261.11428162668125</v>
      </c>
      <c r="AQ101" s="31">
        <f>IF($B101&lt;=TermHigh,'Policy projection'!$C101*(PremiumHigh*VLOOKUP(PremiumHigh,PremiumCharge,2)),0)</f>
        <v>0</v>
      </c>
      <c r="AR101" s="32">
        <f>IF($B101&lt;=TermHigh,'Policy projection'!$C101*(AllocPremHigh*'Fund Projection'!$E101),0)</f>
        <v>11.231607622191584</v>
      </c>
      <c r="AS101" s="32">
        <f>IF($B101&lt;=TermHigh,'Policy projection'!$E101*'Fund Projection'!$F101*AllocPremHigh*VLOOKUP(TermHigh-$B101,ExitCharge,2,TRUE),0)</f>
        <v>2.244449589834618</v>
      </c>
      <c r="AT101" s="32">
        <f>IF($B101&lt;=TermHigh,SUM(AQ101:AS101)-'Policy projection'!$C101*'Fund Projection'!$G101,0)</f>
        <v>12.346420376305556</v>
      </c>
      <c r="AU101" s="33">
        <f t="shared" si="19"/>
        <v>981.17079179492691</v>
      </c>
    </row>
    <row r="102" spans="1:47" x14ac:dyDescent="0.3">
      <c r="A102">
        <f t="shared" si="21"/>
        <v>97</v>
      </c>
      <c r="B102">
        <f t="shared" si="20"/>
        <v>9</v>
      </c>
      <c r="C102" s="31">
        <f>IF($B102&lt;=TermLow,'Policy projection'!$C102*(PremiumLow*VLOOKUP(PremiumLow,PremiumCharge,2)),0)</f>
        <v>0</v>
      </c>
      <c r="D102" s="32">
        <f>IF($B102&lt;=TermLow,'Policy projection'!$C102*(AllocPremLow*'Fund Projection'!$E102),0)</f>
        <v>0</v>
      </c>
      <c r="E102" s="32">
        <f>IF($B102&lt;=TermLow,'Policy projection'!$E102*'Fund Projection'!$F102*AllocPremLow*VLOOKUP(TermLow-$B102,ExitCharge,2,TRUE),0)</f>
        <v>0</v>
      </c>
      <c r="F102" s="32">
        <f>IF($B102&lt;=TermLow,SUM(C102:E102)-'Policy projection'!$C102*'Fund Projection'!$G102,0)</f>
        <v>0</v>
      </c>
      <c r="G102" s="33">
        <f t="shared" si="11"/>
        <v>0</v>
      </c>
      <c r="H102" s="31">
        <f>IF($B102&lt;=TermMed,'Policy projection'!$C102*(PremiumLow*VLOOKUP(PremiumLow,PremiumCharge,2)),0)</f>
        <v>0.96507803379744173</v>
      </c>
      <c r="I102" s="32">
        <f>IF($B102&lt;=TermMed,'Policy projection'!$C102*(AllocPremLow*'Fund Projection'!$E102),0)</f>
        <v>2.7417628720341889</v>
      </c>
      <c r="J102" s="32">
        <f>IF($B102&lt;=TermMed,'Policy projection'!$E102*'Fund Projection'!$F102*AllocPremLow*VLOOKUP(TermMed-$B102,ExitCharge,2,TRUE),0)</f>
        <v>0</v>
      </c>
      <c r="K102" s="32">
        <f>IF($B102&lt;=TermMed,SUM(H102:J102)-'Policy projection'!$C102*'Fund Projection'!$G102,0)</f>
        <v>2.5818193426079259</v>
      </c>
      <c r="L102" s="33">
        <f t="shared" si="12"/>
        <v>63.203497771864335</v>
      </c>
      <c r="M102" s="31">
        <f>IF($B102&lt;=TermHigh,'Policy projection'!$C102*(PremiumLow*VLOOKUP(PremiumLow,PremiumCharge,2)),0)</f>
        <v>0.96507803379744173</v>
      </c>
      <c r="N102" s="32">
        <f>IF($B102&lt;=TermHigh,'Policy projection'!$C102*(AllocPremLow*'Fund Projection'!$E102),0)</f>
        <v>2.7417628720341889</v>
      </c>
      <c r="O102" s="32">
        <f>IF($B102&lt;=TermHigh,'Policy projection'!$E102*'Fund Projection'!$F102*AllocPremLow*VLOOKUP(TermHigh-$B102,ExitCharge,2,TRUE),0)</f>
        <v>0.41092171044612402</v>
      </c>
      <c r="P102" s="32">
        <f>IF($B102&lt;=TermHigh,SUM(M102:O102)-'Policy projection'!$C102*'Fund Projection'!$G102,0)</f>
        <v>2.9927410530540501</v>
      </c>
      <c r="Q102" s="33">
        <f t="shared" si="13"/>
        <v>241.71193579270576</v>
      </c>
      <c r="R102" s="31">
        <f>IF($B102&lt;=TermLow,'Policy projection'!$C102*(PremiumMed*VLOOKUP(PremiumMed,PremiumCharge,2)),0)</f>
        <v>0</v>
      </c>
      <c r="S102" s="32">
        <f>IF($B102&lt;=TermLow,'Policy projection'!$C102*(AllocPremMed*'Fund Projection'!$E102),0)</f>
        <v>0</v>
      </c>
      <c r="T102" s="32">
        <f>IF($B102&lt;=TermLow,'Policy projection'!$E102*'Fund Projection'!$F102*AllocPremMed*VLOOKUP(TermLow-$B102,ExitCharge,2,TRUE),0)</f>
        <v>0</v>
      </c>
      <c r="U102" s="32">
        <f>IF($B102&lt;=TermLow,SUM(R102:T102)-'Policy projection'!$C102*'Fund Projection'!$G102,0)</f>
        <v>0</v>
      </c>
      <c r="V102" s="33">
        <f t="shared" si="14"/>
        <v>0</v>
      </c>
      <c r="W102" s="31">
        <f>IF($B102&lt;=TermMed,'Policy projection'!$C102*(PremiumMed*VLOOKUP(PremiumMed,PremiumCharge,2)),0)</f>
        <v>0.64338535586496115</v>
      </c>
      <c r="X102" s="32">
        <f>IF($B102&lt;=TermMed,'Policy projection'!$C102*(AllocPremMed*'Fund Projection'!$E102),0)</f>
        <v>5.5965881305440135</v>
      </c>
      <c r="Y102" s="32">
        <f>IF($B102&lt;=TermMed,'Policy projection'!$E102*'Fund Projection'!$F102*AllocPremMed*VLOOKUP(TermMed-$B102,ExitCharge,2,TRUE),0)</f>
        <v>0</v>
      </c>
      <c r="Z102" s="32">
        <f>IF($B102&lt;=TermMed,SUM(W102:Y102)-'Policy projection'!$C102*'Fund Projection'!$G102,0)</f>
        <v>5.11495192318527</v>
      </c>
      <c r="AA102" s="33">
        <f t="shared" si="15"/>
        <v>125.79501925415541</v>
      </c>
      <c r="AB102" s="31">
        <f>IF($B102&lt;=TermHigh,'Policy projection'!$C102*(PremiumMed*VLOOKUP(PremiumMed,PremiumCharge,2)),0)</f>
        <v>0.64338535586496115</v>
      </c>
      <c r="AC102" s="32">
        <f>IF($B102&lt;=TermHigh,'Policy projection'!$C102*(AllocPremMed*'Fund Projection'!$E102),0)</f>
        <v>5.5965881305440135</v>
      </c>
      <c r="AD102" s="32">
        <f>IF($B102&lt;=TermHigh,'Policy projection'!$E102*'Fund Projection'!$F102*AllocPremMed*VLOOKUP(TermHigh-$B102,ExitCharge,2,TRUE),0)</f>
        <v>0.83878864606528403</v>
      </c>
      <c r="AE102" s="32">
        <f>IF($B102&lt;=TermHigh,SUM(AB102:AD102)-'Policy projection'!$C102*'Fund Projection'!$G102,0)</f>
        <v>5.9537405692505541</v>
      </c>
      <c r="AF102" s="33">
        <f t="shared" si="16"/>
        <v>485.44548487883691</v>
      </c>
      <c r="AG102" s="31">
        <f>IF($B102&lt;=TermLow,'Policy projection'!$C102*(PremiumHigh*VLOOKUP(PremiumHigh,PremiumCharge,2)),0)</f>
        <v>0</v>
      </c>
      <c r="AH102" s="32">
        <f>IF($B102&lt;=TermLow,'Policy projection'!$C102*(AllocPremHigh*'Fund Projection'!$E102),0)</f>
        <v>0</v>
      </c>
      <c r="AI102" s="32">
        <f>IF($B102&lt;=TermLow,'Policy projection'!$E102*'Fund Projection'!$F102*AllocPremHigh*VLOOKUP(TermLow-$B102,ExitCharge,2,TRUE),0)</f>
        <v>0</v>
      </c>
      <c r="AJ102" s="32">
        <f>IF($B102&lt;=TermLow,SUM(AG102:AI102)-'Policy projection'!$C102*'Fund Projection'!$G102,0)</f>
        <v>0</v>
      </c>
      <c r="AK102" s="33">
        <f t="shared" si="17"/>
        <v>0</v>
      </c>
      <c r="AL102" s="31">
        <f>IF($B102&lt;=TermMed,'Policy projection'!$C102*(PremiumHigh*VLOOKUP(PremiumHigh,PremiumCharge,2)),0)</f>
        <v>0</v>
      </c>
      <c r="AM102" s="32">
        <f>IF($B102&lt;=TermMed,'Policy projection'!$C102*(AllocPremHigh*'Fund Projection'!$E102),0)</f>
        <v>11.306238647563665</v>
      </c>
      <c r="AN102" s="32">
        <f>IF($B102&lt;=TermMed,'Policy projection'!$E102*'Fund Projection'!$F102*AllocPremHigh*VLOOKUP(TermMed-$B102,ExitCharge,2,TRUE),0)</f>
        <v>0</v>
      </c>
      <c r="AO102" s="32">
        <f>IF($B102&lt;=TermMed,SUM(AL102:AN102)-'Policy projection'!$C102*'Fund Projection'!$G102,0)</f>
        <v>10.181217084339961</v>
      </c>
      <c r="AP102" s="33">
        <f t="shared" si="18"/>
        <v>250.97806221873748</v>
      </c>
      <c r="AQ102" s="31">
        <f>IF($B102&lt;=TermHigh,'Policy projection'!$C102*(PremiumHigh*VLOOKUP(PremiumHigh,PremiumCharge,2)),0)</f>
        <v>0</v>
      </c>
      <c r="AR102" s="32">
        <f>IF($B102&lt;=TermHigh,'Policy projection'!$C102*(AllocPremHigh*'Fund Projection'!$E102),0)</f>
        <v>11.306238647563665</v>
      </c>
      <c r="AS102" s="32">
        <f>IF($B102&lt;=TermHigh,'Policy projection'!$E102*'Fund Projection'!$F102*AllocPremHigh*VLOOKUP(TermHigh-$B102,ExitCharge,2,TRUE),0)</f>
        <v>1.6945225173036043</v>
      </c>
      <c r="AT102" s="32">
        <f>IF($B102&lt;=TermHigh,SUM(AQ102:AS102)-'Policy projection'!$C102*'Fund Projection'!$G102,0)</f>
        <v>11.875739601643565</v>
      </c>
      <c r="AU102" s="33">
        <f t="shared" si="19"/>
        <v>972.91258305110023</v>
      </c>
    </row>
    <row r="103" spans="1:47" x14ac:dyDescent="0.3">
      <c r="A103">
        <f t="shared" si="21"/>
        <v>98</v>
      </c>
      <c r="B103">
        <f t="shared" si="20"/>
        <v>9</v>
      </c>
      <c r="C103" s="31">
        <f>IF($B103&lt;=TermLow,'Policy projection'!$C103*(PremiumLow*VLOOKUP(PremiumLow,PremiumCharge,2)),0)</f>
        <v>0</v>
      </c>
      <c r="D103" s="32">
        <f>IF($B103&lt;=TermLow,'Policy projection'!$C103*(AllocPremLow*'Fund Projection'!$E103),0)</f>
        <v>0</v>
      </c>
      <c r="E103" s="32">
        <f>IF($B103&lt;=TermLow,'Policy projection'!$E103*'Fund Projection'!$F103*AllocPremLow*VLOOKUP(TermLow-$B103,ExitCharge,2,TRUE),0)</f>
        <v>0</v>
      </c>
      <c r="F103" s="32">
        <f>IF($B103&lt;=TermLow,SUM(C103:E103)-'Policy projection'!$C103*'Fund Projection'!$G103,0)</f>
        <v>0</v>
      </c>
      <c r="G103" s="33">
        <f t="shared" si="11"/>
        <v>0</v>
      </c>
      <c r="H103" s="31">
        <f>IF($B103&lt;=TermMed,'Policy projection'!$C103*(PremiumLow*VLOOKUP(PremiumLow,PremiumCharge,2)),0)</f>
        <v>0.9606547594758702</v>
      </c>
      <c r="I103" s="32">
        <f>IF($B103&lt;=TermMed,'Policy projection'!$C103*(AllocPremLow*'Fund Projection'!$E103),0)</f>
        <v>2.7596884533785082</v>
      </c>
      <c r="J103" s="32">
        <f>IF($B103&lt;=TermMed,'Policy projection'!$E103*'Fund Projection'!$F103*AllocPremLow*VLOOKUP(TermMed-$B103,ExitCharge,2,TRUE),0)</f>
        <v>0</v>
      </c>
      <c r="K103" s="32">
        <f>IF($B103&lt;=TermMed,SUM(H103:J103)-'Policy projection'!$C103*'Fund Projection'!$G103,0)</f>
        <v>2.5999180658549195</v>
      </c>
      <c r="L103" s="33">
        <f t="shared" si="12"/>
        <v>60.885026336639172</v>
      </c>
      <c r="M103" s="31">
        <f>IF($B103&lt;=TermHigh,'Policy projection'!$C103*(PremiumLow*VLOOKUP(PremiumLow,PremiumCharge,2)),0)</f>
        <v>0.9606547594758702</v>
      </c>
      <c r="N103" s="32">
        <f>IF($B103&lt;=TermHigh,'Policy projection'!$C103*(AllocPremLow*'Fund Projection'!$E103),0)</f>
        <v>2.7596884533785082</v>
      </c>
      <c r="O103" s="32">
        <f>IF($B103&lt;=TermHigh,'Policy projection'!$E103*'Fund Projection'!$F103*AllocPremLow*VLOOKUP(TermHigh-$B103,ExitCharge,2,TRUE),0)</f>
        <v>0.41360830695010387</v>
      </c>
      <c r="P103" s="32">
        <f>IF($B103&lt;=TermHigh,SUM(M103:O103)-'Policy projection'!$C103*'Fund Projection'!$G103,0)</f>
        <v>3.013526372805023</v>
      </c>
      <c r="Q103" s="33">
        <f t="shared" si="13"/>
        <v>239.72632780545464</v>
      </c>
      <c r="R103" s="31">
        <f>IF($B103&lt;=TermLow,'Policy projection'!$C103*(PremiumMed*VLOOKUP(PremiumMed,PremiumCharge,2)),0)</f>
        <v>0</v>
      </c>
      <c r="S103" s="32">
        <f>IF($B103&lt;=TermLow,'Policy projection'!$C103*(AllocPremMed*'Fund Projection'!$E103),0)</f>
        <v>0</v>
      </c>
      <c r="T103" s="32">
        <f>IF($B103&lt;=TermLow,'Policy projection'!$E103*'Fund Projection'!$F103*AllocPremMed*VLOOKUP(TermLow-$B103,ExitCharge,2,TRUE),0)</f>
        <v>0</v>
      </c>
      <c r="U103" s="32">
        <f>IF($B103&lt;=TermLow,SUM(R103:T103)-'Policy projection'!$C103*'Fund Projection'!$G103,0)</f>
        <v>0</v>
      </c>
      <c r="V103" s="33">
        <f t="shared" si="14"/>
        <v>0</v>
      </c>
      <c r="W103" s="31">
        <f>IF($B103&lt;=TermMed,'Policy projection'!$C103*(PremiumMed*VLOOKUP(PremiumMed,PremiumCharge,2)),0)</f>
        <v>0.6404365063172468</v>
      </c>
      <c r="X103" s="32">
        <f>IF($B103&lt;=TermMed,'Policy projection'!$C103*(AllocPremMed*'Fund Projection'!$E103),0)</f>
        <v>5.6331784924633466</v>
      </c>
      <c r="Y103" s="32">
        <f>IF($B103&lt;=TermMed,'Policy projection'!$E103*'Fund Projection'!$F103*AllocPremMed*VLOOKUP(TermMed-$B103,ExitCharge,2,TRUE),0)</f>
        <v>0</v>
      </c>
      <c r="Z103" s="32">
        <f>IF($B103&lt;=TermMed,SUM(W103:Y103)-'Policy projection'!$C103*'Fund Projection'!$G103,0)</f>
        <v>5.1531898517811348</v>
      </c>
      <c r="AA103" s="33">
        <f t="shared" si="15"/>
        <v>121.20421324452911</v>
      </c>
      <c r="AB103" s="31">
        <f>IF($B103&lt;=TermHigh,'Policy projection'!$C103*(PremiumMed*VLOOKUP(PremiumMed,PremiumCharge,2)),0)</f>
        <v>0.6404365063172468</v>
      </c>
      <c r="AC103" s="32">
        <f>IF($B103&lt;=TermHigh,'Policy projection'!$C103*(AllocPremMed*'Fund Projection'!$E103),0)</f>
        <v>5.6331784924633466</v>
      </c>
      <c r="AD103" s="32">
        <f>IF($B103&lt;=TermHigh,'Policy projection'!$E103*'Fund Projection'!$F103*AllocPremMed*VLOOKUP(TermHigh-$B103,ExitCharge,2,TRUE),0)</f>
        <v>0.84427262655794399</v>
      </c>
      <c r="AE103" s="32">
        <f>IF($B103&lt;=TermHigh,SUM(AB103:AD103)-'Policy projection'!$C103*'Fund Projection'!$G103,0)</f>
        <v>5.9974624783390791</v>
      </c>
      <c r="AF103" s="33">
        <f t="shared" si="16"/>
        <v>481.51443382991482</v>
      </c>
      <c r="AG103" s="31">
        <f>IF($B103&lt;=TermLow,'Policy projection'!$C103*(PremiumHigh*VLOOKUP(PremiumHigh,PremiumCharge,2)),0)</f>
        <v>0</v>
      </c>
      <c r="AH103" s="32">
        <f>IF($B103&lt;=TermLow,'Policy projection'!$C103*(AllocPremHigh*'Fund Projection'!$E103),0)</f>
        <v>0</v>
      </c>
      <c r="AI103" s="32">
        <f>IF($B103&lt;=TermLow,'Policy projection'!$E103*'Fund Projection'!$F103*AllocPremHigh*VLOOKUP(TermLow-$B103,ExitCharge,2,TRUE),0)</f>
        <v>0</v>
      </c>
      <c r="AJ103" s="32">
        <f>IF($B103&lt;=TermLow,SUM(AG103:AI103)-'Policy projection'!$C103*'Fund Projection'!$G103,0)</f>
        <v>0</v>
      </c>
      <c r="AK103" s="33">
        <f t="shared" si="17"/>
        <v>0</v>
      </c>
      <c r="AL103" s="31">
        <f>IF($B103&lt;=TermMed,'Policy projection'!$C103*(PremiumHigh*VLOOKUP(PremiumHigh,PremiumCharge,2)),0)</f>
        <v>0</v>
      </c>
      <c r="AM103" s="32">
        <f>IF($B103&lt;=TermMed,'Policy projection'!$C103*(AllocPremHigh*'Fund Projection'!$E103),0)</f>
        <v>11.380158570633023</v>
      </c>
      <c r="AN103" s="32">
        <f>IF($B103&lt;=TermMed,'Policy projection'!$E103*'Fund Projection'!$F103*AllocPremHigh*VLOOKUP(TermMed-$B103,ExitCharge,2,TRUE),0)</f>
        <v>0</v>
      </c>
      <c r="AO103" s="32">
        <f>IF($B103&lt;=TermMed,SUM(AL103:AN103)-'Policy projection'!$C103*'Fund Projection'!$G103,0)</f>
        <v>10.259733423633564</v>
      </c>
      <c r="AP103" s="33">
        <f t="shared" si="18"/>
        <v>241.84258706030894</v>
      </c>
      <c r="AQ103" s="31">
        <f>IF($B103&lt;=TermHigh,'Policy projection'!$C103*(PremiumHigh*VLOOKUP(PremiumHigh,PremiumCharge,2)),0)</f>
        <v>0</v>
      </c>
      <c r="AR103" s="32">
        <f>IF($B103&lt;=TermHigh,'Policy projection'!$C103*(AllocPremHigh*'Fund Projection'!$E103),0)</f>
        <v>11.380158570633023</v>
      </c>
      <c r="AS103" s="32">
        <f>IF($B103&lt;=TermHigh,'Policy projection'!$E103*'Fund Projection'!$F103*AllocPremHigh*VLOOKUP(TermHigh-$B103,ExitCharge,2,TRUE),0)</f>
        <v>1.7056012657736244</v>
      </c>
      <c r="AT103" s="32">
        <f>IF($B103&lt;=TermHigh,SUM(AQ103:AS103)-'Policy projection'!$C103*'Fund Projection'!$G103,0)</f>
        <v>11.965334689407189</v>
      </c>
      <c r="AU103" s="33">
        <f t="shared" si="19"/>
        <v>965.0906458788362</v>
      </c>
    </row>
    <row r="104" spans="1:47" x14ac:dyDescent="0.3">
      <c r="A104">
        <f t="shared" si="21"/>
        <v>99</v>
      </c>
      <c r="B104">
        <f t="shared" si="20"/>
        <v>9</v>
      </c>
      <c r="C104" s="31">
        <f>IF($B104&lt;=TermLow,'Policy projection'!$C104*(PremiumLow*VLOOKUP(PremiumLow,PremiumCharge,2)),0)</f>
        <v>0</v>
      </c>
      <c r="D104" s="32">
        <f>IF($B104&lt;=TermLow,'Policy projection'!$C104*(AllocPremLow*'Fund Projection'!$E104),0)</f>
        <v>0</v>
      </c>
      <c r="E104" s="32">
        <f>IF($B104&lt;=TermLow,'Policy projection'!$E104*'Fund Projection'!$F104*AllocPremLow*VLOOKUP(TermLow-$B104,ExitCharge,2,TRUE),0)</f>
        <v>0</v>
      </c>
      <c r="F104" s="32">
        <f>IF($B104&lt;=TermLow,SUM(C104:E104)-'Policy projection'!$C104*'Fund Projection'!$G104,0)</f>
        <v>0</v>
      </c>
      <c r="G104" s="33">
        <f t="shared" si="11"/>
        <v>0</v>
      </c>
      <c r="H104" s="31">
        <f>IF($B104&lt;=TermMed,'Policy projection'!$C104*(PremiumLow*VLOOKUP(PremiumLow,PremiumCharge,2)),0)</f>
        <v>0.95625175849493926</v>
      </c>
      <c r="I104" s="32">
        <f>IF($B104&lt;=TermMed,'Policy projection'!$C104*(AllocPremLow*'Fund Projection'!$E104),0)</f>
        <v>2.777442644665562</v>
      </c>
      <c r="J104" s="32">
        <f>IF($B104&lt;=TermMed,'Policy projection'!$E104*'Fund Projection'!$F104*AllocPremLow*VLOOKUP(TermMed-$B104,ExitCharge,2,TRUE),0)</f>
        <v>0</v>
      </c>
      <c r="K104" s="32">
        <f>IF($B104&lt;=TermMed,SUM(H104:J104)-'Policy projection'!$C104*'Fund Projection'!$G104,0)</f>
        <v>2.6178468931522518</v>
      </c>
      <c r="L104" s="33">
        <f t="shared" si="12"/>
        <v>58.538795880520247</v>
      </c>
      <c r="M104" s="31">
        <f>IF($B104&lt;=TermHigh,'Policy projection'!$C104*(PremiumLow*VLOOKUP(PremiumLow,PremiumCharge,2)),0)</f>
        <v>0.95625175849493926</v>
      </c>
      <c r="N104" s="32">
        <f>IF($B104&lt;=TermHigh,'Policy projection'!$C104*(AllocPremLow*'Fund Projection'!$E104),0)</f>
        <v>2.777442644665562</v>
      </c>
      <c r="O104" s="32">
        <f>IF($B104&lt;=TermHigh,'Policy projection'!$E104*'Fund Projection'!$F104*AllocPremLow*VLOOKUP(TermHigh-$B104,ExitCharge,2,TRUE),0)</f>
        <v>0.41626921636925102</v>
      </c>
      <c r="P104" s="32">
        <f>IF($B104&lt;=TermHigh,SUM(M104:O104)-'Policy projection'!$C104*'Fund Projection'!$G104,0)</f>
        <v>3.034116109521503</v>
      </c>
      <c r="Q104" s="33">
        <f t="shared" si="13"/>
        <v>237.71166113183901</v>
      </c>
      <c r="R104" s="31">
        <f>IF($B104&lt;=TermLow,'Policy projection'!$C104*(PremiumMed*VLOOKUP(PremiumMed,PremiumCharge,2)),0)</f>
        <v>0</v>
      </c>
      <c r="S104" s="32">
        <f>IF($B104&lt;=TermLow,'Policy projection'!$C104*(AllocPremMed*'Fund Projection'!$E104),0)</f>
        <v>0</v>
      </c>
      <c r="T104" s="32">
        <f>IF($B104&lt;=TermLow,'Policy projection'!$E104*'Fund Projection'!$F104*AllocPremMed*VLOOKUP(TermLow-$B104,ExitCharge,2,TRUE),0)</f>
        <v>0</v>
      </c>
      <c r="U104" s="32">
        <f>IF($B104&lt;=TermLow,SUM(R104:T104)-'Policy projection'!$C104*'Fund Projection'!$G104,0)</f>
        <v>0</v>
      </c>
      <c r="V104" s="33">
        <f t="shared" si="14"/>
        <v>0</v>
      </c>
      <c r="W104" s="31">
        <f>IF($B104&lt;=TermMed,'Policy projection'!$C104*(PremiumMed*VLOOKUP(PremiumMed,PremiumCharge,2)),0)</f>
        <v>0.63750117232995951</v>
      </c>
      <c r="X104" s="32">
        <f>IF($B104&lt;=TermMed,'Policy projection'!$C104*(AllocPremMed*'Fund Projection'!$E104),0)</f>
        <v>5.669419006636919</v>
      </c>
      <c r="Y104" s="32">
        <f>IF($B104&lt;=TermMed,'Policy projection'!$E104*'Fund Projection'!$F104*AllocPremMed*VLOOKUP(TermMed-$B104,ExitCharge,2,TRUE),0)</f>
        <v>0</v>
      </c>
      <c r="Z104" s="32">
        <f>IF($B104&lt;=TermMed,SUM(W104:Y104)-'Policy projection'!$C104*'Fund Projection'!$G104,0)</f>
        <v>5.1910726689586291</v>
      </c>
      <c r="AA104" s="33">
        <f t="shared" si="15"/>
        <v>116.55604094793351</v>
      </c>
      <c r="AB104" s="31">
        <f>IF($B104&lt;=TermHigh,'Policy projection'!$C104*(PremiumMed*VLOOKUP(PremiumMed,PremiumCharge,2)),0)</f>
        <v>0.63750117232995951</v>
      </c>
      <c r="AC104" s="32">
        <f>IF($B104&lt;=TermHigh,'Policy projection'!$C104*(AllocPremMed*'Fund Projection'!$E104),0)</f>
        <v>5.669419006636919</v>
      </c>
      <c r="AD104" s="32">
        <f>IF($B104&lt;=TermHigh,'Policy projection'!$E104*'Fund Projection'!$F104*AllocPremMed*VLOOKUP(TermHigh-$B104,ExitCharge,2,TRUE),0)</f>
        <v>0.84970417361970829</v>
      </c>
      <c r="AE104" s="32">
        <f>IF($B104&lt;=TermHigh,SUM(AB104:AD104)-'Policy projection'!$C104*'Fund Projection'!$G104,0)</f>
        <v>6.040776842578337</v>
      </c>
      <c r="AF104" s="33">
        <f t="shared" si="16"/>
        <v>477.52328149253373</v>
      </c>
      <c r="AG104" s="31">
        <f>IF($B104&lt;=TermLow,'Policy projection'!$C104*(PremiumHigh*VLOOKUP(PremiumHigh,PremiumCharge,2)),0)</f>
        <v>0</v>
      </c>
      <c r="AH104" s="32">
        <f>IF($B104&lt;=TermLow,'Policy projection'!$C104*(AllocPremHigh*'Fund Projection'!$E104),0)</f>
        <v>0</v>
      </c>
      <c r="AI104" s="32">
        <f>IF($B104&lt;=TermLow,'Policy projection'!$E104*'Fund Projection'!$F104*AllocPremHigh*VLOOKUP(TermLow-$B104,ExitCharge,2,TRUE),0)</f>
        <v>0</v>
      </c>
      <c r="AJ104" s="32">
        <f>IF($B104&lt;=TermLow,SUM(AG104:AI104)-'Policy projection'!$C104*'Fund Projection'!$G104,0)</f>
        <v>0</v>
      </c>
      <c r="AK104" s="33">
        <f t="shared" si="17"/>
        <v>0</v>
      </c>
      <c r="AL104" s="31">
        <f>IF($B104&lt;=TermMed,'Policy projection'!$C104*(PremiumHigh*VLOOKUP(PremiumHigh,PremiumCharge,2)),0)</f>
        <v>0</v>
      </c>
      <c r="AM104" s="32">
        <f>IF($B104&lt;=TermMed,'Policy projection'!$C104*(AllocPremHigh*'Fund Projection'!$E104),0)</f>
        <v>11.453371730579635</v>
      </c>
      <c r="AN104" s="32">
        <f>IF($B104&lt;=TermMed,'Policy projection'!$E104*'Fund Projection'!$F104*AllocPremHigh*VLOOKUP(TermMed-$B104,ExitCharge,2,TRUE),0)</f>
        <v>0</v>
      </c>
      <c r="AO104" s="32">
        <f>IF($B104&lt;=TermMed,SUM(AL104:AN104)-'Policy projection'!$C104*'Fund Projection'!$G104,0)</f>
        <v>10.337524220571385</v>
      </c>
      <c r="AP104" s="33">
        <f t="shared" si="18"/>
        <v>232.59053108275998</v>
      </c>
      <c r="AQ104" s="31">
        <f>IF($B104&lt;=TermHigh,'Policy projection'!$C104*(PremiumHigh*VLOOKUP(PremiumHigh,PremiumCharge,2)),0)</f>
        <v>0</v>
      </c>
      <c r="AR104" s="32">
        <f>IF($B104&lt;=TermHigh,'Policy projection'!$C104*(AllocPremHigh*'Fund Projection'!$E104),0)</f>
        <v>11.453371730579635</v>
      </c>
      <c r="AS104" s="32">
        <f>IF($B104&lt;=TermHigh,'Policy projection'!$E104*'Fund Projection'!$F104*AllocPremHigh*VLOOKUP(TermHigh-$B104,ExitCharge,2,TRUE),0)</f>
        <v>1.7165740881206228</v>
      </c>
      <c r="AT104" s="32">
        <f>IF($B104&lt;=TermHigh,SUM(AQ104:AS104)-'Policy projection'!$C104*'Fund Projection'!$G104,0)</f>
        <v>12.054098308692009</v>
      </c>
      <c r="AU104" s="33">
        <f t="shared" si="19"/>
        <v>957.14652221392419</v>
      </c>
    </row>
    <row r="105" spans="1:47" x14ac:dyDescent="0.3">
      <c r="A105">
        <f t="shared" si="21"/>
        <v>100</v>
      </c>
      <c r="B105">
        <f t="shared" si="20"/>
        <v>9</v>
      </c>
      <c r="C105" s="31">
        <f>IF($B105&lt;=TermLow,'Policy projection'!$C105*(PremiumLow*VLOOKUP(PremiumLow,PremiumCharge,2)),0)</f>
        <v>0</v>
      </c>
      <c r="D105" s="32">
        <f>IF($B105&lt;=TermLow,'Policy projection'!$C105*(AllocPremLow*'Fund Projection'!$E105),0)</f>
        <v>0</v>
      </c>
      <c r="E105" s="32">
        <f>IF($B105&lt;=TermLow,'Policy projection'!$E105*'Fund Projection'!$F105*AllocPremLow*VLOOKUP(TermLow-$B105,ExitCharge,2,TRUE),0)</f>
        <v>0</v>
      </c>
      <c r="F105" s="32">
        <f>IF($B105&lt;=TermLow,SUM(C105:E105)-'Policy projection'!$C105*'Fund Projection'!$G105,0)</f>
        <v>0</v>
      </c>
      <c r="G105" s="33">
        <f t="shared" si="11"/>
        <v>0</v>
      </c>
      <c r="H105" s="31">
        <f>IF($B105&lt;=TermMed,'Policy projection'!$C105*(PremiumLow*VLOOKUP(PremiumLow,PremiumCharge,2)),0)</f>
        <v>0.9518689379351708</v>
      </c>
      <c r="I105" s="32">
        <f>IF($B105&lt;=TermMed,'Policy projection'!$C105*(AllocPremLow*'Fund Projection'!$E105),0)</f>
        <v>2.7950264925572839</v>
      </c>
      <c r="J105" s="32">
        <f>IF($B105&lt;=TermMed,'Policy projection'!$E105*'Fund Projection'!$F105*AllocPremLow*VLOOKUP(TermMed-$B105,ExitCharge,2,TRUE),0)</f>
        <v>0</v>
      </c>
      <c r="K105" s="32">
        <f>IF($B105&lt;=TermMed,SUM(H105:J105)-'Policy projection'!$C105*'Fund Projection'!$G105,0)</f>
        <v>2.6356068549672824</v>
      </c>
      <c r="L105" s="33">
        <f t="shared" si="12"/>
        <v>56.164860636870159</v>
      </c>
      <c r="M105" s="31">
        <f>IF($B105&lt;=TermHigh,'Policy projection'!$C105*(PremiumLow*VLOOKUP(PremiumLow,PremiumCharge,2)),0)</f>
        <v>0.9518689379351708</v>
      </c>
      <c r="N105" s="32">
        <f>IF($B105&lt;=TermHigh,'Policy projection'!$C105*(AllocPremLow*'Fund Projection'!$E105),0)</f>
        <v>2.7950264925572839</v>
      </c>
      <c r="O105" s="32">
        <f>IF($B105&lt;=TermHigh,'Policy projection'!$E105*'Fund Projection'!$F105*AllocPremLow*VLOOKUP(TermHigh-$B105,ExitCharge,2,TRUE),0)</f>
        <v>0.41890459557202292</v>
      </c>
      <c r="P105" s="32">
        <f>IF($B105&lt;=TermHigh,SUM(M105:O105)-'Policy projection'!$C105*'Fund Projection'!$G105,0)</f>
        <v>3.0545114505393056</v>
      </c>
      <c r="Q105" s="33">
        <f t="shared" si="13"/>
        <v>235.66801027703349</v>
      </c>
      <c r="R105" s="31">
        <f>IF($B105&lt;=TermLow,'Policy projection'!$C105*(PremiumMed*VLOOKUP(PremiumMed,PremiumCharge,2)),0)</f>
        <v>0</v>
      </c>
      <c r="S105" s="32">
        <f>IF($B105&lt;=TermLow,'Policy projection'!$C105*(AllocPremMed*'Fund Projection'!$E105),0)</f>
        <v>0</v>
      </c>
      <c r="T105" s="32">
        <f>IF($B105&lt;=TermLow,'Policy projection'!$E105*'Fund Projection'!$F105*AllocPremMed*VLOOKUP(TermLow-$B105,ExitCharge,2,TRUE),0)</f>
        <v>0</v>
      </c>
      <c r="U105" s="32">
        <f>IF($B105&lt;=TermLow,SUM(R105:T105)-'Policy projection'!$C105*'Fund Projection'!$G105,0)</f>
        <v>0</v>
      </c>
      <c r="V105" s="33">
        <f t="shared" si="14"/>
        <v>0</v>
      </c>
      <c r="W105" s="31">
        <f>IF($B105&lt;=TermMed,'Policy projection'!$C105*(PremiumMed*VLOOKUP(PremiumMed,PremiumCharge,2)),0)</f>
        <v>0.63457929195678053</v>
      </c>
      <c r="X105" s="32">
        <f>IF($B105&lt;=TermMed,'Policy projection'!$C105*(AllocPremMed*'Fund Projection'!$E105),0)</f>
        <v>5.7053118095499196</v>
      </c>
      <c r="Y105" s="32">
        <f>IF($B105&lt;=TermMed,'Policy projection'!$E105*'Fund Projection'!$F105*AllocPremMed*VLOOKUP(TermMed-$B105,ExitCharge,2,TRUE),0)</f>
        <v>0</v>
      </c>
      <c r="Z105" s="32">
        <f>IF($B105&lt;=TermMed,SUM(W105:Y105)-'Policy projection'!$C105*'Fund Projection'!$G105,0)</f>
        <v>5.2286025259815272</v>
      </c>
      <c r="AA105" s="33">
        <f t="shared" si="15"/>
        <v>111.85061844959127</v>
      </c>
      <c r="AB105" s="31">
        <f>IF($B105&lt;=TermHigh,'Policy projection'!$C105*(PremiumMed*VLOOKUP(PremiumMed,PremiumCharge,2)),0)</f>
        <v>0.63457929195678053</v>
      </c>
      <c r="AC105" s="32">
        <f>IF($B105&lt;=TermHigh,'Policy projection'!$C105*(AllocPremMed*'Fund Projection'!$E105),0)</f>
        <v>5.7053118095499196</v>
      </c>
      <c r="AD105" s="32">
        <f>IF($B105&lt;=TermHigh,'Policy projection'!$E105*'Fund Projection'!$F105*AllocPremMed*VLOOKUP(TermHigh-$B105,ExitCharge,2,TRUE),0)</f>
        <v>0.85508360745629419</v>
      </c>
      <c r="AE105" s="32">
        <f>IF($B105&lt;=TermHigh,SUM(AB105:AD105)-'Policy projection'!$C105*'Fund Projection'!$G105,0)</f>
        <v>6.0836861334378209</v>
      </c>
      <c r="AF105" s="33">
        <f t="shared" si="16"/>
        <v>473.47218498950758</v>
      </c>
      <c r="AG105" s="31">
        <f>IF($B105&lt;=TermLow,'Policy projection'!$C105*(PremiumHigh*VLOOKUP(PremiumHigh,PremiumCharge,2)),0)</f>
        <v>0</v>
      </c>
      <c r="AH105" s="32">
        <f>IF($B105&lt;=TermLow,'Policy projection'!$C105*(AllocPremHigh*'Fund Projection'!$E105),0)</f>
        <v>0</v>
      </c>
      <c r="AI105" s="32">
        <f>IF($B105&lt;=TermLow,'Policy projection'!$E105*'Fund Projection'!$F105*AllocPremHigh*VLOOKUP(TermLow-$B105,ExitCharge,2,TRUE),0)</f>
        <v>0</v>
      </c>
      <c r="AJ105" s="32">
        <f>IF($B105&lt;=TermLow,SUM(AG105:AI105)-'Policy projection'!$C105*'Fund Projection'!$G105,0)</f>
        <v>0</v>
      </c>
      <c r="AK105" s="33">
        <f t="shared" si="17"/>
        <v>0</v>
      </c>
      <c r="AL105" s="31">
        <f>IF($B105&lt;=TermMed,'Policy projection'!$C105*(PremiumHigh*VLOOKUP(PremiumHigh,PremiumCharge,2)),0)</f>
        <v>0</v>
      </c>
      <c r="AM105" s="32">
        <f>IF($B105&lt;=TermMed,'Policy projection'!$C105*(AllocPremHigh*'Fund Projection'!$E105),0)</f>
        <v>11.525882443535192</v>
      </c>
      <c r="AN105" s="32">
        <f>IF($B105&lt;=TermMed,'Policy projection'!$E105*'Fund Projection'!$F105*AllocPremHigh*VLOOKUP(TermMed-$B105,ExitCharge,2,TRUE),0)</f>
        <v>0</v>
      </c>
      <c r="AO105" s="32">
        <f>IF($B105&lt;=TermMed,SUM(AL105:AN105)-'Policy projection'!$C105*'Fund Projection'!$G105,0)</f>
        <v>10.414593868010019</v>
      </c>
      <c r="AP105" s="33">
        <f t="shared" si="18"/>
        <v>223.22213407503341</v>
      </c>
      <c r="AQ105" s="31">
        <f>IF($B105&lt;=TermHigh,'Policy projection'!$C105*(PremiumHigh*VLOOKUP(PremiumHigh,PremiumCharge,2)),0)</f>
        <v>0</v>
      </c>
      <c r="AR105" s="32">
        <f>IF($B105&lt;=TermHigh,'Policy projection'!$C105*(AllocPremHigh*'Fund Projection'!$E105),0)</f>
        <v>11.525882443535192</v>
      </c>
      <c r="AS105" s="32">
        <f>IF($B105&lt;=TermHigh,'Policy projection'!$E105*'Fund Projection'!$F105*AllocPremHigh*VLOOKUP(TermHigh-$B105,ExitCharge,2,TRUE),0)</f>
        <v>1.7274416312248366</v>
      </c>
      <c r="AT105" s="32">
        <f>IF($B105&lt;=TermHigh,SUM(AQ105:AS105)-'Policy projection'!$C105*'Fund Projection'!$G105,0)</f>
        <v>12.142035499234856</v>
      </c>
      <c r="AU105" s="33">
        <f t="shared" si="19"/>
        <v>949.08053441445691</v>
      </c>
    </row>
    <row r="106" spans="1:47" x14ac:dyDescent="0.3">
      <c r="A106">
        <f t="shared" si="21"/>
        <v>101</v>
      </c>
      <c r="B106">
        <f t="shared" si="20"/>
        <v>9</v>
      </c>
      <c r="C106" s="31">
        <f>IF($B106&lt;=TermLow,'Policy projection'!$C106*(PremiumLow*VLOOKUP(PremiumLow,PremiumCharge,2)),0)</f>
        <v>0</v>
      </c>
      <c r="D106" s="32">
        <f>IF($B106&lt;=TermLow,'Policy projection'!$C106*(AllocPremLow*'Fund Projection'!$E106),0)</f>
        <v>0</v>
      </c>
      <c r="E106" s="32">
        <f>IF($B106&lt;=TermLow,'Policy projection'!$E106*'Fund Projection'!$F106*AllocPremLow*VLOOKUP(TermLow-$B106,ExitCharge,2,TRUE),0)</f>
        <v>0</v>
      </c>
      <c r="F106" s="32">
        <f>IF($B106&lt;=TermLow,SUM(C106:E106)-'Policy projection'!$C106*'Fund Projection'!$G106,0)</f>
        <v>0</v>
      </c>
      <c r="G106" s="33">
        <f t="shared" si="11"/>
        <v>0</v>
      </c>
      <c r="H106" s="31">
        <f>IF($B106&lt;=TermMed,'Policy projection'!$C106*(PremiumLow*VLOOKUP(PremiumLow,PremiumCharge,2)),0)</f>
        <v>0.94750620530296803</v>
      </c>
      <c r="I106" s="32">
        <f>IF($B106&lt;=TermMed,'Policy projection'!$C106*(AllocPremLow*'Fund Projection'!$E106),0)</f>
        <v>2.8124410381542622</v>
      </c>
      <c r="J106" s="32">
        <f>IF($B106&lt;=TermMed,'Policy projection'!$E106*'Fund Projection'!$F106*AllocPremLow*VLOOKUP(TermMed-$B106,ExitCharge,2,TRUE),0)</f>
        <v>0</v>
      </c>
      <c r="K106" s="32">
        <f>IF($B106&lt;=TermMed,SUM(H106:J106)-'Policy projection'!$C106*'Fund Projection'!$G106,0)</f>
        <v>2.6531989763184383</v>
      </c>
      <c r="L106" s="33">
        <f t="shared" si="12"/>
        <v>53.763274034556495</v>
      </c>
      <c r="M106" s="31">
        <f>IF($B106&lt;=TermHigh,'Policy projection'!$C106*(PremiumLow*VLOOKUP(PremiumLow,PremiumCharge,2)),0)</f>
        <v>0.94750620530296803</v>
      </c>
      <c r="N106" s="32">
        <f>IF($B106&lt;=TermHigh,'Policy projection'!$C106*(AllocPremLow*'Fund Projection'!$E106),0)</f>
        <v>2.8124410381542622</v>
      </c>
      <c r="O106" s="32">
        <f>IF($B106&lt;=TermHigh,'Policy projection'!$E106*'Fund Projection'!$F106*AllocPremLow*VLOOKUP(TermHigh-$B106,ExitCharge,2,TRUE),0)</f>
        <v>0.42151460059336998</v>
      </c>
      <c r="P106" s="32">
        <f>IF($B106&lt;=TermHigh,SUM(M106:O106)-'Policy projection'!$C106*'Fund Projection'!$G106,0)</f>
        <v>3.0747135769118081</v>
      </c>
      <c r="Q106" s="33">
        <f t="shared" si="13"/>
        <v>233.59544886931516</v>
      </c>
      <c r="R106" s="31">
        <f>IF($B106&lt;=TermLow,'Policy projection'!$C106*(PremiumMed*VLOOKUP(PremiumMed,PremiumCharge,2)),0)</f>
        <v>0</v>
      </c>
      <c r="S106" s="32">
        <f>IF($B106&lt;=TermLow,'Policy projection'!$C106*(AllocPremMed*'Fund Projection'!$E106),0)</f>
        <v>0</v>
      </c>
      <c r="T106" s="32">
        <f>IF($B106&lt;=TermLow,'Policy projection'!$E106*'Fund Projection'!$F106*AllocPremMed*VLOOKUP(TermLow-$B106,ExitCharge,2,TRUE),0)</f>
        <v>0</v>
      </c>
      <c r="U106" s="32">
        <f>IF($B106&lt;=TermLow,SUM(R106:T106)-'Policy projection'!$C106*'Fund Projection'!$G106,0)</f>
        <v>0</v>
      </c>
      <c r="V106" s="33">
        <f t="shared" si="14"/>
        <v>0</v>
      </c>
      <c r="W106" s="31">
        <f>IF($B106&lt;=TermMed,'Policy projection'!$C106*(PremiumMed*VLOOKUP(PremiumMed,PremiumCharge,2)),0)</f>
        <v>0.63167080353531202</v>
      </c>
      <c r="X106" s="32">
        <f>IF($B106&lt;=TermMed,'Policy projection'!$C106*(AllocPremMed*'Fund Projection'!$E106),0)</f>
        <v>5.7408590263355039</v>
      </c>
      <c r="Y106" s="32">
        <f>IF($B106&lt;=TermMed,'Policy projection'!$E106*'Fund Projection'!$F106*AllocPremMed*VLOOKUP(TermMed-$B106,ExitCharge,2,TRUE),0)</f>
        <v>0</v>
      </c>
      <c r="Z106" s="32">
        <f>IF($B106&lt;=TermMed,SUM(W106:Y106)-'Policy projection'!$C106*'Fund Projection'!$G106,0)</f>
        <v>5.2657815627320232</v>
      </c>
      <c r="AA106" s="33">
        <f t="shared" si="15"/>
        <v>107.08806016714971</v>
      </c>
      <c r="AB106" s="31">
        <f>IF($B106&lt;=TermHigh,'Policy projection'!$C106*(PremiumMed*VLOOKUP(PremiumMed,PremiumCharge,2)),0)</f>
        <v>0.63167080353531202</v>
      </c>
      <c r="AC106" s="32">
        <f>IF($B106&lt;=TermHigh,'Policy projection'!$C106*(AllocPremMed*'Fund Projection'!$E106),0)</f>
        <v>5.7408590263355039</v>
      </c>
      <c r="AD106" s="32">
        <f>IF($B106&lt;=TermHigh,'Policy projection'!$E106*'Fund Projection'!$F106*AllocPremMed*VLOOKUP(TermHigh-$B106,ExitCharge,2,TRUE),0)</f>
        <v>0.86041124657203349</v>
      </c>
      <c r="AE106" s="32">
        <f>IF($B106&lt;=TermHigh,SUM(AB106:AD106)-'Policy projection'!$C106*'Fund Projection'!$G106,0)</f>
        <v>6.1261928093040563</v>
      </c>
      <c r="AF106" s="33">
        <f t="shared" si="16"/>
        <v>469.36129962685936</v>
      </c>
      <c r="AG106" s="31">
        <f>IF($B106&lt;=TermLow,'Policy projection'!$C106*(PremiumHigh*VLOOKUP(PremiumHigh,PremiumCharge,2)),0)</f>
        <v>0</v>
      </c>
      <c r="AH106" s="32">
        <f>IF($B106&lt;=TermLow,'Policy projection'!$C106*(AllocPremHigh*'Fund Projection'!$E106),0)</f>
        <v>0</v>
      </c>
      <c r="AI106" s="32">
        <f>IF($B106&lt;=TermLow,'Policy projection'!$E106*'Fund Projection'!$F106*AllocPremHigh*VLOOKUP(TermLow-$B106,ExitCharge,2,TRUE),0)</f>
        <v>0</v>
      </c>
      <c r="AJ106" s="32">
        <f>IF($B106&lt;=TermLow,SUM(AG106:AI106)-'Policy projection'!$C106*'Fund Projection'!$G106,0)</f>
        <v>0</v>
      </c>
      <c r="AK106" s="33">
        <f t="shared" si="17"/>
        <v>0</v>
      </c>
      <c r="AL106" s="31">
        <f>IF($B106&lt;=TermMed,'Policy projection'!$C106*(PremiumHigh*VLOOKUP(PremiumHigh,PremiumCharge,2)),0)</f>
        <v>0</v>
      </c>
      <c r="AM106" s="32">
        <f>IF($B106&lt;=TermMed,'Policy projection'!$C106*(AllocPremHigh*'Fund Projection'!$E106),0)</f>
        <v>11.597695002697987</v>
      </c>
      <c r="AN106" s="32">
        <f>IF($B106&lt;=TermMed,'Policy projection'!$E106*'Fund Projection'!$F106*AllocPremHigh*VLOOKUP(TermMed-$B106,ExitCharge,2,TRUE),0)</f>
        <v>0</v>
      </c>
      <c r="AO106" s="32">
        <f>IF($B106&lt;=TermMed,SUM(AL106:AN106)-'Policy projection'!$C106*'Fund Projection'!$G106,0)</f>
        <v>10.490946735559195</v>
      </c>
      <c r="AP106" s="33">
        <f t="shared" si="18"/>
        <v>213.73763243233603</v>
      </c>
      <c r="AQ106" s="31">
        <f>IF($B106&lt;=TermHigh,'Policy projection'!$C106*(PremiumHigh*VLOOKUP(PremiumHigh,PremiumCharge,2)),0)</f>
        <v>0</v>
      </c>
      <c r="AR106" s="32">
        <f>IF($B106&lt;=TermHigh,'Policy projection'!$C106*(AllocPremHigh*'Fund Projection'!$E106),0)</f>
        <v>11.597695002697987</v>
      </c>
      <c r="AS106" s="32">
        <f>IF($B106&lt;=TermHigh,'Policy projection'!$E106*'Fund Projection'!$F106*AllocPremHigh*VLOOKUP(TermHigh-$B106,ExitCharge,2,TRUE),0)</f>
        <v>1.7382045385293605</v>
      </c>
      <c r="AT106" s="32">
        <f>IF($B106&lt;=TermHigh,SUM(AQ106:AS106)-'Policy projection'!$C106*'Fund Projection'!$G106,0)</f>
        <v>12.229151274088556</v>
      </c>
      <c r="AU106" s="33">
        <f t="shared" si="19"/>
        <v>940.89300114194884</v>
      </c>
    </row>
    <row r="107" spans="1:47" x14ac:dyDescent="0.3">
      <c r="A107">
        <f t="shared" si="21"/>
        <v>102</v>
      </c>
      <c r="B107">
        <f t="shared" si="20"/>
        <v>9</v>
      </c>
      <c r="C107" s="31">
        <f>IF($B107&lt;=TermLow,'Policy projection'!$C107*(PremiumLow*VLOOKUP(PremiumLow,PremiumCharge,2)),0)</f>
        <v>0</v>
      </c>
      <c r="D107" s="32">
        <f>IF($B107&lt;=TermLow,'Policy projection'!$C107*(AllocPremLow*'Fund Projection'!$E107),0)</f>
        <v>0</v>
      </c>
      <c r="E107" s="32">
        <f>IF($B107&lt;=TermLow,'Policy projection'!$E107*'Fund Projection'!$F107*AllocPremLow*VLOOKUP(TermLow-$B107,ExitCharge,2,TRUE),0)</f>
        <v>0</v>
      </c>
      <c r="F107" s="32">
        <f>IF($B107&lt;=TermLow,SUM(C107:E107)-'Policy projection'!$C107*'Fund Projection'!$G107,0)</f>
        <v>0</v>
      </c>
      <c r="G107" s="33">
        <f t="shared" si="11"/>
        <v>0</v>
      </c>
      <c r="H107" s="31">
        <f>IF($B107&lt;=TermMed,'Policy projection'!$C107*(PremiumLow*VLOOKUP(PremiumLow,PremiumCharge,2)),0)</f>
        <v>0.94316346852866273</v>
      </c>
      <c r="I107" s="32">
        <f>IF($B107&lt;=TermMed,'Policy projection'!$C107*(AllocPremLow*'Fund Projection'!$E107),0)</f>
        <v>2.8296873170234575</v>
      </c>
      <c r="J107" s="32">
        <f>IF($B107&lt;=TermMed,'Policy projection'!$E107*'Fund Projection'!$F107*AllocPremLow*VLOOKUP(TermMed-$B107,ExitCharge,2,TRUE),0)</f>
        <v>0</v>
      </c>
      <c r="K107" s="32">
        <f>IF($B107&lt;=TermMed,SUM(H107:J107)-'Policy projection'!$C107*'Fund Projection'!$G107,0)</f>
        <v>2.6706242768022572</v>
      </c>
      <c r="L107" s="33">
        <f t="shared" si="12"/>
        <v>51.33408870004871</v>
      </c>
      <c r="M107" s="31">
        <f>IF($B107&lt;=TermHigh,'Policy projection'!$C107*(PremiumLow*VLOOKUP(PremiumLow,PremiumCharge,2)),0)</f>
        <v>0.94316346852866273</v>
      </c>
      <c r="N107" s="32">
        <f>IF($B107&lt;=TermHigh,'Policy projection'!$C107*(AllocPremLow*'Fund Projection'!$E107),0)</f>
        <v>2.8296873170234575</v>
      </c>
      <c r="O107" s="32">
        <f>IF($B107&lt;=TermHigh,'Policy projection'!$E107*'Fund Projection'!$F107*AllocPremLow*VLOOKUP(TermHigh-$B107,ExitCharge,2,TRUE),0)</f>
        <v>0.42409938663889069</v>
      </c>
      <c r="P107" s="32">
        <f>IF($B107&lt;=TermHigh,SUM(M107:O107)-'Policy projection'!$C107*'Fund Projection'!$G107,0)</f>
        <v>3.0947236634411479</v>
      </c>
      <c r="Q107" s="33">
        <f t="shared" si="13"/>
        <v>231.49404966269216</v>
      </c>
      <c r="R107" s="31">
        <f>IF($B107&lt;=TermLow,'Policy projection'!$C107*(PremiumMed*VLOOKUP(PremiumMed,PremiumCharge,2)),0)</f>
        <v>0</v>
      </c>
      <c r="S107" s="32">
        <f>IF($B107&lt;=TermLow,'Policy projection'!$C107*(AllocPremMed*'Fund Projection'!$E107),0)</f>
        <v>0</v>
      </c>
      <c r="T107" s="32">
        <f>IF($B107&lt;=TermLow,'Policy projection'!$E107*'Fund Projection'!$F107*AllocPremMed*VLOOKUP(TermLow-$B107,ExitCharge,2,TRUE),0)</f>
        <v>0</v>
      </c>
      <c r="U107" s="32">
        <f>IF($B107&lt;=TermLow,SUM(R107:T107)-'Policy projection'!$C107*'Fund Projection'!$G107,0)</f>
        <v>0</v>
      </c>
      <c r="V107" s="33">
        <f t="shared" si="14"/>
        <v>0</v>
      </c>
      <c r="W107" s="31">
        <f>IF($B107&lt;=TermMed,'Policy projection'!$C107*(PremiumMed*VLOOKUP(PremiumMed,PremiumCharge,2)),0)</f>
        <v>0.62877564568577515</v>
      </c>
      <c r="X107" s="32">
        <f>IF($B107&lt;=TermMed,'Policy projection'!$C107*(AllocPremMed*'Fund Projection'!$E107),0)</f>
        <v>5.7760627708313868</v>
      </c>
      <c r="Y107" s="32">
        <f>IF($B107&lt;=TermMed,'Policy projection'!$E107*'Fund Projection'!$F107*AllocPremMed*VLOOKUP(TermMed-$B107,ExitCharge,2,TRUE),0)</f>
        <v>0</v>
      </c>
      <c r="Z107" s="32">
        <f>IF($B107&lt;=TermMed,SUM(W107:Y107)-'Policy projection'!$C107*'Fund Projection'!$G107,0)</f>
        <v>5.3026119077672984</v>
      </c>
      <c r="AA107" s="33">
        <f t="shared" si="15"/>
        <v>102.26847885511413</v>
      </c>
      <c r="AB107" s="31">
        <f>IF($B107&lt;=TermHigh,'Policy projection'!$C107*(PremiumMed*VLOOKUP(PremiumMed,PremiumCharge,2)),0)</f>
        <v>0.62877564568577515</v>
      </c>
      <c r="AC107" s="32">
        <f>IF($B107&lt;=TermHigh,'Policy projection'!$C107*(AllocPremMed*'Fund Projection'!$E107),0)</f>
        <v>5.7760627708313868</v>
      </c>
      <c r="AD107" s="32">
        <f>IF($B107&lt;=TermHigh,'Policy projection'!$E107*'Fund Projection'!$F107*AllocPremMed*VLOOKUP(TermHigh-$B107,ExitCharge,2,TRUE),0)</f>
        <v>0.86568740777835418</v>
      </c>
      <c r="AE107" s="32">
        <f>IF($B107&lt;=TermHigh,SUM(AB107:AD107)-'Policy projection'!$C107*'Fund Projection'!$G107,0)</f>
        <v>6.1682993155456529</v>
      </c>
      <c r="AF107" s="33">
        <f t="shared" si="16"/>
        <v>465.19077889933391</v>
      </c>
      <c r="AG107" s="31">
        <f>IF($B107&lt;=TermLow,'Policy projection'!$C107*(PremiumHigh*VLOOKUP(PremiumHigh,PremiumCharge,2)),0)</f>
        <v>0</v>
      </c>
      <c r="AH107" s="32">
        <f>IF($B107&lt;=TermLow,'Policy projection'!$C107*(AllocPremHigh*'Fund Projection'!$E107),0)</f>
        <v>0</v>
      </c>
      <c r="AI107" s="32">
        <f>IF($B107&lt;=TermLow,'Policy projection'!$E107*'Fund Projection'!$F107*AllocPremHigh*VLOOKUP(TermLow-$B107,ExitCharge,2,TRUE),0)</f>
        <v>0</v>
      </c>
      <c r="AJ107" s="32">
        <f>IF($B107&lt;=TermLow,SUM(AG107:AI107)-'Policy projection'!$C107*'Fund Projection'!$G107,0)</f>
        <v>0</v>
      </c>
      <c r="AK107" s="33">
        <f t="shared" si="17"/>
        <v>0</v>
      </c>
      <c r="AL107" s="31">
        <f>IF($B107&lt;=TermMed,'Policy projection'!$C107*(PremiumHigh*VLOOKUP(PremiumHigh,PremiumCharge,2)),0)</f>
        <v>0</v>
      </c>
      <c r="AM107" s="32">
        <f>IF($B107&lt;=TermMed,'Policy projection'!$C107*(AllocPremHigh*'Fund Projection'!$E107),0)</f>
        <v>11.668813678447247</v>
      </c>
      <c r="AN107" s="32">
        <f>IF($B107&lt;=TermMed,'Policy projection'!$E107*'Fund Projection'!$F107*AllocPremHigh*VLOOKUP(TermMed-$B107,ExitCharge,2,TRUE),0)</f>
        <v>0</v>
      </c>
      <c r="AO107" s="32">
        <f>IF($B107&lt;=TermMed,SUM(AL107:AN107)-'Policy projection'!$C107*'Fund Projection'!$G107,0)</f>
        <v>10.566587169697383</v>
      </c>
      <c r="AP107" s="33">
        <f t="shared" si="18"/>
        <v>204.1372591652449</v>
      </c>
      <c r="AQ107" s="31">
        <f>IF($B107&lt;=TermHigh,'Policy projection'!$C107*(PremiumHigh*VLOOKUP(PremiumHigh,PremiumCharge,2)),0)</f>
        <v>0</v>
      </c>
      <c r="AR107" s="32">
        <f>IF($B107&lt;=TermHigh,'Policy projection'!$C107*(AllocPremHigh*'Fund Projection'!$E107),0)</f>
        <v>11.668813678447247</v>
      </c>
      <c r="AS107" s="32">
        <f>IF($B107&lt;=TermHigh,'Policy projection'!$E107*'Fund Projection'!$F107*AllocPremHigh*VLOOKUP(TermHigh-$B107,ExitCharge,2,TRUE),0)</f>
        <v>1.7488634500572811</v>
      </c>
      <c r="AT107" s="32">
        <f>IF($B107&lt;=TermHigh,SUM(AQ107:AS107)-'Policy projection'!$C107*'Fund Projection'!$G107,0)</f>
        <v>12.315450619754664</v>
      </c>
      <c r="AU107" s="33">
        <f t="shared" si="19"/>
        <v>932.58423737261842</v>
      </c>
    </row>
    <row r="108" spans="1:47" x14ac:dyDescent="0.3">
      <c r="A108">
        <f t="shared" si="21"/>
        <v>103</v>
      </c>
      <c r="B108">
        <f t="shared" si="20"/>
        <v>9</v>
      </c>
      <c r="C108" s="31">
        <f>IF($B108&lt;=TermLow,'Policy projection'!$C108*(PremiumLow*VLOOKUP(PremiumLow,PremiumCharge,2)),0)</f>
        <v>0</v>
      </c>
      <c r="D108" s="32">
        <f>IF($B108&lt;=TermLow,'Policy projection'!$C108*(AllocPremLow*'Fund Projection'!$E108),0)</f>
        <v>0</v>
      </c>
      <c r="E108" s="32">
        <f>IF($B108&lt;=TermLow,'Policy projection'!$E108*'Fund Projection'!$F108*AllocPremLow*VLOOKUP(TermLow-$B108,ExitCharge,2,TRUE),0)</f>
        <v>0</v>
      </c>
      <c r="F108" s="32">
        <f>IF($B108&lt;=TermLow,SUM(C108:E108)-'Policy projection'!$C108*'Fund Projection'!$G108,0)</f>
        <v>0</v>
      </c>
      <c r="G108" s="33">
        <f t="shared" si="11"/>
        <v>0</v>
      </c>
      <c r="H108" s="31">
        <f>IF($B108&lt;=TermMed,'Policy projection'!$C108*(PremiumLow*VLOOKUP(PremiumLow,PremiumCharge,2)),0)</f>
        <v>0.93884063596457312</v>
      </c>
      <c r="I108" s="32">
        <f>IF($B108&lt;=TermMed,'Policy projection'!$C108*(AllocPremLow*'Fund Projection'!$E108),0)</f>
        <v>2.846766359225803</v>
      </c>
      <c r="J108" s="32">
        <f>IF($B108&lt;=TermMed,'Policy projection'!$E108*'Fund Projection'!$F108*AllocPremLow*VLOOKUP(TermMed-$B108,ExitCharge,2,TRUE),0)</f>
        <v>0</v>
      </c>
      <c r="K108" s="32">
        <f>IF($B108&lt;=TermMed,SUM(H108:J108)-'Policy projection'!$C108*'Fund Projection'!$G108,0)</f>
        <v>2.6878837706203238</v>
      </c>
      <c r="L108" s="33">
        <f t="shared" si="12"/>
        <v>48.877356459496653</v>
      </c>
      <c r="M108" s="31">
        <f>IF($B108&lt;=TermHigh,'Policy projection'!$C108*(PremiumLow*VLOOKUP(PremiumLow,PremiumCharge,2)),0)</f>
        <v>0.93884063596457312</v>
      </c>
      <c r="N108" s="32">
        <f>IF($B108&lt;=TermHigh,'Policy projection'!$C108*(AllocPremLow*'Fund Projection'!$E108),0)</f>
        <v>2.846766359225803</v>
      </c>
      <c r="O108" s="32">
        <f>IF($B108&lt;=TermHigh,'Policy projection'!$E108*'Fund Projection'!$F108*AllocPremLow*VLOOKUP(TermHigh-$B108,ExitCharge,2,TRUE),0)</f>
        <v>0.42665910808896729</v>
      </c>
      <c r="P108" s="32">
        <f>IF($B108&lt;=TermHigh,SUM(M108:O108)-'Policy projection'!$C108*'Fund Projection'!$G108,0)</f>
        <v>3.1145428787092908</v>
      </c>
      <c r="Q108" s="33">
        <f t="shared" si="13"/>
        <v>229.36388453951221</v>
      </c>
      <c r="R108" s="31">
        <f>IF($B108&lt;=TermLow,'Policy projection'!$C108*(PremiumMed*VLOOKUP(PremiumMed,PremiumCharge,2)),0)</f>
        <v>0</v>
      </c>
      <c r="S108" s="32">
        <f>IF($B108&lt;=TermLow,'Policy projection'!$C108*(AllocPremMed*'Fund Projection'!$E108),0)</f>
        <v>0</v>
      </c>
      <c r="T108" s="32">
        <f>IF($B108&lt;=TermLow,'Policy projection'!$E108*'Fund Projection'!$F108*AllocPremMed*VLOOKUP(TermLow-$B108,ExitCharge,2,TRUE),0)</f>
        <v>0</v>
      </c>
      <c r="U108" s="32">
        <f>IF($B108&lt;=TermLow,SUM(R108:T108)-'Policy projection'!$C108*'Fund Projection'!$G108,0)</f>
        <v>0</v>
      </c>
      <c r="V108" s="33">
        <f t="shared" si="14"/>
        <v>0</v>
      </c>
      <c r="W108" s="31">
        <f>IF($B108&lt;=TermMed,'Policy projection'!$C108*(PremiumMed*VLOOKUP(PremiumMed,PremiumCharge,2)),0)</f>
        <v>0.62589375730971542</v>
      </c>
      <c r="X108" s="32">
        <f>IF($B108&lt;=TermMed,'Policy projection'!$C108*(AllocPremMed*'Fund Projection'!$E108),0)</f>
        <v>5.8109251456361752</v>
      </c>
      <c r="Y108" s="32">
        <f>IF($B108&lt;=TermMed,'Policy projection'!$E108*'Fund Projection'!$F108*AllocPremMed*VLOOKUP(TermMed-$B108,ExitCharge,2,TRUE),0)</f>
        <v>0</v>
      </c>
      <c r="Z108" s="32">
        <f>IF($B108&lt;=TermMed,SUM(W108:Y108)-'Policy projection'!$C108*'Fund Projection'!$G108,0)</f>
        <v>5.3390956783758394</v>
      </c>
      <c r="AA108" s="33">
        <f t="shared" si="15"/>
        <v>97.391985609243136</v>
      </c>
      <c r="AB108" s="31">
        <f>IF($B108&lt;=TermHigh,'Policy projection'!$C108*(PremiumMed*VLOOKUP(PremiumMed,PremiumCharge,2)),0)</f>
        <v>0.62589375730971542</v>
      </c>
      <c r="AC108" s="32">
        <f>IF($B108&lt;=TermHigh,'Policy projection'!$C108*(AllocPremMed*'Fund Projection'!$E108),0)</f>
        <v>5.8109251456361752</v>
      </c>
      <c r="AD108" s="32">
        <f>IF($B108&lt;=TermHigh,'Policy projection'!$E108*'Fund Projection'!$F108*AllocPremMed*VLOOKUP(TermHigh-$B108,ExitCharge,2,TRUE),0)</f>
        <v>0.87091240620222188</v>
      </c>
      <c r="AE108" s="32">
        <f>IF($B108&lt;=TermHigh,SUM(AB108:AD108)-'Policy projection'!$C108*'Fund Projection'!$G108,0)</f>
        <v>6.2100080845780603</v>
      </c>
      <c r="AF108" s="33">
        <f t="shared" si="16"/>
        <v>460.9607744958688</v>
      </c>
      <c r="AG108" s="31">
        <f>IF($B108&lt;=TermLow,'Policy projection'!$C108*(PremiumHigh*VLOOKUP(PremiumHigh,PremiumCharge,2)),0)</f>
        <v>0</v>
      </c>
      <c r="AH108" s="32">
        <f>IF($B108&lt;=TermLow,'Policy projection'!$C108*(AllocPremHigh*'Fund Projection'!$E108),0)</f>
        <v>0</v>
      </c>
      <c r="AI108" s="32">
        <f>IF($B108&lt;=TermLow,'Policy projection'!$E108*'Fund Projection'!$F108*AllocPremHigh*VLOOKUP(TermLow-$B108,ExitCharge,2,TRUE),0)</f>
        <v>0</v>
      </c>
      <c r="AJ108" s="32">
        <f>IF($B108&lt;=TermLow,SUM(AG108:AI108)-'Policy projection'!$C108*'Fund Projection'!$G108,0)</f>
        <v>0</v>
      </c>
      <c r="AK108" s="33">
        <f t="shared" si="17"/>
        <v>0</v>
      </c>
      <c r="AL108" s="31">
        <f>IF($B108&lt;=TermMed,'Policy projection'!$C108*(PremiumHigh*VLOOKUP(PremiumHigh,PremiumCharge,2)),0)</f>
        <v>0</v>
      </c>
      <c r="AM108" s="32">
        <f>IF($B108&lt;=TermMed,'Policy projection'!$C108*(AllocPremHigh*'Fund Projection'!$E108),0)</f>
        <v>11.739242718456918</v>
      </c>
      <c r="AN108" s="32">
        <f>IF($B108&lt;=TermMed,'Policy projection'!$E108*'Fund Projection'!$F108*AllocPremHigh*VLOOKUP(TermMed-$B108,ExitCharge,2,TRUE),0)</f>
        <v>0</v>
      </c>
      <c r="AO108" s="32">
        <f>IF($B108&lt;=TermMed,SUM(AL108:AN108)-'Policy projection'!$C108*'Fund Projection'!$G108,0)</f>
        <v>10.641519493886866</v>
      </c>
      <c r="AP108" s="33">
        <f t="shared" si="18"/>
        <v>194.42124390873605</v>
      </c>
      <c r="AQ108" s="31">
        <f>IF($B108&lt;=TermHigh,'Policy projection'!$C108*(PremiumHigh*VLOOKUP(PremiumHigh,PremiumCharge,2)),0)</f>
        <v>0</v>
      </c>
      <c r="AR108" s="32">
        <f>IF($B108&lt;=TermHigh,'Policy projection'!$C108*(AllocPremHigh*'Fund Projection'!$E108),0)</f>
        <v>11.739242718456918</v>
      </c>
      <c r="AS108" s="32">
        <f>IF($B108&lt;=TermHigh,'Policy projection'!$E108*'Fund Projection'!$F108*AllocPremHigh*VLOOKUP(TermHigh-$B108,ExitCharge,2,TRUE),0)</f>
        <v>1.7594190024287311</v>
      </c>
      <c r="AT108" s="32">
        <f>IF($B108&lt;=TermHigh,SUM(AQ108:AS108)-'Policy projection'!$C108*'Fund Projection'!$G108,0)</f>
        <v>12.400938496315597</v>
      </c>
      <c r="AU108" s="33">
        <f t="shared" si="19"/>
        <v>924.15455440858295</v>
      </c>
    </row>
    <row r="109" spans="1:47" x14ac:dyDescent="0.3">
      <c r="A109">
        <f t="shared" si="21"/>
        <v>104</v>
      </c>
      <c r="B109">
        <f t="shared" si="20"/>
        <v>9</v>
      </c>
      <c r="C109" s="31">
        <f>IF($B109&lt;=TermLow,'Policy projection'!$C109*(PremiumLow*VLOOKUP(PremiumLow,PremiumCharge,2)),0)</f>
        <v>0</v>
      </c>
      <c r="D109" s="32">
        <f>IF($B109&lt;=TermLow,'Policy projection'!$C109*(AllocPremLow*'Fund Projection'!$E109),0)</f>
        <v>0</v>
      </c>
      <c r="E109" s="32">
        <f>IF($B109&lt;=TermLow,'Policy projection'!$E109*'Fund Projection'!$F109*AllocPremLow*VLOOKUP(TermLow-$B109,ExitCharge,2,TRUE),0)</f>
        <v>0</v>
      </c>
      <c r="F109" s="32">
        <f>IF($B109&lt;=TermLow,SUM(C109:E109)-'Policy projection'!$C109*'Fund Projection'!$G109,0)</f>
        <v>0</v>
      </c>
      <c r="G109" s="33">
        <f t="shared" si="11"/>
        <v>0</v>
      </c>
      <c r="H109" s="31">
        <f>IF($B109&lt;=TermMed,'Policy projection'!$C109*(PremiumLow*VLOOKUP(PremiumLow,PremiumCharge,2)),0)</f>
        <v>0.93453761638306876</v>
      </c>
      <c r="I109" s="32">
        <f>IF($B109&lt;=TermMed,'Policy projection'!$C109*(AllocPremLow*'Fund Projection'!$E109),0)</f>
        <v>2.8636791893436579</v>
      </c>
      <c r="J109" s="32">
        <f>IF($B109&lt;=TermMed,'Policy projection'!$E109*'Fund Projection'!$F109*AllocPremLow*VLOOKUP(TermMed-$B109,ExitCharge,2,TRUE),0)</f>
        <v>0</v>
      </c>
      <c r="K109" s="32">
        <f>IF($B109&lt;=TermMed,SUM(H109:J109)-'Policy projection'!$C109*'Fund Projection'!$G109,0)</f>
        <v>2.7049784666060588</v>
      </c>
      <c r="L109" s="33">
        <f t="shared" si="12"/>
        <v>46.393128340790895</v>
      </c>
      <c r="M109" s="31">
        <f>IF($B109&lt;=TermHigh,'Policy projection'!$C109*(PremiumLow*VLOOKUP(PremiumLow,PremiumCharge,2)),0)</f>
        <v>0.93453761638306876</v>
      </c>
      <c r="N109" s="32">
        <f>IF($B109&lt;=TermHigh,'Policy projection'!$C109*(AllocPremLow*'Fund Projection'!$E109),0)</f>
        <v>2.8636791893436579</v>
      </c>
      <c r="O109" s="32">
        <f>IF($B109&lt;=TermHigh,'Policy projection'!$E109*'Fund Projection'!$F109*AllocPremLow*VLOOKUP(TermHigh-$B109,ExitCharge,2,TRUE),0)</f>
        <v>0.42919391850288074</v>
      </c>
      <c r="P109" s="32">
        <f>IF($B109&lt;=TermHigh,SUM(M109:O109)-'Policy projection'!$C109*'Fund Projection'!$G109,0)</f>
        <v>3.1341723851089398</v>
      </c>
      <c r="Q109" s="33">
        <f t="shared" si="13"/>
        <v>227.20502451305089</v>
      </c>
      <c r="R109" s="31">
        <f>IF($B109&lt;=TermLow,'Policy projection'!$C109*(PremiumMed*VLOOKUP(PremiumMed,PremiumCharge,2)),0)</f>
        <v>0</v>
      </c>
      <c r="S109" s="32">
        <f>IF($B109&lt;=TermLow,'Policy projection'!$C109*(AllocPremMed*'Fund Projection'!$E109),0)</f>
        <v>0</v>
      </c>
      <c r="T109" s="32">
        <f>IF($B109&lt;=TermLow,'Policy projection'!$E109*'Fund Projection'!$F109*AllocPremMed*VLOOKUP(TermLow-$B109,ExitCharge,2,TRUE),0)</f>
        <v>0</v>
      </c>
      <c r="U109" s="32">
        <f>IF($B109&lt;=TermLow,SUM(R109:T109)-'Policy projection'!$C109*'Fund Projection'!$G109,0)</f>
        <v>0</v>
      </c>
      <c r="V109" s="33">
        <f t="shared" si="14"/>
        <v>0</v>
      </c>
      <c r="W109" s="31">
        <f>IF($B109&lt;=TermMed,'Policy projection'!$C109*(PremiumMed*VLOOKUP(PremiumMed,PremiumCharge,2)),0)</f>
        <v>0.62302507758871251</v>
      </c>
      <c r="X109" s="32">
        <f>IF($B109&lt;=TermMed,'Policy projection'!$C109*(AllocPremMed*'Fund Projection'!$E109),0)</f>
        <v>5.8454482421654053</v>
      </c>
      <c r="Y109" s="32">
        <f>IF($B109&lt;=TermMed,'Policy projection'!$E109*'Fund Projection'!$F109*AllocPremMed*VLOOKUP(TermMed-$B109,ExitCharge,2,TRUE),0)</f>
        <v>0</v>
      </c>
      <c r="Z109" s="32">
        <f>IF($B109&lt;=TermMed,SUM(W109:Y109)-'Policy projection'!$C109*'Fund Projection'!$G109,0)</f>
        <v>5.3752349806334498</v>
      </c>
      <c r="AA109" s="33">
        <f t="shared" si="15"/>
        <v>92.4586898709058</v>
      </c>
      <c r="AB109" s="31">
        <f>IF($B109&lt;=TermHigh,'Policy projection'!$C109*(PremiumMed*VLOOKUP(PremiumMed,PremiumCharge,2)),0)</f>
        <v>0.62302507758871251</v>
      </c>
      <c r="AC109" s="32">
        <f>IF($B109&lt;=TermHigh,'Policy projection'!$C109*(AllocPremMed*'Fund Projection'!$E109),0)</f>
        <v>5.8454482421654053</v>
      </c>
      <c r="AD109" s="32">
        <f>IF($B109&lt;=TermHigh,'Policy projection'!$E109*'Fund Projection'!$F109*AllocPremMed*VLOOKUP(TermHigh-$B109,ExitCharge,2,TRUE),0)</f>
        <v>0.87608655529454005</v>
      </c>
      <c r="AE109" s="32">
        <f>IF($B109&lt;=TermHigh,SUM(AB109:AD109)-'Policy projection'!$C109*'Fund Projection'!$G109,0)</f>
        <v>6.2513215359279899</v>
      </c>
      <c r="AF109" s="33">
        <f t="shared" si="16"/>
        <v>456.67143630502352</v>
      </c>
      <c r="AG109" s="31">
        <f>IF($B109&lt;=TermLow,'Policy projection'!$C109*(PremiumHigh*VLOOKUP(PremiumHigh,PremiumCharge,2)),0)</f>
        <v>0</v>
      </c>
      <c r="AH109" s="32">
        <f>IF($B109&lt;=TermLow,'Policy projection'!$C109*(AllocPremHigh*'Fund Projection'!$E109),0)</f>
        <v>0</v>
      </c>
      <c r="AI109" s="32">
        <f>IF($B109&lt;=TermLow,'Policy projection'!$E109*'Fund Projection'!$F109*AllocPremHigh*VLOOKUP(TermLow-$B109,ExitCharge,2,TRUE),0)</f>
        <v>0</v>
      </c>
      <c r="AJ109" s="32">
        <f>IF($B109&lt;=TermLow,SUM(AG109:AI109)-'Policy projection'!$C109*'Fund Projection'!$G109,0)</f>
        <v>0</v>
      </c>
      <c r="AK109" s="33">
        <f t="shared" si="17"/>
        <v>0</v>
      </c>
      <c r="AL109" s="31">
        <f>IF($B109&lt;=TermMed,'Policy projection'!$C109*(PremiumHigh*VLOOKUP(PremiumHigh,PremiumCharge,2)),0)</f>
        <v>0</v>
      </c>
      <c r="AM109" s="32">
        <f>IF($B109&lt;=TermMed,'Policy projection'!$C109*(AllocPremHigh*'Fund Projection'!$E109),0)</f>
        <v>11.808986347808899</v>
      </c>
      <c r="AN109" s="32">
        <f>IF($B109&lt;=TermMed,'Policy projection'!$E109*'Fund Projection'!$F109*AllocPremHigh*VLOOKUP(TermMed-$B109,ExitCharge,2,TRUE),0)</f>
        <v>0</v>
      </c>
      <c r="AO109" s="32">
        <f>IF($B109&lt;=TermMed,SUM(AL109:AN109)-'Policy projection'!$C109*'Fund Projection'!$G109,0)</f>
        <v>10.71574800868823</v>
      </c>
      <c r="AP109" s="33">
        <f t="shared" si="18"/>
        <v>184.58981293113555</v>
      </c>
      <c r="AQ109" s="31">
        <f>IF($B109&lt;=TermHigh,'Policy projection'!$C109*(PremiumHigh*VLOOKUP(PremiumHigh,PremiumCharge,2)),0)</f>
        <v>0</v>
      </c>
      <c r="AR109" s="32">
        <f>IF($B109&lt;=TermHigh,'Policy projection'!$C109*(AllocPremHigh*'Fund Projection'!$E109),0)</f>
        <v>11.808986347808899</v>
      </c>
      <c r="AS109" s="32">
        <f>IF($B109&lt;=TermHigh,'Policy projection'!$E109*'Fund Projection'!$F109*AllocPremHigh*VLOOKUP(TermHigh-$B109,ExitCharge,2,TRUE),0)</f>
        <v>1.7698718288778588</v>
      </c>
      <c r="AT109" s="32">
        <f>IF($B109&lt;=TermHigh,SUM(AQ109:AS109)-'Policy projection'!$C109*'Fund Projection'!$G109,0)</f>
        <v>12.485619837566091</v>
      </c>
      <c r="AU109" s="33">
        <f t="shared" si="19"/>
        <v>915.60425988896975</v>
      </c>
    </row>
    <row r="110" spans="1:47" x14ac:dyDescent="0.3">
      <c r="A110">
        <f t="shared" si="21"/>
        <v>105</v>
      </c>
      <c r="B110">
        <f t="shared" si="20"/>
        <v>9</v>
      </c>
      <c r="C110" s="31">
        <f>IF($B110&lt;=TermLow,'Policy projection'!$C110*(PremiumLow*VLOOKUP(PremiumLow,PremiumCharge,2)),0)</f>
        <v>0</v>
      </c>
      <c r="D110" s="32">
        <f>IF($B110&lt;=TermLow,'Policy projection'!$C110*(AllocPremLow*'Fund Projection'!$E110),0)</f>
        <v>0</v>
      </c>
      <c r="E110" s="32">
        <f>IF($B110&lt;=TermLow,'Policy projection'!$E110*'Fund Projection'!$F110*AllocPremLow*VLOOKUP(TermLow-$B110,ExitCharge,2,TRUE),0)</f>
        <v>0</v>
      </c>
      <c r="F110" s="32">
        <f>IF($B110&lt;=TermLow,SUM(C110:E110)-'Policy projection'!$C110*'Fund Projection'!$G110,0)</f>
        <v>0</v>
      </c>
      <c r="G110" s="33">
        <f t="shared" si="11"/>
        <v>0</v>
      </c>
      <c r="H110" s="31">
        <f>IF($B110&lt;=TermMed,'Policy projection'!$C110*(PremiumLow*VLOOKUP(PremiumLow,PremiumCharge,2)),0)</f>
        <v>0.93025431897464639</v>
      </c>
      <c r="I110" s="32">
        <f>IF($B110&lt;=TermMed,'Policy projection'!$C110*(AllocPremLow*'Fund Projection'!$E110),0)</f>
        <v>2.8804268265081387</v>
      </c>
      <c r="J110" s="32">
        <f>IF($B110&lt;=TermMed,'Policy projection'!$E110*'Fund Projection'!$F110*AllocPremLow*VLOOKUP(TermMed-$B110,ExitCharge,2,TRUE),0)</f>
        <v>0</v>
      </c>
      <c r="K110" s="32">
        <f>IF($B110&lt;=TermMed,SUM(H110:J110)-'Policy projection'!$C110*'Fund Projection'!$G110,0)</f>
        <v>2.7219093682513873</v>
      </c>
      <c r="L110" s="33">
        <f t="shared" si="12"/>
        <v>43.881454575604799</v>
      </c>
      <c r="M110" s="31">
        <f>IF($B110&lt;=TermHigh,'Policy projection'!$C110*(PremiumLow*VLOOKUP(PremiumLow,PremiumCharge,2)),0)</f>
        <v>0.93025431897464639</v>
      </c>
      <c r="N110" s="32">
        <f>IF($B110&lt;=TermHigh,'Policy projection'!$C110*(AllocPremLow*'Fund Projection'!$E110),0)</f>
        <v>2.8804268265081387</v>
      </c>
      <c r="O110" s="32">
        <f>IF($B110&lt;=TermHigh,'Policy projection'!$E110*'Fund Projection'!$F110*AllocPremLow*VLOOKUP(TermHigh-$B110,ExitCharge,2,TRUE),0)</f>
        <v>0.43170397062290727</v>
      </c>
      <c r="P110" s="32">
        <f>IF($B110&lt;=TermHigh,SUM(M110:O110)-'Policy projection'!$C110*'Fund Projection'!$G110,0)</f>
        <v>3.1536133388742948</v>
      </c>
      <c r="Q110" s="33">
        <f t="shared" si="13"/>
        <v>225.01753973007965</v>
      </c>
      <c r="R110" s="31">
        <f>IF($B110&lt;=TermLow,'Policy projection'!$C110*(PremiumMed*VLOOKUP(PremiumMed,PremiumCharge,2)),0)</f>
        <v>0</v>
      </c>
      <c r="S110" s="32">
        <f>IF($B110&lt;=TermLow,'Policy projection'!$C110*(AllocPremMed*'Fund Projection'!$E110),0)</f>
        <v>0</v>
      </c>
      <c r="T110" s="32">
        <f>IF($B110&lt;=TermLow,'Policy projection'!$E110*'Fund Projection'!$F110*AllocPremMed*VLOOKUP(TermLow-$B110,ExitCharge,2,TRUE),0)</f>
        <v>0</v>
      </c>
      <c r="U110" s="32">
        <f>IF($B110&lt;=TermLow,SUM(R110:T110)-'Policy projection'!$C110*'Fund Projection'!$G110,0)</f>
        <v>0</v>
      </c>
      <c r="V110" s="33">
        <f t="shared" si="14"/>
        <v>0</v>
      </c>
      <c r="W110" s="31">
        <f>IF($B110&lt;=TermMed,'Policy projection'!$C110*(PremiumMed*VLOOKUP(PremiumMed,PremiumCharge,2)),0)</f>
        <v>0.62016954598309759</v>
      </c>
      <c r="X110" s="32">
        <f>IF($B110&lt;=TermMed,'Policy projection'!$C110*(AllocPremMed*'Fund Projection'!$E110),0)</f>
        <v>5.8796341407073349</v>
      </c>
      <c r="Y110" s="32">
        <f>IF($B110&lt;=TermMed,'Policy projection'!$E110*'Fund Projection'!$F110*AllocPremMed*VLOOKUP(TermMed-$B110,ExitCharge,2,TRUE),0)</f>
        <v>0</v>
      </c>
      <c r="Z110" s="32">
        <f>IF($B110&lt;=TermMed,SUM(W110:Y110)-'Policy projection'!$C110*'Fund Projection'!$G110,0)</f>
        <v>5.4110319094590347</v>
      </c>
      <c r="AA110" s="33">
        <f t="shared" si="15"/>
        <v>87.46869943140112</v>
      </c>
      <c r="AB110" s="31">
        <f>IF($B110&lt;=TermHigh,'Policy projection'!$C110*(PremiumMed*VLOOKUP(PremiumMed,PremiumCharge,2)),0)</f>
        <v>0.62016954598309759</v>
      </c>
      <c r="AC110" s="32">
        <f>IF($B110&lt;=TermHigh,'Policy projection'!$C110*(AllocPremMed*'Fund Projection'!$E110),0)</f>
        <v>5.8796341407073349</v>
      </c>
      <c r="AD110" s="32">
        <f>IF($B110&lt;=TermHigh,'Policy projection'!$E110*'Fund Projection'!$F110*AllocPremMed*VLOOKUP(TermHigh-$B110,ExitCharge,2,TRUE),0)</f>
        <v>0.88121016683851183</v>
      </c>
      <c r="AE110" s="32">
        <f>IF($B110&lt;=TermHigh,SUM(AB110:AD110)-'Policy projection'!$C110*'Fund Projection'!$G110,0)</f>
        <v>6.2922420762975468</v>
      </c>
      <c r="AF110" s="33">
        <f t="shared" si="16"/>
        <v>452.32291242036644</v>
      </c>
      <c r="AG110" s="31">
        <f>IF($B110&lt;=TermLow,'Policy projection'!$C110*(PremiumHigh*VLOOKUP(PremiumHigh,PremiumCharge,2)),0)</f>
        <v>0</v>
      </c>
      <c r="AH110" s="32">
        <f>IF($B110&lt;=TermLow,'Policy projection'!$C110*(AllocPremHigh*'Fund Projection'!$E110),0)</f>
        <v>0</v>
      </c>
      <c r="AI110" s="32">
        <f>IF($B110&lt;=TermLow,'Policy projection'!$E110*'Fund Projection'!$F110*AllocPremHigh*VLOOKUP(TermLow-$B110,ExitCharge,2,TRUE),0)</f>
        <v>0</v>
      </c>
      <c r="AJ110" s="32">
        <f>IF($B110&lt;=TermLow,SUM(AG110:AI110)-'Policy projection'!$C110*'Fund Projection'!$G110,0)</f>
        <v>0</v>
      </c>
      <c r="AK110" s="33">
        <f t="shared" si="17"/>
        <v>0</v>
      </c>
      <c r="AL110" s="31">
        <f>IF($B110&lt;=TermMed,'Policy projection'!$C110*(PremiumHigh*VLOOKUP(PremiumHigh,PremiumCharge,2)),0)</f>
        <v>0</v>
      </c>
      <c r="AM110" s="32">
        <f>IF($B110&lt;=TermMed,'Policy projection'!$C110*(AllocPremHigh*'Fund Projection'!$E110),0)</f>
        <v>11.878048769105726</v>
      </c>
      <c r="AN110" s="32">
        <f>IF($B110&lt;=TermMed,'Policy projection'!$E110*'Fund Projection'!$F110*AllocPremHigh*VLOOKUP(TermMed-$B110,ExitCharge,2,TRUE),0)</f>
        <v>0</v>
      </c>
      <c r="AO110" s="32">
        <f>IF($B110&lt;=TermMed,SUM(AL110:AN110)-'Policy projection'!$C110*'Fund Projection'!$G110,0)</f>
        <v>10.789276991874328</v>
      </c>
      <c r="AP110" s="33">
        <f t="shared" si="18"/>
        <v>174.64318914299372</v>
      </c>
      <c r="AQ110" s="31">
        <f>IF($B110&lt;=TermHigh,'Policy projection'!$C110*(PremiumHigh*VLOOKUP(PremiumHigh,PremiumCharge,2)),0)</f>
        <v>0</v>
      </c>
      <c r="AR110" s="32">
        <f>IF($B110&lt;=TermHigh,'Policy projection'!$C110*(AllocPremHigh*'Fund Projection'!$E110),0)</f>
        <v>11.878048769105726</v>
      </c>
      <c r="AS110" s="32">
        <f>IF($B110&lt;=TermHigh,'Policy projection'!$E110*'Fund Projection'!$F110*AllocPremHigh*VLOOKUP(TermHigh-$B110,ExitCharge,2,TRUE),0)</f>
        <v>1.7802225592697205</v>
      </c>
      <c r="AT110" s="32">
        <f>IF($B110&lt;=TermHigh,SUM(AQ110:AS110)-'Policy projection'!$C110*'Fund Projection'!$G110,0)</f>
        <v>12.569499551144048</v>
      </c>
      <c r="AU110" s="33">
        <f t="shared" si="19"/>
        <v>906.93365780094098</v>
      </c>
    </row>
    <row r="111" spans="1:47" x14ac:dyDescent="0.3">
      <c r="A111">
        <f t="shared" si="21"/>
        <v>106</v>
      </c>
      <c r="B111">
        <f t="shared" si="20"/>
        <v>9</v>
      </c>
      <c r="C111" s="31">
        <f>IF($B111&lt;=TermLow,'Policy projection'!$C111*(PremiumLow*VLOOKUP(PremiumLow,PremiumCharge,2)),0)</f>
        <v>0</v>
      </c>
      <c r="D111" s="32">
        <f>IF($B111&lt;=TermLow,'Policy projection'!$C111*(AllocPremLow*'Fund Projection'!$E111),0)</f>
        <v>0</v>
      </c>
      <c r="E111" s="32">
        <f>IF($B111&lt;=TermLow,'Policy projection'!$E111*'Fund Projection'!$F111*AllocPremLow*VLOOKUP(TermLow-$B111,ExitCharge,2,TRUE),0)</f>
        <v>0</v>
      </c>
      <c r="F111" s="32">
        <f>IF($B111&lt;=TermLow,SUM(C111:E111)-'Policy projection'!$C111*'Fund Projection'!$G111,0)</f>
        <v>0</v>
      </c>
      <c r="G111" s="33">
        <f t="shared" si="11"/>
        <v>0</v>
      </c>
      <c r="H111" s="31">
        <f>IF($B111&lt;=TermMed,'Policy projection'!$C111*(PremiumLow*VLOOKUP(PremiumLow,PremiumCharge,2)),0)</f>
        <v>0.92599065334601249</v>
      </c>
      <c r="I111" s="32">
        <f>IF($B111&lt;=TermMed,'Policy projection'!$C111*(AllocPremLow*'Fund Projection'!$E111),0)</f>
        <v>2.8970102844263077</v>
      </c>
      <c r="J111" s="32">
        <f>IF($B111&lt;=TermMed,'Policy projection'!$E111*'Fund Projection'!$F111*AllocPremLow*VLOOKUP(TermMed-$B111,ExitCharge,2,TRUE),0)</f>
        <v>0</v>
      </c>
      <c r="K111" s="32">
        <f>IF($B111&lt;=TermMed,SUM(H111:J111)-'Policy projection'!$C111*'Fund Projection'!$G111,0)</f>
        <v>2.7386774737332731</v>
      </c>
      <c r="L111" s="33">
        <f t="shared" si="12"/>
        <v>41.342384601418431</v>
      </c>
      <c r="M111" s="31">
        <f>IF($B111&lt;=TermHigh,'Policy projection'!$C111*(PremiumLow*VLOOKUP(PremiumLow,PremiumCharge,2)),0)</f>
        <v>0.92599065334601249</v>
      </c>
      <c r="N111" s="32">
        <f>IF($B111&lt;=TermHigh,'Policy projection'!$C111*(AllocPremLow*'Fund Projection'!$E111),0)</f>
        <v>2.8970102844263077</v>
      </c>
      <c r="O111" s="32">
        <f>IF($B111&lt;=TermHigh,'Policy projection'!$E111*'Fund Projection'!$F111*AllocPremLow*VLOOKUP(TermHigh-$B111,ExitCharge,2,TRUE),0)</f>
        <v>0.43418941637839281</v>
      </c>
      <c r="P111" s="32">
        <f>IF($B111&lt;=TermHigh,SUM(M111:O111)-'Policy projection'!$C111*'Fund Projection'!$G111,0)</f>
        <v>3.1728668901116661</v>
      </c>
      <c r="Q111" s="33">
        <f t="shared" si="13"/>
        <v>222.80149947341403</v>
      </c>
      <c r="R111" s="31">
        <f>IF($B111&lt;=TermLow,'Policy projection'!$C111*(PremiumMed*VLOOKUP(PremiumMed,PremiumCharge,2)),0)</f>
        <v>0</v>
      </c>
      <c r="S111" s="32">
        <f>IF($B111&lt;=TermLow,'Policy projection'!$C111*(AllocPremMed*'Fund Projection'!$E111),0)</f>
        <v>0</v>
      </c>
      <c r="T111" s="32">
        <f>IF($B111&lt;=TermLow,'Policy projection'!$E111*'Fund Projection'!$F111*AllocPremMed*VLOOKUP(TermLow-$B111,ExitCharge,2,TRUE),0)</f>
        <v>0</v>
      </c>
      <c r="U111" s="32">
        <f>IF($B111&lt;=TermLow,SUM(R111:T111)-'Policy projection'!$C111*'Fund Projection'!$G111,0)</f>
        <v>0</v>
      </c>
      <c r="V111" s="33">
        <f t="shared" si="14"/>
        <v>0</v>
      </c>
      <c r="W111" s="31">
        <f>IF($B111&lt;=TermMed,'Policy projection'!$C111*(PremiumMed*VLOOKUP(PremiumMed,PremiumCharge,2)),0)</f>
        <v>0.617327102230675</v>
      </c>
      <c r="X111" s="32">
        <f>IF($B111&lt;=TermMed,'Policy projection'!$C111*(AllocPremMed*'Fund Projection'!$E111),0)</f>
        <v>5.9134849104784424</v>
      </c>
      <c r="Y111" s="32">
        <f>IF($B111&lt;=TermMed,'Policy projection'!$E111*'Fund Projection'!$F111*AllocPremMed*VLOOKUP(TermMed-$B111,ExitCharge,2,TRUE),0)</f>
        <v>0</v>
      </c>
      <c r="Z111" s="32">
        <f>IF($B111&lt;=TermMed,SUM(W111:Y111)-'Policy projection'!$C111*'Fund Projection'!$G111,0)</f>
        <v>5.4464885486700707</v>
      </c>
      <c r="AA111" s="33">
        <f t="shared" si="15"/>
        <v>82.422120436239581</v>
      </c>
      <c r="AB111" s="31">
        <f>IF($B111&lt;=TermHigh,'Policy projection'!$C111*(PremiumMed*VLOOKUP(PremiumMed,PremiumCharge,2)),0)</f>
        <v>0.617327102230675</v>
      </c>
      <c r="AC111" s="32">
        <f>IF($B111&lt;=TermHigh,'Policy projection'!$C111*(AllocPremMed*'Fund Projection'!$E111),0)</f>
        <v>5.9134849104784424</v>
      </c>
      <c r="AD111" s="32">
        <f>IF($B111&lt;=TermHigh,'Policy projection'!$E111*'Fund Projection'!$F111*AllocPremMed*VLOOKUP(TermHigh-$B111,ExitCharge,2,TRUE),0)</f>
        <v>0.88628355095795652</v>
      </c>
      <c r="AE111" s="32">
        <f>IF($B111&lt;=TermHigh,SUM(AB111:AD111)-'Policy projection'!$C111*'Fund Projection'!$G111,0)</f>
        <v>6.332772099628027</v>
      </c>
      <c r="AF111" s="33">
        <f t="shared" si="16"/>
        <v>447.91534914582041</v>
      </c>
      <c r="AG111" s="31">
        <f>IF($B111&lt;=TermLow,'Policy projection'!$C111*(PremiumHigh*VLOOKUP(PremiumHigh,PremiumCharge,2)),0)</f>
        <v>0</v>
      </c>
      <c r="AH111" s="32">
        <f>IF($B111&lt;=TermLow,'Policy projection'!$C111*(AllocPremHigh*'Fund Projection'!$E111),0)</f>
        <v>0</v>
      </c>
      <c r="AI111" s="32">
        <f>IF($B111&lt;=TermLow,'Policy projection'!$E111*'Fund Projection'!$F111*AllocPremHigh*VLOOKUP(TermLow-$B111,ExitCharge,2,TRUE),0)</f>
        <v>0</v>
      </c>
      <c r="AJ111" s="32">
        <f>IF($B111&lt;=TermLow,SUM(AG111:AI111)-'Policy projection'!$C111*'Fund Projection'!$G111,0)</f>
        <v>0</v>
      </c>
      <c r="AK111" s="33">
        <f t="shared" si="17"/>
        <v>0</v>
      </c>
      <c r="AL111" s="31">
        <f>IF($B111&lt;=TermMed,'Policy projection'!$C111*(PremiumHigh*VLOOKUP(PremiumHigh,PremiumCharge,2)),0)</f>
        <v>0</v>
      </c>
      <c r="AM111" s="32">
        <f>IF($B111&lt;=TermMed,'Policy projection'!$C111*(AllocPremHigh*'Fund Projection'!$E111),0)</f>
        <v>11.946434162582712</v>
      </c>
      <c r="AN111" s="32">
        <f>IF($B111&lt;=TermMed,'Policy projection'!$E111*'Fund Projection'!$F111*AllocPremHigh*VLOOKUP(TermMed-$B111,ExitCharge,2,TRUE),0)</f>
        <v>0</v>
      </c>
      <c r="AO111" s="32">
        <f>IF($B111&lt;=TermMed,SUM(AL111:AN111)-'Policy projection'!$C111*'Fund Projection'!$G111,0)</f>
        <v>10.862110698543665</v>
      </c>
      <c r="AP111" s="33">
        <f t="shared" si="18"/>
        <v>164.58159210588187</v>
      </c>
      <c r="AQ111" s="31">
        <f>IF($B111&lt;=TermHigh,'Policy projection'!$C111*(PremiumHigh*VLOOKUP(PremiumHigh,PremiumCharge,2)),0)</f>
        <v>0</v>
      </c>
      <c r="AR111" s="32">
        <f>IF($B111&lt;=TermHigh,'Policy projection'!$C111*(AllocPremHigh*'Fund Projection'!$E111),0)</f>
        <v>11.946434162582712</v>
      </c>
      <c r="AS111" s="32">
        <f>IF($B111&lt;=TermHigh,'Policy projection'!$E111*'Fund Projection'!$F111*AllocPremHigh*VLOOKUP(TermHigh-$B111,ExitCharge,2,TRUE),0)</f>
        <v>1.7904718201170837</v>
      </c>
      <c r="AT111" s="32">
        <f>IF($B111&lt;=TermHigh,SUM(AQ111:AS111)-'Policy projection'!$C111*'Fund Projection'!$G111,0)</f>
        <v>12.652582518660749</v>
      </c>
      <c r="AU111" s="33">
        <f t="shared" si="19"/>
        <v>898.1430484906341</v>
      </c>
    </row>
    <row r="112" spans="1:47" x14ac:dyDescent="0.3">
      <c r="A112">
        <f t="shared" si="21"/>
        <v>107</v>
      </c>
      <c r="B112">
        <f t="shared" si="20"/>
        <v>9</v>
      </c>
      <c r="C112" s="31">
        <f>IF($B112&lt;=TermLow,'Policy projection'!$C112*(PremiumLow*VLOOKUP(PremiumLow,PremiumCharge,2)),0)</f>
        <v>0</v>
      </c>
      <c r="D112" s="32">
        <f>IF($B112&lt;=TermLow,'Policy projection'!$C112*(AllocPremLow*'Fund Projection'!$E112),0)</f>
        <v>0</v>
      </c>
      <c r="E112" s="32">
        <f>IF($B112&lt;=TermLow,'Policy projection'!$E112*'Fund Projection'!$F112*AllocPremLow*VLOOKUP(TermLow-$B112,ExitCharge,2,TRUE),0)</f>
        <v>0</v>
      </c>
      <c r="F112" s="32">
        <f>IF($B112&lt;=TermLow,SUM(C112:E112)-'Policy projection'!$C112*'Fund Projection'!$G112,0)</f>
        <v>0</v>
      </c>
      <c r="G112" s="33">
        <f t="shared" si="11"/>
        <v>0</v>
      </c>
      <c r="H112" s="31">
        <f>IF($B112&lt;=TermMed,'Policy projection'!$C112*(PremiumLow*VLOOKUP(PremiumLow,PremiumCharge,2)),0)</f>
        <v>0.92174652951817659</v>
      </c>
      <c r="I112" s="32">
        <f>IF($B112&lt;=TermMed,'Policy projection'!$C112*(AllocPremLow*'Fund Projection'!$E112),0)</f>
        <v>2.9134305714082434</v>
      </c>
      <c r="J112" s="32">
        <f>IF($B112&lt;=TermMed,'Policy projection'!$E112*'Fund Projection'!$F112*AllocPremLow*VLOOKUP(TermMed-$B112,ExitCharge,2,TRUE),0)</f>
        <v>0</v>
      </c>
      <c r="K112" s="32">
        <f>IF($B112&lt;=TermMed,SUM(H112:J112)-'Policy projection'!$C112*'Fund Projection'!$G112,0)</f>
        <v>2.7552837759401378</v>
      </c>
      <c r="L112" s="33">
        <f t="shared" si="12"/>
        <v>38.775967063524398</v>
      </c>
      <c r="M112" s="31">
        <f>IF($B112&lt;=TermHigh,'Policy projection'!$C112*(PremiumLow*VLOOKUP(PremiumLow,PremiumCharge,2)),0)</f>
        <v>0.92174652951817659</v>
      </c>
      <c r="N112" s="32">
        <f>IF($B112&lt;=TermHigh,'Policy projection'!$C112*(AllocPremLow*'Fund Projection'!$E112),0)</f>
        <v>2.9134305714082434</v>
      </c>
      <c r="O112" s="32">
        <f>IF($B112&lt;=TermHigh,'Policy projection'!$E112*'Fund Projection'!$F112*AllocPremLow*VLOOKUP(TermHigh-$B112,ExitCharge,2,TRUE),0)</f>
        <v>0.43665040688981038</v>
      </c>
      <c r="P112" s="32">
        <f>IF($B112&lt;=TermHigh,SUM(M112:O112)-'Policy projection'!$C112*'Fund Projection'!$G112,0)</f>
        <v>3.1919341828299479</v>
      </c>
      <c r="Q112" s="33">
        <f t="shared" si="13"/>
        <v>220.55697216444159</v>
      </c>
      <c r="R112" s="31">
        <f>IF($B112&lt;=TermLow,'Policy projection'!$C112*(PremiumMed*VLOOKUP(PremiumMed,PremiumCharge,2)),0)</f>
        <v>0</v>
      </c>
      <c r="S112" s="32">
        <f>IF($B112&lt;=TermLow,'Policy projection'!$C112*(AllocPremMed*'Fund Projection'!$E112),0)</f>
        <v>0</v>
      </c>
      <c r="T112" s="32">
        <f>IF($B112&lt;=TermLow,'Policy projection'!$E112*'Fund Projection'!$F112*AllocPremMed*VLOOKUP(TermLow-$B112,ExitCharge,2,TRUE),0)</f>
        <v>0</v>
      </c>
      <c r="U112" s="32">
        <f>IF($B112&lt;=TermLow,SUM(R112:T112)-'Policy projection'!$C112*'Fund Projection'!$G112,0)</f>
        <v>0</v>
      </c>
      <c r="V112" s="33">
        <f t="shared" si="14"/>
        <v>0</v>
      </c>
      <c r="W112" s="31">
        <f>IF($B112&lt;=TermMed,'Policy projection'!$C112*(PremiumMed*VLOOKUP(PremiumMed,PremiumCharge,2)),0)</f>
        <v>0.6144976863454511</v>
      </c>
      <c r="X112" s="32">
        <f>IF($B112&lt;=TermMed,'Policy projection'!$C112*(AllocPremMed*'Fund Projection'!$E112),0)</f>
        <v>5.9470026096786821</v>
      </c>
      <c r="Y112" s="32">
        <f>IF($B112&lt;=TermMed,'Policy projection'!$E112*'Fund Projection'!$F112*AllocPremMed*VLOOKUP(TermMed-$B112,ExitCharge,2,TRUE),0)</f>
        <v>0</v>
      </c>
      <c r="Z112" s="32">
        <f>IF($B112&lt;=TermMed,SUM(W112:Y112)-'Policy projection'!$C112*'Fund Projection'!$G112,0)</f>
        <v>5.4816069710378503</v>
      </c>
      <c r="AA112" s="33">
        <f t="shared" si="15"/>
        <v>77.319057389387169</v>
      </c>
      <c r="AB112" s="31">
        <f>IF($B112&lt;=TermHigh,'Policy projection'!$C112*(PremiumMed*VLOOKUP(PremiumMed,PremiumCharge,2)),0)</f>
        <v>0.6144976863454511</v>
      </c>
      <c r="AC112" s="32">
        <f>IF($B112&lt;=TermHigh,'Policy projection'!$C112*(AllocPremMed*'Fund Projection'!$E112),0)</f>
        <v>5.9470026096786821</v>
      </c>
      <c r="AD112" s="32">
        <f>IF($B112&lt;=TermHigh,'Policy projection'!$E112*'Fund Projection'!$F112*AllocPremMed*VLOOKUP(TermHigh-$B112,ExitCharge,2,TRUE),0)</f>
        <v>0.89130701612559238</v>
      </c>
      <c r="AE112" s="32">
        <f>IF($B112&lt;=TermHigh,SUM(AB112:AD112)-'Policy projection'!$C112*'Fund Projection'!$G112,0)</f>
        <v>6.372913987163443</v>
      </c>
      <c r="AF112" s="33">
        <f t="shared" si="16"/>
        <v>443.44889100096663</v>
      </c>
      <c r="AG112" s="31">
        <f>IF($B112&lt;=TermLow,'Policy projection'!$C112*(PremiumHigh*VLOOKUP(PremiumHigh,PremiumCharge,2)),0)</f>
        <v>0</v>
      </c>
      <c r="AH112" s="32">
        <f>IF($B112&lt;=TermLow,'Policy projection'!$C112*(AllocPremHigh*'Fund Projection'!$E112),0)</f>
        <v>0</v>
      </c>
      <c r="AI112" s="32">
        <f>IF($B112&lt;=TermLow,'Policy projection'!$E112*'Fund Projection'!$F112*AllocPremHigh*VLOOKUP(TermLow-$B112,ExitCharge,2,TRUE),0)</f>
        <v>0</v>
      </c>
      <c r="AJ112" s="32">
        <f>IF($B112&lt;=TermLow,SUM(AG112:AI112)-'Policy projection'!$C112*'Fund Projection'!$G112,0)</f>
        <v>0</v>
      </c>
      <c r="AK112" s="33">
        <f t="shared" si="17"/>
        <v>0</v>
      </c>
      <c r="AL112" s="31">
        <f>IF($B112&lt;=TermMed,'Policy projection'!$C112*(PremiumHigh*VLOOKUP(PremiumHigh,PremiumCharge,2)),0)</f>
        <v>0</v>
      </c>
      <c r="AM112" s="32">
        <f>IF($B112&lt;=TermMed,'Policy projection'!$C112*(AllocPremHigh*'Fund Projection'!$E112),0)</f>
        <v>12.014146686219561</v>
      </c>
      <c r="AN112" s="32">
        <f>IF($B112&lt;=TermMed,'Policy projection'!$E112*'Fund Projection'!$F112*AllocPremHigh*VLOOKUP(TermMed-$B112,ExitCharge,2,TRUE),0)</f>
        <v>0</v>
      </c>
      <c r="AO112" s="32">
        <f>IF($B112&lt;=TermMed,SUM(AL112:AN112)-'Policy projection'!$C112*'Fund Projection'!$G112,0)</f>
        <v>10.93425336123328</v>
      </c>
      <c r="AP112" s="33">
        <f t="shared" si="18"/>
        <v>154.40523804111271</v>
      </c>
      <c r="AQ112" s="31">
        <f>IF($B112&lt;=TermHigh,'Policy projection'!$C112*(PremiumHigh*VLOOKUP(PremiumHigh,PremiumCharge,2)),0)</f>
        <v>0</v>
      </c>
      <c r="AR112" s="32">
        <f>IF($B112&lt;=TermHigh,'Policy projection'!$C112*(AllocPremHigh*'Fund Projection'!$E112),0)</f>
        <v>12.014146686219561</v>
      </c>
      <c r="AS112" s="32">
        <f>IF($B112&lt;=TermHigh,'Policy projection'!$E112*'Fund Projection'!$F112*AllocPremHigh*VLOOKUP(TermHigh-$B112,ExitCharge,2,TRUE),0)</f>
        <v>1.8006202345971563</v>
      </c>
      <c r="AT112" s="32">
        <f>IF($B112&lt;=TermHigh,SUM(AQ112:AS112)-'Policy projection'!$C112*'Fund Projection'!$G112,0)</f>
        <v>12.734873595830436</v>
      </c>
      <c r="AU112" s="33">
        <f t="shared" si="19"/>
        <v>889.23272867401761</v>
      </c>
    </row>
    <row r="113" spans="1:47" x14ac:dyDescent="0.3">
      <c r="A113">
        <f t="shared" si="21"/>
        <v>108</v>
      </c>
      <c r="B113">
        <f t="shared" si="20"/>
        <v>9</v>
      </c>
      <c r="C113" s="31">
        <f>IF($B113&lt;=TermLow,'Policy projection'!$C113*(PremiumLow*VLOOKUP(PremiumLow,PremiumCharge,2)),0)</f>
        <v>0</v>
      </c>
      <c r="D113" s="32">
        <f>IF($B113&lt;=TermLow,'Policy projection'!$C113*(AllocPremLow*'Fund Projection'!$E113),0)</f>
        <v>0</v>
      </c>
      <c r="E113" s="32">
        <f>IF($B113&lt;=TermLow,'Policy projection'!$E113*'Fund Projection'!$F113*AllocPremLow*VLOOKUP(TermLow-$B113,ExitCharge,2,TRUE),0)</f>
        <v>0</v>
      </c>
      <c r="F113" s="32">
        <f>IF($B113&lt;=TermLow,SUM(C113:E113)-'Policy projection'!$C113*'Fund Projection'!$G113,0)</f>
        <v>0</v>
      </c>
      <c r="G113" s="33">
        <f t="shared" si="11"/>
        <v>0</v>
      </c>
      <c r="H113" s="31">
        <f>IF($B113&lt;=TermMed,'Policy projection'!$C113*(PremiumLow*VLOOKUP(PremiumLow,PremiumCharge,2)),0)</f>
        <v>0.91752185792455165</v>
      </c>
      <c r="I113" s="32">
        <f>IF($B113&lt;=TermMed,'Policy projection'!$C113*(AllocPremLow*'Fund Projection'!$E113),0)</f>
        <v>2.929688690393971</v>
      </c>
      <c r="J113" s="32">
        <f>IF($B113&lt;=TermMed,'Policy projection'!$E113*'Fund Projection'!$F113*AllocPremLow*VLOOKUP(TermMed-$B113,ExitCharge,2,TRUE),0)</f>
        <v>0</v>
      </c>
      <c r="K113" s="32">
        <f>IF($B113&lt;=TermMed,SUM(H113:J113)-'Policy projection'!$C113*'Fund Projection'!$G113,0)</f>
        <v>2.7717292624981376</v>
      </c>
      <c r="L113" s="33">
        <f t="shared" si="12"/>
        <v>36.182249817015617</v>
      </c>
      <c r="M113" s="31">
        <f>IF($B113&lt;=TermHigh,'Policy projection'!$C113*(PremiumLow*VLOOKUP(PremiumLow,PremiumCharge,2)),0)</f>
        <v>0.91752185792455165</v>
      </c>
      <c r="N113" s="32">
        <f>IF($B113&lt;=TermHigh,'Policy projection'!$C113*(AllocPremLow*'Fund Projection'!$E113),0)</f>
        <v>2.929688690393971</v>
      </c>
      <c r="O113" s="32">
        <f>IF($B113&lt;=TermHigh,'Policy projection'!$E113*'Fund Projection'!$F113*AllocPremLow*VLOOKUP(TermHigh-$B113,ExitCharge,2,TRUE),0)</f>
        <v>0.43908709247279631</v>
      </c>
      <c r="P113" s="32">
        <f>IF($B113&lt;=TermHigh,SUM(M113:O113)-'Policy projection'!$C113*'Fund Projection'!$G113,0)</f>
        <v>3.2108163549709339</v>
      </c>
      <c r="Q113" s="33">
        <f t="shared" si="13"/>
        <v>218.28402536563013</v>
      </c>
      <c r="R113" s="31">
        <f>IF($B113&lt;=TermLow,'Policy projection'!$C113*(PremiumMed*VLOOKUP(PremiumMed,PremiumCharge,2)),0)</f>
        <v>0</v>
      </c>
      <c r="S113" s="32">
        <f>IF($B113&lt;=TermLow,'Policy projection'!$C113*(AllocPremMed*'Fund Projection'!$E113),0)</f>
        <v>0</v>
      </c>
      <c r="T113" s="32">
        <f>IF($B113&lt;=TermLow,'Policy projection'!$E113*'Fund Projection'!$F113*AllocPremMed*VLOOKUP(TermLow-$B113,ExitCharge,2,TRUE),0)</f>
        <v>0</v>
      </c>
      <c r="U113" s="32">
        <f>IF($B113&lt;=TermLow,SUM(R113:T113)-'Policy projection'!$C113*'Fund Projection'!$G113,0)</f>
        <v>0</v>
      </c>
      <c r="V113" s="33">
        <f t="shared" si="14"/>
        <v>0</v>
      </c>
      <c r="W113" s="31">
        <f>IF($B113&lt;=TermMed,'Policy projection'!$C113*(PremiumMed*VLOOKUP(PremiumMed,PremiumCharge,2)),0)</f>
        <v>0.61168123861636781</v>
      </c>
      <c r="X113" s="32">
        <f>IF($B113&lt;=TermMed,'Policy projection'!$C113*(AllocPremMed*'Fund Projection'!$E113),0)</f>
        <v>5.9801892855464569</v>
      </c>
      <c r="Y113" s="32">
        <f>IF($B113&lt;=TermMed,'Policy projection'!$E113*'Fund Projection'!$F113*AllocPremMed*VLOOKUP(TermMed-$B113,ExitCharge,2,TRUE),0)</f>
        <v>0</v>
      </c>
      <c r="Z113" s="32">
        <f>IF($B113&lt;=TermMed,SUM(W113:Y113)-'Policy projection'!$C113*'Fund Projection'!$G113,0)</f>
        <v>5.5163892383424393</v>
      </c>
      <c r="AA113" s="33">
        <f t="shared" si="15"/>
        <v>72.159613157471767</v>
      </c>
      <c r="AB113" s="31">
        <f>IF($B113&lt;=TermHigh,'Policy projection'!$C113*(PremiumMed*VLOOKUP(PremiumMed,PremiumCharge,2)),0)</f>
        <v>0.61168123861636781</v>
      </c>
      <c r="AC113" s="32">
        <f>IF($B113&lt;=TermHigh,'Policy projection'!$C113*(AllocPremMed*'Fund Projection'!$E113),0)</f>
        <v>5.9801892855464569</v>
      </c>
      <c r="AD113" s="32">
        <f>IF($B113&lt;=TermHigh,'Policy projection'!$E113*'Fund Projection'!$F113*AllocPremMed*VLOOKUP(TermHigh-$B113,ExitCharge,2,TRUE),0)</f>
        <v>0.89628086917127503</v>
      </c>
      <c r="AE113" s="32">
        <f>IF($B113&lt;=TermHigh,SUM(AB113:AD113)-'Policy projection'!$C113*'Fund Projection'!$G113,0)</f>
        <v>6.4126701075137147</v>
      </c>
      <c r="AF113" s="33">
        <f t="shared" si="16"/>
        <v>438.92368072630723</v>
      </c>
      <c r="AG113" s="31">
        <f>IF($B113&lt;=TermLow,'Policy projection'!$C113*(PremiumHigh*VLOOKUP(PremiumHigh,PremiumCharge,2)),0)</f>
        <v>0</v>
      </c>
      <c r="AH113" s="32">
        <f>IF($B113&lt;=TermLow,'Policy projection'!$C113*(AllocPremHigh*'Fund Projection'!$E113),0)</f>
        <v>0</v>
      </c>
      <c r="AI113" s="32">
        <f>IF($B113&lt;=TermLow,'Policy projection'!$E113*'Fund Projection'!$F113*AllocPremHigh*VLOOKUP(TermLow-$B113,ExitCharge,2,TRUE),0)</f>
        <v>0</v>
      </c>
      <c r="AJ113" s="32">
        <f>IF($B113&lt;=TermLow,SUM(AG113:AI113)-'Policy projection'!$C113*'Fund Projection'!$G113,0)</f>
        <v>0</v>
      </c>
      <c r="AK113" s="33">
        <f t="shared" si="17"/>
        <v>0</v>
      </c>
      <c r="AL113" s="31">
        <f>IF($B113&lt;=TermMed,'Policy projection'!$C113*(PremiumHigh*VLOOKUP(PremiumHigh,PremiumCharge,2)),0)</f>
        <v>0</v>
      </c>
      <c r="AM113" s="32">
        <f>IF($B113&lt;=TermMed,'Policy projection'!$C113*(AllocPremHigh*'Fund Projection'!$E113),0)</f>
        <v>12.081190475851427</v>
      </c>
      <c r="AN113" s="32">
        <f>IF($B113&lt;=TermMed,'Policy projection'!$E113*'Fund Projection'!$F113*AllocPremHigh*VLOOKUP(TermMed-$B113,ExitCharge,2,TRUE),0)</f>
        <v>0</v>
      </c>
      <c r="AO113" s="32">
        <f>IF($B113&lt;=TermMed,SUM(AL113:AN113)-'Policy projection'!$C113*'Fund Projection'!$G113,0)</f>
        <v>11.005709190031041</v>
      </c>
      <c r="AP113" s="33">
        <f t="shared" si="18"/>
        <v>144.11433983838407</v>
      </c>
      <c r="AQ113" s="31">
        <f>IF($B113&lt;=TermHigh,'Policy projection'!$C113*(PremiumHigh*VLOOKUP(PremiumHigh,PremiumCharge,2)),0)</f>
        <v>0</v>
      </c>
      <c r="AR113" s="32">
        <f>IF($B113&lt;=TermHigh,'Policy projection'!$C113*(AllocPremHigh*'Fund Projection'!$E113),0)</f>
        <v>12.081190475851427</v>
      </c>
      <c r="AS113" s="32">
        <f>IF($B113&lt;=TermHigh,'Policy projection'!$E113*'Fund Projection'!$F113*AllocPremHigh*VLOOKUP(TermHigh-$B113,ExitCharge,2,TRUE),0)</f>
        <v>1.8106684225682323</v>
      </c>
      <c r="AT113" s="32">
        <f>IF($B113&lt;=TermHigh,SUM(AQ113:AS113)-'Policy projection'!$C113*'Fund Projection'!$G113,0)</f>
        <v>12.816377612599274</v>
      </c>
      <c r="AU113" s="33">
        <f t="shared" si="19"/>
        <v>880.20299144766227</v>
      </c>
    </row>
    <row r="114" spans="1:47" x14ac:dyDescent="0.3">
      <c r="A114">
        <f t="shared" si="21"/>
        <v>109</v>
      </c>
      <c r="B114">
        <f t="shared" si="20"/>
        <v>10</v>
      </c>
      <c r="C114" s="31">
        <f>IF($B114&lt;=TermLow,'Policy projection'!$C114*(PremiumLow*VLOOKUP(PremiumLow,PremiumCharge,2)),0)</f>
        <v>0</v>
      </c>
      <c r="D114" s="32">
        <f>IF($B114&lt;=TermLow,'Policy projection'!$C114*(AllocPremLow*'Fund Projection'!$E114),0)</f>
        <v>0</v>
      </c>
      <c r="E114" s="32">
        <f>IF($B114&lt;=TermLow,'Policy projection'!$E114*'Fund Projection'!$F114*AllocPremLow*VLOOKUP(TermLow-$B114,ExitCharge,2,TRUE),0)</f>
        <v>0</v>
      </c>
      <c r="F114" s="32">
        <f>IF($B114&lt;=TermLow,SUM(C114:E114)-'Policy projection'!$C114*'Fund Projection'!$G114,0)</f>
        <v>0</v>
      </c>
      <c r="G114" s="33">
        <f t="shared" si="11"/>
        <v>0</v>
      </c>
      <c r="H114" s="31">
        <f>IF($B114&lt;=TermMed,'Policy projection'!$C114*(PremiumLow*VLOOKUP(PremiumLow,PremiumCharge,2)),0)</f>
        <v>0.91331654940906415</v>
      </c>
      <c r="I114" s="32">
        <f>IF($B114&lt;=TermMed,'Policy projection'!$C114*(AllocPremLow*'Fund Projection'!$E114),0)</f>
        <v>2.945785638980265</v>
      </c>
      <c r="J114" s="32">
        <f>IF($B114&lt;=TermMed,'Policy projection'!$E114*'Fund Projection'!$F114*AllocPremLow*VLOOKUP(TermMed-$B114,ExitCharge,2,TRUE),0)</f>
        <v>0</v>
      </c>
      <c r="K114" s="32">
        <f>IF($B114&lt;=TermMed,SUM(H114:J114)-'Policy projection'!$C114*'Fund Projection'!$G114,0)</f>
        <v>2.7880149157973237</v>
      </c>
      <c r="L114" s="33">
        <f t="shared" si="12"/>
        <v>33.561279928755049</v>
      </c>
      <c r="M114" s="31">
        <f>IF($B114&lt;=TermHigh,'Policy projection'!$C114*(PremiumLow*VLOOKUP(PremiumLow,PremiumCharge,2)),0)</f>
        <v>0.91331654940906415</v>
      </c>
      <c r="N114" s="32">
        <f>IF($B114&lt;=TermHigh,'Policy projection'!$C114*(AllocPremLow*'Fund Projection'!$E114),0)</f>
        <v>2.945785638980265</v>
      </c>
      <c r="O114" s="32">
        <f>IF($B114&lt;=TermHigh,'Policy projection'!$E114*'Fund Projection'!$F114*AllocPremLow*VLOOKUP(TermHigh-$B114,ExitCharge,2,TRUE),0)</f>
        <v>0.44149962264216719</v>
      </c>
      <c r="P114" s="32">
        <f>IF($B114&lt;=TermHigh,SUM(M114:O114)-'Policy projection'!$C114*'Fund Projection'!$G114,0)</f>
        <v>3.2295145384394912</v>
      </c>
      <c r="Q114" s="33">
        <f t="shared" si="13"/>
        <v>215.98272578301598</v>
      </c>
      <c r="R114" s="31">
        <f>IF($B114&lt;=TermLow,'Policy projection'!$C114*(PremiumMed*VLOOKUP(PremiumMed,PremiumCharge,2)),0)</f>
        <v>0</v>
      </c>
      <c r="S114" s="32">
        <f>IF($B114&lt;=TermLow,'Policy projection'!$C114*(AllocPremMed*'Fund Projection'!$E114),0)</f>
        <v>0</v>
      </c>
      <c r="T114" s="32">
        <f>IF($B114&lt;=TermLow,'Policy projection'!$E114*'Fund Projection'!$F114*AllocPremMed*VLOOKUP(TermLow-$B114,ExitCharge,2,TRUE),0)</f>
        <v>0</v>
      </c>
      <c r="U114" s="32">
        <f>IF($B114&lt;=TermLow,SUM(R114:T114)-'Policy projection'!$C114*'Fund Projection'!$G114,0)</f>
        <v>0</v>
      </c>
      <c r="V114" s="33">
        <f t="shared" si="14"/>
        <v>0</v>
      </c>
      <c r="W114" s="31">
        <f>IF($B114&lt;=TermMed,'Policy projection'!$C114*(PremiumMed*VLOOKUP(PremiumMed,PremiumCharge,2)),0)</f>
        <v>0.60887769960604277</v>
      </c>
      <c r="X114" s="32">
        <f>IF($B114&lt;=TermMed,'Policy projection'!$C114*(AllocPremMed*'Fund Projection'!$E114),0)</f>
        <v>6.0130469744133244</v>
      </c>
      <c r="Y114" s="32">
        <f>IF($B114&lt;=TermMed,'Policy projection'!$E114*'Fund Projection'!$F114*AllocPremMed*VLOOKUP(TermMed-$B114,ExitCharge,2,TRUE),0)</f>
        <v>0</v>
      </c>
      <c r="Z114" s="32">
        <f>IF($B114&lt;=TermMed,SUM(W114:Y114)-'Policy projection'!$C114*'Fund Projection'!$G114,0)</f>
        <v>5.550837401427362</v>
      </c>
      <c r="AA114" s="33">
        <f t="shared" si="15"/>
        <v>66.943888973952127</v>
      </c>
      <c r="AB114" s="31">
        <f>IF($B114&lt;=TermHigh,'Policy projection'!$C114*(PremiumMed*VLOOKUP(PremiumMed,PremiumCharge,2)),0)</f>
        <v>0.60887769960604277</v>
      </c>
      <c r="AC114" s="32">
        <f>IF($B114&lt;=TermHigh,'Policy projection'!$C114*(AllocPremMed*'Fund Projection'!$E114),0)</f>
        <v>6.0130469744133244</v>
      </c>
      <c r="AD114" s="32">
        <f>IF($B114&lt;=TermHigh,'Policy projection'!$E114*'Fund Projection'!$F114*AllocPremMed*VLOOKUP(TermHigh-$B114,ExitCharge,2,TRUE),0)</f>
        <v>0.90120541529019693</v>
      </c>
      <c r="AE114" s="32">
        <f>IF($B114&lt;=TermHigh,SUM(AB114:AD114)-'Policy projection'!$C114*'Fund Projection'!$G114,0)</f>
        <v>6.452042816717559</v>
      </c>
      <c r="AF114" s="33">
        <f t="shared" si="16"/>
        <v>434.33985928848648</v>
      </c>
      <c r="AG114" s="31">
        <f>IF($B114&lt;=TermLow,'Policy projection'!$C114*(PremiumHigh*VLOOKUP(PremiumHigh,PremiumCharge,2)),0)</f>
        <v>0</v>
      </c>
      <c r="AH114" s="32">
        <f>IF($B114&lt;=TermLow,'Policy projection'!$C114*(AllocPremHigh*'Fund Projection'!$E114),0)</f>
        <v>0</v>
      </c>
      <c r="AI114" s="32">
        <f>IF($B114&lt;=TermLow,'Policy projection'!$E114*'Fund Projection'!$F114*AllocPremHigh*VLOOKUP(TermLow-$B114,ExitCharge,2,TRUE),0)</f>
        <v>0</v>
      </c>
      <c r="AJ114" s="32">
        <f>IF($B114&lt;=TermLow,SUM(AG114:AI114)-'Policy projection'!$C114*'Fund Projection'!$G114,0)</f>
        <v>0</v>
      </c>
      <c r="AK114" s="33">
        <f t="shared" si="17"/>
        <v>0</v>
      </c>
      <c r="AL114" s="31">
        <f>IF($B114&lt;=TermMed,'Policy projection'!$C114*(PremiumHigh*VLOOKUP(PremiumHigh,PremiumCharge,2)),0)</f>
        <v>0</v>
      </c>
      <c r="AM114" s="32">
        <f>IF($B114&lt;=TermMed,'Policy projection'!$C114*(AllocPremHigh*'Fund Projection'!$E114),0)</f>
        <v>12.147569645279445</v>
      </c>
      <c r="AN114" s="32">
        <f>IF($B114&lt;=TermMed,'Policy projection'!$E114*'Fund Projection'!$F114*AllocPremHigh*VLOOKUP(TermMed-$B114,ExitCharge,2,TRUE),0)</f>
        <v>0</v>
      </c>
      <c r="AO114" s="32">
        <f>IF($B114&lt;=TermMed,SUM(AL114:AN114)-'Policy projection'!$C114*'Fund Projection'!$G114,0)</f>
        <v>11.076482372687439</v>
      </c>
      <c r="AP114" s="33">
        <f t="shared" si="18"/>
        <v>133.70910706434628</v>
      </c>
      <c r="AQ114" s="31">
        <f>IF($B114&lt;=TermHigh,'Policy projection'!$C114*(PremiumHigh*VLOOKUP(PremiumHigh,PremiumCharge,2)),0)</f>
        <v>0</v>
      </c>
      <c r="AR114" s="32">
        <f>IF($B114&lt;=TermHigh,'Policy projection'!$C114*(AllocPremHigh*'Fund Projection'!$E114),0)</f>
        <v>12.147569645279445</v>
      </c>
      <c r="AS114" s="32">
        <f>IF($B114&lt;=TermHigh,'Policy projection'!$E114*'Fund Projection'!$F114*AllocPremHigh*VLOOKUP(TermHigh-$B114,ExitCharge,2,TRUE),0)</f>
        <v>1.8206170005862563</v>
      </c>
      <c r="AT114" s="32">
        <f>IF($B114&lt;=TermHigh,SUM(AQ114:AS114)-'Policy projection'!$C114*'Fund Projection'!$G114,0)</f>
        <v>12.897099373273695</v>
      </c>
      <c r="AU114" s="33">
        <f t="shared" si="19"/>
        <v>871.05412629942828</v>
      </c>
    </row>
    <row r="115" spans="1:47" x14ac:dyDescent="0.3">
      <c r="A115">
        <f t="shared" si="21"/>
        <v>110</v>
      </c>
      <c r="B115">
        <f t="shared" si="20"/>
        <v>10</v>
      </c>
      <c r="C115" s="31">
        <f>IF($B115&lt;=TermLow,'Policy projection'!$C115*(PremiumLow*VLOOKUP(PremiumLow,PremiumCharge,2)),0)</f>
        <v>0</v>
      </c>
      <c r="D115" s="32">
        <f>IF($B115&lt;=TermLow,'Policy projection'!$C115*(AllocPremLow*'Fund Projection'!$E115),0)</f>
        <v>0</v>
      </c>
      <c r="E115" s="32">
        <f>IF($B115&lt;=TermLow,'Policy projection'!$E115*'Fund Projection'!$F115*AllocPremLow*VLOOKUP(TermLow-$B115,ExitCharge,2,TRUE),0)</f>
        <v>0</v>
      </c>
      <c r="F115" s="32">
        <f>IF($B115&lt;=TermLow,SUM(C115:E115)-'Policy projection'!$C115*'Fund Projection'!$G115,0)</f>
        <v>0</v>
      </c>
      <c r="G115" s="33">
        <f t="shared" si="11"/>
        <v>0</v>
      </c>
      <c r="H115" s="31">
        <f>IF($B115&lt;=TermMed,'Policy projection'!$C115*(PremiumLow*VLOOKUP(PremiumLow,PremiumCharge,2)),0)</f>
        <v>0.90913051522427257</v>
      </c>
      <c r="I115" s="32">
        <f>IF($B115&lt;=TermMed,'Policy projection'!$C115*(AllocPremLow*'Fund Projection'!$E115),0)</f>
        <v>2.9617224094473258</v>
      </c>
      <c r="J115" s="32">
        <f>IF($B115&lt;=TermMed,'Policy projection'!$E115*'Fund Projection'!$F115*AllocPremLow*VLOOKUP(TermMed-$B115,ExitCharge,2,TRUE),0)</f>
        <v>0</v>
      </c>
      <c r="K115" s="32">
        <f>IF($B115&lt;=TermMed,SUM(H115:J115)-'Policy projection'!$C115*'Fund Projection'!$G115,0)</f>
        <v>2.8041417130176765</v>
      </c>
      <c r="L115" s="33">
        <f t="shared" si="12"/>
        <v>30.913103679327538</v>
      </c>
      <c r="M115" s="31">
        <f>IF($B115&lt;=TermHigh,'Policy projection'!$C115*(PremiumLow*VLOOKUP(PremiumLow,PremiumCharge,2)),0)</f>
        <v>0.90913051522427257</v>
      </c>
      <c r="N115" s="32">
        <f>IF($B115&lt;=TermHigh,'Policy projection'!$C115*(AllocPremLow*'Fund Projection'!$E115),0)</f>
        <v>2.9617224094473258</v>
      </c>
      <c r="O115" s="32">
        <f>IF($B115&lt;=TermHigh,'Policy projection'!$E115*'Fund Projection'!$F115*AllocPremLow*VLOOKUP(TermHigh-$B115,ExitCharge,2,TRUE),0)</f>
        <v>0.44388814611591798</v>
      </c>
      <c r="P115" s="32">
        <f>IF($B115&lt;=TermHigh,SUM(M115:O115)-'Policy projection'!$C115*'Fund Projection'!$G115,0)</f>
        <v>3.2480298591335943</v>
      </c>
      <c r="Q115" s="33">
        <f t="shared" si="13"/>
        <v>213.65313926867236</v>
      </c>
      <c r="R115" s="31">
        <f>IF($B115&lt;=TermLow,'Policy projection'!$C115*(PremiumMed*VLOOKUP(PremiumMed,PremiumCharge,2)),0)</f>
        <v>0</v>
      </c>
      <c r="S115" s="32">
        <f>IF($B115&lt;=TermLow,'Policy projection'!$C115*(AllocPremMed*'Fund Projection'!$E115),0)</f>
        <v>0</v>
      </c>
      <c r="T115" s="32">
        <f>IF($B115&lt;=TermLow,'Policy projection'!$E115*'Fund Projection'!$F115*AllocPremMed*VLOOKUP(TermLow-$B115,ExitCharge,2,TRUE),0)</f>
        <v>0</v>
      </c>
      <c r="U115" s="32">
        <f>IF($B115&lt;=TermLow,SUM(R115:T115)-'Policy projection'!$C115*'Fund Projection'!$G115,0)</f>
        <v>0</v>
      </c>
      <c r="V115" s="33">
        <f t="shared" si="14"/>
        <v>0</v>
      </c>
      <c r="W115" s="31">
        <f>IF($B115&lt;=TermMed,'Policy projection'!$C115*(PremiumMed*VLOOKUP(PremiumMed,PremiumCharge,2)),0)</f>
        <v>0.60608701014951505</v>
      </c>
      <c r="X115" s="32">
        <f>IF($B115&lt;=TermMed,'Policy projection'!$C115*(AllocPremMed*'Fund Projection'!$E115),0)</f>
        <v>6.0455777017584591</v>
      </c>
      <c r="Y115" s="32">
        <f>IF($B115&lt;=TermMed,'Policy projection'!$E115*'Fund Projection'!$F115*AllocPremMed*VLOOKUP(TermMed-$B115,ExitCharge,2,TRUE),0)</f>
        <v>0</v>
      </c>
      <c r="Z115" s="32">
        <f>IF($B115&lt;=TermMed,SUM(W115:Y115)-'Policy projection'!$C115*'Fund Projection'!$G115,0)</f>
        <v>5.5849535002540529</v>
      </c>
      <c r="AA115" s="33">
        <f t="shared" si="15"/>
        <v>61.671984443249563</v>
      </c>
      <c r="AB115" s="31">
        <f>IF($B115&lt;=TermHigh,'Policy projection'!$C115*(PremiumMed*VLOOKUP(PremiumMed,PremiumCharge,2)),0)</f>
        <v>0.60608701014951505</v>
      </c>
      <c r="AC115" s="32">
        <f>IF($B115&lt;=TermHigh,'Policy projection'!$C115*(AllocPremMed*'Fund Projection'!$E115),0)</f>
        <v>6.0455777017584591</v>
      </c>
      <c r="AD115" s="32">
        <f>IF($B115&lt;=TermHigh,'Policy projection'!$E115*'Fund Projection'!$F115*AllocPremMed*VLOOKUP(TermHigh-$B115,ExitCharge,2,TRUE),0)</f>
        <v>0.90608095805104905</v>
      </c>
      <c r="AE115" s="32">
        <f>IF($B115&lt;=TermHigh,SUM(AB115:AD115)-'Policy projection'!$C115*'Fund Projection'!$G115,0)</f>
        <v>6.4910344583051023</v>
      </c>
      <c r="AF115" s="33">
        <f t="shared" si="16"/>
        <v>429.69756588547096</v>
      </c>
      <c r="AG115" s="31">
        <f>IF($B115&lt;=TermLow,'Policy projection'!$C115*(PremiumHigh*VLOOKUP(PremiumHigh,PremiumCharge,2)),0)</f>
        <v>0</v>
      </c>
      <c r="AH115" s="32">
        <f>IF($B115&lt;=TermLow,'Policy projection'!$C115*(AllocPremHigh*'Fund Projection'!$E115),0)</f>
        <v>0</v>
      </c>
      <c r="AI115" s="32">
        <f>IF($B115&lt;=TermLow,'Policy projection'!$E115*'Fund Projection'!$F115*AllocPremHigh*VLOOKUP(TermLow-$B115,ExitCharge,2,TRUE),0)</f>
        <v>0</v>
      </c>
      <c r="AJ115" s="32">
        <f>IF($B115&lt;=TermLow,SUM(AG115:AI115)-'Policy projection'!$C115*'Fund Projection'!$G115,0)</f>
        <v>0</v>
      </c>
      <c r="AK115" s="33">
        <f t="shared" si="17"/>
        <v>0</v>
      </c>
      <c r="AL115" s="31">
        <f>IF($B115&lt;=TermMed,'Policy projection'!$C115*(PremiumHigh*VLOOKUP(PremiumHigh,PremiumCharge,2)),0)</f>
        <v>0</v>
      </c>
      <c r="AM115" s="32">
        <f>IF($B115&lt;=TermMed,'Policy projection'!$C115*(AllocPremHigh*'Fund Projection'!$E115),0)</f>
        <v>12.213288286380724</v>
      </c>
      <c r="AN115" s="32">
        <f>IF($B115&lt;=TermMed,'Policy projection'!$E115*'Fund Projection'!$F115*AllocPremHigh*VLOOKUP(TermMed-$B115,ExitCharge,2,TRUE),0)</f>
        <v>0</v>
      </c>
      <c r="AO115" s="32">
        <f>IF($B115&lt;=TermMed,SUM(AL115:AN115)-'Policy projection'!$C115*'Fund Projection'!$G115,0)</f>
        <v>11.146577074726803</v>
      </c>
      <c r="AP115" s="33">
        <f t="shared" si="18"/>
        <v>123.1897459710936</v>
      </c>
      <c r="AQ115" s="31">
        <f>IF($B115&lt;=TermHigh,'Policy projection'!$C115*(PremiumHigh*VLOOKUP(PremiumHigh,PremiumCharge,2)),0)</f>
        <v>0</v>
      </c>
      <c r="AR115" s="32">
        <f>IF($B115&lt;=TermHigh,'Policy projection'!$C115*(AllocPremHigh*'Fund Projection'!$E115),0)</f>
        <v>12.213288286380724</v>
      </c>
      <c r="AS115" s="32">
        <f>IF($B115&lt;=TermHigh,'Policy projection'!$E115*'Fund Projection'!$F115*AllocPremHigh*VLOOKUP(TermHigh-$B115,ExitCharge,2,TRUE),0)</f>
        <v>1.8304665819213113</v>
      </c>
      <c r="AT115" s="32">
        <f>IF($B115&lt;=TermHigh,SUM(AQ115:AS115)-'Policy projection'!$C115*'Fund Projection'!$G115,0)</f>
        <v>12.977043656648114</v>
      </c>
      <c r="AU115" s="33">
        <f t="shared" si="19"/>
        <v>861.7864191190688</v>
      </c>
    </row>
    <row r="116" spans="1:47" x14ac:dyDescent="0.3">
      <c r="A116">
        <f t="shared" si="21"/>
        <v>111</v>
      </c>
      <c r="B116">
        <f t="shared" si="20"/>
        <v>10</v>
      </c>
      <c r="C116" s="31">
        <f>IF($B116&lt;=TermLow,'Policy projection'!$C116*(PremiumLow*VLOOKUP(PremiumLow,PremiumCharge,2)),0)</f>
        <v>0</v>
      </c>
      <c r="D116" s="32">
        <f>IF($B116&lt;=TermLow,'Policy projection'!$C116*(AllocPremLow*'Fund Projection'!$E116),0)</f>
        <v>0</v>
      </c>
      <c r="E116" s="32">
        <f>IF($B116&lt;=TermLow,'Policy projection'!$E116*'Fund Projection'!$F116*AllocPremLow*VLOOKUP(TermLow-$B116,ExitCharge,2,TRUE),0)</f>
        <v>0</v>
      </c>
      <c r="F116" s="32">
        <f>IF($B116&lt;=TermLow,SUM(C116:E116)-'Policy projection'!$C116*'Fund Projection'!$G116,0)</f>
        <v>0</v>
      </c>
      <c r="G116" s="33">
        <f t="shared" si="11"/>
        <v>0</v>
      </c>
      <c r="H116" s="31">
        <f>IF($B116&lt;=TermMed,'Policy projection'!$C116*(PremiumLow*VLOOKUP(PremiumLow,PremiumCharge,2)),0)</f>
        <v>0.90496366702949471</v>
      </c>
      <c r="I116" s="32">
        <f>IF($B116&lt;=TermMed,'Policy projection'!$C116*(AllocPremLow*'Fund Projection'!$E116),0)</f>
        <v>2.9774999887853246</v>
      </c>
      <c r="J116" s="32">
        <f>IF($B116&lt;=TermMed,'Policy projection'!$E116*'Fund Projection'!$F116*AllocPremLow*VLOOKUP(TermMed-$B116,ExitCharge,2,TRUE),0)</f>
        <v>0</v>
      </c>
      <c r="K116" s="32">
        <f>IF($B116&lt;=TermMed,SUM(H116:J116)-'Policy projection'!$C116*'Fund Projection'!$G116,0)</f>
        <v>2.8201106261550115</v>
      </c>
      <c r="L116" s="33">
        <f t="shared" si="12"/>
        <v>28.237766564973729</v>
      </c>
      <c r="M116" s="31">
        <f>IF($B116&lt;=TermHigh,'Policy projection'!$C116*(PremiumLow*VLOOKUP(PremiumLow,PremiumCharge,2)),0)</f>
        <v>0.90496366702949471</v>
      </c>
      <c r="N116" s="32">
        <f>IF($B116&lt;=TermHigh,'Policy projection'!$C116*(AllocPremLow*'Fund Projection'!$E116),0)</f>
        <v>2.9774999887853246</v>
      </c>
      <c r="O116" s="32">
        <f>IF($B116&lt;=TermHigh,'Policy projection'!$E116*'Fund Projection'!$F116*AllocPremLow*VLOOKUP(TermHigh-$B116,ExitCharge,2,TRUE),0)</f>
        <v>0.4462528108192006</v>
      </c>
      <c r="P116" s="32">
        <f>IF($B116&lt;=TermHigh,SUM(M116:O116)-'Policy projection'!$C116*'Fund Projection'!$G116,0)</f>
        <v>3.2663634369742125</v>
      </c>
      <c r="Q116" s="33">
        <f t="shared" si="13"/>
        <v>211.29533082315822</v>
      </c>
      <c r="R116" s="31">
        <f>IF($B116&lt;=TermLow,'Policy projection'!$C116*(PremiumMed*VLOOKUP(PremiumMed,PremiumCharge,2)),0)</f>
        <v>0</v>
      </c>
      <c r="S116" s="32">
        <f>IF($B116&lt;=TermLow,'Policy projection'!$C116*(AllocPremMed*'Fund Projection'!$E116),0)</f>
        <v>0</v>
      </c>
      <c r="T116" s="32">
        <f>IF($B116&lt;=TermLow,'Policy projection'!$E116*'Fund Projection'!$F116*AllocPremMed*VLOOKUP(TermLow-$B116,ExitCharge,2,TRUE),0)</f>
        <v>0</v>
      </c>
      <c r="U116" s="32">
        <f>IF($B116&lt;=TermLow,SUM(R116:T116)-'Policy projection'!$C116*'Fund Projection'!$G116,0)</f>
        <v>0</v>
      </c>
      <c r="V116" s="33">
        <f t="shared" si="14"/>
        <v>0</v>
      </c>
      <c r="W116" s="31">
        <f>IF($B116&lt;=TermMed,'Policy projection'!$C116*(PremiumMed*VLOOKUP(PremiumMed,PremiumCharge,2)),0)</f>
        <v>0.60330911135299647</v>
      </c>
      <c r="X116" s="32">
        <f>IF($B116&lt;=TermMed,'Policy projection'!$C116*(AllocPremMed*'Fund Projection'!$E116),0)</f>
        <v>6.0777834822628289</v>
      </c>
      <c r="Y116" s="32">
        <f>IF($B116&lt;=TermMed,'Policy projection'!$E116*'Fund Projection'!$F116*AllocPremMed*VLOOKUP(TermMed-$B116,ExitCharge,2,TRUE),0)</f>
        <v>0</v>
      </c>
      <c r="Z116" s="32">
        <f>IF($B116&lt;=TermMed,SUM(W116:Y116)-'Policy projection'!$C116*'Fund Projection'!$G116,0)</f>
        <v>5.6187395639560176</v>
      </c>
      <c r="AA116" s="33">
        <f t="shared" si="15"/>
        <v>56.343997544842381</v>
      </c>
      <c r="AB116" s="31">
        <f>IF($B116&lt;=TermHigh,'Policy projection'!$C116*(PremiumMed*VLOOKUP(PremiumMed,PremiumCharge,2)),0)</f>
        <v>0.60330911135299647</v>
      </c>
      <c r="AC116" s="32">
        <f>IF($B116&lt;=TermHigh,'Policy projection'!$C116*(AllocPremMed*'Fund Projection'!$E116),0)</f>
        <v>6.0777834822628289</v>
      </c>
      <c r="AD116" s="32">
        <f>IF($B116&lt;=TermHigh,'Policy projection'!$E116*'Fund Projection'!$F116*AllocPremMed*VLOOKUP(TermHigh-$B116,ExitCharge,2,TRUE),0)</f>
        <v>0.91090779940414135</v>
      </c>
      <c r="AE116" s="32">
        <f>IF($B116&lt;=TermHigh,SUM(AB116:AD116)-'Policy projection'!$C116*'Fund Projection'!$G116,0)</f>
        <v>6.5296473633601586</v>
      </c>
      <c r="AF116" s="33">
        <f t="shared" si="16"/>
        <v>424.99693795168866</v>
      </c>
      <c r="AG116" s="31">
        <f>IF($B116&lt;=TermLow,'Policy projection'!$C116*(PremiumHigh*VLOOKUP(PremiumHigh,PremiumCharge,2)),0)</f>
        <v>0</v>
      </c>
      <c r="AH116" s="32">
        <f>IF($B116&lt;=TermLow,'Policy projection'!$C116*(AllocPremHigh*'Fund Projection'!$E116),0)</f>
        <v>0</v>
      </c>
      <c r="AI116" s="32">
        <f>IF($B116&lt;=TermLow,'Policy projection'!$E116*'Fund Projection'!$F116*AllocPremHigh*VLOOKUP(TermLow-$B116,ExitCharge,2,TRUE),0)</f>
        <v>0</v>
      </c>
      <c r="AJ116" s="32">
        <f>IF($B116&lt;=TermLow,SUM(AG116:AI116)-'Policy projection'!$C116*'Fund Projection'!$G116,0)</f>
        <v>0</v>
      </c>
      <c r="AK116" s="33">
        <f t="shared" si="17"/>
        <v>0</v>
      </c>
      <c r="AL116" s="31">
        <f>IF($B116&lt;=TermMed,'Policy projection'!$C116*(PremiumHigh*VLOOKUP(PremiumHigh,PremiumCharge,2)),0)</f>
        <v>0</v>
      </c>
      <c r="AM116" s="32">
        <f>IF($B116&lt;=TermMed,'Policy projection'!$C116*(AllocPremHigh*'Fund Projection'!$E116),0)</f>
        <v>12.278350469217836</v>
      </c>
      <c r="AN116" s="32">
        <f>IF($B116&lt;=TermMed,'Policy projection'!$E116*'Fund Projection'!$F116*AllocPremHigh*VLOOKUP(TermMed-$B116,ExitCharge,2,TRUE),0)</f>
        <v>0</v>
      </c>
      <c r="AO116" s="32">
        <f>IF($B116&lt;=TermMed,SUM(AL116:AN116)-'Policy projection'!$C116*'Fund Projection'!$G116,0)</f>
        <v>11.215997439558027</v>
      </c>
      <c r="AP116" s="33">
        <f t="shared" si="18"/>
        <v>112.55645950457968</v>
      </c>
      <c r="AQ116" s="31">
        <f>IF($B116&lt;=TermHigh,'Policy projection'!$C116*(PremiumHigh*VLOOKUP(PremiumHigh,PremiumCharge,2)),0)</f>
        <v>0</v>
      </c>
      <c r="AR116" s="32">
        <f>IF($B116&lt;=TermHigh,'Policy projection'!$C116*(AllocPremHigh*'Fund Projection'!$E116),0)</f>
        <v>12.278350469217836</v>
      </c>
      <c r="AS116" s="32">
        <f>IF($B116&lt;=TermHigh,'Policy projection'!$E116*'Fund Projection'!$F116*AllocPremHigh*VLOOKUP(TermHigh-$B116,ExitCharge,2,TRUE),0)</f>
        <v>1.8402177765740229</v>
      </c>
      <c r="AT116" s="32">
        <f>IF($B116&lt;=TermHigh,SUM(AQ116:AS116)-'Policy projection'!$C116*'Fund Projection'!$G116,0)</f>
        <v>13.056215216132053</v>
      </c>
      <c r="AU116" s="33">
        <f t="shared" si="19"/>
        <v>852.40015220875011</v>
      </c>
    </row>
    <row r="117" spans="1:47" x14ac:dyDescent="0.3">
      <c r="A117">
        <f t="shared" si="21"/>
        <v>112</v>
      </c>
      <c r="B117">
        <f t="shared" si="20"/>
        <v>10</v>
      </c>
      <c r="C117" s="31">
        <f>IF($B117&lt;=TermLow,'Policy projection'!$C117*(PremiumLow*VLOOKUP(PremiumLow,PremiumCharge,2)),0)</f>
        <v>0</v>
      </c>
      <c r="D117" s="32">
        <f>IF($B117&lt;=TermLow,'Policy projection'!$C117*(AllocPremLow*'Fund Projection'!$E117),0)</f>
        <v>0</v>
      </c>
      <c r="E117" s="32">
        <f>IF($B117&lt;=TermLow,'Policy projection'!$E117*'Fund Projection'!$F117*AllocPremLow*VLOOKUP(TermLow-$B117,ExitCharge,2,TRUE),0)</f>
        <v>0</v>
      </c>
      <c r="F117" s="32">
        <f>IF($B117&lt;=TermLow,SUM(C117:E117)-'Policy projection'!$C117*'Fund Projection'!$G117,0)</f>
        <v>0</v>
      </c>
      <c r="G117" s="33">
        <f t="shared" si="11"/>
        <v>0</v>
      </c>
      <c r="H117" s="31">
        <f>IF($B117&lt;=TermMed,'Policy projection'!$C117*(PremiumLow*VLOOKUP(PremiumLow,PremiumCharge,2)),0)</f>
        <v>0.90081591688894291</v>
      </c>
      <c r="I117" s="32">
        <f>IF($B117&lt;=TermMed,'Policy projection'!$C117*(AllocPremLow*'Fund Projection'!$E117),0)</f>
        <v>2.9931193587208202</v>
      </c>
      <c r="J117" s="32">
        <f>IF($B117&lt;=TermMed,'Policy projection'!$E117*'Fund Projection'!$F117*AllocPremLow*VLOOKUP(TermMed-$B117,ExitCharge,2,TRUE),0)</f>
        <v>0</v>
      </c>
      <c r="K117" s="32">
        <f>IF($B117&lt;=TermMed,SUM(H117:J117)-'Policy projection'!$C117*'Fund Projection'!$G117,0)</f>
        <v>2.835922622046759</v>
      </c>
      <c r="L117" s="33">
        <f t="shared" si="12"/>
        <v>25.535313299506107</v>
      </c>
      <c r="M117" s="31">
        <f>IF($B117&lt;=TermHigh,'Policy projection'!$C117*(PremiumLow*VLOOKUP(PremiumLow,PremiumCharge,2)),0)</f>
        <v>0.90081591688894291</v>
      </c>
      <c r="N117" s="32">
        <f>IF($B117&lt;=TermHigh,'Policy projection'!$C117*(AllocPremLow*'Fund Projection'!$E117),0)</f>
        <v>2.9931193587208202</v>
      </c>
      <c r="O117" s="32">
        <f>IF($B117&lt;=TermHigh,'Policy projection'!$E117*'Fund Projection'!$F117*AllocPremLow*VLOOKUP(TermHigh-$B117,ExitCharge,2,TRUE),0)</f>
        <v>0.44859376388828281</v>
      </c>
      <c r="P117" s="32">
        <f>IF($B117&lt;=TermHigh,SUM(M117:O117)-'Policy projection'!$C117*'Fund Projection'!$G117,0)</f>
        <v>3.2845163859350421</v>
      </c>
      <c r="Q117" s="33">
        <f t="shared" si="13"/>
        <v>208.90936459794716</v>
      </c>
      <c r="R117" s="31">
        <f>IF($B117&lt;=TermLow,'Policy projection'!$C117*(PremiumMed*VLOOKUP(PremiumMed,PremiumCharge,2)),0)</f>
        <v>0</v>
      </c>
      <c r="S117" s="32">
        <f>IF($B117&lt;=TermLow,'Policy projection'!$C117*(AllocPremMed*'Fund Projection'!$E117),0)</f>
        <v>0</v>
      </c>
      <c r="T117" s="32">
        <f>IF($B117&lt;=TermLow,'Policy projection'!$E117*'Fund Projection'!$F117*AllocPremMed*VLOOKUP(TermLow-$B117,ExitCharge,2,TRUE),0)</f>
        <v>0</v>
      </c>
      <c r="U117" s="32">
        <f>IF($B117&lt;=TermLow,SUM(R117:T117)-'Policy projection'!$C117*'Fund Projection'!$G117,0)</f>
        <v>0</v>
      </c>
      <c r="V117" s="33">
        <f t="shared" si="14"/>
        <v>0</v>
      </c>
      <c r="W117" s="31">
        <f>IF($B117&lt;=TermMed,'Policy projection'!$C117*(PremiumMed*VLOOKUP(PremiumMed,PremiumCharge,2)),0)</f>
        <v>0.60054394459262861</v>
      </c>
      <c r="X117" s="32">
        <f>IF($B117&lt;=TermMed,'Policy projection'!$C117*(AllocPremMed*'Fund Projection'!$E117),0)</f>
        <v>6.109666319863118</v>
      </c>
      <c r="Y117" s="32">
        <f>IF($B117&lt;=TermMed,'Policy projection'!$E117*'Fund Projection'!$F117*AllocPremMed*VLOOKUP(TermMed-$B117,ExitCharge,2,TRUE),0)</f>
        <v>0</v>
      </c>
      <c r="Z117" s="32">
        <f>IF($B117&lt;=TermMed,SUM(W117:Y117)-'Policy projection'!$C117*'Fund Projection'!$G117,0)</f>
        <v>5.6521976108927419</v>
      </c>
      <c r="AA117" s="33">
        <f t="shared" si="15"/>
        <v>50.960024637323201</v>
      </c>
      <c r="AB117" s="31">
        <f>IF($B117&lt;=TermHigh,'Policy projection'!$C117*(PremiumMed*VLOOKUP(PremiumMed,PremiumCharge,2)),0)</f>
        <v>0.60054394459262861</v>
      </c>
      <c r="AC117" s="32">
        <f>IF($B117&lt;=TermHigh,'Policy projection'!$C117*(AllocPremMed*'Fund Projection'!$E117),0)</f>
        <v>6.109666319863118</v>
      </c>
      <c r="AD117" s="32">
        <f>IF($B117&lt;=TermHigh,'Policy projection'!$E117*'Fund Projection'!$F117*AllocPremMed*VLOOKUP(TermHigh-$B117,ExitCharge,2,TRUE),0)</f>
        <v>0.91568623968948448</v>
      </c>
      <c r="AE117" s="32">
        <f>IF($B117&lt;=TermHigh,SUM(AB117:AD117)-'Policy projection'!$C117*'Fund Projection'!$G117,0)</f>
        <v>6.5678838505822261</v>
      </c>
      <c r="AF117" s="33">
        <f t="shared" si="16"/>
        <v>420.2381111631272</v>
      </c>
      <c r="AG117" s="31">
        <f>IF($B117&lt;=TermLow,'Policy projection'!$C117*(PremiumHigh*VLOOKUP(PremiumHigh,PremiumCharge,2)),0)</f>
        <v>0</v>
      </c>
      <c r="AH117" s="32">
        <f>IF($B117&lt;=TermLow,'Policy projection'!$C117*(AllocPremHigh*'Fund Projection'!$E117),0)</f>
        <v>0</v>
      </c>
      <c r="AI117" s="32">
        <f>IF($B117&lt;=TermLow,'Policy projection'!$E117*'Fund Projection'!$F117*AllocPremHigh*VLOOKUP(TermLow-$B117,ExitCharge,2,TRUE),0)</f>
        <v>0</v>
      </c>
      <c r="AJ117" s="32">
        <f>IF($B117&lt;=TermLow,SUM(AG117:AI117)-'Policy projection'!$C117*'Fund Projection'!$G117,0)</f>
        <v>0</v>
      </c>
      <c r="AK117" s="33">
        <f t="shared" si="17"/>
        <v>0</v>
      </c>
      <c r="AL117" s="31">
        <f>IF($B117&lt;=TermMed,'Policy projection'!$C117*(PremiumHigh*VLOOKUP(PremiumHigh,PremiumCharge,2)),0)</f>
        <v>0</v>
      </c>
      <c r="AM117" s="32">
        <f>IF($B117&lt;=TermMed,'Policy projection'!$C117*(AllocPremHigh*'Fund Projection'!$E117),0)</f>
        <v>12.342760242147714</v>
      </c>
      <c r="AN117" s="32">
        <f>IF($B117&lt;=TermMed,'Policy projection'!$E117*'Fund Projection'!$F117*AllocPremHigh*VLOOKUP(TermMed-$B117,ExitCharge,2,TRUE),0)</f>
        <v>0</v>
      </c>
      <c r="AO117" s="32">
        <f>IF($B117&lt;=TermMed,SUM(AL117:AN117)-'Policy projection'!$C117*'Fund Projection'!$G117,0)</f>
        <v>11.284747588584709</v>
      </c>
      <c r="AP117" s="33">
        <f t="shared" si="18"/>
        <v>101.8094473129574</v>
      </c>
      <c r="AQ117" s="31">
        <f>IF($B117&lt;=TermHigh,'Policy projection'!$C117*(PremiumHigh*VLOOKUP(PremiumHigh,PremiumCharge,2)),0)</f>
        <v>0</v>
      </c>
      <c r="AR117" s="32">
        <f>IF($B117&lt;=TermHigh,'Policy projection'!$C117*(AllocPremHigh*'Fund Projection'!$E117),0)</f>
        <v>12.342760242147714</v>
      </c>
      <c r="AS117" s="32">
        <f>IF($B117&lt;=TermHigh,'Policy projection'!$E117*'Fund Projection'!$F117*AllocPremHigh*VLOOKUP(TermHigh-$B117,ExitCharge,2,TRUE),0)</f>
        <v>1.8498711912918879</v>
      </c>
      <c r="AT117" s="32">
        <f>IF($B117&lt;=TermHigh,SUM(AQ117:AS117)-'Policy projection'!$C117*'Fund Projection'!$G117,0)</f>
        <v>13.134618779876597</v>
      </c>
      <c r="AU117" s="33">
        <f t="shared" si="19"/>
        <v>842.89560429348785</v>
      </c>
    </row>
    <row r="118" spans="1:47" x14ac:dyDescent="0.3">
      <c r="A118">
        <f t="shared" si="21"/>
        <v>113</v>
      </c>
      <c r="B118">
        <f t="shared" si="20"/>
        <v>10</v>
      </c>
      <c r="C118" s="31">
        <f>IF($B118&lt;=TermLow,'Policy projection'!$C118*(PremiumLow*VLOOKUP(PremiumLow,PremiumCharge,2)),0)</f>
        <v>0</v>
      </c>
      <c r="D118" s="32">
        <f>IF($B118&lt;=TermLow,'Policy projection'!$C118*(AllocPremLow*'Fund Projection'!$E118),0)</f>
        <v>0</v>
      </c>
      <c r="E118" s="32">
        <f>IF($B118&lt;=TermLow,'Policy projection'!$E118*'Fund Projection'!$F118*AllocPremLow*VLOOKUP(TermLow-$B118,ExitCharge,2,TRUE),0)</f>
        <v>0</v>
      </c>
      <c r="F118" s="32">
        <f>IF($B118&lt;=TermLow,SUM(C118:E118)-'Policy projection'!$C118*'Fund Projection'!$G118,0)</f>
        <v>0</v>
      </c>
      <c r="G118" s="33">
        <f t="shared" si="11"/>
        <v>0</v>
      </c>
      <c r="H118" s="31">
        <f>IF($B118&lt;=TermMed,'Policy projection'!$C118*(PremiumLow*VLOOKUP(PremiumLow,PremiumCharge,2)),0)</f>
        <v>0.89668717726986857</v>
      </c>
      <c r="I118" s="32">
        <f>IF($B118&lt;=TermMed,'Policy projection'!$C118*(AllocPremLow*'Fund Projection'!$E118),0)</f>
        <v>3.0085814957430479</v>
      </c>
      <c r="J118" s="32">
        <f>IF($B118&lt;=TermMed,'Policy projection'!$E118*'Fund Projection'!$F118*AllocPremLow*VLOOKUP(TermMed-$B118,ExitCharge,2,TRUE),0)</f>
        <v>0</v>
      </c>
      <c r="K118" s="32">
        <f>IF($B118&lt;=TermMed,SUM(H118:J118)-'Policy projection'!$C118*'Fund Projection'!$G118,0)</f>
        <v>2.8515786623976256</v>
      </c>
      <c r="L118" s="33">
        <f t="shared" si="12"/>
        <v>22.805787816207289</v>
      </c>
      <c r="M118" s="31">
        <f>IF($B118&lt;=TermHigh,'Policy projection'!$C118*(PremiumLow*VLOOKUP(PremiumLow,PremiumCharge,2)),0)</f>
        <v>0.89668717726986857</v>
      </c>
      <c r="N118" s="32">
        <f>IF($B118&lt;=TermHigh,'Policy projection'!$C118*(AllocPremLow*'Fund Projection'!$E118),0)</f>
        <v>3.0085814957430479</v>
      </c>
      <c r="O118" s="32">
        <f>IF($B118&lt;=TermHigh,'Policy projection'!$E118*'Fund Projection'!$F118*AllocPremLow*VLOOKUP(TermHigh-$B118,ExitCharge,2,TRUE),0)</f>
        <v>0.45091115167448925</v>
      </c>
      <c r="P118" s="32">
        <f>IF($B118&lt;=TermHigh,SUM(M118:O118)-'Policy projection'!$C118*'Fund Projection'!$G118,0)</f>
        <v>3.3024898140721146</v>
      </c>
      <c r="Q118" s="33">
        <f t="shared" si="13"/>
        <v>206.49530389783689</v>
      </c>
      <c r="R118" s="31">
        <f>IF($B118&lt;=TermLow,'Policy projection'!$C118*(PremiumMed*VLOOKUP(PremiumMed,PremiumCharge,2)),0)</f>
        <v>0</v>
      </c>
      <c r="S118" s="32">
        <f>IF($B118&lt;=TermLow,'Policy projection'!$C118*(AllocPremMed*'Fund Projection'!$E118),0)</f>
        <v>0</v>
      </c>
      <c r="T118" s="32">
        <f>IF($B118&lt;=TermLow,'Policy projection'!$E118*'Fund Projection'!$F118*AllocPremMed*VLOOKUP(TermLow-$B118,ExitCharge,2,TRUE),0)</f>
        <v>0</v>
      </c>
      <c r="U118" s="32">
        <f>IF($B118&lt;=TermLow,SUM(R118:T118)-'Policy projection'!$C118*'Fund Projection'!$G118,0)</f>
        <v>0</v>
      </c>
      <c r="V118" s="33">
        <f t="shared" si="14"/>
        <v>0</v>
      </c>
      <c r="W118" s="31">
        <f>IF($B118&lt;=TermMed,'Policy projection'!$C118*(PremiumMed*VLOOKUP(PremiumMed,PremiumCharge,2)),0)</f>
        <v>0.59779145151324575</v>
      </c>
      <c r="X118" s="32">
        <f>IF($B118&lt;=TermMed,'Policy projection'!$C118*(AllocPremMed*'Fund Projection'!$E118),0)</f>
        <v>6.1412282078053959</v>
      </c>
      <c r="Y118" s="32">
        <f>IF($B118&lt;=TermMed,'Policy projection'!$E118*'Fund Projection'!$F118*AllocPremMed*VLOOKUP(TermMed-$B118,ExitCharge,2,TRUE),0)</f>
        <v>0</v>
      </c>
      <c r="Z118" s="32">
        <f>IF($B118&lt;=TermMed,SUM(W118:Y118)-'Policy projection'!$C118*'Fund Projection'!$G118,0)</f>
        <v>5.68532964870335</v>
      </c>
      <c r="AA118" s="33">
        <f t="shared" si="15"/>
        <v>45.520160462419305</v>
      </c>
      <c r="AB118" s="31">
        <f>IF($B118&lt;=TermHigh,'Policy projection'!$C118*(PremiumMed*VLOOKUP(PremiumMed,PremiumCharge,2)),0)</f>
        <v>0.59779145151324575</v>
      </c>
      <c r="AC118" s="32">
        <f>IF($B118&lt;=TermHigh,'Policy projection'!$C118*(AllocPremMed*'Fund Projection'!$E118),0)</f>
        <v>6.1412282078053959</v>
      </c>
      <c r="AD118" s="32">
        <f>IF($B118&lt;=TermHigh,'Policy projection'!$E118*'Fund Projection'!$F118*AllocPremMed*VLOOKUP(TermHigh-$B118,ExitCharge,2,TRUE),0)</f>
        <v>0.92041657764483364</v>
      </c>
      <c r="AE118" s="32">
        <f>IF($B118&lt;=TermHigh,SUM(AB118:AD118)-'Policy projection'!$C118*'Fund Projection'!$G118,0)</f>
        <v>6.6057462263481845</v>
      </c>
      <c r="AF118" s="33">
        <f t="shared" si="16"/>
        <v>415.4212194423913</v>
      </c>
      <c r="AG118" s="31">
        <f>IF($B118&lt;=TermLow,'Policy projection'!$C118*(PremiumHigh*VLOOKUP(PremiumHigh,PremiumCharge,2)),0)</f>
        <v>0</v>
      </c>
      <c r="AH118" s="32">
        <f>IF($B118&lt;=TermLow,'Policy projection'!$C118*(AllocPremHigh*'Fund Projection'!$E118),0)</f>
        <v>0</v>
      </c>
      <c r="AI118" s="32">
        <f>IF($B118&lt;=TermLow,'Policy projection'!$E118*'Fund Projection'!$F118*AllocPremHigh*VLOOKUP(TermLow-$B118,ExitCharge,2,TRUE),0)</f>
        <v>0</v>
      </c>
      <c r="AJ118" s="32">
        <f>IF($B118&lt;=TermLow,SUM(AG118:AI118)-'Policy projection'!$C118*'Fund Projection'!$G118,0)</f>
        <v>0</v>
      </c>
      <c r="AK118" s="33">
        <f t="shared" si="17"/>
        <v>0</v>
      </c>
      <c r="AL118" s="31">
        <f>IF($B118&lt;=TermMed,'Policy projection'!$C118*(PremiumHigh*VLOOKUP(PremiumHigh,PremiumCharge,2)),0)</f>
        <v>0</v>
      </c>
      <c r="AM118" s="32">
        <f>IF($B118&lt;=TermMed,'Policy projection'!$C118*(AllocPremHigh*'Fund Projection'!$E118),0)</f>
        <v>12.406521631930095</v>
      </c>
      <c r="AN118" s="32">
        <f>IF($B118&lt;=TermMed,'Policy projection'!$E118*'Fund Projection'!$F118*AllocPremHigh*VLOOKUP(TermMed-$B118,ExitCharge,2,TRUE),0)</f>
        <v>0</v>
      </c>
      <c r="AO118" s="32">
        <f>IF($B118&lt;=TermMed,SUM(AL118:AN118)-'Policy projection'!$C118*'Fund Projection'!$G118,0)</f>
        <v>11.352831621314804</v>
      </c>
      <c r="AP118" s="33">
        <f t="shared" si="18"/>
        <v>90.948905754843352</v>
      </c>
      <c r="AQ118" s="31">
        <f>IF($B118&lt;=TermHigh,'Policy projection'!$C118*(PremiumHigh*VLOOKUP(PremiumHigh,PremiumCharge,2)),0)</f>
        <v>0</v>
      </c>
      <c r="AR118" s="32">
        <f>IF($B118&lt;=TermHigh,'Policy projection'!$C118*(AllocPremHigh*'Fund Projection'!$E118),0)</f>
        <v>12.406521631930095</v>
      </c>
      <c r="AS118" s="32">
        <f>IF($B118&lt;=TermHigh,'Policy projection'!$E118*'Fund Projection'!$F118*AllocPremHigh*VLOOKUP(TermHigh-$B118,ExitCharge,2,TRUE),0)</f>
        <v>1.8594274295855227</v>
      </c>
      <c r="AT118" s="32">
        <f>IF($B118&lt;=TermHigh,SUM(AQ118:AS118)-'Policy projection'!$C118*'Fund Projection'!$G118,0)</f>
        <v>13.212259050900327</v>
      </c>
      <c r="AU118" s="33">
        <f t="shared" si="19"/>
        <v>833.27305053150076</v>
      </c>
    </row>
    <row r="119" spans="1:47" x14ac:dyDescent="0.3">
      <c r="A119">
        <f t="shared" si="21"/>
        <v>114</v>
      </c>
      <c r="B119">
        <f t="shared" si="20"/>
        <v>10</v>
      </c>
      <c r="C119" s="31">
        <f>IF($B119&lt;=TermLow,'Policy projection'!$C119*(PremiumLow*VLOOKUP(PremiumLow,PremiumCharge,2)),0)</f>
        <v>0</v>
      </c>
      <c r="D119" s="32">
        <f>IF($B119&lt;=TermLow,'Policy projection'!$C119*(AllocPremLow*'Fund Projection'!$E119),0)</f>
        <v>0</v>
      </c>
      <c r="E119" s="32">
        <f>IF($B119&lt;=TermLow,'Policy projection'!$E119*'Fund Projection'!$F119*AllocPremLow*VLOOKUP(TermLow-$B119,ExitCharge,2,TRUE),0)</f>
        <v>0</v>
      </c>
      <c r="F119" s="32">
        <f>IF($B119&lt;=TermLow,SUM(C119:E119)-'Policy projection'!$C119*'Fund Projection'!$G119,0)</f>
        <v>0</v>
      </c>
      <c r="G119" s="33">
        <f t="shared" si="11"/>
        <v>0</v>
      </c>
      <c r="H119" s="31">
        <f>IF($B119&lt;=TermMed,'Policy projection'!$C119*(PremiumLow*VLOOKUP(PremiumLow,PremiumCharge,2)),0)</f>
        <v>0.89257736104071506</v>
      </c>
      <c r="I119" s="32">
        <f>IF($B119&lt;=TermMed,'Policy projection'!$C119*(AllocPremLow*'Fund Projection'!$E119),0)</f>
        <v>3.0238873711300855</v>
      </c>
      <c r="J119" s="32">
        <f>IF($B119&lt;=TermMed,'Policy projection'!$E119*'Fund Projection'!$F119*AllocPremLow*VLOOKUP(TermMed-$B119,ExitCharge,2,TRUE),0)</f>
        <v>0</v>
      </c>
      <c r="K119" s="32">
        <f>IF($B119&lt;=TermMed,SUM(H119:J119)-'Policy projection'!$C119*'Fund Projection'!$G119,0)</f>
        <v>2.8670797038051301</v>
      </c>
      <c r="L119" s="33">
        <f t="shared" si="12"/>
        <v>20.049233269710527</v>
      </c>
      <c r="M119" s="31">
        <f>IF($B119&lt;=TermHigh,'Policy projection'!$C119*(PremiumLow*VLOOKUP(PremiumLow,PremiumCharge,2)),0)</f>
        <v>0.89257736104071506</v>
      </c>
      <c r="N119" s="32">
        <f>IF($B119&lt;=TermHigh,'Policy projection'!$C119*(AllocPremLow*'Fund Projection'!$E119),0)</f>
        <v>3.0238873711300855</v>
      </c>
      <c r="O119" s="32">
        <f>IF($B119&lt;=TermHigh,'Policy projection'!$E119*'Fund Projection'!$F119*AllocPremLow*VLOOKUP(TermHigh-$B119,ExitCharge,2,TRUE),0)</f>
        <v>0.45320511974812155</v>
      </c>
      <c r="P119" s="32">
        <f>IF($B119&lt;=TermHigh,SUM(M119:O119)-'Policy projection'!$C119*'Fund Projection'!$G119,0)</f>
        <v>3.3202848235532514</v>
      </c>
      <c r="Q119" s="33">
        <f t="shared" si="13"/>
        <v>204.0532111833391</v>
      </c>
      <c r="R119" s="31">
        <f>IF($B119&lt;=TermLow,'Policy projection'!$C119*(PremiumMed*VLOOKUP(PremiumMed,PremiumCharge,2)),0)</f>
        <v>0</v>
      </c>
      <c r="S119" s="32">
        <f>IF($B119&lt;=TermLow,'Policy projection'!$C119*(AllocPremMed*'Fund Projection'!$E119),0)</f>
        <v>0</v>
      </c>
      <c r="T119" s="32">
        <f>IF($B119&lt;=TermLow,'Policy projection'!$E119*'Fund Projection'!$F119*AllocPremMed*VLOOKUP(TermLow-$B119,ExitCharge,2,TRUE),0)</f>
        <v>0</v>
      </c>
      <c r="U119" s="32">
        <f>IF($B119&lt;=TermLow,SUM(R119:T119)-'Policy projection'!$C119*'Fund Projection'!$G119,0)</f>
        <v>0</v>
      </c>
      <c r="V119" s="33">
        <f t="shared" si="14"/>
        <v>0</v>
      </c>
      <c r="W119" s="31">
        <f>IF($B119&lt;=TermMed,'Policy projection'!$C119*(PremiumMed*VLOOKUP(PremiumMed,PremiumCharge,2)),0)</f>
        <v>0.59505157402714337</v>
      </c>
      <c r="X119" s="32">
        <f>IF($B119&lt;=TermMed,'Policy projection'!$C119*(AllocPremMed*'Fund Projection'!$E119),0)</f>
        <v>6.1724711286985254</v>
      </c>
      <c r="Y119" s="32">
        <f>IF($B119&lt;=TermMed,'Policy projection'!$E119*'Fund Projection'!$F119*AllocPremMed*VLOOKUP(TermMed-$B119,ExitCharge,2,TRUE),0)</f>
        <v>0</v>
      </c>
      <c r="Z119" s="32">
        <f>IF($B119&lt;=TermMed,SUM(W119:Y119)-'Policy projection'!$C119*'Fund Projection'!$G119,0)</f>
        <v>5.7181376743599985</v>
      </c>
      <c r="AA119" s="33">
        <f t="shared" si="15"/>
        <v>40.024498148976036</v>
      </c>
      <c r="AB119" s="31">
        <f>IF($B119&lt;=TermHigh,'Policy projection'!$C119*(PremiumMed*VLOOKUP(PremiumMed,PremiumCharge,2)),0)</f>
        <v>0.59505157402714337</v>
      </c>
      <c r="AC119" s="32">
        <f>IF($B119&lt;=TermHigh,'Policy projection'!$C119*(AllocPremMed*'Fund Projection'!$E119),0)</f>
        <v>6.1724711286985254</v>
      </c>
      <c r="AD119" s="32">
        <f>IF($B119&lt;=TermHigh,'Policy projection'!$E119*'Fund Projection'!$F119*AllocPremMed*VLOOKUP(TermHigh-$B119,ExitCharge,2,TRUE),0)</f>
        <v>0.92509911041369142</v>
      </c>
      <c r="AE119" s="32">
        <f>IF($B119&lt;=TermHigh,SUM(AB119:AD119)-'Policy projection'!$C119*'Fund Projection'!$G119,0)</f>
        <v>6.6432367847736904</v>
      </c>
      <c r="AF119" s="33">
        <f t="shared" si="16"/>
        <v>410.54639496371976</v>
      </c>
      <c r="AG119" s="31">
        <f>IF($B119&lt;=TermLow,'Policy projection'!$C119*(PremiumHigh*VLOOKUP(PremiumHigh,PremiumCharge,2)),0)</f>
        <v>0</v>
      </c>
      <c r="AH119" s="32">
        <f>IF($B119&lt;=TermLow,'Policy projection'!$C119*(AllocPremHigh*'Fund Projection'!$E119),0)</f>
        <v>0</v>
      </c>
      <c r="AI119" s="32">
        <f>IF($B119&lt;=TermLow,'Policy projection'!$E119*'Fund Projection'!$F119*AllocPremHigh*VLOOKUP(TermLow-$B119,ExitCharge,2,TRUE),0)</f>
        <v>0</v>
      </c>
      <c r="AJ119" s="32">
        <f>IF($B119&lt;=TermLow,SUM(AG119:AI119)-'Policy projection'!$C119*'Fund Projection'!$G119,0)</f>
        <v>0</v>
      </c>
      <c r="AK119" s="33">
        <f t="shared" si="17"/>
        <v>0</v>
      </c>
      <c r="AL119" s="31">
        <f>IF($B119&lt;=TermMed,'Policy projection'!$C119*(PremiumHigh*VLOOKUP(PremiumHigh,PremiumCharge,2)),0)</f>
        <v>0</v>
      </c>
      <c r="AM119" s="32">
        <f>IF($B119&lt;=TermMed,'Policy projection'!$C119*(AllocPremHigh*'Fund Projection'!$E119),0)</f>
        <v>12.469638643835404</v>
      </c>
      <c r="AN119" s="32">
        <f>IF($B119&lt;=TermMed,'Policy projection'!$E119*'Fund Projection'!$F119*AllocPremHigh*VLOOKUP(TermMed-$B119,ExitCharge,2,TRUE),0)</f>
        <v>0</v>
      </c>
      <c r="AO119" s="32">
        <f>IF($B119&lt;=TermMed,SUM(AL119:AN119)-'Policy projection'!$C119*'Fund Projection'!$G119,0)</f>
        <v>11.420253615469733</v>
      </c>
      <c r="AP119" s="33">
        <f t="shared" si="18"/>
        <v>79.975027907507055</v>
      </c>
      <c r="AQ119" s="31">
        <f>IF($B119&lt;=TermHigh,'Policy projection'!$C119*(PremiumHigh*VLOOKUP(PremiumHigh,PremiumCharge,2)),0)</f>
        <v>0</v>
      </c>
      <c r="AR119" s="32">
        <f>IF($B119&lt;=TermHigh,'Policy projection'!$C119*(AllocPremHigh*'Fund Projection'!$E119),0)</f>
        <v>12.469638643835404</v>
      </c>
      <c r="AS119" s="32">
        <f>IF($B119&lt;=TermHigh,'Policy projection'!$E119*'Fund Projection'!$F119*AllocPremHigh*VLOOKUP(TermHigh-$B119,ExitCharge,2,TRUE),0)</f>
        <v>1.8688870917448313</v>
      </c>
      <c r="AT119" s="32">
        <f>IF($B119&lt;=TermHigh,SUM(AQ119:AS119)-'Policy projection'!$C119*'Fund Projection'!$G119,0)</f>
        <v>13.289140707214564</v>
      </c>
      <c r="AU119" s="33">
        <f t="shared" si="19"/>
        <v>823.53276252448165</v>
      </c>
    </row>
    <row r="120" spans="1:47" x14ac:dyDescent="0.3">
      <c r="A120">
        <f t="shared" si="21"/>
        <v>115</v>
      </c>
      <c r="B120">
        <f t="shared" si="20"/>
        <v>10</v>
      </c>
      <c r="C120" s="31">
        <f>IF($B120&lt;=TermLow,'Policy projection'!$C120*(PremiumLow*VLOOKUP(PremiumLow,PremiumCharge,2)),0)</f>
        <v>0</v>
      </c>
      <c r="D120" s="32">
        <f>IF($B120&lt;=TermLow,'Policy projection'!$C120*(AllocPremLow*'Fund Projection'!$E120),0)</f>
        <v>0</v>
      </c>
      <c r="E120" s="32">
        <f>IF($B120&lt;=TermLow,'Policy projection'!$E120*'Fund Projection'!$F120*AllocPremLow*VLOOKUP(TermLow-$B120,ExitCharge,2,TRUE),0)</f>
        <v>0</v>
      </c>
      <c r="F120" s="32">
        <f>IF($B120&lt;=TermLow,SUM(C120:E120)-'Policy projection'!$C120*'Fund Projection'!$G120,0)</f>
        <v>0</v>
      </c>
      <c r="G120" s="33">
        <f t="shared" si="11"/>
        <v>0</v>
      </c>
      <c r="H120" s="31">
        <f>IF($B120&lt;=TermMed,'Policy projection'!$C120*(PremiumLow*VLOOKUP(PremiumLow,PremiumCharge,2)),0)</f>
        <v>0.8884863814692785</v>
      </c>
      <c r="I120" s="32">
        <f>IF($B120&lt;=TermMed,'Policy projection'!$C120*(AllocPremLow*'Fund Projection'!$E120),0)</f>
        <v>3.0390379509748908</v>
      </c>
      <c r="J120" s="32">
        <f>IF($B120&lt;=TermMed,'Policy projection'!$E120*'Fund Projection'!$F120*AllocPremLow*VLOOKUP(TermMed-$B120,ExitCharge,2,TRUE),0)</f>
        <v>0</v>
      </c>
      <c r="K120" s="32">
        <f>IF($B120&lt;=TermMed,SUM(H120:J120)-'Policy projection'!$C120*'Fund Projection'!$G120,0)</f>
        <v>2.8824266977850153</v>
      </c>
      <c r="L120" s="33">
        <f t="shared" si="12"/>
        <v>17.265692037862525</v>
      </c>
      <c r="M120" s="31">
        <f>IF($B120&lt;=TermHigh,'Policy projection'!$C120*(PremiumLow*VLOOKUP(PremiumLow,PremiumCharge,2)),0)</f>
        <v>0.8884863814692785</v>
      </c>
      <c r="N120" s="32">
        <f>IF($B120&lt;=TermHigh,'Policy projection'!$C120*(AllocPremLow*'Fund Projection'!$E120),0)</f>
        <v>3.0390379509748908</v>
      </c>
      <c r="O120" s="32">
        <f>IF($B120&lt;=TermHigh,'Policy projection'!$E120*'Fund Projection'!$F120*AllocPremLow*VLOOKUP(TermHigh-$B120,ExitCharge,2,TRUE),0)</f>
        <v>0.45547581290236183</v>
      </c>
      <c r="P120" s="32">
        <f>IF($B120&lt;=TermHigh,SUM(M120:O120)-'Policy projection'!$C120*'Fund Projection'!$G120,0)</f>
        <v>3.3379025106873774</v>
      </c>
      <c r="Q120" s="33">
        <f t="shared" si="13"/>
        <v>201.58314807304978</v>
      </c>
      <c r="R120" s="31">
        <f>IF($B120&lt;=TermLow,'Policy projection'!$C120*(PremiumMed*VLOOKUP(PremiumMed,PremiumCharge,2)),0)</f>
        <v>0</v>
      </c>
      <c r="S120" s="32">
        <f>IF($B120&lt;=TermLow,'Policy projection'!$C120*(AllocPremMed*'Fund Projection'!$E120),0)</f>
        <v>0</v>
      </c>
      <c r="T120" s="32">
        <f>IF($B120&lt;=TermLow,'Policy projection'!$E120*'Fund Projection'!$F120*AllocPremMed*VLOOKUP(TermLow-$B120,ExitCharge,2,TRUE),0)</f>
        <v>0</v>
      </c>
      <c r="U120" s="32">
        <f>IF($B120&lt;=TermLow,SUM(R120:T120)-'Policy projection'!$C120*'Fund Projection'!$G120,0)</f>
        <v>0</v>
      </c>
      <c r="V120" s="33">
        <f t="shared" si="14"/>
        <v>0</v>
      </c>
      <c r="W120" s="31">
        <f>IF($B120&lt;=TermMed,'Policy projection'!$C120*(PremiumMed*VLOOKUP(PremiumMed,PremiumCharge,2)),0)</f>
        <v>0.59232425431285229</v>
      </c>
      <c r="X120" s="32">
        <f>IF($B120&lt;=TermMed,'Policy projection'!$C120*(AllocPremMed*'Fund Projection'!$E120),0)</f>
        <v>6.2033970545673034</v>
      </c>
      <c r="Y120" s="32">
        <f>IF($B120&lt;=TermMed,'Policy projection'!$E120*'Fund Projection'!$F120*AllocPremMed*VLOOKUP(TermMed-$B120,ExitCharge,2,TRUE),0)</f>
        <v>0</v>
      </c>
      <c r="Z120" s="32">
        <f>IF($B120&lt;=TermMed,SUM(W120:Y120)-'Policy projection'!$C120*'Fund Projection'!$G120,0)</f>
        <v>5.7506236742210017</v>
      </c>
      <c r="AA120" s="33">
        <f t="shared" si="15"/>
        <v>34.473129216903438</v>
      </c>
      <c r="AB120" s="31">
        <f>IF($B120&lt;=TermHigh,'Policy projection'!$C120*(PremiumMed*VLOOKUP(PremiumMed,PremiumCharge,2)),0)</f>
        <v>0.59232425431285229</v>
      </c>
      <c r="AC120" s="32">
        <f>IF($B120&lt;=TermHigh,'Policy projection'!$C120*(AllocPremMed*'Fund Projection'!$E120),0)</f>
        <v>6.2033970545673034</v>
      </c>
      <c r="AD120" s="32">
        <f>IF($B120&lt;=TermHigh,'Policy projection'!$E120*'Fund Projection'!$F120*AllocPremMed*VLOOKUP(TermHigh-$B120,ExitCharge,2,TRUE),0)</f>
        <v>0.92973413355327461</v>
      </c>
      <c r="AE120" s="32">
        <f>IF($B120&lt;=TermHigh,SUM(AB120:AD120)-'Policy projection'!$C120*'Fund Projection'!$G120,0)</f>
        <v>6.6803578077742767</v>
      </c>
      <c r="AF120" s="33">
        <f t="shared" si="16"/>
        <v>405.61376815796154</v>
      </c>
      <c r="AG120" s="31">
        <f>IF($B120&lt;=TermLow,'Policy projection'!$C120*(PremiumHigh*VLOOKUP(PremiumHigh,PremiumCharge,2)),0)</f>
        <v>0</v>
      </c>
      <c r="AH120" s="32">
        <f>IF($B120&lt;=TermLow,'Policy projection'!$C120*(AllocPremHigh*'Fund Projection'!$E120),0)</f>
        <v>0</v>
      </c>
      <c r="AI120" s="32">
        <f>IF($B120&lt;=TermLow,'Policy projection'!$E120*'Fund Projection'!$F120*AllocPremHigh*VLOOKUP(TermLow-$B120,ExitCharge,2,TRUE),0)</f>
        <v>0</v>
      </c>
      <c r="AJ120" s="32">
        <f>IF($B120&lt;=TermLow,SUM(AG120:AI120)-'Policy projection'!$C120*'Fund Projection'!$G120,0)</f>
        <v>0</v>
      </c>
      <c r="AK120" s="33">
        <f t="shared" si="17"/>
        <v>0</v>
      </c>
      <c r="AL120" s="31">
        <f>IF($B120&lt;=TermMed,'Policy projection'!$C120*(PremiumHigh*VLOOKUP(PremiumHigh,PremiumCharge,2)),0)</f>
        <v>0</v>
      </c>
      <c r="AM120" s="32">
        <f>IF($B120&lt;=TermMed,'Policy projection'!$C120*(AllocPremHigh*'Fund Projection'!$E120),0)</f>
        <v>12.532115261752127</v>
      </c>
      <c r="AN120" s="32">
        <f>IF($B120&lt;=TermMed,'Policy projection'!$E120*'Fund Projection'!$F120*AllocPremHigh*VLOOKUP(TermMed-$B120,ExitCharge,2,TRUE),0)</f>
        <v>0</v>
      </c>
      <c r="AO120" s="32">
        <f>IF($B120&lt;=TermMed,SUM(AL120:AN120)-'Policy projection'!$C120*'Fund Projection'!$G120,0)</f>
        <v>11.487017627092973</v>
      </c>
      <c r="AP120" s="33">
        <f t="shared" si="18"/>
        <v>68.888003574985262</v>
      </c>
      <c r="AQ120" s="31">
        <f>IF($B120&lt;=TermHigh,'Policy projection'!$C120*(PremiumHigh*VLOOKUP(PremiumHigh,PremiumCharge,2)),0)</f>
        <v>0</v>
      </c>
      <c r="AR120" s="32">
        <f>IF($B120&lt;=TermHigh,'Policy projection'!$C120*(AllocPremHigh*'Fund Projection'!$E120),0)</f>
        <v>12.532115261752127</v>
      </c>
      <c r="AS120" s="32">
        <f>IF($B120&lt;=TermHigh,'Policy projection'!$E120*'Fund Projection'!$F120*AllocPremHigh*VLOOKUP(TermHigh-$B120,ExitCharge,2,TRUE),0)</f>
        <v>1.8782507748551003</v>
      </c>
      <c r="AT120" s="32">
        <f>IF($B120&lt;=TermHigh,SUM(AQ120:AS120)-'Policy projection'!$C120*'Fund Projection'!$G120,0)</f>
        <v>13.365268401948073</v>
      </c>
      <c r="AU120" s="33">
        <f t="shared" si="19"/>
        <v>813.6750083277858</v>
      </c>
    </row>
    <row r="121" spans="1:47" x14ac:dyDescent="0.3">
      <c r="A121">
        <f t="shared" si="21"/>
        <v>116</v>
      </c>
      <c r="B121">
        <f t="shared" si="20"/>
        <v>10</v>
      </c>
      <c r="C121" s="31">
        <f>IF($B121&lt;=TermLow,'Policy projection'!$C121*(PremiumLow*VLOOKUP(PremiumLow,PremiumCharge,2)),0)</f>
        <v>0</v>
      </c>
      <c r="D121" s="32">
        <f>IF($B121&lt;=TermLow,'Policy projection'!$C121*(AllocPremLow*'Fund Projection'!$E121),0)</f>
        <v>0</v>
      </c>
      <c r="E121" s="32">
        <f>IF($B121&lt;=TermLow,'Policy projection'!$E121*'Fund Projection'!$F121*AllocPremLow*VLOOKUP(TermLow-$B121,ExitCharge,2,TRUE),0)</f>
        <v>0</v>
      </c>
      <c r="F121" s="32">
        <f>IF($B121&lt;=TermLow,SUM(C121:E121)-'Policy projection'!$C121*'Fund Projection'!$G121,0)</f>
        <v>0</v>
      </c>
      <c r="G121" s="33">
        <f t="shared" si="11"/>
        <v>0</v>
      </c>
      <c r="H121" s="31">
        <f>IF($B121&lt;=TermMed,'Policy projection'!$C121*(PremiumLow*VLOOKUP(PremiumLow,PremiumCharge,2)),0)</f>
        <v>0.88441415222087749</v>
      </c>
      <c r="I121" s="32">
        <f>IF($B121&lt;=TermMed,'Policy projection'!$C121*(AllocPremLow*'Fund Projection'!$E121),0)</f>
        <v>3.0540341962112105</v>
      </c>
      <c r="J121" s="32">
        <f>IF($B121&lt;=TermMed,'Policy projection'!$E121*'Fund Projection'!$F121*AllocPremLow*VLOOKUP(TermMed-$B121,ExitCharge,2,TRUE),0)</f>
        <v>0</v>
      </c>
      <c r="K121" s="32">
        <f>IF($B121&lt;=TermMed,SUM(H121:J121)-'Policy projection'!$C121*'Fund Projection'!$G121,0)</f>
        <v>2.8976205907965378</v>
      </c>
      <c r="L121" s="33">
        <f t="shared" si="12"/>
        <v>14.455205723568604</v>
      </c>
      <c r="M121" s="31">
        <f>IF($B121&lt;=TermHigh,'Policy projection'!$C121*(PremiumLow*VLOOKUP(PremiumLow,PremiumCharge,2)),0)</f>
        <v>0.88441415222087749</v>
      </c>
      <c r="N121" s="32">
        <f>IF($B121&lt;=TermHigh,'Policy projection'!$C121*(AllocPremLow*'Fund Projection'!$E121),0)</f>
        <v>3.0540341962112105</v>
      </c>
      <c r="O121" s="32">
        <f>IF($B121&lt;=TermHigh,'Policy projection'!$E121*'Fund Projection'!$F121*AllocPremLow*VLOOKUP(TermHigh-$B121,ExitCharge,2,TRUE),0)</f>
        <v>0.45772337515715511</v>
      </c>
      <c r="P121" s="32">
        <f>IF($B121&lt;=TermHigh,SUM(M121:O121)-'Policy projection'!$C121*'Fund Projection'!$G121,0)</f>
        <v>3.3553439659536926</v>
      </c>
      <c r="Q121" s="33">
        <f t="shared" si="13"/>
        <v>199.08517534600011</v>
      </c>
      <c r="R121" s="31">
        <f>IF($B121&lt;=TermLow,'Policy projection'!$C121*(PremiumMed*VLOOKUP(PremiumMed,PremiumCharge,2)),0)</f>
        <v>0</v>
      </c>
      <c r="S121" s="32">
        <f>IF($B121&lt;=TermLow,'Policy projection'!$C121*(AllocPremMed*'Fund Projection'!$E121),0)</f>
        <v>0</v>
      </c>
      <c r="T121" s="32">
        <f>IF($B121&lt;=TermLow,'Policy projection'!$E121*'Fund Projection'!$F121*AllocPremMed*VLOOKUP(TermLow-$B121,ExitCharge,2,TRUE),0)</f>
        <v>0</v>
      </c>
      <c r="U121" s="32">
        <f>IF($B121&lt;=TermLow,SUM(R121:T121)-'Policy projection'!$C121*'Fund Projection'!$G121,0)</f>
        <v>0</v>
      </c>
      <c r="V121" s="33">
        <f t="shared" si="14"/>
        <v>0</v>
      </c>
      <c r="W121" s="31">
        <f>IF($B121&lt;=TermMed,'Policy projection'!$C121*(PremiumMed*VLOOKUP(PremiumMed,PremiumCharge,2)),0)</f>
        <v>0.58960943481391836</v>
      </c>
      <c r="X121" s="32">
        <f>IF($B121&lt;=TermMed,'Policy projection'!$C121*(AllocPremMed*'Fund Projection'!$E121),0)</f>
        <v>6.2340079469053569</v>
      </c>
      <c r="Y121" s="32">
        <f>IF($B121&lt;=TermMed,'Policy projection'!$E121*'Fund Projection'!$F121*AllocPremMed*VLOOKUP(TermMed-$B121,ExitCharge,2,TRUE),0)</f>
        <v>0</v>
      </c>
      <c r="Z121" s="32">
        <f>IF($B121&lt;=TermMed,SUM(W121:Y121)-'Policy projection'!$C121*'Fund Projection'!$G121,0)</f>
        <v>5.7827896240837253</v>
      </c>
      <c r="AA121" s="33">
        <f t="shared" si="15"/>
        <v>28.866143581086199</v>
      </c>
      <c r="AB121" s="31">
        <f>IF($B121&lt;=TermHigh,'Policy projection'!$C121*(PremiumMed*VLOOKUP(PremiumMed,PremiumCharge,2)),0)</f>
        <v>0.58960943481391836</v>
      </c>
      <c r="AC121" s="32">
        <f>IF($B121&lt;=TermHigh,'Policy projection'!$C121*(AllocPremMed*'Fund Projection'!$E121),0)</f>
        <v>6.2340079469053569</v>
      </c>
      <c r="AD121" s="32">
        <f>IF($B121&lt;=TermHigh,'Policy projection'!$E121*'Fund Projection'!$F121*AllocPremMed*VLOOKUP(TermHigh-$B121,ExitCharge,2,TRUE),0)</f>
        <v>0.93432194104244037</v>
      </c>
      <c r="AE121" s="32">
        <f>IF($B121&lt;=TermHigh,SUM(AB121:AD121)-'Policy projection'!$C121*'Fund Projection'!$G121,0)</f>
        <v>6.7171115651261655</v>
      </c>
      <c r="AF121" s="33">
        <f t="shared" si="16"/>
        <v>400.62346771751209</v>
      </c>
      <c r="AG121" s="31">
        <f>IF($B121&lt;=TermLow,'Policy projection'!$C121*(PremiumHigh*VLOOKUP(PremiumHigh,PremiumCharge,2)),0)</f>
        <v>0</v>
      </c>
      <c r="AH121" s="32">
        <f>IF($B121&lt;=TermLow,'Policy projection'!$C121*(AllocPremHigh*'Fund Projection'!$E121),0)</f>
        <v>0</v>
      </c>
      <c r="AI121" s="32">
        <f>IF($B121&lt;=TermLow,'Policy projection'!$E121*'Fund Projection'!$F121*AllocPremHigh*VLOOKUP(TermLow-$B121,ExitCharge,2,TRUE),0)</f>
        <v>0</v>
      </c>
      <c r="AJ121" s="32">
        <f>IF($B121&lt;=TermLow,SUM(AG121:AI121)-'Policy projection'!$C121*'Fund Projection'!$G121,0)</f>
        <v>0</v>
      </c>
      <c r="AK121" s="33">
        <f t="shared" si="17"/>
        <v>0</v>
      </c>
      <c r="AL121" s="31">
        <f>IF($B121&lt;=TermMed,'Policy projection'!$C121*(PremiumHigh*VLOOKUP(PremiumHigh,PremiumCharge,2)),0)</f>
        <v>0</v>
      </c>
      <c r="AM121" s="32">
        <f>IF($B121&lt;=TermMed,'Policy projection'!$C121*(AllocPremHigh*'Fund Projection'!$E121),0)</f>
        <v>12.59395544829365</v>
      </c>
      <c r="AN121" s="32">
        <f>IF($B121&lt;=TermMed,'Policy projection'!$E121*'Fund Projection'!$F121*AllocPremHigh*VLOOKUP(TermMed-$B121,ExitCharge,2,TRUE),0)</f>
        <v>0</v>
      </c>
      <c r="AO121" s="32">
        <f>IF($B121&lt;=TermMed,SUM(AL121:AN121)-'Policy projection'!$C121*'Fund Projection'!$G121,0)</f>
        <v>11.553127690658101</v>
      </c>
      <c r="AP121" s="33">
        <f t="shared" si="18"/>
        <v>57.688019296121389</v>
      </c>
      <c r="AQ121" s="31">
        <f>IF($B121&lt;=TermHigh,'Policy projection'!$C121*(PremiumHigh*VLOOKUP(PremiumHigh,PremiumCharge,2)),0)</f>
        <v>0</v>
      </c>
      <c r="AR121" s="32">
        <f>IF($B121&lt;=TermHigh,'Policy projection'!$C121*(AllocPremHigh*'Fund Projection'!$E121),0)</f>
        <v>12.59395544829365</v>
      </c>
      <c r="AS121" s="32">
        <f>IF($B121&lt;=TermHigh,'Policy projection'!$E121*'Fund Projection'!$F121*AllocPremHigh*VLOOKUP(TermHigh-$B121,ExitCharge,2,TRUE),0)</f>
        <v>1.8875190728130109</v>
      </c>
      <c r="AT121" s="32">
        <f>IF($B121&lt;=TermHigh,SUM(AQ121:AS121)-'Policy projection'!$C121*'Fund Projection'!$G121,0)</f>
        <v>13.440646763471111</v>
      </c>
      <c r="AU121" s="33">
        <f t="shared" si="19"/>
        <v>803.70005246053677</v>
      </c>
    </row>
    <row r="122" spans="1:47" x14ac:dyDescent="0.3">
      <c r="A122">
        <f t="shared" si="21"/>
        <v>117</v>
      </c>
      <c r="B122">
        <f t="shared" si="20"/>
        <v>10</v>
      </c>
      <c r="C122" s="31">
        <f>IF($B122&lt;=TermLow,'Policy projection'!$C122*(PremiumLow*VLOOKUP(PremiumLow,PremiumCharge,2)),0)</f>
        <v>0</v>
      </c>
      <c r="D122" s="32">
        <f>IF($B122&lt;=TermLow,'Policy projection'!$C122*(AllocPremLow*'Fund Projection'!$E122),0)</f>
        <v>0</v>
      </c>
      <c r="E122" s="32">
        <f>IF($B122&lt;=TermLow,'Policy projection'!$E122*'Fund Projection'!$F122*AllocPremLow*VLOOKUP(TermLow-$B122,ExitCharge,2,TRUE),0)</f>
        <v>0</v>
      </c>
      <c r="F122" s="32">
        <f>IF($B122&lt;=TermLow,SUM(C122:E122)-'Policy projection'!$C122*'Fund Projection'!$G122,0)</f>
        <v>0</v>
      </c>
      <c r="G122" s="33">
        <f t="shared" si="11"/>
        <v>0</v>
      </c>
      <c r="H122" s="31">
        <f>IF($B122&lt;=TermMed,'Policy projection'!$C122*(PremiumLow*VLOOKUP(PremiumLow,PremiumCharge,2)),0)</f>
        <v>0.88036058735653189</v>
      </c>
      <c r="I122" s="32">
        <f>IF($B122&lt;=TermMed,'Policy projection'!$C122*(AllocPremLow*'Fund Projection'!$E122),0)</f>
        <v>3.0688770626393653</v>
      </c>
      <c r="J122" s="32">
        <f>IF($B122&lt;=TermMed,'Policy projection'!$E122*'Fund Projection'!$F122*AllocPremLow*VLOOKUP(TermMed-$B122,ExitCharge,2,TRUE),0)</f>
        <v>0</v>
      </c>
      <c r="K122" s="32">
        <f>IF($B122&lt;=TermMed,SUM(H122:J122)-'Policy projection'!$C122*'Fund Projection'!$G122,0)</f>
        <v>2.9126623242676368</v>
      </c>
      <c r="L122" s="33">
        <f t="shared" si="12"/>
        <v>11.617815156620269</v>
      </c>
      <c r="M122" s="31">
        <f>IF($B122&lt;=TermHigh,'Policy projection'!$C122*(PremiumLow*VLOOKUP(PremiumLow,PremiumCharge,2)),0)</f>
        <v>0.88036058735653189</v>
      </c>
      <c r="N122" s="32">
        <f>IF($B122&lt;=TermHigh,'Policy projection'!$C122*(AllocPremLow*'Fund Projection'!$E122),0)</f>
        <v>3.0688770626393653</v>
      </c>
      <c r="O122" s="32">
        <f>IF($B122&lt;=TermHigh,'Policy projection'!$E122*'Fund Projection'!$F122*AllocPremLow*VLOOKUP(TermHigh-$B122,ExitCharge,2,TRUE),0)</f>
        <v>0.45994794976307496</v>
      </c>
      <c r="P122" s="32">
        <f>IF($B122&lt;=TermHigh,SUM(M122:O122)-'Policy projection'!$C122*'Fund Projection'!$G122,0)</f>
        <v>3.3726102740307118</v>
      </c>
      <c r="Q122" s="33">
        <f t="shared" si="13"/>
        <v>196.55935294398807</v>
      </c>
      <c r="R122" s="31">
        <f>IF($B122&lt;=TermLow,'Policy projection'!$C122*(PremiumMed*VLOOKUP(PremiumMed,PremiumCharge,2)),0)</f>
        <v>0</v>
      </c>
      <c r="S122" s="32">
        <f>IF($B122&lt;=TermLow,'Policy projection'!$C122*(AllocPremMed*'Fund Projection'!$E122),0)</f>
        <v>0</v>
      </c>
      <c r="T122" s="32">
        <f>IF($B122&lt;=TermLow,'Policy projection'!$E122*'Fund Projection'!$F122*AllocPremMed*VLOOKUP(TermLow-$B122,ExitCharge,2,TRUE),0)</f>
        <v>0</v>
      </c>
      <c r="U122" s="32">
        <f>IF($B122&lt;=TermLow,SUM(R122:T122)-'Policy projection'!$C122*'Fund Projection'!$G122,0)</f>
        <v>0</v>
      </c>
      <c r="V122" s="33">
        <f t="shared" si="14"/>
        <v>0</v>
      </c>
      <c r="W122" s="31">
        <f>IF($B122&lt;=TermMed,'Policy projection'!$C122*(PremiumMed*VLOOKUP(PremiumMed,PremiumCharge,2)),0)</f>
        <v>0.58690705823768796</v>
      </c>
      <c r="X122" s="32">
        <f>IF($B122&lt;=TermMed,'Policy projection'!$C122*(AllocPremMed*'Fund Projection'!$E122),0)</f>
        <v>6.2643057567277767</v>
      </c>
      <c r="Y122" s="32">
        <f>IF($B122&lt;=TermMed,'Policy projection'!$E122*'Fund Projection'!$F122*AllocPremMed*VLOOKUP(TermMed-$B122,ExitCharge,2,TRUE),0)</f>
        <v>0</v>
      </c>
      <c r="Z122" s="32">
        <f>IF($B122&lt;=TermMed,SUM(W122:Y122)-'Policy projection'!$C122*'Fund Projection'!$G122,0)</f>
        <v>5.8146374892372039</v>
      </c>
      <c r="AA122" s="33">
        <f t="shared" si="15"/>
        <v>23.203629555256999</v>
      </c>
      <c r="AB122" s="31">
        <f>IF($B122&lt;=TermHigh,'Policy projection'!$C122*(PremiumMed*VLOOKUP(PremiumMed,PremiumCharge,2)),0)</f>
        <v>0.58690705823768796</v>
      </c>
      <c r="AC122" s="32">
        <f>IF($B122&lt;=TermHigh,'Policy projection'!$C122*(AllocPremMed*'Fund Projection'!$E122),0)</f>
        <v>6.2643057567277767</v>
      </c>
      <c r="AD122" s="32">
        <f>IF($B122&lt;=TermHigh,'Policy projection'!$E122*'Fund Projection'!$F122*AllocPremMed*VLOOKUP(TermHigh-$B122,ExitCharge,2,TRUE),0)</f>
        <v>0.93886282528957565</v>
      </c>
      <c r="AE122" s="32">
        <f>IF($B122&lt;=TermHigh,SUM(AB122:AD122)-'Policy projection'!$C122*'Fund Projection'!$G122,0)</f>
        <v>6.7535003145267796</v>
      </c>
      <c r="AF122" s="33">
        <f t="shared" si="16"/>
        <v>395.57562060120887</v>
      </c>
      <c r="AG122" s="31">
        <f>IF($B122&lt;=TermLow,'Policy projection'!$C122*(PremiumHigh*VLOOKUP(PremiumHigh,PremiumCharge,2)),0)</f>
        <v>0</v>
      </c>
      <c r="AH122" s="32">
        <f>IF($B122&lt;=TermLow,'Policy projection'!$C122*(AllocPremHigh*'Fund Projection'!$E122),0)</f>
        <v>0</v>
      </c>
      <c r="AI122" s="32">
        <f>IF($B122&lt;=TermLow,'Policy projection'!$E122*'Fund Projection'!$F122*AllocPremHigh*VLOOKUP(TermLow-$B122,ExitCharge,2,TRUE),0)</f>
        <v>0</v>
      </c>
      <c r="AJ122" s="32">
        <f>IF($B122&lt;=TermLow,SUM(AG122:AI122)-'Policy projection'!$C122*'Fund Projection'!$G122,0)</f>
        <v>0</v>
      </c>
      <c r="AK122" s="33">
        <f t="shared" si="17"/>
        <v>0</v>
      </c>
      <c r="AL122" s="31">
        <f>IF($B122&lt;=TermMed,'Policy projection'!$C122*(PremiumHigh*VLOOKUP(PremiumHigh,PremiumCharge,2)),0)</f>
        <v>0</v>
      </c>
      <c r="AM122" s="32">
        <f>IF($B122&lt;=TermMed,'Policy projection'!$C122*(AllocPremHigh*'Fund Projection'!$E122),0)</f>
        <v>12.6551631449046</v>
      </c>
      <c r="AN122" s="32">
        <f>IF($B122&lt;=TermMed,'Policy projection'!$E122*'Fund Projection'!$F122*AllocPremHigh*VLOOKUP(TermMed-$B122,ExitCharge,2,TRUE),0)</f>
        <v>0</v>
      </c>
      <c r="AO122" s="32">
        <f>IF($B122&lt;=TermMed,SUM(AL122:AN122)-'Policy projection'!$C122*'Fund Projection'!$G122,0)</f>
        <v>11.618587819176341</v>
      </c>
      <c r="AP122" s="33">
        <f t="shared" si="18"/>
        <v>46.375258352530459</v>
      </c>
      <c r="AQ122" s="31">
        <f>IF($B122&lt;=TermHigh,'Policy projection'!$C122*(PremiumHigh*VLOOKUP(PremiumHigh,PremiumCharge,2)),0)</f>
        <v>0</v>
      </c>
      <c r="AR122" s="32">
        <f>IF($B122&lt;=TermHigh,'Policy projection'!$C122*(AllocPremHigh*'Fund Projection'!$E122),0)</f>
        <v>12.6551631449046</v>
      </c>
      <c r="AS122" s="32">
        <f>IF($B122&lt;=TermHigh,'Policy projection'!$E122*'Fund Projection'!$F122*AllocPremHigh*VLOOKUP(TermHigh-$B122,ExitCharge,2,TRUE),0)</f>
        <v>1.896692576342577</v>
      </c>
      <c r="AT122" s="32">
        <f>IF($B122&lt;=TermHigh,SUM(AQ122:AS122)-'Policy projection'!$C122*'Fund Projection'!$G122,0)</f>
        <v>13.515280395518918</v>
      </c>
      <c r="AU122" s="33">
        <f t="shared" si="19"/>
        <v>793.6081559156512</v>
      </c>
    </row>
    <row r="123" spans="1:47" x14ac:dyDescent="0.3">
      <c r="A123">
        <f t="shared" si="21"/>
        <v>118</v>
      </c>
      <c r="B123">
        <f t="shared" si="20"/>
        <v>10</v>
      </c>
      <c r="C123" s="31">
        <f>IF($B123&lt;=TermLow,'Policy projection'!$C123*(PremiumLow*VLOOKUP(PremiumLow,PremiumCharge,2)),0)</f>
        <v>0</v>
      </c>
      <c r="D123" s="32">
        <f>IF($B123&lt;=TermLow,'Policy projection'!$C123*(AllocPremLow*'Fund Projection'!$E123),0)</f>
        <v>0</v>
      </c>
      <c r="E123" s="32">
        <f>IF($B123&lt;=TermLow,'Policy projection'!$E123*'Fund Projection'!$F123*AllocPremLow*VLOOKUP(TermLow-$B123,ExitCharge,2,TRUE),0)</f>
        <v>0</v>
      </c>
      <c r="F123" s="32">
        <f>IF($B123&lt;=TermLow,SUM(C123:E123)-'Policy projection'!$C123*'Fund Projection'!$G123,0)</f>
        <v>0</v>
      </c>
      <c r="G123" s="33">
        <f t="shared" si="11"/>
        <v>0</v>
      </c>
      <c r="H123" s="31">
        <f>IF($B123&lt;=TermMed,'Policy projection'!$C123*(PremiumLow*VLOOKUP(PremiumLow,PremiumCharge,2)),0)</f>
        <v>0.87632560133114779</v>
      </c>
      <c r="I123" s="32">
        <f>IF($B123&lt;=TermMed,'Policy projection'!$C123*(AllocPremLow*'Fund Projection'!$E123),0)</f>
        <v>3.0835675009519172</v>
      </c>
      <c r="J123" s="32">
        <f>IF($B123&lt;=TermMed,'Policy projection'!$E123*'Fund Projection'!$F123*AllocPremLow*VLOOKUP(TermMed-$B123,ExitCharge,2,TRUE),0)</f>
        <v>0</v>
      </c>
      <c r="K123" s="32">
        <f>IF($B123&lt;=TermMed,SUM(H123:J123)-'Policy projection'!$C123*'Fund Projection'!$G123,0)</f>
        <v>2.9275528346199833</v>
      </c>
      <c r="L123" s="33">
        <f t="shared" si="12"/>
        <v>8.7535603955052181</v>
      </c>
      <c r="M123" s="31">
        <f>IF($B123&lt;=TermHigh,'Policy projection'!$C123*(PremiumLow*VLOOKUP(PremiumLow,PremiumCharge,2)),0)</f>
        <v>0.87632560133114779</v>
      </c>
      <c r="N123" s="32">
        <f>IF($B123&lt;=TermHigh,'Policy projection'!$C123*(AllocPremLow*'Fund Projection'!$E123),0)</f>
        <v>3.0835675009519172</v>
      </c>
      <c r="O123" s="32">
        <f>IF($B123&lt;=TermHigh,'Policy projection'!$E123*'Fund Projection'!$F123*AllocPremLow*VLOOKUP(TermHigh-$B123,ExitCharge,2,TRUE),0)</f>
        <v>0.4621496792051687</v>
      </c>
      <c r="P123" s="32">
        <f>IF($B123&lt;=TermHigh,SUM(M123:O123)-'Policy projection'!$C123*'Fund Projection'!$G123,0)</f>
        <v>3.389702513825152</v>
      </c>
      <c r="Q123" s="33">
        <f t="shared" si="13"/>
        <v>194.00573997389066</v>
      </c>
      <c r="R123" s="31">
        <f>IF($B123&lt;=TermLow,'Policy projection'!$C123*(PremiumMed*VLOOKUP(PremiumMed,PremiumCharge,2)),0)</f>
        <v>0</v>
      </c>
      <c r="S123" s="32">
        <f>IF($B123&lt;=TermLow,'Policy projection'!$C123*(AllocPremMed*'Fund Projection'!$E123),0)</f>
        <v>0</v>
      </c>
      <c r="T123" s="32">
        <f>IF($B123&lt;=TermLow,'Policy projection'!$E123*'Fund Projection'!$F123*AllocPremMed*VLOOKUP(TermLow-$B123,ExitCharge,2,TRUE),0)</f>
        <v>0</v>
      </c>
      <c r="U123" s="32">
        <f>IF($B123&lt;=TermLow,SUM(R123:T123)-'Policy projection'!$C123*'Fund Projection'!$G123,0)</f>
        <v>0</v>
      </c>
      <c r="V123" s="33">
        <f t="shared" si="14"/>
        <v>0</v>
      </c>
      <c r="W123" s="31">
        <f>IF($B123&lt;=TermMed,'Policy projection'!$C123*(PremiumMed*VLOOKUP(PremiumMed,PremiumCharge,2)),0)</f>
        <v>0.58421706755409852</v>
      </c>
      <c r="X123" s="32">
        <f>IF($B123&lt;=TermMed,'Policy projection'!$C123*(AllocPremMed*'Fund Projection'!$E123),0)</f>
        <v>6.2942924246235021</v>
      </c>
      <c r="Y123" s="32">
        <f>IF($B123&lt;=TermMed,'Policy projection'!$E123*'Fund Projection'!$F123*AllocPremMed*VLOOKUP(TermMed-$B123,ExitCharge,2,TRUE),0)</f>
        <v>0</v>
      </c>
      <c r="Z123" s="32">
        <f>IF($B123&lt;=TermMed,SUM(W123:Y123)-'Policy projection'!$C123*'Fund Projection'!$G123,0)</f>
        <v>5.8461692245145196</v>
      </c>
      <c r="AA123" s="33">
        <f t="shared" si="15"/>
        <v>17.485673855833365</v>
      </c>
      <c r="AB123" s="31">
        <f>IF($B123&lt;=TermHigh,'Policy projection'!$C123*(PremiumMed*VLOOKUP(PremiumMed,PremiumCharge,2)),0)</f>
        <v>0.58421706755409852</v>
      </c>
      <c r="AC123" s="32">
        <f>IF($B123&lt;=TermHigh,'Policy projection'!$C123*(AllocPremMed*'Fund Projection'!$E123),0)</f>
        <v>6.2942924246235021</v>
      </c>
      <c r="AD123" s="32">
        <f>IF($B123&lt;=TermHigh,'Policy projection'!$E123*'Fund Projection'!$F123*AllocPremMed*VLOOKUP(TermHigh-$B123,ExitCharge,2,TRUE),0)</f>
        <v>0.94335707714044736</v>
      </c>
      <c r="AE123" s="32">
        <f>IF($B123&lt;=TermHigh,SUM(AB123:AD123)-'Policy projection'!$C123*'Fund Projection'!$G123,0)</f>
        <v>6.7895263016549672</v>
      </c>
      <c r="AF123" s="33">
        <f t="shared" si="16"/>
        <v>390.47035203918711</v>
      </c>
      <c r="AG123" s="31">
        <f>IF($B123&lt;=TermLow,'Policy projection'!$C123*(PremiumHigh*VLOOKUP(PremiumHigh,PremiumCharge,2)),0)</f>
        <v>0</v>
      </c>
      <c r="AH123" s="32">
        <f>IF($B123&lt;=TermLow,'Policy projection'!$C123*(AllocPremHigh*'Fund Projection'!$E123),0)</f>
        <v>0</v>
      </c>
      <c r="AI123" s="32">
        <f>IF($B123&lt;=TermLow,'Policy projection'!$E123*'Fund Projection'!$F123*AllocPremHigh*VLOOKUP(TermLow-$B123,ExitCharge,2,TRUE),0)</f>
        <v>0</v>
      </c>
      <c r="AJ123" s="32">
        <f>IF($B123&lt;=TermLow,SUM(AG123:AI123)-'Policy projection'!$C123*'Fund Projection'!$G123,0)</f>
        <v>0</v>
      </c>
      <c r="AK123" s="33">
        <f t="shared" si="17"/>
        <v>0</v>
      </c>
      <c r="AL123" s="31">
        <f>IF($B123&lt;=TermMed,'Policy projection'!$C123*(PremiumHigh*VLOOKUP(PremiumHigh,PremiumCharge,2)),0)</f>
        <v>0</v>
      </c>
      <c r="AM123" s="32">
        <f>IF($B123&lt;=TermMed,'Policy projection'!$C123*(AllocPremHigh*'Fund Projection'!$E123),0)</f>
        <v>12.715742271966672</v>
      </c>
      <c r="AN123" s="32">
        <f>IF($B123&lt;=TermMed,'Policy projection'!$E123*'Fund Projection'!$F123*AllocPremHigh*VLOOKUP(TermMed-$B123,ExitCharge,2,TRUE),0)</f>
        <v>0</v>
      </c>
      <c r="AO123" s="32">
        <f>IF($B123&lt;=TermMed,SUM(AL123:AN123)-'Policy projection'!$C123*'Fund Projection'!$G123,0)</f>
        <v>11.683402004303591</v>
      </c>
      <c r="AP123" s="33">
        <f t="shared" si="18"/>
        <v>34.949900776489663</v>
      </c>
      <c r="AQ123" s="31">
        <f>IF($B123&lt;=TermHigh,'Policy projection'!$C123*(PremiumHigh*VLOOKUP(PremiumHigh,PremiumCharge,2)),0)</f>
        <v>0</v>
      </c>
      <c r="AR123" s="32">
        <f>IF($B123&lt;=TermHigh,'Policy projection'!$C123*(AllocPremHigh*'Fund Projection'!$E123),0)</f>
        <v>12.715742271966672</v>
      </c>
      <c r="AS123" s="32">
        <f>IF($B123&lt;=TermHigh,'Policy projection'!$E123*'Fund Projection'!$F123*AllocPremHigh*VLOOKUP(TermHigh-$B123,ExitCharge,2,TRUE),0)</f>
        <v>1.9057718730110049</v>
      </c>
      <c r="AT123" s="32">
        <f>IF($B123&lt;=TermHigh,SUM(AQ123:AS123)-'Policy projection'!$C123*'Fund Projection'!$G123,0)</f>
        <v>13.589173877314597</v>
      </c>
      <c r="AU123" s="33">
        <f t="shared" si="19"/>
        <v>783.39957616978074</v>
      </c>
    </row>
    <row r="124" spans="1:47" x14ac:dyDescent="0.3">
      <c r="A124">
        <f t="shared" si="21"/>
        <v>119</v>
      </c>
      <c r="B124">
        <f t="shared" si="20"/>
        <v>10</v>
      </c>
      <c r="C124" s="31">
        <f>IF($B124&lt;=TermLow,'Policy projection'!$C124*(PremiumLow*VLOOKUP(PremiumLow,PremiumCharge,2)),0)</f>
        <v>0</v>
      </c>
      <c r="D124" s="32">
        <f>IF($B124&lt;=TermLow,'Policy projection'!$C124*(AllocPremLow*'Fund Projection'!$E124),0)</f>
        <v>0</v>
      </c>
      <c r="E124" s="32">
        <f>IF($B124&lt;=TermLow,'Policy projection'!$E124*'Fund Projection'!$F124*AllocPremLow*VLOOKUP(TermLow-$B124,ExitCharge,2,TRUE),0)</f>
        <v>0</v>
      </c>
      <c r="F124" s="32">
        <f>IF($B124&lt;=TermLow,SUM(C124:E124)-'Policy projection'!$C124*'Fund Projection'!$G124,0)</f>
        <v>0</v>
      </c>
      <c r="G124" s="33">
        <f t="shared" si="11"/>
        <v>0</v>
      </c>
      <c r="H124" s="31">
        <f>IF($B124&lt;=TermMed,'Policy projection'!$C124*(PremiumLow*VLOOKUP(PremiumLow,PremiumCharge,2)),0)</f>
        <v>0.87230910899171321</v>
      </c>
      <c r="I124" s="32">
        <f>IF($B124&lt;=TermMed,'Policy projection'!$C124*(AllocPremLow*'Fund Projection'!$E124),0)</f>
        <v>3.0981064567592038</v>
      </c>
      <c r="J124" s="32">
        <f>IF($B124&lt;=TermMed,'Policy projection'!$E124*'Fund Projection'!$F124*AllocPremLow*VLOOKUP(TermMed-$B124,ExitCharge,2,TRUE),0)</f>
        <v>0</v>
      </c>
      <c r="K124" s="32">
        <f>IF($B124&lt;=TermMed,SUM(H124:J124)-'Policy projection'!$C124*'Fund Projection'!$G124,0)</f>
        <v>2.9422930532939069</v>
      </c>
      <c r="L124" s="33">
        <f t="shared" si="12"/>
        <v>5.8624807291998406</v>
      </c>
      <c r="M124" s="31">
        <f>IF($B124&lt;=TermHigh,'Policy projection'!$C124*(PremiumLow*VLOOKUP(PremiumLow,PremiumCharge,2)),0)</f>
        <v>0.87230910899171321</v>
      </c>
      <c r="N124" s="32">
        <f>IF($B124&lt;=TermHigh,'Policy projection'!$C124*(AllocPremLow*'Fund Projection'!$E124),0)</f>
        <v>3.0981064567592038</v>
      </c>
      <c r="O124" s="32">
        <f>IF($B124&lt;=TermHigh,'Policy projection'!$E124*'Fund Projection'!$F124*AllocPremLow*VLOOKUP(TermHigh-$B124,ExitCharge,2,TRUE),0)</f>
        <v>0.46432870520678571</v>
      </c>
      <c r="P124" s="32">
        <f>IF($B124&lt;=TermHigh,SUM(M124:O124)-'Policy projection'!$C124*'Fund Projection'!$G124,0)</f>
        <v>3.4066217585006924</v>
      </c>
      <c r="Q124" s="33">
        <f t="shared" si="13"/>
        <v>191.42439470995672</v>
      </c>
      <c r="R124" s="31">
        <f>IF($B124&lt;=TermLow,'Policy projection'!$C124*(PremiumMed*VLOOKUP(PremiumMed,PremiumCharge,2)),0)</f>
        <v>0</v>
      </c>
      <c r="S124" s="32">
        <f>IF($B124&lt;=TermLow,'Policy projection'!$C124*(AllocPremMed*'Fund Projection'!$E124),0)</f>
        <v>0</v>
      </c>
      <c r="T124" s="32">
        <f>IF($B124&lt;=TermLow,'Policy projection'!$E124*'Fund Projection'!$F124*AllocPremMed*VLOOKUP(TermLow-$B124,ExitCharge,2,TRUE),0)</f>
        <v>0</v>
      </c>
      <c r="U124" s="32">
        <f>IF($B124&lt;=TermLow,SUM(R124:T124)-'Policy projection'!$C124*'Fund Projection'!$G124,0)</f>
        <v>0</v>
      </c>
      <c r="V124" s="33">
        <f t="shared" si="14"/>
        <v>0</v>
      </c>
      <c r="W124" s="31">
        <f>IF($B124&lt;=TermMed,'Policy projection'!$C124*(PremiumMed*VLOOKUP(PremiumMed,PremiumCharge,2)),0)</f>
        <v>0.58153940599447551</v>
      </c>
      <c r="X124" s="32">
        <f>IF($B124&lt;=TermMed,'Policy projection'!$C124*(AllocPremMed*'Fund Projection'!$E124),0)</f>
        <v>6.3239698808074465</v>
      </c>
      <c r="Y124" s="32">
        <f>IF($B124&lt;=TermMed,'Policy projection'!$E124*'Fund Projection'!$F124*AllocPremMed*VLOOKUP(TermMed-$B124,ExitCharge,2,TRUE),0)</f>
        <v>0</v>
      </c>
      <c r="Z124" s="32">
        <f>IF($B124&lt;=TermMed,SUM(W124:Y124)-'Policy projection'!$C124*'Fund Projection'!$G124,0)</f>
        <v>5.8773867743449113</v>
      </c>
      <c r="AA124" s="33">
        <f t="shared" si="15"/>
        <v>11.712361605718151</v>
      </c>
      <c r="AB124" s="31">
        <f>IF($B124&lt;=TermHigh,'Policy projection'!$C124*(PremiumMed*VLOOKUP(PremiumMed,PremiumCharge,2)),0)</f>
        <v>0.58153940599447551</v>
      </c>
      <c r="AC124" s="32">
        <f>IF($B124&lt;=TermHigh,'Policy projection'!$C124*(AllocPremMed*'Fund Projection'!$E124),0)</f>
        <v>6.3239698808074465</v>
      </c>
      <c r="AD124" s="32">
        <f>IF($B124&lt;=TermHigh,'Policy projection'!$E124*'Fund Projection'!$F124*AllocPremMed*VLOOKUP(TermHigh-$B124,ExitCharge,2,TRUE),0)</f>
        <v>0.94780498588601625</v>
      </c>
      <c r="AE124" s="32">
        <f>IF($B124&lt;=TermHigh,SUM(AB124:AD124)-'Policy projection'!$C124*'Fund Projection'!$G124,0)</f>
        <v>6.8251917602309273</v>
      </c>
      <c r="AF124" s="33">
        <f t="shared" si="16"/>
        <v>385.30778553769539</v>
      </c>
      <c r="AG124" s="31">
        <f>IF($B124&lt;=TermLow,'Policy projection'!$C124*(PremiumHigh*VLOOKUP(PremiumHigh,PremiumCharge,2)),0)</f>
        <v>0</v>
      </c>
      <c r="AH124" s="32">
        <f>IF($B124&lt;=TermLow,'Policy projection'!$C124*(AllocPremHigh*'Fund Projection'!$E124),0)</f>
        <v>0</v>
      </c>
      <c r="AI124" s="32">
        <f>IF($B124&lt;=TermLow,'Policy projection'!$E124*'Fund Projection'!$F124*AllocPremHigh*VLOOKUP(TermLow-$B124,ExitCharge,2,TRUE),0)</f>
        <v>0</v>
      </c>
      <c r="AJ124" s="32">
        <f>IF($B124&lt;=TermLow,SUM(AG124:AI124)-'Policy projection'!$C124*'Fund Projection'!$G124,0)</f>
        <v>0</v>
      </c>
      <c r="AK124" s="33">
        <f t="shared" si="17"/>
        <v>0</v>
      </c>
      <c r="AL124" s="31">
        <f>IF($B124&lt;=TermMed,'Policy projection'!$C124*(PremiumHigh*VLOOKUP(PremiumHigh,PremiumCharge,2)),0)</f>
        <v>0</v>
      </c>
      <c r="AM124" s="32">
        <f>IF($B124&lt;=TermMed,'Policy projection'!$C124*(AllocPremHigh*'Fund Projection'!$E124),0)</f>
        <v>12.775696728903934</v>
      </c>
      <c r="AN124" s="32">
        <f>IF($B124&lt;=TermMed,'Policy projection'!$E124*'Fund Projection'!$F124*AllocPremHigh*VLOOKUP(TermMed-$B124,ExitCharge,2,TRUE),0)</f>
        <v>0</v>
      </c>
      <c r="AO124" s="32">
        <f>IF($B124&lt;=TermMed,SUM(AL124:AN124)-'Policy projection'!$C124*'Fund Projection'!$G124,0)</f>
        <v>11.747574216446925</v>
      </c>
      <c r="AP124" s="33">
        <f t="shared" si="18"/>
        <v>23.412123358754776</v>
      </c>
      <c r="AQ124" s="31">
        <f>IF($B124&lt;=TermHigh,'Policy projection'!$C124*(PremiumHigh*VLOOKUP(PremiumHigh,PremiumCharge,2)),0)</f>
        <v>0</v>
      </c>
      <c r="AR124" s="32">
        <f>IF($B124&lt;=TermHigh,'Policy projection'!$C124*(AllocPremHigh*'Fund Projection'!$E124),0)</f>
        <v>12.775696728903934</v>
      </c>
      <c r="AS124" s="32">
        <f>IF($B124&lt;=TermHigh,'Policy projection'!$E124*'Fund Projection'!$F124*AllocPremHigh*VLOOKUP(TermHigh-$B124,ExitCharge,2,TRUE),0)</f>
        <v>1.9147575472444771</v>
      </c>
      <c r="AT124" s="32">
        <f>IF($B124&lt;=TermHigh,SUM(AQ124:AS124)-'Policy projection'!$C124*'Fund Projection'!$G124,0)</f>
        <v>13.662331763691402</v>
      </c>
      <c r="AU124" s="33">
        <f t="shared" si="19"/>
        <v>773.07456719317361</v>
      </c>
    </row>
    <row r="125" spans="1:47" x14ac:dyDescent="0.3">
      <c r="A125">
        <f t="shared" si="21"/>
        <v>120</v>
      </c>
      <c r="B125">
        <f t="shared" si="20"/>
        <v>10</v>
      </c>
      <c r="C125" s="31">
        <f>IF($B125&lt;=TermLow,'Policy projection'!$C125*(PremiumLow*VLOOKUP(PremiumLow,PremiumCharge,2)),0)</f>
        <v>0</v>
      </c>
      <c r="D125" s="32">
        <f>IF($B125&lt;=TermLow,'Policy projection'!$C125*(AllocPremLow*'Fund Projection'!$E125),0)</f>
        <v>0</v>
      </c>
      <c r="E125" s="32">
        <f>IF($B125&lt;=TermLow,'Policy projection'!$E125*'Fund Projection'!$F125*AllocPremLow*VLOOKUP(TermLow-$B125,ExitCharge,2,TRUE),0)</f>
        <v>0</v>
      </c>
      <c r="F125" s="32">
        <f>IF($B125&lt;=TermLow,SUM(C125:E125)-'Policy projection'!$C125*'Fund Projection'!$G125,0)</f>
        <v>0</v>
      </c>
      <c r="G125" s="33">
        <f t="shared" si="11"/>
        <v>0</v>
      </c>
      <c r="H125" s="31">
        <f>IF($B125&lt;=TermMed,'Policy projection'!$C125*(PremiumLow*VLOOKUP(PremiumLow,PremiumCharge,2)),0)</f>
        <v>0.86831102557550122</v>
      </c>
      <c r="I125" s="32">
        <f>IF($B125&lt;=TermMed,'Policy projection'!$C125*(AllocPremLow*'Fund Projection'!$E125),0)</f>
        <v>3.1124948706147526</v>
      </c>
      <c r="J125" s="32">
        <f>IF($B125&lt;=TermMed,'Policy projection'!$E125*'Fund Projection'!$F125*AllocPremLow*VLOOKUP(TermMed-$B125,ExitCharge,2,TRUE),0)</f>
        <v>0</v>
      </c>
      <c r="K125" s="32">
        <f>IF($B125&lt;=TermMed,SUM(H125:J125)-'Policy projection'!$C125*'Fund Projection'!$G125,0)</f>
        <v>2.9568839067732005</v>
      </c>
      <c r="L125" s="33">
        <f t="shared" si="12"/>
        <v>2.9446146789442662</v>
      </c>
      <c r="M125" s="31">
        <f>IF($B125&lt;=TermHigh,'Policy projection'!$C125*(PremiumLow*VLOOKUP(PremiumLow,PremiumCharge,2)),0)</f>
        <v>0.86831102557550122</v>
      </c>
      <c r="N125" s="32">
        <f>IF($B125&lt;=TermHigh,'Policy projection'!$C125*(AllocPremLow*'Fund Projection'!$E125),0)</f>
        <v>3.1124948706147526</v>
      </c>
      <c r="O125" s="32">
        <f>IF($B125&lt;=TermHigh,'Policy projection'!$E125*'Fund Projection'!$F125*AllocPremLow*VLOOKUP(TermHigh-$B125,ExitCharge,2,TRUE),0)</f>
        <v>0.46648516873338608</v>
      </c>
      <c r="P125" s="32">
        <f>IF($B125&lt;=TermHigh,SUM(M125:O125)-'Policy projection'!$C125*'Fund Projection'!$G125,0)</f>
        <v>3.4233690755065864</v>
      </c>
      <c r="Q125" s="33">
        <f t="shared" si="13"/>
        <v>188.81537459608083</v>
      </c>
      <c r="R125" s="31">
        <f>IF($B125&lt;=TermLow,'Policy projection'!$C125*(PremiumMed*VLOOKUP(PremiumMed,PremiumCharge,2)),0)</f>
        <v>0</v>
      </c>
      <c r="S125" s="32">
        <f>IF($B125&lt;=TermLow,'Policy projection'!$C125*(AllocPremMed*'Fund Projection'!$E125),0)</f>
        <v>0</v>
      </c>
      <c r="T125" s="32">
        <f>IF($B125&lt;=TermLow,'Policy projection'!$E125*'Fund Projection'!$F125*AllocPremMed*VLOOKUP(TermLow-$B125,ExitCharge,2,TRUE),0)</f>
        <v>0</v>
      </c>
      <c r="U125" s="32">
        <f>IF($B125&lt;=TermLow,SUM(R125:T125)-'Policy projection'!$C125*'Fund Projection'!$G125,0)</f>
        <v>0</v>
      </c>
      <c r="V125" s="33">
        <f t="shared" si="14"/>
        <v>0</v>
      </c>
      <c r="W125" s="31">
        <f>IF($B125&lt;=TermMed,'Policy projection'!$C125*(PremiumMed*VLOOKUP(PremiumMed,PremiumCharge,2)),0)</f>
        <v>0.57887401705033414</v>
      </c>
      <c r="X125" s="32">
        <f>IF($B125&lt;=TermMed,'Policy projection'!$C125*(AllocPremMed*'Fund Projection'!$E125),0)</f>
        <v>6.3533400451723825</v>
      </c>
      <c r="Y125" s="32">
        <f>IF($B125&lt;=TermMed,'Policy projection'!$E125*'Fund Projection'!$F125*AllocPremMed*VLOOKUP(TermMed-$B125,ExitCharge,2,TRUE),0)</f>
        <v>0</v>
      </c>
      <c r="Z125" s="32">
        <f>IF($B125&lt;=TermMed,SUM(W125:Y125)-'Policy projection'!$C125*'Fund Projection'!$G125,0)</f>
        <v>5.9082920728056632</v>
      </c>
      <c r="AA125" s="33">
        <f t="shared" si="15"/>
        <v>5.8837763380637309</v>
      </c>
      <c r="AB125" s="31">
        <f>IF($B125&lt;=TermHigh,'Policy projection'!$C125*(PremiumMed*VLOOKUP(PremiumMed,PremiumCharge,2)),0)</f>
        <v>0.57887401705033414</v>
      </c>
      <c r="AC125" s="32">
        <f>IF($B125&lt;=TermHigh,'Policy projection'!$C125*(AllocPremMed*'Fund Projection'!$E125),0)</f>
        <v>6.3533400451723825</v>
      </c>
      <c r="AD125" s="32">
        <f>IF($B125&lt;=TermHigh,'Policy projection'!$E125*'Fund Projection'!$F125*AllocPremMed*VLOOKUP(TermHigh-$B125,ExitCharge,2,TRUE),0)</f>
        <v>0.95220683927021077</v>
      </c>
      <c r="AE125" s="32">
        <f>IF($B125&lt;=TermHigh,SUM(AB125:AD125)-'Policy projection'!$C125*'Fund Projection'!$G125,0)</f>
        <v>6.8604989120758741</v>
      </c>
      <c r="AF125" s="33">
        <f t="shared" si="16"/>
        <v>380.08804288387148</v>
      </c>
      <c r="AG125" s="31">
        <f>IF($B125&lt;=TermLow,'Policy projection'!$C125*(PremiumHigh*VLOOKUP(PremiumHigh,PremiumCharge,2)),0)</f>
        <v>0</v>
      </c>
      <c r="AH125" s="32">
        <f>IF($B125&lt;=TermLow,'Policy projection'!$C125*(AllocPremHigh*'Fund Projection'!$E125),0)</f>
        <v>0</v>
      </c>
      <c r="AI125" s="32">
        <f>IF($B125&lt;=TermLow,'Policy projection'!$E125*'Fund Projection'!$F125*AllocPremHigh*VLOOKUP(TermLow-$B125,ExitCharge,2,TRUE),0)</f>
        <v>0</v>
      </c>
      <c r="AJ125" s="32">
        <f>IF($B125&lt;=TermLow,SUM(AG125:AI125)-'Policy projection'!$C125*'Fund Projection'!$G125,0)</f>
        <v>0</v>
      </c>
      <c r="AK125" s="33">
        <f t="shared" si="17"/>
        <v>0</v>
      </c>
      <c r="AL125" s="31">
        <f>IF($B125&lt;=TermMed,'Policy projection'!$C125*(PremiumHigh*VLOOKUP(PremiumHigh,PremiumCharge,2)),0)</f>
        <v>0</v>
      </c>
      <c r="AM125" s="32">
        <f>IF($B125&lt;=TermMed,'Policy projection'!$C125*(AllocPremHigh*'Fund Projection'!$E125),0)</f>
        <v>12.835030394287642</v>
      </c>
      <c r="AN125" s="32">
        <f>IF($B125&lt;=TermMed,'Policy projection'!$E125*'Fund Projection'!$F125*AllocPremHigh*VLOOKUP(TermMed-$B125,ExitCharge,2,TRUE),0)</f>
        <v>0</v>
      </c>
      <c r="AO125" s="32">
        <f>IF($B125&lt;=TermMed,SUM(AL125:AN125)-'Policy projection'!$C125*'Fund Projection'!$G125,0)</f>
        <v>11.811108404870589</v>
      </c>
      <c r="AP125" s="33">
        <f t="shared" si="18"/>
        <v>11.762099656302661</v>
      </c>
      <c r="AQ125" s="31">
        <f>IF($B125&lt;=TermHigh,'Policy projection'!$C125*(PremiumHigh*VLOOKUP(PremiumHigh,PremiumCharge,2)),0)</f>
        <v>0</v>
      </c>
      <c r="AR125" s="32">
        <f>IF($B125&lt;=TermHigh,'Policy projection'!$C125*(AllocPremHigh*'Fund Projection'!$E125),0)</f>
        <v>12.835030394287642</v>
      </c>
      <c r="AS125" s="32">
        <f>IF($B125&lt;=TermHigh,'Policy projection'!$E125*'Fund Projection'!$F125*AllocPremHigh*VLOOKUP(TermHigh-$B125,ExitCharge,2,TRUE),0)</f>
        <v>1.9236501803438601</v>
      </c>
      <c r="AT125" s="32">
        <f>IF($B125&lt;=TermHigh,SUM(AQ125:AS125)-'Policy projection'!$C125*'Fund Projection'!$G125,0)</f>
        <v>13.734758585214449</v>
      </c>
      <c r="AU125" s="33">
        <f t="shared" si="19"/>
        <v>762.63337945945375</v>
      </c>
    </row>
    <row r="126" spans="1:47" x14ac:dyDescent="0.3">
      <c r="A126">
        <f t="shared" si="21"/>
        <v>121</v>
      </c>
      <c r="B126">
        <f t="shared" si="20"/>
        <v>11</v>
      </c>
      <c r="C126" s="31">
        <f>IF($B126&lt;=TermLow,'Policy projection'!$C126*(PremiumLow*VLOOKUP(PremiumLow,PremiumCharge,2)),0)</f>
        <v>0</v>
      </c>
      <c r="D126" s="32">
        <f>IF($B126&lt;=TermLow,'Policy projection'!$C126*(AllocPremLow*'Fund Projection'!$E126),0)</f>
        <v>0</v>
      </c>
      <c r="E126" s="32">
        <f>IF($B126&lt;=TermLow,'Policy projection'!$E126*'Fund Projection'!$F126*AllocPremLow*VLOOKUP(TermLow-$B126,ExitCharge,2,TRUE),0)</f>
        <v>0</v>
      </c>
      <c r="F126" s="32">
        <f>IF($B126&lt;=TermLow,SUM(C126:E126)-'Policy projection'!$C126*'Fund Projection'!$G126,0)</f>
        <v>0</v>
      </c>
      <c r="G126" s="33">
        <f t="shared" si="11"/>
        <v>0</v>
      </c>
      <c r="H126" s="31">
        <f>IF($B126&lt;=TermMed,'Policy projection'!$C126*(PremiumLow*VLOOKUP(PremiumLow,PremiumCharge,2)),0)</f>
        <v>0</v>
      </c>
      <c r="I126" s="32">
        <f>IF($B126&lt;=TermMed,'Policy projection'!$C126*(AllocPremLow*'Fund Projection'!$E126),0)</f>
        <v>0</v>
      </c>
      <c r="J126" s="32">
        <f>IF($B126&lt;=TermMed,'Policy projection'!$E126*'Fund Projection'!$F126*AllocPremLow*VLOOKUP(TermMed-$B126,ExitCharge,2,TRUE),0)</f>
        <v>0</v>
      </c>
      <c r="K126" s="32">
        <f>IF($B126&lt;=TermMed,SUM(H126:J126)-'Policy projection'!$C126*'Fund Projection'!$G126,0)</f>
        <v>0</v>
      </c>
      <c r="L126" s="33">
        <f t="shared" si="12"/>
        <v>0</v>
      </c>
      <c r="M126" s="31">
        <f>IF($B126&lt;=TermHigh,'Policy projection'!$C126*(PremiumLow*VLOOKUP(PremiumLow,PremiumCharge,2)),0)</f>
        <v>0.8643312667082802</v>
      </c>
      <c r="N126" s="32">
        <f>IF($B126&lt;=TermHigh,'Policy projection'!$C126*(AllocPremLow*'Fund Projection'!$E126),0)</f>
        <v>3.1267336780405759</v>
      </c>
      <c r="O126" s="32">
        <f>IF($B126&lt;=TermHigh,'Policy projection'!$E126*'Fund Projection'!$F126*AllocPremLow*VLOOKUP(TermHigh-$B126,ExitCharge,2,TRUE),0)</f>
        <v>0.31241280666422089</v>
      </c>
      <c r="P126" s="32">
        <f>IF($B126&lt;=TermHigh,SUM(M126:O126)-'Policy projection'!$C126*'Fund Projection'!$G126,0)</f>
        <v>3.2837391232740356</v>
      </c>
      <c r="Q126" s="33">
        <f t="shared" si="13"/>
        <v>186.1787362480579</v>
      </c>
      <c r="R126" s="31">
        <f>IF($B126&lt;=TermLow,'Policy projection'!$C126*(PremiumMed*VLOOKUP(PremiumMed,PremiumCharge,2)),0)</f>
        <v>0</v>
      </c>
      <c r="S126" s="32">
        <f>IF($B126&lt;=TermLow,'Policy projection'!$C126*(AllocPremMed*'Fund Projection'!$E126),0)</f>
        <v>0</v>
      </c>
      <c r="T126" s="32">
        <f>IF($B126&lt;=TermLow,'Policy projection'!$E126*'Fund Projection'!$F126*AllocPremMed*VLOOKUP(TermLow-$B126,ExitCharge,2,TRUE),0)</f>
        <v>0</v>
      </c>
      <c r="U126" s="32">
        <f>IF($B126&lt;=TermLow,SUM(R126:T126)-'Policy projection'!$C126*'Fund Projection'!$G126,0)</f>
        <v>0</v>
      </c>
      <c r="V126" s="33">
        <f t="shared" si="14"/>
        <v>0</v>
      </c>
      <c r="W126" s="31">
        <f>IF($B126&lt;=TermMed,'Policy projection'!$C126*(PremiumMed*VLOOKUP(PremiumMed,PremiumCharge,2)),0)</f>
        <v>0</v>
      </c>
      <c r="X126" s="32">
        <f>IF($B126&lt;=TermMed,'Policy projection'!$C126*(AllocPremMed*'Fund Projection'!$E126),0)</f>
        <v>0</v>
      </c>
      <c r="Y126" s="32">
        <f>IF($B126&lt;=TermMed,'Policy projection'!$E126*'Fund Projection'!$F126*AllocPremMed*VLOOKUP(TermMed-$B126,ExitCharge,2,TRUE),0)</f>
        <v>0</v>
      </c>
      <c r="Z126" s="32">
        <f>IF($B126&lt;=TermMed,SUM(W126:Y126)-'Policy projection'!$C126*'Fund Projection'!$G126,0)</f>
        <v>0</v>
      </c>
      <c r="AA126" s="33">
        <f t="shared" si="15"/>
        <v>0</v>
      </c>
      <c r="AB126" s="31">
        <f>IF($B126&lt;=TermHigh,'Policy projection'!$C126*(PremiumMed*VLOOKUP(PremiumMed,PremiumCharge,2)),0)</f>
        <v>0.5762208444721868</v>
      </c>
      <c r="AC126" s="32">
        <f>IF($B126&lt;=TermHigh,'Policy projection'!$C126*(AllocPremMed*'Fund Projection'!$E126),0)</f>
        <v>6.3824048273405571</v>
      </c>
      <c r="AD126" s="32">
        <f>IF($B126&lt;=TermHigh,'Policy projection'!$E126*'Fund Projection'!$F126*AllocPremMed*VLOOKUP(TermHigh-$B126,ExitCharge,2,TRUE),0)</f>
        <v>0.63770861566511072</v>
      </c>
      <c r="AE126" s="32">
        <f>IF($B126&lt;=TermHigh,SUM(AB126:AD126)-'Policy projection'!$C126*'Fund Projection'!$G126,0)</f>
        <v>6.576595659338814</v>
      </c>
      <c r="AF126" s="33">
        <f t="shared" si="16"/>
        <v>374.81124415047844</v>
      </c>
      <c r="AG126" s="31">
        <f>IF($B126&lt;=TermLow,'Policy projection'!$C126*(PremiumHigh*VLOOKUP(PremiumHigh,PremiumCharge,2)),0)</f>
        <v>0</v>
      </c>
      <c r="AH126" s="32">
        <f>IF($B126&lt;=TermLow,'Policy projection'!$C126*(AllocPremHigh*'Fund Projection'!$E126),0)</f>
        <v>0</v>
      </c>
      <c r="AI126" s="32">
        <f>IF($B126&lt;=TermLow,'Policy projection'!$E126*'Fund Projection'!$F126*AllocPremHigh*VLOOKUP(TermLow-$B126,ExitCharge,2,TRUE),0)</f>
        <v>0</v>
      </c>
      <c r="AJ126" s="32">
        <f>IF($B126&lt;=TermLow,SUM(AG126:AI126)-'Policy projection'!$C126*'Fund Projection'!$G126,0)</f>
        <v>0</v>
      </c>
      <c r="AK126" s="33">
        <f t="shared" si="17"/>
        <v>0</v>
      </c>
      <c r="AL126" s="31">
        <f>IF($B126&lt;=TermMed,'Policy projection'!$C126*(PremiumHigh*VLOOKUP(PremiumHigh,PremiumCharge,2)),0)</f>
        <v>0</v>
      </c>
      <c r="AM126" s="32">
        <f>IF($B126&lt;=TermMed,'Policy projection'!$C126*(AllocPremHigh*'Fund Projection'!$E126),0)</f>
        <v>0</v>
      </c>
      <c r="AN126" s="32">
        <f>IF($B126&lt;=TermMed,'Policy projection'!$E126*'Fund Projection'!$F126*AllocPremHigh*VLOOKUP(TermMed-$B126,ExitCharge,2,TRUE),0)</f>
        <v>0</v>
      </c>
      <c r="AO126" s="32">
        <f>IF($B126&lt;=TermMed,SUM(AL126:AN126)-'Policy projection'!$C126*'Fund Projection'!$G126,0)</f>
        <v>0</v>
      </c>
      <c r="AP126" s="33">
        <f t="shared" si="18"/>
        <v>0</v>
      </c>
      <c r="AQ126" s="31">
        <f>IF($B126&lt;=TermHigh,'Policy projection'!$C126*(PremiumHigh*VLOOKUP(PremiumHigh,PremiumCharge,2)),0)</f>
        <v>0</v>
      </c>
      <c r="AR126" s="32">
        <f>IF($B126&lt;=TermHigh,'Policy projection'!$C126*(AllocPremHigh*'Fund Projection'!$E126),0)</f>
        <v>12.89374712594052</v>
      </c>
      <c r="AS126" s="32">
        <f>IF($B126&lt;=TermHigh,'Policy projection'!$E126*'Fund Projection'!$F126*AllocPremHigh*VLOOKUP(TermHigh-$B126,ExitCharge,2,TRUE),0)</f>
        <v>1.2883002336668903</v>
      </c>
      <c r="AT126" s="32">
        <f>IF($B126&lt;=TermHigh,SUM(AQ126:AS126)-'Policy projection'!$C126*'Fund Projection'!$G126,0)</f>
        <v>13.162308731468368</v>
      </c>
      <c r="AU126" s="33">
        <f t="shared" si="19"/>
        <v>752.07625995532032</v>
      </c>
    </row>
    <row r="127" spans="1:47" x14ac:dyDescent="0.3">
      <c r="A127">
        <f t="shared" si="21"/>
        <v>122</v>
      </c>
      <c r="B127">
        <f t="shared" si="20"/>
        <v>11</v>
      </c>
      <c r="C127" s="31">
        <f>IF($B127&lt;=TermLow,'Policy projection'!$C127*(PremiumLow*VLOOKUP(PremiumLow,PremiumCharge,2)),0)</f>
        <v>0</v>
      </c>
      <c r="D127" s="32">
        <f>IF($B127&lt;=TermLow,'Policy projection'!$C127*(AllocPremLow*'Fund Projection'!$E127),0)</f>
        <v>0</v>
      </c>
      <c r="E127" s="32">
        <f>IF($B127&lt;=TermLow,'Policy projection'!$E127*'Fund Projection'!$F127*AllocPremLow*VLOOKUP(TermLow-$B127,ExitCharge,2,TRUE),0)</f>
        <v>0</v>
      </c>
      <c r="F127" s="32">
        <f>IF($B127&lt;=TermLow,SUM(C127:E127)-'Policy projection'!$C127*'Fund Projection'!$G127,0)</f>
        <v>0</v>
      </c>
      <c r="G127" s="33">
        <f t="shared" si="11"/>
        <v>0</v>
      </c>
      <c r="H127" s="31">
        <f>IF($B127&lt;=TermMed,'Policy projection'!$C127*(PremiumLow*VLOOKUP(PremiumLow,PremiumCharge,2)),0)</f>
        <v>0</v>
      </c>
      <c r="I127" s="32">
        <f>IF($B127&lt;=TermMed,'Policy projection'!$C127*(AllocPremLow*'Fund Projection'!$E127),0)</f>
        <v>0</v>
      </c>
      <c r="J127" s="32">
        <f>IF($B127&lt;=TermMed,'Policy projection'!$E127*'Fund Projection'!$F127*AllocPremLow*VLOOKUP(TermMed-$B127,ExitCharge,2,TRUE),0)</f>
        <v>0</v>
      </c>
      <c r="K127" s="32">
        <f>IF($B127&lt;=TermMed,SUM(H127:J127)-'Policy projection'!$C127*'Fund Projection'!$G127,0)</f>
        <v>0</v>
      </c>
      <c r="L127" s="33">
        <f t="shared" si="12"/>
        <v>0</v>
      </c>
      <c r="M127" s="31">
        <f>IF($B127&lt;=TermHigh,'Policy projection'!$C127*(PremiumLow*VLOOKUP(PremiumLow,PremiumCharge,2)),0)</f>
        <v>0.86036974840253388</v>
      </c>
      <c r="N127" s="32">
        <f>IF($B127&lt;=TermHigh,'Policy projection'!$C127*(AllocPremLow*'Fund Projection'!$E127),0)</f>
        <v>3.1408238095523386</v>
      </c>
      <c r="O127" s="32">
        <f>IF($B127&lt;=TermHigh,'Policy projection'!$E127*'Fund Projection'!$F127*AllocPremLow*VLOOKUP(TermHigh-$B127,ExitCharge,2,TRUE),0)</f>
        <v>0.31382064563777118</v>
      </c>
      <c r="P127" s="32">
        <f>IF($B127&lt;=TermHigh,SUM(M127:O127)-'Policy projection'!$C127*'Fund Projection'!$G127,0)</f>
        <v>3.2994418450861933</v>
      </c>
      <c r="Q127" s="33">
        <f t="shared" si="13"/>
        <v>183.67074185915075</v>
      </c>
      <c r="R127" s="31">
        <f>IF($B127&lt;=TermLow,'Policy projection'!$C127*(PremiumMed*VLOOKUP(PremiumMed,PremiumCharge,2)),0)</f>
        <v>0</v>
      </c>
      <c r="S127" s="32">
        <f>IF($B127&lt;=TermLow,'Policy projection'!$C127*(AllocPremMed*'Fund Projection'!$E127),0)</f>
        <v>0</v>
      </c>
      <c r="T127" s="32">
        <f>IF($B127&lt;=TermLow,'Policy projection'!$E127*'Fund Projection'!$F127*AllocPremMed*VLOOKUP(TermLow-$B127,ExitCharge,2,TRUE),0)</f>
        <v>0</v>
      </c>
      <c r="U127" s="32">
        <f>IF($B127&lt;=TermLow,SUM(R127:T127)-'Policy projection'!$C127*'Fund Projection'!$G127,0)</f>
        <v>0</v>
      </c>
      <c r="V127" s="33">
        <f t="shared" si="14"/>
        <v>0</v>
      </c>
      <c r="W127" s="31">
        <f>IF($B127&lt;=TermMed,'Policy projection'!$C127*(PremiumMed*VLOOKUP(PremiumMed,PremiumCharge,2)),0)</f>
        <v>0</v>
      </c>
      <c r="X127" s="32">
        <f>IF($B127&lt;=TermMed,'Policy projection'!$C127*(AllocPremMed*'Fund Projection'!$E127),0)</f>
        <v>0</v>
      </c>
      <c r="Y127" s="32">
        <f>IF($B127&lt;=TermMed,'Policy projection'!$E127*'Fund Projection'!$F127*AllocPremMed*VLOOKUP(TermMed-$B127,ExitCharge,2,TRUE),0)</f>
        <v>0</v>
      </c>
      <c r="Z127" s="32">
        <f>IF($B127&lt;=TermMed,SUM(W127:Y127)-'Policy projection'!$C127*'Fund Projection'!$G127,0)</f>
        <v>0</v>
      </c>
      <c r="AA127" s="33">
        <f t="shared" si="15"/>
        <v>0</v>
      </c>
      <c r="AB127" s="31">
        <f>IF($B127&lt;=TermHigh,'Policy projection'!$C127*(PremiumMed*VLOOKUP(PremiumMed,PremiumCharge,2)),0)</f>
        <v>0.57357983226835596</v>
      </c>
      <c r="AC127" s="32">
        <f>IF($B127&lt;=TermHigh,'Policy projection'!$C127*(AllocPremMed*'Fund Projection'!$E127),0)</f>
        <v>6.4111661267150835</v>
      </c>
      <c r="AD127" s="32">
        <f>IF($B127&lt;=TermHigh,'Policy projection'!$E127*'Fund Projection'!$F127*AllocPremMed*VLOOKUP(TermHigh-$B127,ExitCharge,2,TRUE),0)</f>
        <v>0.64058234882761544</v>
      </c>
      <c r="AE127" s="32">
        <f>IF($B127&lt;=TermHigh,SUM(AB127:AD127)-'Policy projection'!$C127*'Fund Projection'!$G127,0)</f>
        <v>6.6097559493046045</v>
      </c>
      <c r="AF127" s="33">
        <f t="shared" si="16"/>
        <v>369.79636200843328</v>
      </c>
      <c r="AG127" s="31">
        <f>IF($B127&lt;=TermLow,'Policy projection'!$C127*(PremiumHigh*VLOOKUP(PremiumHigh,PremiumCharge,2)),0)</f>
        <v>0</v>
      </c>
      <c r="AH127" s="32">
        <f>IF($B127&lt;=TermLow,'Policy projection'!$C127*(AllocPremHigh*'Fund Projection'!$E127),0)</f>
        <v>0</v>
      </c>
      <c r="AI127" s="32">
        <f>IF($B127&lt;=TermLow,'Policy projection'!$E127*'Fund Projection'!$F127*AllocPremHigh*VLOOKUP(TermLow-$B127,ExitCharge,2,TRUE),0)</f>
        <v>0</v>
      </c>
      <c r="AJ127" s="32">
        <f>IF($B127&lt;=TermLow,SUM(AG127:AI127)-'Policy projection'!$C127*'Fund Projection'!$G127,0)</f>
        <v>0</v>
      </c>
      <c r="AK127" s="33">
        <f t="shared" si="17"/>
        <v>0</v>
      </c>
      <c r="AL127" s="31">
        <f>IF($B127&lt;=TermMed,'Policy projection'!$C127*(PremiumHigh*VLOOKUP(PremiumHigh,PremiumCharge,2)),0)</f>
        <v>0</v>
      </c>
      <c r="AM127" s="32">
        <f>IF($B127&lt;=TermMed,'Policy projection'!$C127*(AllocPremHigh*'Fund Projection'!$E127),0)</f>
        <v>0</v>
      </c>
      <c r="AN127" s="32">
        <f>IF($B127&lt;=TermMed,'Policy projection'!$E127*'Fund Projection'!$F127*AllocPremHigh*VLOOKUP(TermMed-$B127,ExitCharge,2,TRUE),0)</f>
        <v>0</v>
      </c>
      <c r="AO127" s="32">
        <f>IF($B127&lt;=TermMed,SUM(AL127:AN127)-'Policy projection'!$C127*'Fund Projection'!$G127,0)</f>
        <v>0</v>
      </c>
      <c r="AP127" s="33">
        <f t="shared" si="18"/>
        <v>0</v>
      </c>
      <c r="AQ127" s="31">
        <f>IF($B127&lt;=TermHigh,'Policy projection'!$C127*(PremiumHigh*VLOOKUP(PremiumHigh,PremiumCharge,2)),0)</f>
        <v>0</v>
      </c>
      <c r="AR127" s="32">
        <f>IF($B127&lt;=TermHigh,'Policy projection'!$C127*(AllocPremHigh*'Fund Projection'!$E127),0)</f>
        <v>12.951850761040571</v>
      </c>
      <c r="AS127" s="32">
        <f>IF($B127&lt;=TermHigh,'Policy projection'!$E127*'Fund Projection'!$F127*AllocPremHigh*VLOOKUP(TermHigh-$B127,ExitCharge,2,TRUE),0)</f>
        <v>1.2941057552073039</v>
      </c>
      <c r="AT127" s="32">
        <f>IF($B127&lt;=TermHigh,SUM(AQ127:AS127)-'Policy projection'!$C127*'Fund Projection'!$G127,0)</f>
        <v>13.230384157741426</v>
      </c>
      <c r="AU127" s="33">
        <f t="shared" si="19"/>
        <v>742.04760230699912</v>
      </c>
    </row>
    <row r="128" spans="1:47" x14ac:dyDescent="0.3">
      <c r="A128">
        <f t="shared" si="21"/>
        <v>123</v>
      </c>
      <c r="B128">
        <f t="shared" si="20"/>
        <v>11</v>
      </c>
      <c r="C128" s="31">
        <f>IF($B128&lt;=TermLow,'Policy projection'!$C128*(PremiumLow*VLOOKUP(PremiumLow,PremiumCharge,2)),0)</f>
        <v>0</v>
      </c>
      <c r="D128" s="32">
        <f>IF($B128&lt;=TermLow,'Policy projection'!$C128*(AllocPremLow*'Fund Projection'!$E128),0)</f>
        <v>0</v>
      </c>
      <c r="E128" s="32">
        <f>IF($B128&lt;=TermLow,'Policy projection'!$E128*'Fund Projection'!$F128*AllocPremLow*VLOOKUP(TermLow-$B128,ExitCharge,2,TRUE),0)</f>
        <v>0</v>
      </c>
      <c r="F128" s="32">
        <f>IF($B128&lt;=TermLow,SUM(C128:E128)-'Policy projection'!$C128*'Fund Projection'!$G128,0)</f>
        <v>0</v>
      </c>
      <c r="G128" s="33">
        <f t="shared" si="11"/>
        <v>0</v>
      </c>
      <c r="H128" s="31">
        <f>IF($B128&lt;=TermMed,'Policy projection'!$C128*(PremiumLow*VLOOKUP(PremiumLow,PremiumCharge,2)),0)</f>
        <v>0</v>
      </c>
      <c r="I128" s="32">
        <f>IF($B128&lt;=TermMed,'Policy projection'!$C128*(AllocPremLow*'Fund Projection'!$E128),0)</f>
        <v>0</v>
      </c>
      <c r="J128" s="32">
        <f>IF($B128&lt;=TermMed,'Policy projection'!$E128*'Fund Projection'!$F128*AllocPremLow*VLOOKUP(TermMed-$B128,ExitCharge,2,TRUE),0)</f>
        <v>0</v>
      </c>
      <c r="K128" s="32">
        <f>IF($B128&lt;=TermMed,SUM(H128:J128)-'Policy projection'!$C128*'Fund Projection'!$G128,0)</f>
        <v>0</v>
      </c>
      <c r="L128" s="33">
        <f t="shared" si="12"/>
        <v>0</v>
      </c>
      <c r="M128" s="31">
        <f>IF($B128&lt;=TermHigh,'Policy projection'!$C128*(PremiumLow*VLOOKUP(PremiumLow,PremiumCharge,2)),0)</f>
        <v>0.85642638705568896</v>
      </c>
      <c r="N128" s="32">
        <f>IF($B128&lt;=TermHigh,'Policy projection'!$C128*(AllocPremLow*'Fund Projection'!$E128),0)</f>
        <v>3.1547661906844078</v>
      </c>
      <c r="O128" s="32">
        <f>IF($B128&lt;=TermHigh,'Policy projection'!$E128*'Fund Projection'!$F128*AllocPremLow*VLOOKUP(TermHigh-$B128,ExitCharge,2,TRUE),0)</f>
        <v>0.3152137218858837</v>
      </c>
      <c r="P128" s="32">
        <f>IF($B128&lt;=TermHigh,SUM(M128:O128)-'Policy projection'!$C128*'Fund Projection'!$G128,0)</f>
        <v>3.3149831889367527</v>
      </c>
      <c r="Q128" s="33">
        <f t="shared" si="13"/>
        <v>181.13659477181102</v>
      </c>
      <c r="R128" s="31">
        <f>IF($B128&lt;=TermLow,'Policy projection'!$C128*(PremiumMed*VLOOKUP(PremiumMed,PremiumCharge,2)),0)</f>
        <v>0</v>
      </c>
      <c r="S128" s="32">
        <f>IF($B128&lt;=TermLow,'Policy projection'!$C128*(AllocPremMed*'Fund Projection'!$E128),0)</f>
        <v>0</v>
      </c>
      <c r="T128" s="32">
        <f>IF($B128&lt;=TermLow,'Policy projection'!$E128*'Fund Projection'!$F128*AllocPremMed*VLOOKUP(TermLow-$B128,ExitCharge,2,TRUE),0)</f>
        <v>0</v>
      </c>
      <c r="U128" s="32">
        <f>IF($B128&lt;=TermLow,SUM(R128:T128)-'Policy projection'!$C128*'Fund Projection'!$G128,0)</f>
        <v>0</v>
      </c>
      <c r="V128" s="33">
        <f t="shared" si="14"/>
        <v>0</v>
      </c>
      <c r="W128" s="31">
        <f>IF($B128&lt;=TermMed,'Policy projection'!$C128*(PremiumMed*VLOOKUP(PremiumMed,PremiumCharge,2)),0)</f>
        <v>0</v>
      </c>
      <c r="X128" s="32">
        <f>IF($B128&lt;=TermMed,'Policy projection'!$C128*(AllocPremMed*'Fund Projection'!$E128),0)</f>
        <v>0</v>
      </c>
      <c r="Y128" s="32">
        <f>IF($B128&lt;=TermMed,'Policy projection'!$E128*'Fund Projection'!$F128*AllocPremMed*VLOOKUP(TermMed-$B128,ExitCharge,2,TRUE),0)</f>
        <v>0</v>
      </c>
      <c r="Z128" s="32">
        <f>IF($B128&lt;=TermMed,SUM(W128:Y128)-'Policy projection'!$C128*'Fund Projection'!$G128,0)</f>
        <v>0</v>
      </c>
      <c r="AA128" s="33">
        <f t="shared" si="15"/>
        <v>0</v>
      </c>
      <c r="AB128" s="31">
        <f>IF($B128&lt;=TermHigh,'Policy projection'!$C128*(PremiumMed*VLOOKUP(PremiumMed,PremiumCharge,2)),0)</f>
        <v>0.57095092470379261</v>
      </c>
      <c r="AC128" s="32">
        <f>IF($B128&lt;=TermHigh,'Policy projection'!$C128*(AllocPremMed*'Fund Projection'!$E128),0)</f>
        <v>6.4396258325310587</v>
      </c>
      <c r="AD128" s="32">
        <f>IF($B128&lt;=TermHigh,'Policy projection'!$E128*'Fund Projection'!$F128*AllocPremMed*VLOOKUP(TermHigh-$B128,ExitCharge,2,TRUE),0)</f>
        <v>0.64342594776706152</v>
      </c>
      <c r="AE128" s="32">
        <f>IF($B128&lt;=TermHigh,SUM(AB128:AD128)-'Policy projection'!$C128*'Fund Projection'!$G128,0)</f>
        <v>6.6425795943126857</v>
      </c>
      <c r="AF128" s="33">
        <f t="shared" si="16"/>
        <v>364.72742423416383</v>
      </c>
      <c r="AG128" s="31">
        <f>IF($B128&lt;=TermLow,'Policy projection'!$C128*(PremiumHigh*VLOOKUP(PremiumHigh,PremiumCharge,2)),0)</f>
        <v>0</v>
      </c>
      <c r="AH128" s="32">
        <f>IF($B128&lt;=TermLow,'Policy projection'!$C128*(AllocPremHigh*'Fund Projection'!$E128),0)</f>
        <v>0</v>
      </c>
      <c r="AI128" s="32">
        <f>IF($B128&lt;=TermLow,'Policy projection'!$E128*'Fund Projection'!$F128*AllocPremHigh*VLOOKUP(TermLow-$B128,ExitCharge,2,TRUE),0)</f>
        <v>0</v>
      </c>
      <c r="AJ128" s="32">
        <f>IF($B128&lt;=TermLow,SUM(AG128:AI128)-'Policy projection'!$C128*'Fund Projection'!$G128,0)</f>
        <v>0</v>
      </c>
      <c r="AK128" s="33">
        <f t="shared" si="17"/>
        <v>0</v>
      </c>
      <c r="AL128" s="31">
        <f>IF($B128&lt;=TermMed,'Policy projection'!$C128*(PremiumHigh*VLOOKUP(PremiumHigh,PremiumCharge,2)),0)</f>
        <v>0</v>
      </c>
      <c r="AM128" s="32">
        <f>IF($B128&lt;=TermMed,'Policy projection'!$C128*(AllocPremHigh*'Fund Projection'!$E128),0)</f>
        <v>0</v>
      </c>
      <c r="AN128" s="32">
        <f>IF($B128&lt;=TermMed,'Policy projection'!$E128*'Fund Projection'!$F128*AllocPremHigh*VLOOKUP(TermMed-$B128,ExitCharge,2,TRUE),0)</f>
        <v>0</v>
      </c>
      <c r="AO128" s="32">
        <f>IF($B128&lt;=TermMed,SUM(AL128:AN128)-'Policy projection'!$C128*'Fund Projection'!$G128,0)</f>
        <v>0</v>
      </c>
      <c r="AP128" s="33">
        <f t="shared" si="18"/>
        <v>0</v>
      </c>
      <c r="AQ128" s="31">
        <f>IF($B128&lt;=TermHigh,'Policy projection'!$C128*(PremiumHigh*VLOOKUP(PremiumHigh,PremiumCharge,2)),0)</f>
        <v>0</v>
      </c>
      <c r="AR128" s="32">
        <f>IF($B128&lt;=TermHigh,'Policy projection'!$C128*(AllocPremHigh*'Fund Projection'!$E128),0)</f>
        <v>13.009345116224361</v>
      </c>
      <c r="AS128" s="32">
        <f>IF($B128&lt;=TermHigh,'Policy projection'!$E128*'Fund Projection'!$F128*AllocPremHigh*VLOOKUP(TermHigh-$B128,ExitCharge,2,TRUE),0)</f>
        <v>1.2998503995294173</v>
      </c>
      <c r="AT128" s="32">
        <f>IF($B128&lt;=TermHigh,SUM(AQ128:AS128)-'Policy projection'!$C128*'Fund Projection'!$G128,0)</f>
        <v>13.297772405064551</v>
      </c>
      <c r="AU128" s="33">
        <f t="shared" si="19"/>
        <v>731.90908315887009</v>
      </c>
    </row>
    <row r="129" spans="1:47" x14ac:dyDescent="0.3">
      <c r="A129">
        <f t="shared" si="21"/>
        <v>124</v>
      </c>
      <c r="B129">
        <f t="shared" si="20"/>
        <v>11</v>
      </c>
      <c r="C129" s="31">
        <f>IF($B129&lt;=TermLow,'Policy projection'!$C129*(PremiumLow*VLOOKUP(PremiumLow,PremiumCharge,2)),0)</f>
        <v>0</v>
      </c>
      <c r="D129" s="32">
        <f>IF($B129&lt;=TermLow,'Policy projection'!$C129*(AllocPremLow*'Fund Projection'!$E129),0)</f>
        <v>0</v>
      </c>
      <c r="E129" s="32">
        <f>IF($B129&lt;=TermLow,'Policy projection'!$E129*'Fund Projection'!$F129*AllocPremLow*VLOOKUP(TermLow-$B129,ExitCharge,2,TRUE),0)</f>
        <v>0</v>
      </c>
      <c r="F129" s="32">
        <f>IF($B129&lt;=TermLow,SUM(C129:E129)-'Policy projection'!$C129*'Fund Projection'!$G129,0)</f>
        <v>0</v>
      </c>
      <c r="G129" s="33">
        <f t="shared" si="11"/>
        <v>0</v>
      </c>
      <c r="H129" s="31">
        <f>IF($B129&lt;=TermMed,'Policy projection'!$C129*(PremiumLow*VLOOKUP(PremiumLow,PremiumCharge,2)),0)</f>
        <v>0</v>
      </c>
      <c r="I129" s="32">
        <f>IF($B129&lt;=TermMed,'Policy projection'!$C129*(AllocPremLow*'Fund Projection'!$E129),0)</f>
        <v>0</v>
      </c>
      <c r="J129" s="32">
        <f>IF($B129&lt;=TermMed,'Policy projection'!$E129*'Fund Projection'!$F129*AllocPremLow*VLOOKUP(TermMed-$B129,ExitCharge,2,TRUE),0)</f>
        <v>0</v>
      </c>
      <c r="K129" s="32">
        <f>IF($B129&lt;=TermMed,SUM(H129:J129)-'Policy projection'!$C129*'Fund Projection'!$G129,0)</f>
        <v>0</v>
      </c>
      <c r="L129" s="33">
        <f t="shared" si="12"/>
        <v>0</v>
      </c>
      <c r="M129" s="31">
        <f>IF($B129&lt;=TermHigh,'Policy projection'!$C129*(PremiumLow*VLOOKUP(PremiumLow,PremiumCharge,2)),0)</f>
        <v>0.8525010994483504</v>
      </c>
      <c r="N129" s="32">
        <f>IF($B129&lt;=TermHigh,'Policy projection'!$C129*(AllocPremLow*'Fund Projection'!$E129),0)</f>
        <v>3.168561742014778</v>
      </c>
      <c r="O129" s="32">
        <f>IF($B129&lt;=TermHigh,'Policy projection'!$E129*'Fund Projection'!$F129*AllocPremLow*VLOOKUP(TermHigh-$B129,ExitCharge,2,TRUE),0)</f>
        <v>0.31659212738964326</v>
      </c>
      <c r="P129" s="32">
        <f>IF($B129&lt;=TermHigh,SUM(M129:O129)-'Policy projection'!$C129*'Fund Projection'!$G129,0)</f>
        <v>3.3303641537101534</v>
      </c>
      <c r="Q129" s="33">
        <f t="shared" si="13"/>
        <v>178.57634739442346</v>
      </c>
      <c r="R129" s="31">
        <f>IF($B129&lt;=TermLow,'Policy projection'!$C129*(PremiumMed*VLOOKUP(PremiumMed,PremiumCharge,2)),0)</f>
        <v>0</v>
      </c>
      <c r="S129" s="32">
        <f>IF($B129&lt;=TermLow,'Policy projection'!$C129*(AllocPremMed*'Fund Projection'!$E129),0)</f>
        <v>0</v>
      </c>
      <c r="T129" s="32">
        <f>IF($B129&lt;=TermLow,'Policy projection'!$E129*'Fund Projection'!$F129*AllocPremMed*VLOOKUP(TermLow-$B129,ExitCharge,2,TRUE),0)</f>
        <v>0</v>
      </c>
      <c r="U129" s="32">
        <f>IF($B129&lt;=TermLow,SUM(R129:T129)-'Policy projection'!$C129*'Fund Projection'!$G129,0)</f>
        <v>0</v>
      </c>
      <c r="V129" s="33">
        <f t="shared" si="14"/>
        <v>0</v>
      </c>
      <c r="W129" s="31">
        <f>IF($B129&lt;=TermMed,'Policy projection'!$C129*(PremiumMed*VLOOKUP(PremiumMed,PremiumCharge,2)),0)</f>
        <v>0</v>
      </c>
      <c r="X129" s="32">
        <f>IF($B129&lt;=TermMed,'Policy projection'!$C129*(AllocPremMed*'Fund Projection'!$E129),0)</f>
        <v>0</v>
      </c>
      <c r="Y129" s="32">
        <f>IF($B129&lt;=TermMed,'Policy projection'!$E129*'Fund Projection'!$F129*AllocPremMed*VLOOKUP(TermMed-$B129,ExitCharge,2,TRUE),0)</f>
        <v>0</v>
      </c>
      <c r="Z129" s="32">
        <f>IF($B129&lt;=TermMed,SUM(W129:Y129)-'Policy projection'!$C129*'Fund Projection'!$G129,0)</f>
        <v>0</v>
      </c>
      <c r="AA129" s="33">
        <f t="shared" si="15"/>
        <v>0</v>
      </c>
      <c r="AB129" s="31">
        <f>IF($B129&lt;=TermHigh,'Policy projection'!$C129*(PremiumMed*VLOOKUP(PremiumMed,PremiumCharge,2)),0)</f>
        <v>0.56833406629890026</v>
      </c>
      <c r="AC129" s="32">
        <f>IF($B129&lt;=TermHigh,'Policy projection'!$C129*(AllocPremMed*'Fund Projection'!$E129),0)</f>
        <v>6.4677858239064543</v>
      </c>
      <c r="AD129" s="32">
        <f>IF($B129&lt;=TermHigh,'Policy projection'!$E129*'Fund Projection'!$F129*AllocPremMed*VLOOKUP(TermHigh-$B129,ExitCharge,2,TRUE),0)</f>
        <v>0.64623960023865323</v>
      </c>
      <c r="AE129" s="32">
        <f>IF($B129&lt;=TermHigh,SUM(AB129:AD129)-'Policy projection'!$C129*'Fund Projection'!$G129,0)</f>
        <v>6.6750686753013895</v>
      </c>
      <c r="AF129" s="33">
        <f t="shared" si="16"/>
        <v>359.60454224082685</v>
      </c>
      <c r="AG129" s="31">
        <f>IF($B129&lt;=TermLow,'Policy projection'!$C129*(PremiumHigh*VLOOKUP(PremiumHigh,PremiumCharge,2)),0)</f>
        <v>0</v>
      </c>
      <c r="AH129" s="32">
        <f>IF($B129&lt;=TermLow,'Policy projection'!$C129*(AllocPremHigh*'Fund Projection'!$E129),0)</f>
        <v>0</v>
      </c>
      <c r="AI129" s="32">
        <f>IF($B129&lt;=TermLow,'Policy projection'!$E129*'Fund Projection'!$F129*AllocPremHigh*VLOOKUP(TermLow-$B129,ExitCharge,2,TRUE),0)</f>
        <v>0</v>
      </c>
      <c r="AJ129" s="32">
        <f>IF($B129&lt;=TermLow,SUM(AG129:AI129)-'Policy projection'!$C129*'Fund Projection'!$G129,0)</f>
        <v>0</v>
      </c>
      <c r="AK129" s="33">
        <f t="shared" si="17"/>
        <v>0</v>
      </c>
      <c r="AL129" s="31">
        <f>IF($B129&lt;=TermMed,'Policy projection'!$C129*(PremiumHigh*VLOOKUP(PremiumHigh,PremiumCharge,2)),0)</f>
        <v>0</v>
      </c>
      <c r="AM129" s="32">
        <f>IF($B129&lt;=TermMed,'Policy projection'!$C129*(AllocPremHigh*'Fund Projection'!$E129),0)</f>
        <v>0</v>
      </c>
      <c r="AN129" s="32">
        <f>IF($B129&lt;=TermMed,'Policy projection'!$E129*'Fund Projection'!$F129*AllocPremHigh*VLOOKUP(TermMed-$B129,ExitCharge,2,TRUE),0)</f>
        <v>0</v>
      </c>
      <c r="AO129" s="32">
        <f>IF($B129&lt;=TermMed,SUM(AL129:AN129)-'Policy projection'!$C129*'Fund Projection'!$G129,0)</f>
        <v>0</v>
      </c>
      <c r="AP129" s="33">
        <f t="shared" si="18"/>
        <v>0</v>
      </c>
      <c r="AQ129" s="31">
        <f>IF($B129&lt;=TermHigh,'Policy projection'!$C129*(PremiumHigh*VLOOKUP(PremiumHigh,PremiumCharge,2)),0)</f>
        <v>0</v>
      </c>
      <c r="AR129" s="32">
        <f>IF($B129&lt;=TermHigh,'Policy projection'!$C129*(AllocPremHigh*'Fund Projection'!$E129),0)</f>
        <v>13.066233987689806</v>
      </c>
      <c r="AS129" s="32">
        <f>IF($B129&lt;=TermHigh,'Policy projection'!$E129*'Fund Projection'!$F129*AllocPremHigh*VLOOKUP(TermHigh-$B129,ExitCharge,2,TRUE),0)</f>
        <v>1.3055345459366732</v>
      </c>
      <c r="AT129" s="32">
        <f>IF($B129&lt;=TermHigh,SUM(AQ129:AS129)-'Policy projection'!$C129*'Fund Projection'!$G129,0)</f>
        <v>13.364477718483862</v>
      </c>
      <c r="AU129" s="33">
        <f t="shared" si="19"/>
        <v>721.66093193363417</v>
      </c>
    </row>
    <row r="130" spans="1:47" x14ac:dyDescent="0.3">
      <c r="A130">
        <f t="shared" si="21"/>
        <v>125</v>
      </c>
      <c r="B130">
        <f t="shared" si="20"/>
        <v>11</v>
      </c>
      <c r="C130" s="31">
        <f>IF($B130&lt;=TermLow,'Policy projection'!$C130*(PremiumLow*VLOOKUP(PremiumLow,PremiumCharge,2)),0)</f>
        <v>0</v>
      </c>
      <c r="D130" s="32">
        <f>IF($B130&lt;=TermLow,'Policy projection'!$C130*(AllocPremLow*'Fund Projection'!$E130),0)</f>
        <v>0</v>
      </c>
      <c r="E130" s="32">
        <f>IF($B130&lt;=TermLow,'Policy projection'!$E130*'Fund Projection'!$F130*AllocPremLow*VLOOKUP(TermLow-$B130,ExitCharge,2,TRUE),0)</f>
        <v>0</v>
      </c>
      <c r="F130" s="32">
        <f>IF($B130&lt;=TermLow,SUM(C130:E130)-'Policy projection'!$C130*'Fund Projection'!$G130,0)</f>
        <v>0</v>
      </c>
      <c r="G130" s="33">
        <f t="shared" si="11"/>
        <v>0</v>
      </c>
      <c r="H130" s="31">
        <f>IF($B130&lt;=TermMed,'Policy projection'!$C130*(PremiumLow*VLOOKUP(PremiumLow,PremiumCharge,2)),0)</f>
        <v>0</v>
      </c>
      <c r="I130" s="32">
        <f>IF($B130&lt;=TermMed,'Policy projection'!$C130*(AllocPremLow*'Fund Projection'!$E130),0)</f>
        <v>0</v>
      </c>
      <c r="J130" s="32">
        <f>IF($B130&lt;=TermMed,'Policy projection'!$E130*'Fund Projection'!$F130*AllocPremLow*VLOOKUP(TermMed-$B130,ExitCharge,2,TRUE),0)</f>
        <v>0</v>
      </c>
      <c r="K130" s="32">
        <f>IF($B130&lt;=TermMed,SUM(H130:J130)-'Policy projection'!$C130*'Fund Projection'!$G130,0)</f>
        <v>0</v>
      </c>
      <c r="L130" s="33">
        <f t="shared" si="12"/>
        <v>0</v>
      </c>
      <c r="M130" s="31">
        <f>IF($B130&lt;=TermHigh,'Policy projection'!$C130*(PremiumLow*VLOOKUP(PremiumLow,PremiumCharge,2)),0)</f>
        <v>0.84859380274254548</v>
      </c>
      <c r="N130" s="32">
        <f>IF($B130&lt;=TermHigh,'Policy projection'!$C130*(AllocPremLow*'Fund Projection'!$E130),0)</f>
        <v>3.1822113791898823</v>
      </c>
      <c r="O130" s="32">
        <f>IF($B130&lt;=TermHigh,'Policy projection'!$E130*'Fund Projection'!$F130*AllocPremLow*VLOOKUP(TermHigh-$B130,ExitCharge,2,TRUE),0)</f>
        <v>0.31795595363738904</v>
      </c>
      <c r="P130" s="32">
        <f>IF($B130&lt;=TermHigh,SUM(M130:O130)-'Policy projection'!$C130*'Fund Projection'!$G130,0)</f>
        <v>3.3455857329638157</v>
      </c>
      <c r="Q130" s="33">
        <f t="shared" si="13"/>
        <v>175.99005135485675</v>
      </c>
      <c r="R130" s="31">
        <f>IF($B130&lt;=TermLow,'Policy projection'!$C130*(PremiumMed*VLOOKUP(PremiumMed,PremiumCharge,2)),0)</f>
        <v>0</v>
      </c>
      <c r="S130" s="32">
        <f>IF($B130&lt;=TermLow,'Policy projection'!$C130*(AllocPremMed*'Fund Projection'!$E130),0)</f>
        <v>0</v>
      </c>
      <c r="T130" s="32">
        <f>IF($B130&lt;=TermLow,'Policy projection'!$E130*'Fund Projection'!$F130*AllocPremMed*VLOOKUP(TermLow-$B130,ExitCharge,2,TRUE),0)</f>
        <v>0</v>
      </c>
      <c r="U130" s="32">
        <f>IF($B130&lt;=TermLow,SUM(R130:T130)-'Policy projection'!$C130*'Fund Projection'!$G130,0)</f>
        <v>0</v>
      </c>
      <c r="V130" s="33">
        <f t="shared" si="14"/>
        <v>0</v>
      </c>
      <c r="W130" s="31">
        <f>IF($B130&lt;=TermMed,'Policy projection'!$C130*(PremiumMed*VLOOKUP(PremiumMed,PremiumCharge,2)),0)</f>
        <v>0</v>
      </c>
      <c r="X130" s="32">
        <f>IF($B130&lt;=TermMed,'Policy projection'!$C130*(AllocPremMed*'Fund Projection'!$E130),0)</f>
        <v>0</v>
      </c>
      <c r="Y130" s="32">
        <f>IF($B130&lt;=TermMed,'Policy projection'!$E130*'Fund Projection'!$F130*AllocPremMed*VLOOKUP(TermMed-$B130,ExitCharge,2,TRUE),0)</f>
        <v>0</v>
      </c>
      <c r="Z130" s="32">
        <f>IF($B130&lt;=TermMed,SUM(W130:Y130)-'Policy projection'!$C130*'Fund Projection'!$G130,0)</f>
        <v>0</v>
      </c>
      <c r="AA130" s="33">
        <f t="shared" si="15"/>
        <v>0</v>
      </c>
      <c r="AB130" s="31">
        <f>IF($B130&lt;=TermHigh,'Policy projection'!$C130*(PremiumMed*VLOOKUP(PremiumMed,PremiumCharge,2)),0)</f>
        <v>0.56572920182836361</v>
      </c>
      <c r="AC130" s="32">
        <f>IF($B130&lt;=TermHigh,'Policy projection'!$C130*(AllocPremMed*'Fund Projection'!$E130),0)</f>
        <v>6.4956479698927501</v>
      </c>
      <c r="AD130" s="32">
        <f>IF($B130&lt;=TermHigh,'Policy projection'!$E130*'Fund Projection'!$F130*AllocPremMed*VLOOKUP(TermHigh-$B130,ExitCharge,2,TRUE),0)</f>
        <v>0.64902349299178386</v>
      </c>
      <c r="AE130" s="32">
        <f>IF($B130&lt;=TermHigh,SUM(AB130:AD130)-'Policy projection'!$C130*'Fund Projection'!$G130,0)</f>
        <v>6.7072252621068973</v>
      </c>
      <c r="AF130" s="33">
        <f t="shared" si="16"/>
        <v>354.42782582486223</v>
      </c>
      <c r="AG130" s="31">
        <f>IF($B130&lt;=TermLow,'Policy projection'!$C130*(PremiumHigh*VLOOKUP(PremiumHigh,PremiumCharge,2)),0)</f>
        <v>0</v>
      </c>
      <c r="AH130" s="32">
        <f>IF($B130&lt;=TermLow,'Policy projection'!$C130*(AllocPremHigh*'Fund Projection'!$E130),0)</f>
        <v>0</v>
      </c>
      <c r="AI130" s="32">
        <f>IF($B130&lt;=TermLow,'Policy projection'!$E130*'Fund Projection'!$F130*AllocPremHigh*VLOOKUP(TermLow-$B130,ExitCharge,2,TRUE),0)</f>
        <v>0</v>
      </c>
      <c r="AJ130" s="32">
        <f>IF($B130&lt;=TermLow,SUM(AG130:AI130)-'Policy projection'!$C130*'Fund Projection'!$G130,0)</f>
        <v>0</v>
      </c>
      <c r="AK130" s="33">
        <f t="shared" si="17"/>
        <v>0</v>
      </c>
      <c r="AL130" s="31">
        <f>IF($B130&lt;=TermMed,'Policy projection'!$C130*(PremiumHigh*VLOOKUP(PremiumHigh,PremiumCharge,2)),0)</f>
        <v>0</v>
      </c>
      <c r="AM130" s="32">
        <f>IF($B130&lt;=TermMed,'Policy projection'!$C130*(AllocPremHigh*'Fund Projection'!$E130),0)</f>
        <v>0</v>
      </c>
      <c r="AN130" s="32">
        <f>IF($B130&lt;=TermMed,'Policy projection'!$E130*'Fund Projection'!$F130*AllocPremHigh*VLOOKUP(TermMed-$B130,ExitCharge,2,TRUE),0)</f>
        <v>0</v>
      </c>
      <c r="AO130" s="32">
        <f>IF($B130&lt;=TermMed,SUM(AL130:AN130)-'Policy projection'!$C130*'Fund Projection'!$G130,0)</f>
        <v>0</v>
      </c>
      <c r="AP130" s="33">
        <f t="shared" si="18"/>
        <v>0</v>
      </c>
      <c r="AQ130" s="31">
        <f>IF($B130&lt;=TermHigh,'Policy projection'!$C130*(PremiumHigh*VLOOKUP(PremiumHigh,PremiumCharge,2)),0)</f>
        <v>0</v>
      </c>
      <c r="AR130" s="32">
        <f>IF($B130&lt;=TermHigh,'Policy projection'!$C130*(AllocPremHigh*'Fund Projection'!$E130),0)</f>
        <v>13.122521151298484</v>
      </c>
      <c r="AS130" s="32">
        <f>IF($B130&lt;=TermHigh,'Policy projection'!$E130*'Fund Projection'!$F130*AllocPremHigh*VLOOKUP(TermHigh-$B130,ExitCharge,2,TRUE),0)</f>
        <v>1.3111585717005734</v>
      </c>
      <c r="AT130" s="32">
        <f>IF($B130&lt;=TermHigh,SUM(AQ130:AS130)-'Policy projection'!$C130*'Fund Projection'!$G130,0)</f>
        <v>13.430504320393057</v>
      </c>
      <c r="AU130" s="33">
        <f t="shared" si="19"/>
        <v>711.30337476487375</v>
      </c>
    </row>
    <row r="131" spans="1:47" x14ac:dyDescent="0.3">
      <c r="A131">
        <f t="shared" si="21"/>
        <v>126</v>
      </c>
      <c r="B131">
        <f t="shared" si="20"/>
        <v>11</v>
      </c>
      <c r="C131" s="31">
        <f>IF($B131&lt;=TermLow,'Policy projection'!$C131*(PremiumLow*VLOOKUP(PremiumLow,PremiumCharge,2)),0)</f>
        <v>0</v>
      </c>
      <c r="D131" s="32">
        <f>IF($B131&lt;=TermLow,'Policy projection'!$C131*(AllocPremLow*'Fund Projection'!$E131),0)</f>
        <v>0</v>
      </c>
      <c r="E131" s="32">
        <f>IF($B131&lt;=TermLow,'Policy projection'!$E131*'Fund Projection'!$F131*AllocPremLow*VLOOKUP(TermLow-$B131,ExitCharge,2,TRUE),0)</f>
        <v>0</v>
      </c>
      <c r="F131" s="32">
        <f>IF($B131&lt;=TermLow,SUM(C131:E131)-'Policy projection'!$C131*'Fund Projection'!$G131,0)</f>
        <v>0</v>
      </c>
      <c r="G131" s="33">
        <f t="shared" si="11"/>
        <v>0</v>
      </c>
      <c r="H131" s="31">
        <f>IF($B131&lt;=TermMed,'Policy projection'!$C131*(PremiumLow*VLOOKUP(PremiumLow,PremiumCharge,2)),0)</f>
        <v>0</v>
      </c>
      <c r="I131" s="32">
        <f>IF($B131&lt;=TermMed,'Policy projection'!$C131*(AllocPremLow*'Fund Projection'!$E131),0)</f>
        <v>0</v>
      </c>
      <c r="J131" s="32">
        <f>IF($B131&lt;=TermMed,'Policy projection'!$E131*'Fund Projection'!$F131*AllocPremLow*VLOOKUP(TermMed-$B131,ExitCharge,2,TRUE),0)</f>
        <v>0</v>
      </c>
      <c r="K131" s="32">
        <f>IF($B131&lt;=TermMed,SUM(H131:J131)-'Policy projection'!$C131*'Fund Projection'!$G131,0)</f>
        <v>0</v>
      </c>
      <c r="L131" s="33">
        <f t="shared" si="12"/>
        <v>0</v>
      </c>
      <c r="M131" s="31">
        <f>IF($B131&lt;=TermHigh,'Policy projection'!$C131*(PremiumLow*VLOOKUP(PremiumLow,PremiumCharge,2)),0)</f>
        <v>0.84470441447997546</v>
      </c>
      <c r="N131" s="32">
        <f>IF($B131&lt;=TermHigh,'Policy projection'!$C131*(AllocPremLow*'Fund Projection'!$E131),0)</f>
        <v>3.1957160129492768</v>
      </c>
      <c r="O131" s="32">
        <f>IF($B131&lt;=TermHigh,'Policy projection'!$E131*'Fund Projection'!$F131*AllocPremLow*VLOOKUP(TermHigh-$B131,ExitCharge,2,TRUE),0)</f>
        <v>0.31930529162718196</v>
      </c>
      <c r="P131" s="32">
        <f>IF($B131&lt;=TermHigh,SUM(M131:O131)-'Policy projection'!$C131*'Fund Projection'!$G131,0)</f>
        <v>3.3606489149547052</v>
      </c>
      <c r="Q131" s="33">
        <f t="shared" si="13"/>
        <v>173.37775750253815</v>
      </c>
      <c r="R131" s="31">
        <f>IF($B131&lt;=TermLow,'Policy projection'!$C131*(PremiumMed*VLOOKUP(PremiumMed,PremiumCharge,2)),0)</f>
        <v>0</v>
      </c>
      <c r="S131" s="32">
        <f>IF($B131&lt;=TermLow,'Policy projection'!$C131*(AllocPremMed*'Fund Projection'!$E131),0)</f>
        <v>0</v>
      </c>
      <c r="T131" s="32">
        <f>IF($B131&lt;=TermLow,'Policy projection'!$E131*'Fund Projection'!$F131*AllocPremMed*VLOOKUP(TermLow-$B131,ExitCharge,2,TRUE),0)</f>
        <v>0</v>
      </c>
      <c r="U131" s="32">
        <f>IF($B131&lt;=TermLow,SUM(R131:T131)-'Policy projection'!$C131*'Fund Projection'!$G131,0)</f>
        <v>0</v>
      </c>
      <c r="V131" s="33">
        <f t="shared" si="14"/>
        <v>0</v>
      </c>
      <c r="W131" s="31">
        <f>IF($B131&lt;=TermMed,'Policy projection'!$C131*(PremiumMed*VLOOKUP(PremiumMed,PremiumCharge,2)),0)</f>
        <v>0</v>
      </c>
      <c r="X131" s="32">
        <f>IF($B131&lt;=TermMed,'Policy projection'!$C131*(AllocPremMed*'Fund Projection'!$E131),0)</f>
        <v>0</v>
      </c>
      <c r="Y131" s="32">
        <f>IF($B131&lt;=TermMed,'Policy projection'!$E131*'Fund Projection'!$F131*AllocPremMed*VLOOKUP(TermMed-$B131,ExitCharge,2,TRUE),0)</f>
        <v>0</v>
      </c>
      <c r="Z131" s="32">
        <f>IF($B131&lt;=TermMed,SUM(W131:Y131)-'Policy projection'!$C131*'Fund Projection'!$G131,0)</f>
        <v>0</v>
      </c>
      <c r="AA131" s="33">
        <f t="shared" si="15"/>
        <v>0</v>
      </c>
      <c r="AB131" s="31">
        <f>IF($B131&lt;=TermHigh,'Policy projection'!$C131*(PremiumMed*VLOOKUP(PremiumMed,PremiumCharge,2)),0)</f>
        <v>0.56313627631998364</v>
      </c>
      <c r="AC131" s="32">
        <f>IF($B131&lt;=TermHigh,'Policy projection'!$C131*(AllocPremMed*'Fund Projection'!$E131),0)</f>
        <v>6.5232141295253276</v>
      </c>
      <c r="AD131" s="32">
        <f>IF($B131&lt;=TermHigh,'Policy projection'!$E131*'Fund Projection'!$F131*AllocPremMed*VLOOKUP(TermHigh-$B131,ExitCharge,2,TRUE),0)</f>
        <v>0.65177781177507244</v>
      </c>
      <c r="AE131" s="32">
        <f>IF($B131&lt;=TermHigh,SUM(AB131:AD131)-'Policy projection'!$C131*'Fund Projection'!$G131,0)</f>
        <v>6.7390514135186548</v>
      </c>
      <c r="AF131" s="33">
        <f t="shared" si="16"/>
        <v>349.19738317035893</v>
      </c>
      <c r="AG131" s="31">
        <f>IF($B131&lt;=TermLow,'Policy projection'!$C131*(PremiumHigh*VLOOKUP(PremiumHigh,PremiumCharge,2)),0)</f>
        <v>0</v>
      </c>
      <c r="AH131" s="32">
        <f>IF($B131&lt;=TermLow,'Policy projection'!$C131*(AllocPremHigh*'Fund Projection'!$E131),0)</f>
        <v>0</v>
      </c>
      <c r="AI131" s="32">
        <f>IF($B131&lt;=TermLow,'Policy projection'!$E131*'Fund Projection'!$F131*AllocPremHigh*VLOOKUP(TermLow-$B131,ExitCharge,2,TRUE),0)</f>
        <v>0</v>
      </c>
      <c r="AJ131" s="32">
        <f>IF($B131&lt;=TermLow,SUM(AG131:AI131)-'Policy projection'!$C131*'Fund Projection'!$G131,0)</f>
        <v>0</v>
      </c>
      <c r="AK131" s="33">
        <f t="shared" si="17"/>
        <v>0</v>
      </c>
      <c r="AL131" s="31">
        <f>IF($B131&lt;=TermMed,'Policy projection'!$C131*(PremiumHigh*VLOOKUP(PremiumHigh,PremiumCharge,2)),0)</f>
        <v>0</v>
      </c>
      <c r="AM131" s="32">
        <f>IF($B131&lt;=TermMed,'Policy projection'!$C131*(AllocPremHigh*'Fund Projection'!$E131),0)</f>
        <v>0</v>
      </c>
      <c r="AN131" s="32">
        <f>IF($B131&lt;=TermMed,'Policy projection'!$E131*'Fund Projection'!$F131*AllocPremHigh*VLOOKUP(TermMed-$B131,ExitCharge,2,TRUE),0)</f>
        <v>0</v>
      </c>
      <c r="AO131" s="32">
        <f>IF($B131&lt;=TermMed,SUM(AL131:AN131)-'Policy projection'!$C131*'Fund Projection'!$G131,0)</f>
        <v>0</v>
      </c>
      <c r="AP131" s="33">
        <f t="shared" si="18"/>
        <v>0</v>
      </c>
      <c r="AQ131" s="31">
        <f>IF($B131&lt;=TermHigh,'Policy projection'!$C131*(PremiumHigh*VLOOKUP(PremiumHigh,PremiumCharge,2)),0)</f>
        <v>0</v>
      </c>
      <c r="AR131" s="32">
        <f>IF($B131&lt;=TermHigh,'Policy projection'!$C131*(AllocPremHigh*'Fund Projection'!$E131),0)</f>
        <v>13.178210362677429</v>
      </c>
      <c r="AS131" s="32">
        <f>IF($B131&lt;=TermHigh,'Policy projection'!$E131*'Fund Projection'!$F131*AllocPremHigh*VLOOKUP(TermHigh-$B131,ExitCharge,2,TRUE),0)</f>
        <v>1.3167228520708534</v>
      </c>
      <c r="AT131" s="32">
        <f>IF($B131&lt;=TermHigh,SUM(AQ131:AS131)-'Policy projection'!$C131*'Fund Projection'!$G131,0)</f>
        <v>13.495856410646553</v>
      </c>
      <c r="AU131" s="33">
        <f t="shared" si="19"/>
        <v>700.83663450600102</v>
      </c>
    </row>
    <row r="132" spans="1:47" x14ac:dyDescent="0.3">
      <c r="A132">
        <f t="shared" si="21"/>
        <v>127</v>
      </c>
      <c r="B132">
        <f t="shared" si="20"/>
        <v>11</v>
      </c>
      <c r="C132" s="31">
        <f>IF($B132&lt;=TermLow,'Policy projection'!$C132*(PremiumLow*VLOOKUP(PremiumLow,PremiumCharge,2)),0)</f>
        <v>0</v>
      </c>
      <c r="D132" s="32">
        <f>IF($B132&lt;=TermLow,'Policy projection'!$C132*(AllocPremLow*'Fund Projection'!$E132),0)</f>
        <v>0</v>
      </c>
      <c r="E132" s="32">
        <f>IF($B132&lt;=TermLow,'Policy projection'!$E132*'Fund Projection'!$F132*AllocPremLow*VLOOKUP(TermLow-$B132,ExitCharge,2,TRUE),0)</f>
        <v>0</v>
      </c>
      <c r="F132" s="32">
        <f>IF($B132&lt;=TermLow,SUM(C132:E132)-'Policy projection'!$C132*'Fund Projection'!$G132,0)</f>
        <v>0</v>
      </c>
      <c r="G132" s="33">
        <f t="shared" si="11"/>
        <v>0</v>
      </c>
      <c r="H132" s="31">
        <f>IF($B132&lt;=TermMed,'Policy projection'!$C132*(PremiumLow*VLOOKUP(PremiumLow,PremiumCharge,2)),0)</f>
        <v>0</v>
      </c>
      <c r="I132" s="32">
        <f>IF($B132&lt;=TermMed,'Policy projection'!$C132*(AllocPremLow*'Fund Projection'!$E132),0)</f>
        <v>0</v>
      </c>
      <c r="J132" s="32">
        <f>IF($B132&lt;=TermMed,'Policy projection'!$E132*'Fund Projection'!$F132*AllocPremLow*VLOOKUP(TermMed-$B132,ExitCharge,2,TRUE),0)</f>
        <v>0</v>
      </c>
      <c r="K132" s="32">
        <f>IF($B132&lt;=TermMed,SUM(H132:J132)-'Policy projection'!$C132*'Fund Projection'!$G132,0)</f>
        <v>0</v>
      </c>
      <c r="L132" s="33">
        <f t="shared" si="12"/>
        <v>0</v>
      </c>
      <c r="M132" s="31">
        <f>IF($B132&lt;=TermHigh,'Policy projection'!$C132*(PremiumLow*VLOOKUP(PremiumLow,PremiumCharge,2)),0)</f>
        <v>0.84083285258027574</v>
      </c>
      <c r="N132" s="32">
        <f>IF($B132&lt;=TermHigh,'Policy projection'!$C132*(AllocPremLow*'Fund Projection'!$E132),0)</f>
        <v>3.2090765491502093</v>
      </c>
      <c r="O132" s="32">
        <f>IF($B132&lt;=TermHigh,'Policy projection'!$E132*'Fund Projection'!$F132*AllocPremLow*VLOOKUP(TermHigh-$B132,ExitCharge,2,TRUE),0)</f>
        <v>0.32064023186925844</v>
      </c>
      <c r="P132" s="32">
        <f>IF($B132&lt;=TermHigh,SUM(M132:O132)-'Policy projection'!$C132*'Fund Projection'!$G132,0)</f>
        <v>3.3755546826657725</v>
      </c>
      <c r="Q132" s="33">
        <f t="shared" si="13"/>
        <v>170.73951591051068</v>
      </c>
      <c r="R132" s="31">
        <f>IF($B132&lt;=TermLow,'Policy projection'!$C132*(PremiumMed*VLOOKUP(PremiumMed,PremiumCharge,2)),0)</f>
        <v>0</v>
      </c>
      <c r="S132" s="32">
        <f>IF($B132&lt;=TermLow,'Policy projection'!$C132*(AllocPremMed*'Fund Projection'!$E132),0)</f>
        <v>0</v>
      </c>
      <c r="T132" s="32">
        <f>IF($B132&lt;=TermLow,'Policy projection'!$E132*'Fund Projection'!$F132*AllocPremMed*VLOOKUP(TermLow-$B132,ExitCharge,2,TRUE),0)</f>
        <v>0</v>
      </c>
      <c r="U132" s="32">
        <f>IF($B132&lt;=TermLow,SUM(R132:T132)-'Policy projection'!$C132*'Fund Projection'!$G132,0)</f>
        <v>0</v>
      </c>
      <c r="V132" s="33">
        <f t="shared" si="14"/>
        <v>0</v>
      </c>
      <c r="W132" s="31">
        <f>IF($B132&lt;=TermMed,'Policy projection'!$C132*(PremiumMed*VLOOKUP(PremiumMed,PremiumCharge,2)),0)</f>
        <v>0</v>
      </c>
      <c r="X132" s="32">
        <f>IF($B132&lt;=TermMed,'Policy projection'!$C132*(AllocPremMed*'Fund Projection'!$E132),0)</f>
        <v>0</v>
      </c>
      <c r="Y132" s="32">
        <f>IF($B132&lt;=TermMed,'Policy projection'!$E132*'Fund Projection'!$F132*AllocPremMed*VLOOKUP(TermMed-$B132,ExitCharge,2,TRUE),0)</f>
        <v>0</v>
      </c>
      <c r="Z132" s="32">
        <f>IF($B132&lt;=TermMed,SUM(W132:Y132)-'Policy projection'!$C132*'Fund Projection'!$G132,0)</f>
        <v>0</v>
      </c>
      <c r="AA132" s="33">
        <f t="shared" si="15"/>
        <v>0</v>
      </c>
      <c r="AB132" s="31">
        <f>IF($B132&lt;=TermHigh,'Policy projection'!$C132*(PremiumMed*VLOOKUP(PremiumMed,PremiumCharge,2)),0)</f>
        <v>0.56055523505351712</v>
      </c>
      <c r="AC132" s="32">
        <f>IF($B132&lt;=TermHigh,'Policy projection'!$C132*(AllocPremMed*'Fund Projection'!$E132),0)</f>
        <v>6.5504861518736233</v>
      </c>
      <c r="AD132" s="32">
        <f>IF($B132&lt;=TermHigh,'Policy projection'!$E132*'Fund Projection'!$F132*AllocPremMed*VLOOKUP(TermHigh-$B132,ExitCharge,2,TRUE),0)</f>
        <v>0.65450274134137287</v>
      </c>
      <c r="AE132" s="32">
        <f>IF($B132&lt;=TermHigh,SUM(AB132:AD132)-'Policy projection'!$C132*'Fund Projection'!$G132,0)</f>
        <v>6.7705491773345425</v>
      </c>
      <c r="AF132" s="33">
        <f t="shared" si="16"/>
        <v>343.91332085338342</v>
      </c>
      <c r="AG132" s="31">
        <f>IF($B132&lt;=TermLow,'Policy projection'!$C132*(PremiumHigh*VLOOKUP(PremiumHigh,PremiumCharge,2)),0)</f>
        <v>0</v>
      </c>
      <c r="AH132" s="32">
        <f>IF($B132&lt;=TermLow,'Policy projection'!$C132*(AllocPremHigh*'Fund Projection'!$E132),0)</f>
        <v>0</v>
      </c>
      <c r="AI132" s="32">
        <f>IF($B132&lt;=TermLow,'Policy projection'!$E132*'Fund Projection'!$F132*AllocPremHigh*VLOOKUP(TermLow-$B132,ExitCharge,2,TRUE),0)</f>
        <v>0</v>
      </c>
      <c r="AJ132" s="32">
        <f>IF($B132&lt;=TermLow,SUM(AG132:AI132)-'Policy projection'!$C132*'Fund Projection'!$G132,0)</f>
        <v>0</v>
      </c>
      <c r="AK132" s="33">
        <f t="shared" si="17"/>
        <v>0</v>
      </c>
      <c r="AL132" s="31">
        <f>IF($B132&lt;=TermMed,'Policy projection'!$C132*(PremiumHigh*VLOOKUP(PremiumHigh,PremiumCharge,2)),0)</f>
        <v>0</v>
      </c>
      <c r="AM132" s="32">
        <f>IF($B132&lt;=TermMed,'Policy projection'!$C132*(AllocPremHigh*'Fund Projection'!$E132),0)</f>
        <v>0</v>
      </c>
      <c r="AN132" s="32">
        <f>IF($B132&lt;=TermMed,'Policy projection'!$E132*'Fund Projection'!$F132*AllocPremHigh*VLOOKUP(TermMed-$B132,ExitCharge,2,TRUE),0)</f>
        <v>0</v>
      </c>
      <c r="AO132" s="32">
        <f>IF($B132&lt;=TermMed,SUM(AL132:AN132)-'Policy projection'!$C132*'Fund Projection'!$G132,0)</f>
        <v>0</v>
      </c>
      <c r="AP132" s="33">
        <f t="shared" si="18"/>
        <v>0</v>
      </c>
      <c r="AQ132" s="31">
        <f>IF($B132&lt;=TermHigh,'Policy projection'!$C132*(PremiumHigh*VLOOKUP(PremiumHigh,PremiumCharge,2)),0)</f>
        <v>0</v>
      </c>
      <c r="AR132" s="32">
        <f>IF($B132&lt;=TermHigh,'Policy projection'!$C132*(AllocPremHigh*'Fund Projection'!$E132),0)</f>
        <v>13.23330535732045</v>
      </c>
      <c r="AS132" s="32">
        <f>IF($B132&lt;=TermHigh,'Policy projection'!$E132*'Fund Projection'!$F132*AllocPremHigh*VLOOKUP(TermHigh-$B132,ExitCharge,2,TRUE),0)</f>
        <v>1.3222277602856018</v>
      </c>
      <c r="AT132" s="32">
        <f>IF($B132&lt;=TermHigh,SUM(AQ132:AS132)-'Policy projection'!$C132*'Fund Projection'!$G132,0)</f>
        <v>13.560538166672082</v>
      </c>
      <c r="AU132" s="33">
        <f t="shared" si="19"/>
        <v>690.26093073912944</v>
      </c>
    </row>
    <row r="133" spans="1:47" x14ac:dyDescent="0.3">
      <c r="A133">
        <f t="shared" si="21"/>
        <v>128</v>
      </c>
      <c r="B133">
        <f t="shared" si="20"/>
        <v>11</v>
      </c>
      <c r="C133" s="31">
        <f>IF($B133&lt;=TermLow,'Policy projection'!$C133*(PremiumLow*VLOOKUP(PremiumLow,PremiumCharge,2)),0)</f>
        <v>0</v>
      </c>
      <c r="D133" s="32">
        <f>IF($B133&lt;=TermLow,'Policy projection'!$C133*(AllocPremLow*'Fund Projection'!$E133),0)</f>
        <v>0</v>
      </c>
      <c r="E133" s="32">
        <f>IF($B133&lt;=TermLow,'Policy projection'!$E133*'Fund Projection'!$F133*AllocPremLow*VLOOKUP(TermLow-$B133,ExitCharge,2,TRUE),0)</f>
        <v>0</v>
      </c>
      <c r="F133" s="32">
        <f>IF($B133&lt;=TermLow,SUM(C133:E133)-'Policy projection'!$C133*'Fund Projection'!$G133,0)</f>
        <v>0</v>
      </c>
      <c r="G133" s="33">
        <f t="shared" si="11"/>
        <v>0</v>
      </c>
      <c r="H133" s="31">
        <f>IF($B133&lt;=TermMed,'Policy projection'!$C133*(PremiumLow*VLOOKUP(PremiumLow,PremiumCharge,2)),0)</f>
        <v>0</v>
      </c>
      <c r="I133" s="32">
        <f>IF($B133&lt;=TermMed,'Policy projection'!$C133*(AllocPremLow*'Fund Projection'!$E133),0)</f>
        <v>0</v>
      </c>
      <c r="J133" s="32">
        <f>IF($B133&lt;=TermMed,'Policy projection'!$E133*'Fund Projection'!$F133*AllocPremLow*VLOOKUP(TermMed-$B133,ExitCharge,2,TRUE),0)</f>
        <v>0</v>
      </c>
      <c r="K133" s="32">
        <f>IF($B133&lt;=TermMed,SUM(H133:J133)-'Policy projection'!$C133*'Fund Projection'!$G133,0)</f>
        <v>0</v>
      </c>
      <c r="L133" s="33">
        <f t="shared" si="12"/>
        <v>0</v>
      </c>
      <c r="M133" s="31">
        <f>IF($B133&lt;=TermHigh,'Policy projection'!$C133*(PremiumLow*VLOOKUP(PremiumLow,PremiumCharge,2)),0)</f>
        <v>0.83697903533928264</v>
      </c>
      <c r="N133" s="32">
        <f>IF($B133&lt;=TermHigh,'Policy projection'!$C133*(AllocPremLow*'Fund Projection'!$E133),0)</f>
        <v>3.2222938887920671</v>
      </c>
      <c r="O133" s="32">
        <f>IF($B133&lt;=TermHigh,'Policy projection'!$E133*'Fund Projection'!$F133*AllocPremLow*VLOOKUP(TermHigh-$B133,ExitCharge,2,TRUE),0)</f>
        <v>0.32196086438847404</v>
      </c>
      <c r="P133" s="32">
        <f>IF($B133&lt;=TermHigh,SUM(M133:O133)-'Policy projection'!$C133*'Fund Projection'!$G133,0)</f>
        <v>3.3903040138322638</v>
      </c>
      <c r="Q133" s="33">
        <f t="shared" si="13"/>
        <v>168.07537587747203</v>
      </c>
      <c r="R133" s="31">
        <f>IF($B133&lt;=TermLow,'Policy projection'!$C133*(PremiumMed*VLOOKUP(PremiumMed,PremiumCharge,2)),0)</f>
        <v>0</v>
      </c>
      <c r="S133" s="32">
        <f>IF($B133&lt;=TermLow,'Policy projection'!$C133*(AllocPremMed*'Fund Projection'!$E133),0)</f>
        <v>0</v>
      </c>
      <c r="T133" s="32">
        <f>IF($B133&lt;=TermLow,'Policy projection'!$E133*'Fund Projection'!$F133*AllocPremMed*VLOOKUP(TermLow-$B133,ExitCharge,2,TRUE),0)</f>
        <v>0</v>
      </c>
      <c r="U133" s="32">
        <f>IF($B133&lt;=TermLow,SUM(R133:T133)-'Policy projection'!$C133*'Fund Projection'!$G133,0)</f>
        <v>0</v>
      </c>
      <c r="V133" s="33">
        <f t="shared" si="14"/>
        <v>0</v>
      </c>
      <c r="W133" s="31">
        <f>IF($B133&lt;=TermMed,'Policy projection'!$C133*(PremiumMed*VLOOKUP(PremiumMed,PremiumCharge,2)),0)</f>
        <v>0</v>
      </c>
      <c r="X133" s="32">
        <f>IF($B133&lt;=TermMed,'Policy projection'!$C133*(AllocPremMed*'Fund Projection'!$E133),0)</f>
        <v>0</v>
      </c>
      <c r="Y133" s="32">
        <f>IF($B133&lt;=TermMed,'Policy projection'!$E133*'Fund Projection'!$F133*AllocPremMed*VLOOKUP(TermMed-$B133,ExitCharge,2,TRUE),0)</f>
        <v>0</v>
      </c>
      <c r="Z133" s="32">
        <f>IF($B133&lt;=TermMed,SUM(W133:Y133)-'Policy projection'!$C133*'Fund Projection'!$G133,0)</f>
        <v>0</v>
      </c>
      <c r="AA133" s="33">
        <f t="shared" si="15"/>
        <v>0</v>
      </c>
      <c r="AB133" s="31">
        <f>IF($B133&lt;=TermHigh,'Policy projection'!$C133*(PremiumMed*VLOOKUP(PremiumMed,PremiumCharge,2)),0)</f>
        <v>0.55798602355952176</v>
      </c>
      <c r="AC133" s="32">
        <f>IF($B133&lt;=TermHigh,'Policy projection'!$C133*(AllocPremMed*'Fund Projection'!$E133),0)</f>
        <v>6.577465876091023</v>
      </c>
      <c r="AD133" s="32">
        <f>IF($B133&lt;=TermHigh,'Policy projection'!$E133*'Fund Projection'!$F133*AllocPremMed*VLOOKUP(TermHigh-$B133,ExitCharge,2,TRUE),0)</f>
        <v>0.65719846545276139</v>
      </c>
      <c r="AE133" s="32">
        <f>IF($B133&lt;=TermHigh,SUM(AB133:AD133)-'Policy projection'!$C133*'Fund Projection'!$G133,0)</f>
        <v>6.8017205904157452</v>
      </c>
      <c r="AF133" s="33">
        <f t="shared" si="16"/>
        <v>338.57574384627128</v>
      </c>
      <c r="AG133" s="31">
        <f>IF($B133&lt;=TermLow,'Policy projection'!$C133*(PremiumHigh*VLOOKUP(PremiumHigh,PremiumCharge,2)),0)</f>
        <v>0</v>
      </c>
      <c r="AH133" s="32">
        <f>IF($B133&lt;=TermLow,'Policy projection'!$C133*(AllocPremHigh*'Fund Projection'!$E133),0)</f>
        <v>0</v>
      </c>
      <c r="AI133" s="32">
        <f>IF($B133&lt;=TermLow,'Policy projection'!$E133*'Fund Projection'!$F133*AllocPremHigh*VLOOKUP(TermLow-$B133,ExitCharge,2,TRUE),0)</f>
        <v>0</v>
      </c>
      <c r="AJ133" s="32">
        <f>IF($B133&lt;=TermLow,SUM(AG133:AI133)-'Policy projection'!$C133*'Fund Projection'!$G133,0)</f>
        <v>0</v>
      </c>
      <c r="AK133" s="33">
        <f t="shared" si="17"/>
        <v>0</v>
      </c>
      <c r="AL133" s="31">
        <f>IF($B133&lt;=TermMed,'Policy projection'!$C133*(PremiumHigh*VLOOKUP(PremiumHigh,PremiumCharge,2)),0)</f>
        <v>0</v>
      </c>
      <c r="AM133" s="32">
        <f>IF($B133&lt;=TermMed,'Policy projection'!$C133*(AllocPremHigh*'Fund Projection'!$E133),0)</f>
        <v>0</v>
      </c>
      <c r="AN133" s="32">
        <f>IF($B133&lt;=TermMed,'Policy projection'!$E133*'Fund Projection'!$F133*AllocPremHigh*VLOOKUP(TermMed-$B133,ExitCharge,2,TRUE),0)</f>
        <v>0</v>
      </c>
      <c r="AO133" s="32">
        <f>IF($B133&lt;=TermMed,SUM(AL133:AN133)-'Policy projection'!$C133*'Fund Projection'!$G133,0)</f>
        <v>0</v>
      </c>
      <c r="AP133" s="33">
        <f t="shared" si="18"/>
        <v>0</v>
      </c>
      <c r="AQ133" s="31">
        <f>IF($B133&lt;=TermHigh,'Policy projection'!$C133*(PremiumHigh*VLOOKUP(PremiumHigh,PremiumCharge,2)),0)</f>
        <v>0</v>
      </c>
      <c r="AR133" s="32">
        <f>IF($B133&lt;=TermHigh,'Policy projection'!$C133*(AllocPremHigh*'Fund Projection'!$E133),0)</f>
        <v>13.287809850688935</v>
      </c>
      <c r="AS133" s="32">
        <f>IF($B133&lt;=TermHigh,'Policy projection'!$E133*'Fund Projection'!$F133*AllocPremHigh*VLOOKUP(TermHigh-$B133,ExitCharge,2,TRUE),0)</f>
        <v>1.3276736675813363</v>
      </c>
      <c r="AT133" s="32">
        <f>IF($B133&lt;=TermHigh,SUM(AQ133:AS133)-'Policy projection'!$C133*'Fund Projection'!$G133,0)</f>
        <v>13.624553743582711</v>
      </c>
      <c r="AU133" s="33">
        <f t="shared" si="19"/>
        <v>679.57647978387035</v>
      </c>
    </row>
    <row r="134" spans="1:47" x14ac:dyDescent="0.3">
      <c r="A134">
        <f t="shared" si="21"/>
        <v>129</v>
      </c>
      <c r="B134">
        <f t="shared" si="20"/>
        <v>11</v>
      </c>
      <c r="C134" s="31">
        <f>IF($B134&lt;=TermLow,'Policy projection'!$C134*(PremiumLow*VLOOKUP(PremiumLow,PremiumCharge,2)),0)</f>
        <v>0</v>
      </c>
      <c r="D134" s="32">
        <f>IF($B134&lt;=TermLow,'Policy projection'!$C134*(AllocPremLow*'Fund Projection'!$E134),0)</f>
        <v>0</v>
      </c>
      <c r="E134" s="32">
        <f>IF($B134&lt;=TermLow,'Policy projection'!$E134*'Fund Projection'!$F134*AllocPremLow*VLOOKUP(TermLow-$B134,ExitCharge,2,TRUE),0)</f>
        <v>0</v>
      </c>
      <c r="F134" s="32">
        <f>IF($B134&lt;=TermLow,SUM(C134:E134)-'Policy projection'!$C134*'Fund Projection'!$G134,0)</f>
        <v>0</v>
      </c>
      <c r="G134" s="33">
        <f t="shared" ref="G134:G197" si="22">IF($B134&gt;TermLow,0,(G135+F134)/(1+DiscRate/12))</f>
        <v>0</v>
      </c>
      <c r="H134" s="31">
        <f>IF($B134&lt;=TermMed,'Policy projection'!$C134*(PremiumLow*VLOOKUP(PremiumLow,PremiumCharge,2)),0)</f>
        <v>0</v>
      </c>
      <c r="I134" s="32">
        <f>IF($B134&lt;=TermMed,'Policy projection'!$C134*(AllocPremLow*'Fund Projection'!$E134),0)</f>
        <v>0</v>
      </c>
      <c r="J134" s="32">
        <f>IF($B134&lt;=TermMed,'Policy projection'!$E134*'Fund Projection'!$F134*AllocPremLow*VLOOKUP(TermMed-$B134,ExitCharge,2,TRUE),0)</f>
        <v>0</v>
      </c>
      <c r="K134" s="32">
        <f>IF($B134&lt;=TermMed,SUM(H134:J134)-'Policy projection'!$C134*'Fund Projection'!$G134,0)</f>
        <v>0</v>
      </c>
      <c r="L134" s="33">
        <f t="shared" ref="L134:L197" si="23">IF($B134&gt;TermMed,0,(L135+K134)/(1+DiscRate/12))</f>
        <v>0</v>
      </c>
      <c r="M134" s="31">
        <f>IF($B134&lt;=TermHigh,'Policy projection'!$C134*(PremiumLow*VLOOKUP(PremiumLow,PremiumCharge,2)),0)</f>
        <v>0.83314288142731086</v>
      </c>
      <c r="N134" s="32">
        <f>IF($B134&lt;=TermHigh,'Policy projection'!$C134*(AllocPremLow*'Fund Projection'!$E134),0)</f>
        <v>3.2353689280407121</v>
      </c>
      <c r="O134" s="32">
        <f>IF($B134&lt;=TermHigh,'Policy projection'!$E134*'Fund Projection'!$F134*AllocPremLow*VLOOKUP(TermHigh-$B134,ExitCharge,2,TRUE),0)</f>
        <v>0.3232672787267345</v>
      </c>
      <c r="P134" s="32">
        <f>IF($B134&lt;=TermHigh,SUM(M134:O134)-'Policy projection'!$C134*'Fund Projection'!$G134,0)</f>
        <v>3.4048978809679049</v>
      </c>
      <c r="Q134" s="33">
        <f t="shared" ref="Q134:Q197" si="24">IF($B134&gt;TermHigh,0,(Q135+P134)/(1+DiscRate/12))</f>
        <v>165.38538592979589</v>
      </c>
      <c r="R134" s="31">
        <f>IF($B134&lt;=TermLow,'Policy projection'!$C134*(PremiumMed*VLOOKUP(PremiumMed,PremiumCharge,2)),0)</f>
        <v>0</v>
      </c>
      <c r="S134" s="32">
        <f>IF($B134&lt;=TermLow,'Policy projection'!$C134*(AllocPremMed*'Fund Projection'!$E134),0)</f>
        <v>0</v>
      </c>
      <c r="T134" s="32">
        <f>IF($B134&lt;=TermLow,'Policy projection'!$E134*'Fund Projection'!$F134*AllocPremMed*VLOOKUP(TermLow-$B134,ExitCharge,2,TRUE),0)</f>
        <v>0</v>
      </c>
      <c r="U134" s="32">
        <f>IF($B134&lt;=TermLow,SUM(R134:T134)-'Policy projection'!$C134*'Fund Projection'!$G134,0)</f>
        <v>0</v>
      </c>
      <c r="V134" s="33">
        <f t="shared" ref="V134:V197" si="25">IF($B134&gt;TermLow,0,(V135+U134)/(1+DiscRate/12))</f>
        <v>0</v>
      </c>
      <c r="W134" s="31">
        <f>IF($B134&lt;=TermMed,'Policy projection'!$C134*(PremiumMed*VLOOKUP(PremiumMed,PremiumCharge,2)),0)</f>
        <v>0</v>
      </c>
      <c r="X134" s="32">
        <f>IF($B134&lt;=TermMed,'Policy projection'!$C134*(AllocPremMed*'Fund Projection'!$E134),0)</f>
        <v>0</v>
      </c>
      <c r="Y134" s="32">
        <f>IF($B134&lt;=TermMed,'Policy projection'!$E134*'Fund Projection'!$F134*AllocPremMed*VLOOKUP(TermMed-$B134,ExitCharge,2,TRUE),0)</f>
        <v>0</v>
      </c>
      <c r="Z134" s="32">
        <f>IF($B134&lt;=TermMed,SUM(W134:Y134)-'Policy projection'!$C134*'Fund Projection'!$G134,0)</f>
        <v>0</v>
      </c>
      <c r="AA134" s="33">
        <f t="shared" ref="AA134:AA197" si="26">IF($B134&gt;TermMed,0,(AA135+Z134)/(1+DiscRate/12))</f>
        <v>0</v>
      </c>
      <c r="AB134" s="31">
        <f>IF($B134&lt;=TermHigh,'Policy projection'!$C134*(PremiumMed*VLOOKUP(PremiumMed,PremiumCharge,2)),0)</f>
        <v>0.55542858761820724</v>
      </c>
      <c r="AC134" s="32">
        <f>IF($B134&lt;=TermHigh,'Policy projection'!$C134*(AllocPremMed*'Fund Projection'!$E134),0)</f>
        <v>6.6041551314645464</v>
      </c>
      <c r="AD134" s="32">
        <f>IF($B134&lt;=TermHigh,'Policy projection'!$E134*'Fund Projection'!$F134*AllocPremMed*VLOOKUP(TermHigh-$B134,ExitCharge,2,TRUE),0)</f>
        <v>0.65986516688549923</v>
      </c>
      <c r="AE134" s="32">
        <f>IF($B134&lt;=TermHigh,SUM(AB134:AD134)-'Policy projection'!$C134*'Fund Projection'!$G134,0)</f>
        <v>6.8325676787414</v>
      </c>
      <c r="AF134" s="33">
        <f t="shared" ref="AF134:AF197" si="27">IF($B134&gt;TermHigh,0,(AF135+AE134)/(1+DiscRate/12))</f>
        <v>333.18475552188164</v>
      </c>
      <c r="AG134" s="31">
        <f>IF($B134&lt;=TermLow,'Policy projection'!$C134*(PremiumHigh*VLOOKUP(PremiumHigh,PremiumCharge,2)),0)</f>
        <v>0</v>
      </c>
      <c r="AH134" s="32">
        <f>IF($B134&lt;=TermLow,'Policy projection'!$C134*(AllocPremHigh*'Fund Projection'!$E134),0)</f>
        <v>0</v>
      </c>
      <c r="AI134" s="32">
        <f>IF($B134&lt;=TermLow,'Policy projection'!$E134*'Fund Projection'!$F134*AllocPremHigh*VLOOKUP(TermLow-$B134,ExitCharge,2,TRUE),0)</f>
        <v>0</v>
      </c>
      <c r="AJ134" s="32">
        <f>IF($B134&lt;=TermLow,SUM(AG134:AI134)-'Policy projection'!$C134*'Fund Projection'!$G134,0)</f>
        <v>0</v>
      </c>
      <c r="AK134" s="33">
        <f t="shared" ref="AK134:AK197" si="28">IF($B134&gt;TermLow,0,(AK135+AJ134)/(1+DiscRate/12))</f>
        <v>0</v>
      </c>
      <c r="AL134" s="31">
        <f>IF($B134&lt;=TermMed,'Policy projection'!$C134*(PremiumHigh*VLOOKUP(PremiumHigh,PremiumCharge,2)),0)</f>
        <v>0</v>
      </c>
      <c r="AM134" s="32">
        <f>IF($B134&lt;=TermMed,'Policy projection'!$C134*(AllocPremHigh*'Fund Projection'!$E134),0)</f>
        <v>0</v>
      </c>
      <c r="AN134" s="32">
        <f>IF($B134&lt;=TermMed,'Policy projection'!$E134*'Fund Projection'!$F134*AllocPremHigh*VLOOKUP(TermMed-$B134,ExitCharge,2,TRUE),0)</f>
        <v>0</v>
      </c>
      <c r="AO134" s="32">
        <f>IF($B134&lt;=TermMed,SUM(AL134:AN134)-'Policy projection'!$C134*'Fund Projection'!$G134,0)</f>
        <v>0</v>
      </c>
      <c r="AP134" s="33">
        <f t="shared" ref="AP134:AP197" si="29">IF($B134&gt;TermMed,0,(AP135+AO134)/(1+DiscRate/12))</f>
        <v>0</v>
      </c>
      <c r="AQ134" s="31">
        <f>IF($B134&lt;=TermHigh,'Policy projection'!$C134*(PremiumHigh*VLOOKUP(PremiumHigh,PremiumCharge,2)),0)</f>
        <v>0</v>
      </c>
      <c r="AR134" s="32">
        <f>IF($B134&lt;=TermHigh,'Policy projection'!$C134*(AllocPremHigh*'Fund Projection'!$E134),0)</f>
        <v>13.341727538312215</v>
      </c>
      <c r="AS134" s="32">
        <f>IF($B134&lt;=TermHigh,'Policy projection'!$E134*'Fund Projection'!$F134*AllocPremHigh*VLOOKUP(TermHigh-$B134,ExitCharge,2,TRUE),0)</f>
        <v>1.3330609432030289</v>
      </c>
      <c r="AT134" s="32">
        <f>IF($B134&lt;=TermHigh,SUM(AQ134:AS134)-'Policy projection'!$C134*'Fund Projection'!$G134,0)</f>
        <v>13.68790727428839</v>
      </c>
      <c r="AU134" s="33">
        <f t="shared" ref="AU134:AU197" si="30">IF($B134&gt;TermHigh,0,(AU135+AT134)/(1+DiscRate/12))</f>
        <v>668.78349470605372</v>
      </c>
    </row>
    <row r="135" spans="1:47" x14ac:dyDescent="0.3">
      <c r="A135">
        <f t="shared" si="21"/>
        <v>130</v>
      </c>
      <c r="B135">
        <f t="shared" ref="B135:B198" si="31">INT(1+(A135-1)/12)</f>
        <v>11</v>
      </c>
      <c r="C135" s="31">
        <f>IF($B135&lt;=TermLow,'Policy projection'!$C135*(PremiumLow*VLOOKUP(PremiumLow,PremiumCharge,2)),0)</f>
        <v>0</v>
      </c>
      <c r="D135" s="32">
        <f>IF($B135&lt;=TermLow,'Policy projection'!$C135*(AllocPremLow*'Fund Projection'!$E135),0)</f>
        <v>0</v>
      </c>
      <c r="E135" s="32">
        <f>IF($B135&lt;=TermLow,'Policy projection'!$E135*'Fund Projection'!$F135*AllocPremLow*VLOOKUP(TermLow-$B135,ExitCharge,2,TRUE),0)</f>
        <v>0</v>
      </c>
      <c r="F135" s="32">
        <f>IF($B135&lt;=TermLow,SUM(C135:E135)-'Policy projection'!$C135*'Fund Projection'!$G135,0)</f>
        <v>0</v>
      </c>
      <c r="G135" s="33">
        <f t="shared" si="22"/>
        <v>0</v>
      </c>
      <c r="H135" s="31">
        <f>IF($B135&lt;=TermMed,'Policy projection'!$C135*(PremiumLow*VLOOKUP(PremiumLow,PremiumCharge,2)),0)</f>
        <v>0</v>
      </c>
      <c r="I135" s="32">
        <f>IF($B135&lt;=TermMed,'Policy projection'!$C135*(AllocPremLow*'Fund Projection'!$E135),0)</f>
        <v>0</v>
      </c>
      <c r="J135" s="32">
        <f>IF($B135&lt;=TermMed,'Policy projection'!$E135*'Fund Projection'!$F135*AllocPremLow*VLOOKUP(TermMed-$B135,ExitCharge,2,TRUE),0)</f>
        <v>0</v>
      </c>
      <c r="K135" s="32">
        <f>IF($B135&lt;=TermMed,SUM(H135:J135)-'Policy projection'!$C135*'Fund Projection'!$G135,0)</f>
        <v>0</v>
      </c>
      <c r="L135" s="33">
        <f t="shared" si="23"/>
        <v>0</v>
      </c>
      <c r="M135" s="31">
        <f>IF($B135&lt;=TermHigh,'Policy projection'!$C135*(PremiumLow*VLOOKUP(PremiumLow,PremiumCharge,2)),0)</f>
        <v>0.82932430988743566</v>
      </c>
      <c r="N135" s="32">
        <f>IF($B135&lt;=TermHigh,'Policy projection'!$C135*(AllocPremLow*'Fund Projection'!$E135),0)</f>
        <v>3.2483025582526919</v>
      </c>
      <c r="O135" s="32">
        <f>IF($B135&lt;=TermHigh,'Policy projection'!$E135*'Fund Projection'!$F135*AllocPremLow*VLOOKUP(TermHigh-$B135,ExitCharge,2,TRUE),0)</f>
        <v>0.3245595639454148</v>
      </c>
      <c r="P135" s="32">
        <f>IF($B135&lt;=TermHigh,SUM(M135:O135)-'Policy projection'!$C135*'Fund Projection'!$G135,0)</f>
        <v>3.4193372513909654</v>
      </c>
      <c r="Q135" s="33">
        <f t="shared" si="24"/>
        <v>162.66959382353548</v>
      </c>
      <c r="R135" s="31">
        <f>IF($B135&lt;=TermLow,'Policy projection'!$C135*(PremiumMed*VLOOKUP(PremiumMed,PremiumCharge,2)),0)</f>
        <v>0</v>
      </c>
      <c r="S135" s="32">
        <f>IF($B135&lt;=TermLow,'Policy projection'!$C135*(AllocPremMed*'Fund Projection'!$E135),0)</f>
        <v>0</v>
      </c>
      <c r="T135" s="32">
        <f>IF($B135&lt;=TermLow,'Policy projection'!$E135*'Fund Projection'!$F135*AllocPremMed*VLOOKUP(TermLow-$B135,ExitCharge,2,TRUE),0)</f>
        <v>0</v>
      </c>
      <c r="U135" s="32">
        <f>IF($B135&lt;=TermLow,SUM(R135:T135)-'Policy projection'!$C135*'Fund Projection'!$G135,0)</f>
        <v>0</v>
      </c>
      <c r="V135" s="33">
        <f t="shared" si="25"/>
        <v>0</v>
      </c>
      <c r="W135" s="31">
        <f>IF($B135&lt;=TermMed,'Policy projection'!$C135*(PremiumMed*VLOOKUP(PremiumMed,PremiumCharge,2)),0)</f>
        <v>0</v>
      </c>
      <c r="X135" s="32">
        <f>IF($B135&lt;=TermMed,'Policy projection'!$C135*(AllocPremMed*'Fund Projection'!$E135),0)</f>
        <v>0</v>
      </c>
      <c r="Y135" s="32">
        <f>IF($B135&lt;=TermMed,'Policy projection'!$E135*'Fund Projection'!$F135*AllocPremMed*VLOOKUP(TermMed-$B135,ExitCharge,2,TRUE),0)</f>
        <v>0</v>
      </c>
      <c r="Z135" s="32">
        <f>IF($B135&lt;=TermMed,SUM(W135:Y135)-'Policy projection'!$C135*'Fund Projection'!$G135,0)</f>
        <v>0</v>
      </c>
      <c r="AA135" s="33">
        <f t="shared" si="26"/>
        <v>0</v>
      </c>
      <c r="AB135" s="31">
        <f>IF($B135&lt;=TermHigh,'Policy projection'!$C135*(PremiumMed*VLOOKUP(PremiumMed,PremiumCharge,2)),0)</f>
        <v>0.55288287325829044</v>
      </c>
      <c r="AC135" s="32">
        <f>IF($B135&lt;=TermHigh,'Policy projection'!$C135*(AllocPremMed*'Fund Projection'!$E135),0)</f>
        <v>6.630555737464257</v>
      </c>
      <c r="AD135" s="32">
        <f>IF($B135&lt;=TermHigh,'Policy projection'!$E135*'Fund Projection'!$F135*AllocPremMed*VLOOKUP(TermHigh-$B135,ExitCharge,2,TRUE),0)</f>
        <v>0.66250302743497047</v>
      </c>
      <c r="AE135" s="32">
        <f>IF($B135&lt;=TermHigh,SUM(AB135:AD135)-'Policy projection'!$C135*'Fund Projection'!$G135,0)</f>
        <v>6.8630924574629413</v>
      </c>
      <c r="AF135" s="33">
        <f t="shared" si="27"/>
        <v>327.74045765781477</v>
      </c>
      <c r="AG135" s="31">
        <f>IF($B135&lt;=TermLow,'Policy projection'!$C135*(PremiumHigh*VLOOKUP(PremiumHigh,PremiumCharge,2)),0)</f>
        <v>0</v>
      </c>
      <c r="AH135" s="32">
        <f>IF($B135&lt;=TermLow,'Policy projection'!$C135*(AllocPremHigh*'Fund Projection'!$E135),0)</f>
        <v>0</v>
      </c>
      <c r="AI135" s="32">
        <f>IF($B135&lt;=TermLow,'Policy projection'!$E135*'Fund Projection'!$F135*AllocPremHigh*VLOOKUP(TermLow-$B135,ExitCharge,2,TRUE),0)</f>
        <v>0</v>
      </c>
      <c r="AJ135" s="32">
        <f>IF($B135&lt;=TermLow,SUM(AG135:AI135)-'Policy projection'!$C135*'Fund Projection'!$G135,0)</f>
        <v>0</v>
      </c>
      <c r="AK135" s="33">
        <f t="shared" si="28"/>
        <v>0</v>
      </c>
      <c r="AL135" s="31">
        <f>IF($B135&lt;=TermMed,'Policy projection'!$C135*(PremiumHigh*VLOOKUP(PremiumHigh,PremiumCharge,2)),0)</f>
        <v>0</v>
      </c>
      <c r="AM135" s="32">
        <f>IF($B135&lt;=TermMed,'Policy projection'!$C135*(AllocPremHigh*'Fund Projection'!$E135),0)</f>
        <v>0</v>
      </c>
      <c r="AN135" s="32">
        <f>IF($B135&lt;=TermMed,'Policy projection'!$E135*'Fund Projection'!$F135*AllocPremHigh*VLOOKUP(TermMed-$B135,ExitCharge,2,TRUE),0)</f>
        <v>0</v>
      </c>
      <c r="AO135" s="32">
        <f>IF($B135&lt;=TermMed,SUM(AL135:AN135)-'Policy projection'!$C135*'Fund Projection'!$G135,0)</f>
        <v>0</v>
      </c>
      <c r="AP135" s="33">
        <f t="shared" si="29"/>
        <v>0</v>
      </c>
      <c r="AQ135" s="31">
        <f>IF($B135&lt;=TermHigh,'Policy projection'!$C135*(PremiumHigh*VLOOKUP(PremiumHigh,PremiumCharge,2)),0)</f>
        <v>0</v>
      </c>
      <c r="AR135" s="32">
        <f>IF($B135&lt;=TermHigh,'Policy projection'!$C135*(AllocPremHigh*'Fund Projection'!$E135),0)</f>
        <v>13.395062095887388</v>
      </c>
      <c r="AS135" s="32">
        <f>IF($B135&lt;=TermHigh,'Policy projection'!$E135*'Fund Projection'!$F135*AllocPremHigh*VLOOKUP(TermHigh-$B135,ExitCharge,2,TRUE),0)</f>
        <v>1.3383899544140818</v>
      </c>
      <c r="AT135" s="32">
        <f>IF($B135&lt;=TermHigh,SUM(AQ135:AS135)-'Policy projection'!$C135*'Fund Projection'!$G135,0)</f>
        <v>13.750602869606892</v>
      </c>
      <c r="AU135" s="33">
        <f t="shared" si="30"/>
        <v>657.88218532637393</v>
      </c>
    </row>
    <row r="136" spans="1:47" x14ac:dyDescent="0.3">
      <c r="A136">
        <f t="shared" ref="A136:A199" si="32">A135+1</f>
        <v>131</v>
      </c>
      <c r="B136">
        <f t="shared" si="31"/>
        <v>11</v>
      </c>
      <c r="C136" s="31">
        <f>IF($B136&lt;=TermLow,'Policy projection'!$C136*(PremiumLow*VLOOKUP(PremiumLow,PremiumCharge,2)),0)</f>
        <v>0</v>
      </c>
      <c r="D136" s="32">
        <f>IF($B136&lt;=TermLow,'Policy projection'!$C136*(AllocPremLow*'Fund Projection'!$E136),0)</f>
        <v>0</v>
      </c>
      <c r="E136" s="32">
        <f>IF($B136&lt;=TermLow,'Policy projection'!$E136*'Fund Projection'!$F136*AllocPremLow*VLOOKUP(TermLow-$B136,ExitCharge,2,TRUE),0)</f>
        <v>0</v>
      </c>
      <c r="F136" s="32">
        <f>IF($B136&lt;=TermLow,SUM(C136:E136)-'Policy projection'!$C136*'Fund Projection'!$G136,0)</f>
        <v>0</v>
      </c>
      <c r="G136" s="33">
        <f t="shared" si="22"/>
        <v>0</v>
      </c>
      <c r="H136" s="31">
        <f>IF($B136&lt;=TermMed,'Policy projection'!$C136*(PremiumLow*VLOOKUP(PremiumLow,PremiumCharge,2)),0)</f>
        <v>0</v>
      </c>
      <c r="I136" s="32">
        <f>IF($B136&lt;=TermMed,'Policy projection'!$C136*(AllocPremLow*'Fund Projection'!$E136),0)</f>
        <v>0</v>
      </c>
      <c r="J136" s="32">
        <f>IF($B136&lt;=TermMed,'Policy projection'!$E136*'Fund Projection'!$F136*AllocPremLow*VLOOKUP(TermMed-$B136,ExitCharge,2,TRUE),0)</f>
        <v>0</v>
      </c>
      <c r="K136" s="32">
        <f>IF($B136&lt;=TermMed,SUM(H136:J136)-'Policy projection'!$C136*'Fund Projection'!$G136,0)</f>
        <v>0</v>
      </c>
      <c r="L136" s="33">
        <f t="shared" si="23"/>
        <v>0</v>
      </c>
      <c r="M136" s="31">
        <f>IF($B136&lt;=TermHigh,'Policy projection'!$C136*(PremiumLow*VLOOKUP(PremiumLow,PremiumCharge,2)),0)</f>
        <v>0.82552324013378486</v>
      </c>
      <c r="N136" s="32">
        <f>IF($B136&lt;=TermHigh,'Policy projection'!$C136*(AllocPremLow*'Fund Projection'!$E136),0)</f>
        <v>3.2610956659993353</v>
      </c>
      <c r="O136" s="32">
        <f>IF($B136&lt;=TermHigh,'Policy projection'!$E136*'Fund Projection'!$F136*AllocPremLow*VLOOKUP(TermHigh-$B136,ExitCharge,2,TRUE),0)</f>
        <v>0.3258378086277669</v>
      </c>
      <c r="P136" s="32">
        <f>IF($B136&lt;=TermHigh,SUM(M136:O136)-'Policy projection'!$C136*'Fund Projection'!$G136,0)</f>
        <v>3.4336230872501865</v>
      </c>
      <c r="Q136" s="33">
        <f t="shared" si="24"/>
        <v>159.92804654640923</v>
      </c>
      <c r="R136" s="31">
        <f>IF($B136&lt;=TermLow,'Policy projection'!$C136*(PremiumMed*VLOOKUP(PremiumMed,PremiumCharge,2)),0)</f>
        <v>0</v>
      </c>
      <c r="S136" s="32">
        <f>IF($B136&lt;=TermLow,'Policy projection'!$C136*(AllocPremMed*'Fund Projection'!$E136),0)</f>
        <v>0</v>
      </c>
      <c r="T136" s="32">
        <f>IF($B136&lt;=TermLow,'Policy projection'!$E136*'Fund Projection'!$F136*AllocPremMed*VLOOKUP(TermLow-$B136,ExitCharge,2,TRUE),0)</f>
        <v>0</v>
      </c>
      <c r="U136" s="32">
        <f>IF($B136&lt;=TermLow,SUM(R136:T136)-'Policy projection'!$C136*'Fund Projection'!$G136,0)</f>
        <v>0</v>
      </c>
      <c r="V136" s="33">
        <f t="shared" si="25"/>
        <v>0</v>
      </c>
      <c r="W136" s="31">
        <f>IF($B136&lt;=TermMed,'Policy projection'!$C136*(PremiumMed*VLOOKUP(PremiumMed,PremiumCharge,2)),0)</f>
        <v>0</v>
      </c>
      <c r="X136" s="32">
        <f>IF($B136&lt;=TermMed,'Policy projection'!$C136*(AllocPremMed*'Fund Projection'!$E136),0)</f>
        <v>0</v>
      </c>
      <c r="Y136" s="32">
        <f>IF($B136&lt;=TermMed,'Policy projection'!$E136*'Fund Projection'!$F136*AllocPremMed*VLOOKUP(TermMed-$B136,ExitCharge,2,TRUE),0)</f>
        <v>0</v>
      </c>
      <c r="Z136" s="32">
        <f>IF($B136&lt;=TermMed,SUM(W136:Y136)-'Policy projection'!$C136*'Fund Projection'!$G136,0)</f>
        <v>0</v>
      </c>
      <c r="AA136" s="33">
        <f t="shared" si="26"/>
        <v>0</v>
      </c>
      <c r="AB136" s="31">
        <f>IF($B136&lt;=TermHigh,'Policy projection'!$C136*(PremiumMed*VLOOKUP(PremiumMed,PremiumCharge,2)),0)</f>
        <v>0.55034882675585661</v>
      </c>
      <c r="AC136" s="32">
        <f>IF($B136&lt;=TermHigh,'Policy projection'!$C136*(AllocPremMed*'Fund Projection'!$E136),0)</f>
        <v>6.6566695037924584</v>
      </c>
      <c r="AD136" s="32">
        <f>IF($B136&lt;=TermHigh,'Policy projection'!$E136*'Fund Projection'!$F136*AllocPremMed*VLOOKUP(TermHigh-$B136,ExitCharge,2,TRUE),0)</f>
        <v>0.66511222792059643</v>
      </c>
      <c r="AE136" s="32">
        <f>IF($B136&lt;=TermHigh,SUM(AB136:AD136)-'Policy projection'!$C136*'Fund Projection'!$G136,0)</f>
        <v>6.8932969309582104</v>
      </c>
      <c r="AF136" s="33">
        <f t="shared" si="27"/>
        <v>322.24295044059272</v>
      </c>
      <c r="AG136" s="31">
        <f>IF($B136&lt;=TermLow,'Policy projection'!$C136*(PremiumHigh*VLOOKUP(PremiumHigh,PremiumCharge,2)),0)</f>
        <v>0</v>
      </c>
      <c r="AH136" s="32">
        <f>IF($B136&lt;=TermLow,'Policy projection'!$C136*(AllocPremHigh*'Fund Projection'!$E136),0)</f>
        <v>0</v>
      </c>
      <c r="AI136" s="32">
        <f>IF($B136&lt;=TermLow,'Policy projection'!$E136*'Fund Projection'!$F136*AllocPremHigh*VLOOKUP(TermLow-$B136,ExitCharge,2,TRUE),0)</f>
        <v>0</v>
      </c>
      <c r="AJ136" s="32">
        <f>IF($B136&lt;=TermLow,SUM(AG136:AI136)-'Policy projection'!$C136*'Fund Projection'!$G136,0)</f>
        <v>0</v>
      </c>
      <c r="AK136" s="33">
        <f t="shared" si="28"/>
        <v>0</v>
      </c>
      <c r="AL136" s="31">
        <f>IF($B136&lt;=TermMed,'Policy projection'!$C136*(PremiumHigh*VLOOKUP(PremiumHigh,PremiumCharge,2)),0)</f>
        <v>0</v>
      </c>
      <c r="AM136" s="32">
        <f>IF($B136&lt;=TermMed,'Policy projection'!$C136*(AllocPremHigh*'Fund Projection'!$E136),0)</f>
        <v>0</v>
      </c>
      <c r="AN136" s="32">
        <f>IF($B136&lt;=TermMed,'Policy projection'!$E136*'Fund Projection'!$F136*AllocPremHigh*VLOOKUP(TermMed-$B136,ExitCharge,2,TRUE),0)</f>
        <v>0</v>
      </c>
      <c r="AO136" s="32">
        <f>IF($B136&lt;=TermMed,SUM(AL136:AN136)-'Policy projection'!$C136*'Fund Projection'!$G136,0)</f>
        <v>0</v>
      </c>
      <c r="AP136" s="33">
        <f t="shared" si="29"/>
        <v>0</v>
      </c>
      <c r="AQ136" s="31">
        <f>IF($B136&lt;=TermHigh,'Policy projection'!$C136*(PremiumHigh*VLOOKUP(PremiumHigh,PremiumCharge,2)),0)</f>
        <v>0</v>
      </c>
      <c r="AR136" s="32">
        <f>IF($B136&lt;=TermHigh,'Policy projection'!$C136*(AllocPremHigh*'Fund Projection'!$E136),0)</f>
        <v>13.447817179378703</v>
      </c>
      <c r="AS136" s="32">
        <f>IF($B136&lt;=TermHigh,'Policy projection'!$E136*'Fund Projection'!$F136*AllocPremHigh*VLOOKUP(TermHigh-$B136,ExitCharge,2,TRUE),0)</f>
        <v>1.3436610665062554</v>
      </c>
      <c r="AT136" s="32">
        <f>IF($B136&lt;=TermHigh,SUM(AQ136:AS136)-'Policy projection'!$C136*'Fund Projection'!$G136,0)</f>
        <v>13.812644618374257</v>
      </c>
      <c r="AU136" s="33">
        <f t="shared" si="30"/>
        <v>646.87275822896027</v>
      </c>
    </row>
    <row r="137" spans="1:47" x14ac:dyDescent="0.3">
      <c r="A137">
        <f t="shared" si="32"/>
        <v>132</v>
      </c>
      <c r="B137">
        <f t="shared" si="31"/>
        <v>11</v>
      </c>
      <c r="C137" s="31">
        <f>IF($B137&lt;=TermLow,'Policy projection'!$C137*(PremiumLow*VLOOKUP(PremiumLow,PremiumCharge,2)),0)</f>
        <v>0</v>
      </c>
      <c r="D137" s="32">
        <f>IF($B137&lt;=TermLow,'Policy projection'!$C137*(AllocPremLow*'Fund Projection'!$E137),0)</f>
        <v>0</v>
      </c>
      <c r="E137" s="32">
        <f>IF($B137&lt;=TermLow,'Policy projection'!$E137*'Fund Projection'!$F137*AllocPremLow*VLOOKUP(TermLow-$B137,ExitCharge,2,TRUE),0)</f>
        <v>0</v>
      </c>
      <c r="F137" s="32">
        <f>IF($B137&lt;=TermLow,SUM(C137:E137)-'Policy projection'!$C137*'Fund Projection'!$G137,0)</f>
        <v>0</v>
      </c>
      <c r="G137" s="33">
        <f t="shared" si="22"/>
        <v>0</v>
      </c>
      <c r="H137" s="31">
        <f>IF($B137&lt;=TermMed,'Policy projection'!$C137*(PremiumLow*VLOOKUP(PremiumLow,PremiumCharge,2)),0)</f>
        <v>0</v>
      </c>
      <c r="I137" s="32">
        <f>IF($B137&lt;=TermMed,'Policy projection'!$C137*(AllocPremLow*'Fund Projection'!$E137),0)</f>
        <v>0</v>
      </c>
      <c r="J137" s="32">
        <f>IF($B137&lt;=TermMed,'Policy projection'!$E137*'Fund Projection'!$F137*AllocPremLow*VLOOKUP(TermMed-$B137,ExitCharge,2,TRUE),0)</f>
        <v>0</v>
      </c>
      <c r="K137" s="32">
        <f>IF($B137&lt;=TermMed,SUM(H137:J137)-'Policy projection'!$C137*'Fund Projection'!$G137,0)</f>
        <v>0</v>
      </c>
      <c r="L137" s="33">
        <f t="shared" si="23"/>
        <v>0</v>
      </c>
      <c r="M137" s="31">
        <f>IF($B137&lt;=TermHigh,'Policy projection'!$C137*(PremiumLow*VLOOKUP(PremiumLow,PremiumCharge,2)),0)</f>
        <v>0.82173959194983837</v>
      </c>
      <c r="N137" s="32">
        <f>IF($B137&lt;=TermHigh,'Policy projection'!$C137*(AllocPremLow*'Fund Projection'!$E137),0)</f>
        <v>3.2737491330907362</v>
      </c>
      <c r="O137" s="32">
        <f>IF($B137&lt;=TermHigh,'Policy projection'!$E137*'Fund Projection'!$F137*AllocPremLow*VLOOKUP(TermHigh-$B137,ExitCharge,2,TRUE),0)</f>
        <v>0.32710210088131614</v>
      </c>
      <c r="P137" s="32">
        <f>IF($B137&lt;=TermHigh,SUM(M137:O137)-'Policy projection'!$C137*'Fund Projection'!$G137,0)</f>
        <v>3.4477563455505877</v>
      </c>
      <c r="Q137" s="33">
        <f t="shared" si="24"/>
        <v>157.16079031976906</v>
      </c>
      <c r="R137" s="31">
        <f>IF($B137&lt;=TermLow,'Policy projection'!$C137*(PremiumMed*VLOOKUP(PremiumMed,PremiumCharge,2)),0)</f>
        <v>0</v>
      </c>
      <c r="S137" s="32">
        <f>IF($B137&lt;=TermLow,'Policy projection'!$C137*(AllocPremMed*'Fund Projection'!$E137),0)</f>
        <v>0</v>
      </c>
      <c r="T137" s="32">
        <f>IF($B137&lt;=TermLow,'Policy projection'!$E137*'Fund Projection'!$F137*AllocPremMed*VLOOKUP(TermLow-$B137,ExitCharge,2,TRUE),0)</f>
        <v>0</v>
      </c>
      <c r="U137" s="32">
        <f>IF($B137&lt;=TermLow,SUM(R137:T137)-'Policy projection'!$C137*'Fund Projection'!$G137,0)</f>
        <v>0</v>
      </c>
      <c r="V137" s="33">
        <f t="shared" si="25"/>
        <v>0</v>
      </c>
      <c r="W137" s="31">
        <f>IF($B137&lt;=TermMed,'Policy projection'!$C137*(PremiumMed*VLOOKUP(PremiumMed,PremiumCharge,2)),0)</f>
        <v>0</v>
      </c>
      <c r="X137" s="32">
        <f>IF($B137&lt;=TermMed,'Policy projection'!$C137*(AllocPremMed*'Fund Projection'!$E137),0)</f>
        <v>0</v>
      </c>
      <c r="Y137" s="32">
        <f>IF($B137&lt;=TermMed,'Policy projection'!$E137*'Fund Projection'!$F137*AllocPremMed*VLOOKUP(TermMed-$B137,ExitCharge,2,TRUE),0)</f>
        <v>0</v>
      </c>
      <c r="Z137" s="32">
        <f>IF($B137&lt;=TermMed,SUM(W137:Y137)-'Policy projection'!$C137*'Fund Projection'!$G137,0)</f>
        <v>0</v>
      </c>
      <c r="AA137" s="33">
        <f t="shared" si="26"/>
        <v>0</v>
      </c>
      <c r="AB137" s="31">
        <f>IF($B137&lt;=TermHigh,'Policy projection'!$C137*(PremiumMed*VLOOKUP(PremiumMed,PremiumCharge,2)),0)</f>
        <v>0.54782639463322558</v>
      </c>
      <c r="AC137" s="32">
        <f>IF($B137&lt;=TermHigh,'Policy projection'!$C137*(AllocPremMed*'Fund Projection'!$E137),0)</f>
        <v>6.6824982304326372</v>
      </c>
      <c r="AD137" s="32">
        <f>IF($B137&lt;=TermHigh,'Policy projection'!$E137*'Fund Projection'!$F137*AllocPremMed*VLOOKUP(TermHigh-$B137,ExitCharge,2,TRUE),0)</f>
        <v>0.66769294819072766</v>
      </c>
      <c r="AE137" s="32">
        <f>IF($B137&lt;=TermHigh,SUM(AB137:AD137)-'Policy projection'!$C137*'Fund Projection'!$G137,0)</f>
        <v>6.9231830928852869</v>
      </c>
      <c r="AF137" s="33">
        <f t="shared" si="27"/>
        <v>316.6923324698036</v>
      </c>
      <c r="AG137" s="31">
        <f>IF($B137&lt;=TermLow,'Policy projection'!$C137*(PremiumHigh*VLOOKUP(PremiumHigh,PremiumCharge,2)),0)</f>
        <v>0</v>
      </c>
      <c r="AH137" s="32">
        <f>IF($B137&lt;=TermLow,'Policy projection'!$C137*(AllocPremHigh*'Fund Projection'!$E137),0)</f>
        <v>0</v>
      </c>
      <c r="AI137" s="32">
        <f>IF($B137&lt;=TermLow,'Policy projection'!$E137*'Fund Projection'!$F137*AllocPremHigh*VLOOKUP(TermLow-$B137,ExitCharge,2,TRUE),0)</f>
        <v>0</v>
      </c>
      <c r="AJ137" s="32">
        <f>IF($B137&lt;=TermLow,SUM(AG137:AI137)-'Policy projection'!$C137*'Fund Projection'!$G137,0)</f>
        <v>0</v>
      </c>
      <c r="AK137" s="33">
        <f t="shared" si="28"/>
        <v>0</v>
      </c>
      <c r="AL137" s="31">
        <f>IF($B137&lt;=TermMed,'Policy projection'!$C137*(PremiumHigh*VLOOKUP(PremiumHigh,PremiumCharge,2)),0)</f>
        <v>0</v>
      </c>
      <c r="AM137" s="32">
        <f>IF($B137&lt;=TermMed,'Policy projection'!$C137*(AllocPremHigh*'Fund Projection'!$E137),0)</f>
        <v>0</v>
      </c>
      <c r="AN137" s="32">
        <f>IF($B137&lt;=TermMed,'Policy projection'!$E137*'Fund Projection'!$F137*AllocPremHigh*VLOOKUP(TermMed-$B137,ExitCharge,2,TRUE),0)</f>
        <v>0</v>
      </c>
      <c r="AO137" s="32">
        <f>IF($B137&lt;=TermMed,SUM(AL137:AN137)-'Policy projection'!$C137*'Fund Projection'!$G137,0)</f>
        <v>0</v>
      </c>
      <c r="AP137" s="33">
        <f t="shared" si="29"/>
        <v>0</v>
      </c>
      <c r="AQ137" s="31">
        <f>IF($B137&lt;=TermHigh,'Policy projection'!$C137*(PremiumHigh*VLOOKUP(PremiumHigh,PremiumCharge,2)),0)</f>
        <v>0</v>
      </c>
      <c r="AR137" s="32">
        <f>IF($B137&lt;=TermHigh,'Policy projection'!$C137*(AllocPremHigh*'Fund Projection'!$E137),0)</f>
        <v>13.499996425116437</v>
      </c>
      <c r="AS137" s="32">
        <f>IF($B137&lt;=TermHigh,'Policy projection'!$E137*'Fund Projection'!$F137*AllocPremHigh*VLOOKUP(TermHigh-$B137,ExitCharge,2,TRUE),0)</f>
        <v>1.3488746428095508</v>
      </c>
      <c r="AT137" s="32">
        <f>IF($B137&lt;=TermHigh,SUM(AQ137:AS137)-'Policy projection'!$C137*'Fund Projection'!$G137,0)</f>
        <v>13.874036587554684</v>
      </c>
      <c r="AU137" s="33">
        <f t="shared" si="30"/>
        <v>635.75541676987325</v>
      </c>
    </row>
    <row r="138" spans="1:47" x14ac:dyDescent="0.3">
      <c r="A138">
        <f t="shared" si="32"/>
        <v>133</v>
      </c>
      <c r="B138">
        <f t="shared" si="31"/>
        <v>12</v>
      </c>
      <c r="C138" s="31">
        <f>IF($B138&lt;=TermLow,'Policy projection'!$C138*(PremiumLow*VLOOKUP(PremiumLow,PremiumCharge,2)),0)</f>
        <v>0</v>
      </c>
      <c r="D138" s="32">
        <f>IF($B138&lt;=TermLow,'Policy projection'!$C138*(AllocPremLow*'Fund Projection'!$E138),0)</f>
        <v>0</v>
      </c>
      <c r="E138" s="32">
        <f>IF($B138&lt;=TermLow,'Policy projection'!$E138*'Fund Projection'!$F138*AllocPremLow*VLOOKUP(TermLow-$B138,ExitCharge,2,TRUE),0)</f>
        <v>0</v>
      </c>
      <c r="F138" s="32">
        <f>IF($B138&lt;=TermLow,SUM(C138:E138)-'Policy projection'!$C138*'Fund Projection'!$G138,0)</f>
        <v>0</v>
      </c>
      <c r="G138" s="33">
        <f t="shared" si="22"/>
        <v>0</v>
      </c>
      <c r="H138" s="31">
        <f>IF($B138&lt;=TermMed,'Policy projection'!$C138*(PremiumLow*VLOOKUP(PremiumLow,PremiumCharge,2)),0)</f>
        <v>0</v>
      </c>
      <c r="I138" s="32">
        <f>IF($B138&lt;=TermMed,'Policy projection'!$C138*(AllocPremLow*'Fund Projection'!$E138),0)</f>
        <v>0</v>
      </c>
      <c r="J138" s="32">
        <f>IF($B138&lt;=TermMed,'Policy projection'!$E138*'Fund Projection'!$F138*AllocPremLow*VLOOKUP(TermMed-$B138,ExitCharge,2,TRUE),0)</f>
        <v>0</v>
      </c>
      <c r="K138" s="32">
        <f>IF($B138&lt;=TermMed,SUM(H138:J138)-'Policy projection'!$C138*'Fund Projection'!$G138,0)</f>
        <v>0</v>
      </c>
      <c r="L138" s="33">
        <f t="shared" si="23"/>
        <v>0</v>
      </c>
      <c r="M138" s="31">
        <f>IF($B138&lt;=TermHigh,'Policy projection'!$C138*(PremiumLow*VLOOKUP(PremiumLow,PremiumCharge,2)),0)</f>
        <v>0.81797328548673498</v>
      </c>
      <c r="N138" s="32">
        <f>IF($B138&lt;=TermHigh,'Policy projection'!$C138*(AllocPremLow*'Fund Projection'!$E138),0)</f>
        <v>3.286263836599614</v>
      </c>
      <c r="O138" s="32">
        <f>IF($B138&lt;=TermHigh,'Policy projection'!$E138*'Fund Projection'!$F138*AllocPremLow*VLOOKUP(TermHigh-$B138,ExitCharge,2,TRUE),0)</f>
        <v>0.32835252834024475</v>
      </c>
      <c r="P138" s="32">
        <f>IF($B138&lt;=TermHigh,SUM(M138:O138)-'Policy projection'!$C138*'Fund Projection'!$G138,0)</f>
        <v>3.4617379781791588</v>
      </c>
      <c r="Q138" s="33">
        <f t="shared" si="24"/>
        <v>154.36787060055084</v>
      </c>
      <c r="R138" s="31">
        <f>IF($B138&lt;=TermLow,'Policy projection'!$C138*(PremiumMed*VLOOKUP(PremiumMed,PremiumCharge,2)),0)</f>
        <v>0</v>
      </c>
      <c r="S138" s="32">
        <f>IF($B138&lt;=TermLow,'Policy projection'!$C138*(AllocPremMed*'Fund Projection'!$E138),0)</f>
        <v>0</v>
      </c>
      <c r="T138" s="32">
        <f>IF($B138&lt;=TermLow,'Policy projection'!$E138*'Fund Projection'!$F138*AllocPremMed*VLOOKUP(TermLow-$B138,ExitCharge,2,TRUE),0)</f>
        <v>0</v>
      </c>
      <c r="U138" s="32">
        <f>IF($B138&lt;=TermLow,SUM(R138:T138)-'Policy projection'!$C138*'Fund Projection'!$G138,0)</f>
        <v>0</v>
      </c>
      <c r="V138" s="33">
        <f t="shared" si="25"/>
        <v>0</v>
      </c>
      <c r="W138" s="31">
        <f>IF($B138&lt;=TermMed,'Policy projection'!$C138*(PremiumMed*VLOOKUP(PremiumMed,PremiumCharge,2)),0)</f>
        <v>0</v>
      </c>
      <c r="X138" s="32">
        <f>IF($B138&lt;=TermMed,'Policy projection'!$C138*(AllocPremMed*'Fund Projection'!$E138),0)</f>
        <v>0</v>
      </c>
      <c r="Y138" s="32">
        <f>IF($B138&lt;=TermMed,'Policy projection'!$E138*'Fund Projection'!$F138*AllocPremMed*VLOOKUP(TermMed-$B138,ExitCharge,2,TRUE),0)</f>
        <v>0</v>
      </c>
      <c r="Z138" s="32">
        <f>IF($B138&lt;=TermMed,SUM(W138:Y138)-'Policy projection'!$C138*'Fund Projection'!$G138,0)</f>
        <v>0</v>
      </c>
      <c r="AA138" s="33">
        <f t="shared" si="26"/>
        <v>0</v>
      </c>
      <c r="AB138" s="31">
        <f>IF($B138&lt;=TermHigh,'Policy projection'!$C138*(PremiumMed*VLOOKUP(PremiumMed,PremiumCharge,2)),0)</f>
        <v>0.54531552365782332</v>
      </c>
      <c r="AC138" s="32">
        <f>IF($B138&lt;=TermHigh,'Policy projection'!$C138*(AllocPremMed*'Fund Projection'!$E138),0)</f>
        <v>6.7080437076981809</v>
      </c>
      <c r="AD138" s="32">
        <f>IF($B138&lt;=TermHigh,'Policy projection'!$E138*'Fund Projection'!$F138*AllocPremMed*VLOOKUP(TermHigh-$B138,ExitCharge,2,TRUE),0)</f>
        <v>0.67024536712750993</v>
      </c>
      <c r="AE138" s="32">
        <f>IF($B138&lt;=TermHigh,SUM(AB138:AD138)-'Policy projection'!$C138*'Fund Projection'!$G138,0)</f>
        <v>6.9527529262360783</v>
      </c>
      <c r="AF138" s="33">
        <f t="shared" si="27"/>
        <v>311.08870076220916</v>
      </c>
      <c r="AG138" s="31">
        <f>IF($B138&lt;=TermLow,'Policy projection'!$C138*(PremiumHigh*VLOOKUP(PremiumHigh,PremiumCharge,2)),0)</f>
        <v>0</v>
      </c>
      <c r="AH138" s="32">
        <f>IF($B138&lt;=TermLow,'Policy projection'!$C138*(AllocPremHigh*'Fund Projection'!$E138),0)</f>
        <v>0</v>
      </c>
      <c r="AI138" s="32">
        <f>IF($B138&lt;=TermLow,'Policy projection'!$E138*'Fund Projection'!$F138*AllocPremHigh*VLOOKUP(TermLow-$B138,ExitCharge,2,TRUE),0)</f>
        <v>0</v>
      </c>
      <c r="AJ138" s="32">
        <f>IF($B138&lt;=TermLow,SUM(AG138:AI138)-'Policy projection'!$C138*'Fund Projection'!$G138,0)</f>
        <v>0</v>
      </c>
      <c r="AK138" s="33">
        <f t="shared" si="28"/>
        <v>0</v>
      </c>
      <c r="AL138" s="31">
        <f>IF($B138&lt;=TermMed,'Policy projection'!$C138*(PremiumHigh*VLOOKUP(PremiumHigh,PremiumCharge,2)),0)</f>
        <v>0</v>
      </c>
      <c r="AM138" s="32">
        <f>IF($B138&lt;=TermMed,'Policy projection'!$C138*(AllocPremHigh*'Fund Projection'!$E138),0)</f>
        <v>0</v>
      </c>
      <c r="AN138" s="32">
        <f>IF($B138&lt;=TermMed,'Policy projection'!$E138*'Fund Projection'!$F138*AllocPremHigh*VLOOKUP(TermMed-$B138,ExitCharge,2,TRUE),0)</f>
        <v>0</v>
      </c>
      <c r="AO138" s="32">
        <f>IF($B138&lt;=TermMed,SUM(AL138:AN138)-'Policy projection'!$C138*'Fund Projection'!$G138,0)</f>
        <v>0</v>
      </c>
      <c r="AP138" s="33">
        <f t="shared" si="29"/>
        <v>0</v>
      </c>
      <c r="AQ138" s="31">
        <f>IF($B138&lt;=TermHigh,'Policy projection'!$C138*(PremiumHigh*VLOOKUP(PremiumHigh,PremiumCharge,2)),0)</f>
        <v>0</v>
      </c>
      <c r="AR138" s="32">
        <f>IF($B138&lt;=TermHigh,'Policy projection'!$C138*(AllocPremHigh*'Fund Projection'!$E138),0)</f>
        <v>13.551603449895316</v>
      </c>
      <c r="AS138" s="32">
        <f>IF($B138&lt;=TermHigh,'Policy projection'!$E138*'Fund Projection'!$F138*AllocPremHigh*VLOOKUP(TermHigh-$B138,ExitCharge,2,TRUE),0)</f>
        <v>1.3540310447020401</v>
      </c>
      <c r="AT138" s="32">
        <f>IF($B138&lt;=TermHigh,SUM(AQ138:AS138)-'Policy projection'!$C138*'Fund Projection'!$G138,0)</f>
        <v>13.93478282234992</v>
      </c>
      <c r="AU138" s="33">
        <f t="shared" si="30"/>
        <v>624.53036108552635</v>
      </c>
    </row>
    <row r="139" spans="1:47" x14ac:dyDescent="0.3">
      <c r="A139">
        <f t="shared" si="32"/>
        <v>134</v>
      </c>
      <c r="B139">
        <f t="shared" si="31"/>
        <v>12</v>
      </c>
      <c r="C139" s="31">
        <f>IF($B139&lt;=TermLow,'Policy projection'!$C139*(PremiumLow*VLOOKUP(PremiumLow,PremiumCharge,2)),0)</f>
        <v>0</v>
      </c>
      <c r="D139" s="32">
        <f>IF($B139&lt;=TermLow,'Policy projection'!$C139*(AllocPremLow*'Fund Projection'!$E139),0)</f>
        <v>0</v>
      </c>
      <c r="E139" s="32">
        <f>IF($B139&lt;=TermLow,'Policy projection'!$E139*'Fund Projection'!$F139*AllocPremLow*VLOOKUP(TermLow-$B139,ExitCharge,2,TRUE),0)</f>
        <v>0</v>
      </c>
      <c r="F139" s="32">
        <f>IF($B139&lt;=TermLow,SUM(C139:E139)-'Policy projection'!$C139*'Fund Projection'!$G139,0)</f>
        <v>0</v>
      </c>
      <c r="G139" s="33">
        <f t="shared" si="22"/>
        <v>0</v>
      </c>
      <c r="H139" s="31">
        <f>IF($B139&lt;=TermMed,'Policy projection'!$C139*(PremiumLow*VLOOKUP(PremiumLow,PremiumCharge,2)),0)</f>
        <v>0</v>
      </c>
      <c r="I139" s="32">
        <f>IF($B139&lt;=TermMed,'Policy projection'!$C139*(AllocPremLow*'Fund Projection'!$E139),0)</f>
        <v>0</v>
      </c>
      <c r="J139" s="32">
        <f>IF($B139&lt;=TermMed,'Policy projection'!$E139*'Fund Projection'!$F139*AllocPremLow*VLOOKUP(TermMed-$B139,ExitCharge,2,TRUE),0)</f>
        <v>0</v>
      </c>
      <c r="K139" s="32">
        <f>IF($B139&lt;=TermMed,SUM(H139:J139)-'Policy projection'!$C139*'Fund Projection'!$G139,0)</f>
        <v>0</v>
      </c>
      <c r="L139" s="33">
        <f t="shared" si="23"/>
        <v>0</v>
      </c>
      <c r="M139" s="31">
        <f>IF($B139&lt;=TermHigh,'Policy projection'!$C139*(PremiumLow*VLOOKUP(PremiumLow,PremiumCharge,2)),0)</f>
        <v>0.81422424126158743</v>
      </c>
      <c r="N139" s="32">
        <f>IF($B139&lt;=TermHigh,'Policy projection'!$C139*(AllocPremLow*'Fund Projection'!$E139),0)</f>
        <v>3.298640648885065</v>
      </c>
      <c r="O139" s="32">
        <f>IF($B139&lt;=TermHigh,'Policy projection'!$E139*'Fund Projection'!$F139*AllocPremLow*VLOOKUP(TermHigh-$B139,ExitCharge,2,TRUE),0)</f>
        <v>0.32958917816776606</v>
      </c>
      <c r="P139" s="32">
        <f>IF($B139&lt;=TermHigh,SUM(M139:O139)-'Policy projection'!$C139*'Fund Projection'!$G139,0)</f>
        <v>3.4755689319304088</v>
      </c>
      <c r="Q139" s="33">
        <f t="shared" si="24"/>
        <v>151.5493320832073</v>
      </c>
      <c r="R139" s="31">
        <f>IF($B139&lt;=TermLow,'Policy projection'!$C139*(PremiumMed*VLOOKUP(PremiumMed,PremiumCharge,2)),0)</f>
        <v>0</v>
      </c>
      <c r="S139" s="32">
        <f>IF($B139&lt;=TermLow,'Policy projection'!$C139*(AllocPremMed*'Fund Projection'!$E139),0)</f>
        <v>0</v>
      </c>
      <c r="T139" s="32">
        <f>IF($B139&lt;=TermLow,'Policy projection'!$E139*'Fund Projection'!$F139*AllocPremMed*VLOOKUP(TermLow-$B139,ExitCharge,2,TRUE),0)</f>
        <v>0</v>
      </c>
      <c r="U139" s="32">
        <f>IF($B139&lt;=TermLow,SUM(R139:T139)-'Policy projection'!$C139*'Fund Projection'!$G139,0)</f>
        <v>0</v>
      </c>
      <c r="V139" s="33">
        <f t="shared" si="25"/>
        <v>0</v>
      </c>
      <c r="W139" s="31">
        <f>IF($B139&lt;=TermMed,'Policy projection'!$C139*(PremiumMed*VLOOKUP(PremiumMed,PremiumCharge,2)),0)</f>
        <v>0</v>
      </c>
      <c r="X139" s="32">
        <f>IF($B139&lt;=TermMed,'Policy projection'!$C139*(AllocPremMed*'Fund Projection'!$E139),0)</f>
        <v>0</v>
      </c>
      <c r="Y139" s="32">
        <f>IF($B139&lt;=TermMed,'Policy projection'!$E139*'Fund Projection'!$F139*AllocPremMed*VLOOKUP(TermMed-$B139,ExitCharge,2,TRUE),0)</f>
        <v>0</v>
      </c>
      <c r="Z139" s="32">
        <f>IF($B139&lt;=TermMed,SUM(W139:Y139)-'Policy projection'!$C139*'Fund Projection'!$G139,0)</f>
        <v>0</v>
      </c>
      <c r="AA139" s="33">
        <f t="shared" si="26"/>
        <v>0</v>
      </c>
      <c r="AB139" s="31">
        <f>IF($B139&lt;=TermHigh,'Policy projection'!$C139*(PremiumMed*VLOOKUP(PremiumMed,PremiumCharge,2)),0)</f>
        <v>0.54281616084105833</v>
      </c>
      <c r="AC139" s="32">
        <f>IF($B139&lt;=TermHigh,'Policy projection'!$C139*(AllocPremMed*'Fund Projection'!$E139),0)</f>
        <v>6.7333077162808541</v>
      </c>
      <c r="AD139" s="32">
        <f>IF($B139&lt;=TermHigh,'Policy projection'!$E139*'Fund Projection'!$F139*AllocPremMed*VLOOKUP(TermHigh-$B139,ExitCharge,2,TRUE),0)</f>
        <v>0.67276966265172866</v>
      </c>
      <c r="AE139" s="32">
        <f>IF($B139&lt;=TermHigh,SUM(AB139:AD139)-'Policy projection'!$C139*'Fund Projection'!$G139,0)</f>
        <v>6.9820084033896315</v>
      </c>
      <c r="AF139" s="33">
        <f t="shared" si="27"/>
        <v>305.4321507558156</v>
      </c>
      <c r="AG139" s="31">
        <f>IF($B139&lt;=TermLow,'Policy projection'!$C139*(PremiumHigh*VLOOKUP(PremiumHigh,PremiumCharge,2)),0)</f>
        <v>0</v>
      </c>
      <c r="AH139" s="32">
        <f>IF($B139&lt;=TermLow,'Policy projection'!$C139*(AllocPremHigh*'Fund Projection'!$E139),0)</f>
        <v>0</v>
      </c>
      <c r="AI139" s="32">
        <f>IF($B139&lt;=TermLow,'Policy projection'!$E139*'Fund Projection'!$F139*AllocPremHigh*VLOOKUP(TermLow-$B139,ExitCharge,2,TRUE),0)</f>
        <v>0</v>
      </c>
      <c r="AJ139" s="32">
        <f>IF($B139&lt;=TermLow,SUM(AG139:AI139)-'Policy projection'!$C139*'Fund Projection'!$G139,0)</f>
        <v>0</v>
      </c>
      <c r="AK139" s="33">
        <f t="shared" si="28"/>
        <v>0</v>
      </c>
      <c r="AL139" s="31">
        <f>IF($B139&lt;=TermMed,'Policy projection'!$C139*(PremiumHigh*VLOOKUP(PremiumHigh,PremiumCharge,2)),0)</f>
        <v>0</v>
      </c>
      <c r="AM139" s="32">
        <f>IF($B139&lt;=TermMed,'Policy projection'!$C139*(AllocPremHigh*'Fund Projection'!$E139),0)</f>
        <v>0</v>
      </c>
      <c r="AN139" s="32">
        <f>IF($B139&lt;=TermMed,'Policy projection'!$E139*'Fund Projection'!$F139*AllocPremHigh*VLOOKUP(TermMed-$B139,ExitCharge,2,TRUE),0)</f>
        <v>0</v>
      </c>
      <c r="AO139" s="32">
        <f>IF($B139&lt;=TermMed,SUM(AL139:AN139)-'Policy projection'!$C139*'Fund Projection'!$G139,0)</f>
        <v>0</v>
      </c>
      <c r="AP139" s="33">
        <f t="shared" si="29"/>
        <v>0</v>
      </c>
      <c r="AQ139" s="31">
        <f>IF($B139&lt;=TermHigh,'Policy projection'!$C139*(PremiumHigh*VLOOKUP(PremiumHigh,PremiumCharge,2)),0)</f>
        <v>0</v>
      </c>
      <c r="AR139" s="32">
        <f>IF($B139&lt;=TermHigh,'Policy projection'!$C139*(AllocPremHigh*'Fund Projection'!$E139),0)</f>
        <v>13.602641851072432</v>
      </c>
      <c r="AS139" s="32">
        <f>IF($B139&lt;=TermHigh,'Policy projection'!$E139*'Fund Projection'!$F139*AllocPremHigh*VLOOKUP(TermHigh-$B139,ExitCharge,2,TRUE),0)</f>
        <v>1.3591306316196541</v>
      </c>
      <c r="AT139" s="32">
        <f>IF($B139&lt;=TermHigh,SUM(AQ139:AS139)-'Policy projection'!$C139*'Fund Projection'!$G139,0)</f>
        <v>13.994887346308078</v>
      </c>
      <c r="AU139" s="33">
        <f t="shared" si="30"/>
        <v>613.19778810103276</v>
      </c>
    </row>
    <row r="140" spans="1:47" x14ac:dyDescent="0.3">
      <c r="A140">
        <f t="shared" si="32"/>
        <v>135</v>
      </c>
      <c r="B140">
        <f t="shared" si="31"/>
        <v>12</v>
      </c>
      <c r="C140" s="31">
        <f>IF($B140&lt;=TermLow,'Policy projection'!$C140*(PremiumLow*VLOOKUP(PremiumLow,PremiumCharge,2)),0)</f>
        <v>0</v>
      </c>
      <c r="D140" s="32">
        <f>IF($B140&lt;=TermLow,'Policy projection'!$C140*(AllocPremLow*'Fund Projection'!$E140),0)</f>
        <v>0</v>
      </c>
      <c r="E140" s="32">
        <f>IF($B140&lt;=TermLow,'Policy projection'!$E140*'Fund Projection'!$F140*AllocPremLow*VLOOKUP(TermLow-$B140,ExitCharge,2,TRUE),0)</f>
        <v>0</v>
      </c>
      <c r="F140" s="32">
        <f>IF($B140&lt;=TermLow,SUM(C140:E140)-'Policy projection'!$C140*'Fund Projection'!$G140,0)</f>
        <v>0</v>
      </c>
      <c r="G140" s="33">
        <f t="shared" si="22"/>
        <v>0</v>
      </c>
      <c r="H140" s="31">
        <f>IF($B140&lt;=TermMed,'Policy projection'!$C140*(PremiumLow*VLOOKUP(PremiumLow,PremiumCharge,2)),0)</f>
        <v>0</v>
      </c>
      <c r="I140" s="32">
        <f>IF($B140&lt;=TermMed,'Policy projection'!$C140*(AllocPremLow*'Fund Projection'!$E140),0)</f>
        <v>0</v>
      </c>
      <c r="J140" s="32">
        <f>IF($B140&lt;=TermMed,'Policy projection'!$E140*'Fund Projection'!$F140*AllocPremLow*VLOOKUP(TermMed-$B140,ExitCharge,2,TRUE),0)</f>
        <v>0</v>
      </c>
      <c r="K140" s="32">
        <f>IF($B140&lt;=TermMed,SUM(H140:J140)-'Policy projection'!$C140*'Fund Projection'!$G140,0)</f>
        <v>0</v>
      </c>
      <c r="L140" s="33">
        <f t="shared" si="23"/>
        <v>0</v>
      </c>
      <c r="M140" s="31">
        <f>IF($B140&lt;=TermHigh,'Policy projection'!$C140*(PremiumLow*VLOOKUP(PremiumLow,PremiumCharge,2)),0)</f>
        <v>0.81049238015580527</v>
      </c>
      <c r="N140" s="32">
        <f>IF($B140&lt;=TermHigh,'Policy projection'!$C140*(AllocPremLow*'Fund Projection'!$E140),0)</f>
        <v>3.3108804376161953</v>
      </c>
      <c r="O140" s="32">
        <f>IF($B140&lt;=TermHigh,'Policy projection'!$E140*'Fund Projection'!$F140*AllocPremLow*VLOOKUP(TermHigh-$B140,ExitCharge,2,TRUE),0)</f>
        <v>0.33081213705848483</v>
      </c>
      <c r="P140" s="32">
        <f>IF($B140&lt;=TermHigh,SUM(M140:O140)-'Policy projection'!$C140*'Fund Projection'!$G140,0)</f>
        <v>3.4892501485318141</v>
      </c>
      <c r="Q140" s="33">
        <f t="shared" si="24"/>
        <v>148.70521870162358</v>
      </c>
      <c r="R140" s="31">
        <f>IF($B140&lt;=TermLow,'Policy projection'!$C140*(PremiumMed*VLOOKUP(PremiumMed,PremiumCharge,2)),0)</f>
        <v>0</v>
      </c>
      <c r="S140" s="32">
        <f>IF($B140&lt;=TermLow,'Policy projection'!$C140*(AllocPremMed*'Fund Projection'!$E140),0)</f>
        <v>0</v>
      </c>
      <c r="T140" s="32">
        <f>IF($B140&lt;=TermLow,'Policy projection'!$E140*'Fund Projection'!$F140*AllocPremMed*VLOOKUP(TermLow-$B140,ExitCharge,2,TRUE),0)</f>
        <v>0</v>
      </c>
      <c r="U140" s="32">
        <f>IF($B140&lt;=TermLow,SUM(R140:T140)-'Policy projection'!$C140*'Fund Projection'!$G140,0)</f>
        <v>0</v>
      </c>
      <c r="V140" s="33">
        <f t="shared" si="25"/>
        <v>0</v>
      </c>
      <c r="W140" s="31">
        <f>IF($B140&lt;=TermMed,'Policy projection'!$C140*(PremiumMed*VLOOKUP(PremiumMed,PremiumCharge,2)),0)</f>
        <v>0</v>
      </c>
      <c r="X140" s="32">
        <f>IF($B140&lt;=TermMed,'Policy projection'!$C140*(AllocPremMed*'Fund Projection'!$E140),0)</f>
        <v>0</v>
      </c>
      <c r="Y140" s="32">
        <f>IF($B140&lt;=TermMed,'Policy projection'!$E140*'Fund Projection'!$F140*AllocPremMed*VLOOKUP(TermMed-$B140,ExitCharge,2,TRUE),0)</f>
        <v>0</v>
      </c>
      <c r="Z140" s="32">
        <f>IF($B140&lt;=TermMed,SUM(W140:Y140)-'Policy projection'!$C140*'Fund Projection'!$G140,0)</f>
        <v>0</v>
      </c>
      <c r="AA140" s="33">
        <f t="shared" si="26"/>
        <v>0</v>
      </c>
      <c r="AB140" s="31">
        <f>IF($B140&lt;=TermHigh,'Policy projection'!$C140*(PremiumMed*VLOOKUP(PremiumMed,PremiumCharge,2)),0)</f>
        <v>0.54032825343720348</v>
      </c>
      <c r="AC140" s="32">
        <f>IF($B140&lt;=TermHigh,'Policy projection'!$C140*(AllocPremMed*'Fund Projection'!$E140),0)</f>
        <v>6.7582920272990386</v>
      </c>
      <c r="AD140" s="32">
        <f>IF($B140&lt;=TermHigh,'Policy projection'!$E140*'Fund Projection'!$F140*AllocPremMed*VLOOKUP(TermHigh-$B140,ExitCharge,2,TRUE),0)</f>
        <v>0.67526601172762879</v>
      </c>
      <c r="AE140" s="32">
        <f>IF($B140&lt;=TermHigh,SUM(AB140:AD140)-'Policy projection'!$C140*'Fund Projection'!$G140,0)</f>
        <v>7.0109514861651991</v>
      </c>
      <c r="AF140" s="33">
        <f t="shared" si="27"/>
        <v>299.72277631390853</v>
      </c>
      <c r="AG140" s="31">
        <f>IF($B140&lt;=TermLow,'Policy projection'!$C140*(PremiumHigh*VLOOKUP(PremiumHigh,PremiumCharge,2)),0)</f>
        <v>0</v>
      </c>
      <c r="AH140" s="32">
        <f>IF($B140&lt;=TermLow,'Policy projection'!$C140*(AllocPremHigh*'Fund Projection'!$E140),0)</f>
        <v>0</v>
      </c>
      <c r="AI140" s="32">
        <f>IF($B140&lt;=TermLow,'Policy projection'!$E140*'Fund Projection'!$F140*AllocPremHigh*VLOOKUP(TermLow-$B140,ExitCharge,2,TRUE),0)</f>
        <v>0</v>
      </c>
      <c r="AJ140" s="32">
        <f>IF($B140&lt;=TermLow,SUM(AG140:AI140)-'Policy projection'!$C140*'Fund Projection'!$G140,0)</f>
        <v>0</v>
      </c>
      <c r="AK140" s="33">
        <f t="shared" si="28"/>
        <v>0</v>
      </c>
      <c r="AL140" s="31">
        <f>IF($B140&lt;=TermMed,'Policy projection'!$C140*(PremiumHigh*VLOOKUP(PremiumHigh,PremiumCharge,2)),0)</f>
        <v>0</v>
      </c>
      <c r="AM140" s="32">
        <f>IF($B140&lt;=TermMed,'Policy projection'!$C140*(AllocPremHigh*'Fund Projection'!$E140),0)</f>
        <v>0</v>
      </c>
      <c r="AN140" s="32">
        <f>IF($B140&lt;=TermMed,'Policy projection'!$E140*'Fund Projection'!$F140*AllocPremHigh*VLOOKUP(TermMed-$B140,ExitCharge,2,TRUE),0)</f>
        <v>0</v>
      </c>
      <c r="AO140" s="32">
        <f>IF($B140&lt;=TermMed,SUM(AL140:AN140)-'Policy projection'!$C140*'Fund Projection'!$G140,0)</f>
        <v>0</v>
      </c>
      <c r="AP140" s="33">
        <f t="shared" si="29"/>
        <v>0</v>
      </c>
      <c r="AQ140" s="31">
        <f>IF($B140&lt;=TermHigh,'Policy projection'!$C140*(PremiumHigh*VLOOKUP(PremiumHigh,PremiumCharge,2)),0)</f>
        <v>0</v>
      </c>
      <c r="AR140" s="32">
        <f>IF($B140&lt;=TermHigh,'Policy projection'!$C140*(AllocPremHigh*'Fund Projection'!$E140),0)</f>
        <v>13.653115206664726</v>
      </c>
      <c r="AS140" s="32">
        <f>IF($B140&lt;=TermHigh,'Policy projection'!$E140*'Fund Projection'!$F140*AllocPremHigh*VLOOKUP(TermHigh-$B140,ExitCharge,2,TRUE),0)</f>
        <v>1.3641737610659168</v>
      </c>
      <c r="AT140" s="32">
        <f>IF($B140&lt;=TermHigh,SUM(AQ140:AS140)-'Policy projection'!$C140*'Fund Projection'!$G140,0)</f>
        <v>14.054354161431972</v>
      </c>
      <c r="AU140" s="33">
        <f t="shared" si="30"/>
        <v>601.75789153847893</v>
      </c>
    </row>
    <row r="141" spans="1:47" x14ac:dyDescent="0.3">
      <c r="A141">
        <f t="shared" si="32"/>
        <v>136</v>
      </c>
      <c r="B141">
        <f t="shared" si="31"/>
        <v>12</v>
      </c>
      <c r="C141" s="31">
        <f>IF($B141&lt;=TermLow,'Policy projection'!$C141*(PremiumLow*VLOOKUP(PremiumLow,PremiumCharge,2)),0)</f>
        <v>0</v>
      </c>
      <c r="D141" s="32">
        <f>IF($B141&lt;=TermLow,'Policy projection'!$C141*(AllocPremLow*'Fund Projection'!$E141),0)</f>
        <v>0</v>
      </c>
      <c r="E141" s="32">
        <f>IF($B141&lt;=TermLow,'Policy projection'!$E141*'Fund Projection'!$F141*AllocPremLow*VLOOKUP(TermLow-$B141,ExitCharge,2,TRUE),0)</f>
        <v>0</v>
      </c>
      <c r="F141" s="32">
        <f>IF($B141&lt;=TermLow,SUM(C141:E141)-'Policy projection'!$C141*'Fund Projection'!$G141,0)</f>
        <v>0</v>
      </c>
      <c r="G141" s="33">
        <f t="shared" si="22"/>
        <v>0</v>
      </c>
      <c r="H141" s="31">
        <f>IF($B141&lt;=TermMed,'Policy projection'!$C141*(PremiumLow*VLOOKUP(PremiumLow,PremiumCharge,2)),0)</f>
        <v>0</v>
      </c>
      <c r="I141" s="32">
        <f>IF($B141&lt;=TermMed,'Policy projection'!$C141*(AllocPremLow*'Fund Projection'!$E141),0)</f>
        <v>0</v>
      </c>
      <c r="J141" s="32">
        <f>IF($B141&lt;=TermMed,'Policy projection'!$E141*'Fund Projection'!$F141*AllocPremLow*VLOOKUP(TermMed-$B141,ExitCharge,2,TRUE),0)</f>
        <v>0</v>
      </c>
      <c r="K141" s="32">
        <f>IF($B141&lt;=TermMed,SUM(H141:J141)-'Policy projection'!$C141*'Fund Projection'!$G141,0)</f>
        <v>0</v>
      </c>
      <c r="L141" s="33">
        <f t="shared" si="23"/>
        <v>0</v>
      </c>
      <c r="M141" s="31">
        <f>IF($B141&lt;=TermHigh,'Policy projection'!$C141*(PremiumLow*VLOOKUP(PremiumLow,PremiumCharge,2)),0)</f>
        <v>0.80677762341342441</v>
      </c>
      <c r="N141" s="32">
        <f>IF($B141&lt;=TermHigh,'Policy projection'!$C141*(AllocPremLow*'Fund Projection'!$E141),0)</f>
        <v>3.3229840657956418</v>
      </c>
      <c r="O141" s="32">
        <f>IF($B141&lt;=TermHigh,'Policy projection'!$E141*'Fund Projection'!$F141*AllocPremLow*VLOOKUP(TermHigh-$B141,ExitCharge,2,TRUE),0)</f>
        <v>0.33202149124074781</v>
      </c>
      <c r="P141" s="32">
        <f>IF($B141&lt;=TermHigh,SUM(M141:O141)-'Policy projection'!$C141*'Fund Projection'!$G141,0)</f>
        <v>3.5027825646691269</v>
      </c>
      <c r="Q141" s="33">
        <f t="shared" si="24"/>
        <v>145.83557363101519</v>
      </c>
      <c r="R141" s="31">
        <f>IF($B141&lt;=TermLow,'Policy projection'!$C141*(PremiumMed*VLOOKUP(PremiumMed,PremiumCharge,2)),0)</f>
        <v>0</v>
      </c>
      <c r="S141" s="32">
        <f>IF($B141&lt;=TermLow,'Policy projection'!$C141*(AllocPremMed*'Fund Projection'!$E141),0)</f>
        <v>0</v>
      </c>
      <c r="T141" s="32">
        <f>IF($B141&lt;=TermLow,'Policy projection'!$E141*'Fund Projection'!$F141*AllocPremMed*VLOOKUP(TermLow-$B141,ExitCharge,2,TRUE),0)</f>
        <v>0</v>
      </c>
      <c r="U141" s="32">
        <f>IF($B141&lt;=TermLow,SUM(R141:T141)-'Policy projection'!$C141*'Fund Projection'!$G141,0)</f>
        <v>0</v>
      </c>
      <c r="V141" s="33">
        <f t="shared" si="25"/>
        <v>0</v>
      </c>
      <c r="W141" s="31">
        <f>IF($B141&lt;=TermMed,'Policy projection'!$C141*(PremiumMed*VLOOKUP(PremiumMed,PremiumCharge,2)),0)</f>
        <v>0</v>
      </c>
      <c r="X141" s="32">
        <f>IF($B141&lt;=TermMed,'Policy projection'!$C141*(AllocPremMed*'Fund Projection'!$E141),0)</f>
        <v>0</v>
      </c>
      <c r="Y141" s="32">
        <f>IF($B141&lt;=TermMed,'Policy projection'!$E141*'Fund Projection'!$F141*AllocPremMed*VLOOKUP(TermMed-$B141,ExitCharge,2,TRUE),0)</f>
        <v>0</v>
      </c>
      <c r="Z141" s="32">
        <f>IF($B141&lt;=TermMed,SUM(W141:Y141)-'Policy projection'!$C141*'Fund Projection'!$G141,0)</f>
        <v>0</v>
      </c>
      <c r="AA141" s="33">
        <f t="shared" si="26"/>
        <v>0</v>
      </c>
      <c r="AB141" s="31">
        <f>IF($B141&lt;=TermHigh,'Policy projection'!$C141*(PremiumMed*VLOOKUP(PremiumMed,PremiumCharge,2)),0)</f>
        <v>0.53785174894228294</v>
      </c>
      <c r="AC141" s="32">
        <f>IF($B141&lt;=TermHigh,'Policy projection'!$C141*(AllocPremMed*'Fund Projection'!$E141),0)</f>
        <v>6.7829984023457426</v>
      </c>
      <c r="AD141" s="32">
        <f>IF($B141&lt;=TermHigh,'Policy projection'!$E141*'Fund Projection'!$F141*AllocPremMed*VLOOKUP(TermHigh-$B141,ExitCharge,2,TRUE),0)</f>
        <v>0.677734590367712</v>
      </c>
      <c r="AE141" s="32">
        <f>IF($B141&lt;=TermHigh,SUM(AB141:AD141)-'Policy projection'!$C141*'Fund Projection'!$G141,0)</f>
        <v>7.0395841258750504</v>
      </c>
      <c r="AF141" s="33">
        <f t="shared" si="27"/>
        <v>293.96066972905129</v>
      </c>
      <c r="AG141" s="31">
        <f>IF($B141&lt;=TermLow,'Policy projection'!$C141*(PremiumHigh*VLOOKUP(PremiumHigh,PremiumCharge,2)),0)</f>
        <v>0</v>
      </c>
      <c r="AH141" s="32">
        <f>IF($B141&lt;=TermLow,'Policy projection'!$C141*(AllocPremHigh*'Fund Projection'!$E141),0)</f>
        <v>0</v>
      </c>
      <c r="AI141" s="32">
        <f>IF($B141&lt;=TermLow,'Policy projection'!$E141*'Fund Projection'!$F141*AllocPremHigh*VLOOKUP(TermLow-$B141,ExitCharge,2,TRUE),0)</f>
        <v>0</v>
      </c>
      <c r="AJ141" s="32">
        <f>IF($B141&lt;=TermLow,SUM(AG141:AI141)-'Policy projection'!$C141*'Fund Projection'!$G141,0)</f>
        <v>0</v>
      </c>
      <c r="AK141" s="33">
        <f t="shared" si="28"/>
        <v>0</v>
      </c>
      <c r="AL141" s="31">
        <f>IF($B141&lt;=TermMed,'Policy projection'!$C141*(PremiumHigh*VLOOKUP(PremiumHigh,PremiumCharge,2)),0)</f>
        <v>0</v>
      </c>
      <c r="AM141" s="32">
        <f>IF($B141&lt;=TermMed,'Policy projection'!$C141*(AllocPremHigh*'Fund Projection'!$E141),0)</f>
        <v>0</v>
      </c>
      <c r="AN141" s="32">
        <f>IF($B141&lt;=TermMed,'Policy projection'!$E141*'Fund Projection'!$F141*AllocPremHigh*VLOOKUP(TermMed-$B141,ExitCharge,2,TRUE),0)</f>
        <v>0</v>
      </c>
      <c r="AO141" s="32">
        <f>IF($B141&lt;=TermMed,SUM(AL141:AN141)-'Policy projection'!$C141*'Fund Projection'!$G141,0)</f>
        <v>0</v>
      </c>
      <c r="AP141" s="33">
        <f t="shared" si="29"/>
        <v>0</v>
      </c>
      <c r="AQ141" s="31">
        <f>IF($B141&lt;=TermHigh,'Policy projection'!$C141*(PremiumHigh*VLOOKUP(PremiumHigh,PremiumCharge,2)),0)</f>
        <v>0</v>
      </c>
      <c r="AR141" s="32">
        <f>IF($B141&lt;=TermHigh,'Policy projection'!$C141*(AllocPremHigh*'Fund Projection'!$E141),0)</f>
        <v>13.703027075445945</v>
      </c>
      <c r="AS141" s="32">
        <f>IF($B141&lt;=TermHigh,'Policy projection'!$E141*'Fund Projection'!$F141*AllocPremHigh*VLOOKUP(TermHigh-$B141,ExitCharge,2,TRUE),0)</f>
        <v>1.3691607886216404</v>
      </c>
      <c r="AT141" s="32">
        <f>IF($B141&lt;=TermHigh,SUM(AQ141:AS141)-'Policy projection'!$C141*'Fund Projection'!$G141,0)</f>
        <v>14.113187248286899</v>
      </c>
      <c r="AU141" s="33">
        <f t="shared" si="30"/>
        <v>590.21086192512394</v>
      </c>
    </row>
    <row r="142" spans="1:47" x14ac:dyDescent="0.3">
      <c r="A142">
        <f t="shared" si="32"/>
        <v>137</v>
      </c>
      <c r="B142">
        <f t="shared" si="31"/>
        <v>12</v>
      </c>
      <c r="C142" s="31">
        <f>IF($B142&lt;=TermLow,'Policy projection'!$C142*(PremiumLow*VLOOKUP(PremiumLow,PremiumCharge,2)),0)</f>
        <v>0</v>
      </c>
      <c r="D142" s="32">
        <f>IF($B142&lt;=TermLow,'Policy projection'!$C142*(AllocPremLow*'Fund Projection'!$E142),0)</f>
        <v>0</v>
      </c>
      <c r="E142" s="32">
        <f>IF($B142&lt;=TermLow,'Policy projection'!$E142*'Fund Projection'!$F142*AllocPremLow*VLOOKUP(TermLow-$B142,ExitCharge,2,TRUE),0)</f>
        <v>0</v>
      </c>
      <c r="F142" s="32">
        <f>IF($B142&lt;=TermLow,SUM(C142:E142)-'Policy projection'!$C142*'Fund Projection'!$G142,0)</f>
        <v>0</v>
      </c>
      <c r="G142" s="33">
        <f t="shared" si="22"/>
        <v>0</v>
      </c>
      <c r="H142" s="31">
        <f>IF($B142&lt;=TermMed,'Policy projection'!$C142*(PremiumLow*VLOOKUP(PremiumLow,PremiumCharge,2)),0)</f>
        <v>0</v>
      </c>
      <c r="I142" s="32">
        <f>IF($B142&lt;=TermMed,'Policy projection'!$C142*(AllocPremLow*'Fund Projection'!$E142),0)</f>
        <v>0</v>
      </c>
      <c r="J142" s="32">
        <f>IF($B142&lt;=TermMed,'Policy projection'!$E142*'Fund Projection'!$F142*AllocPremLow*VLOOKUP(TermMed-$B142,ExitCharge,2,TRUE),0)</f>
        <v>0</v>
      </c>
      <c r="K142" s="32">
        <f>IF($B142&lt;=TermMed,SUM(H142:J142)-'Policy projection'!$C142*'Fund Projection'!$G142,0)</f>
        <v>0</v>
      </c>
      <c r="L142" s="33">
        <f t="shared" si="23"/>
        <v>0</v>
      </c>
      <c r="M142" s="31">
        <f>IF($B142&lt;=TermHigh,'Policy projection'!$C142*(PremiumLow*VLOOKUP(PremiumLow,PremiumCharge,2)),0)</f>
        <v>0.80307989263944624</v>
      </c>
      <c r="N142" s="32">
        <f>IF($B142&lt;=TermHigh,'Policy projection'!$C142*(AllocPremLow*'Fund Projection'!$E142),0)</f>
        <v>3.3349523917829775</v>
      </c>
      <c r="O142" s="32">
        <f>IF($B142&lt;=TermHigh,'Policy projection'!$E142*'Fund Projection'!$F142*AllocPremLow*VLOOKUP(TermHigh-$B142,ExitCharge,2,TRUE),0)</f>
        <v>0.3332173264789825</v>
      </c>
      <c r="P142" s="32">
        <f>IF($B142&lt;=TermHigh,SUM(M142:O142)-'Policy projection'!$C142*'Fund Projection'!$G142,0)</f>
        <v>3.5161671120115692</v>
      </c>
      <c r="Q142" s="33">
        <f t="shared" si="24"/>
        <v>142.94043928980861</v>
      </c>
      <c r="R142" s="31">
        <f>IF($B142&lt;=TermLow,'Policy projection'!$C142*(PremiumMed*VLOOKUP(PremiumMed,PremiumCharge,2)),0)</f>
        <v>0</v>
      </c>
      <c r="S142" s="32">
        <f>IF($B142&lt;=TermLow,'Policy projection'!$C142*(AllocPremMed*'Fund Projection'!$E142),0)</f>
        <v>0</v>
      </c>
      <c r="T142" s="32">
        <f>IF($B142&lt;=TermLow,'Policy projection'!$E142*'Fund Projection'!$F142*AllocPremMed*VLOOKUP(TermLow-$B142,ExitCharge,2,TRUE),0)</f>
        <v>0</v>
      </c>
      <c r="U142" s="32">
        <f>IF($B142&lt;=TermLow,SUM(R142:T142)-'Policy projection'!$C142*'Fund Projection'!$G142,0)</f>
        <v>0</v>
      </c>
      <c r="V142" s="33">
        <f t="shared" si="25"/>
        <v>0</v>
      </c>
      <c r="W142" s="31">
        <f>IF($B142&lt;=TermMed,'Policy projection'!$C142*(PremiumMed*VLOOKUP(PremiumMed,PremiumCharge,2)),0)</f>
        <v>0</v>
      </c>
      <c r="X142" s="32">
        <f>IF($B142&lt;=TermMed,'Policy projection'!$C142*(AllocPremMed*'Fund Projection'!$E142),0)</f>
        <v>0</v>
      </c>
      <c r="Y142" s="32">
        <f>IF($B142&lt;=TermMed,'Policy projection'!$E142*'Fund Projection'!$F142*AllocPremMed*VLOOKUP(TermMed-$B142,ExitCharge,2,TRUE),0)</f>
        <v>0</v>
      </c>
      <c r="Z142" s="32">
        <f>IF($B142&lt;=TermMed,SUM(W142:Y142)-'Policy projection'!$C142*'Fund Projection'!$G142,0)</f>
        <v>0</v>
      </c>
      <c r="AA142" s="33">
        <f t="shared" si="26"/>
        <v>0</v>
      </c>
      <c r="AB142" s="31">
        <f>IF($B142&lt;=TermHigh,'Policy projection'!$C142*(PremiumMed*VLOOKUP(PremiumMed,PremiumCharge,2)),0)</f>
        <v>0.53538659509296416</v>
      </c>
      <c r="AC142" s="32">
        <f>IF($B142&lt;=TermHigh,'Policy projection'!$C142*(AllocPremMed*'Fund Projection'!$E142),0)</f>
        <v>6.8074285935363861</v>
      </c>
      <c r="AD142" s="32">
        <f>IF($B142&lt;=TermHigh,'Policy projection'!$E142*'Fund Projection'!$F142*AllocPremMed*VLOOKUP(TermHigh-$B142,ExitCharge,2,TRUE),0)</f>
        <v>0.6801755736375108</v>
      </c>
      <c r="AE142" s="32">
        <f>IF($B142&lt;=TermHigh,SUM(AB142:AD142)-'Policy projection'!$C142*'Fund Projection'!$G142,0)</f>
        <v>7.0679082633770234</v>
      </c>
      <c r="AF142" s="33">
        <f t="shared" si="27"/>
        <v>288.14592172704732</v>
      </c>
      <c r="AG142" s="31">
        <f>IF($B142&lt;=TermLow,'Policy projection'!$C142*(PremiumHigh*VLOOKUP(PremiumHigh,PremiumCharge,2)),0)</f>
        <v>0</v>
      </c>
      <c r="AH142" s="32">
        <f>IF($B142&lt;=TermLow,'Policy projection'!$C142*(AllocPremHigh*'Fund Projection'!$E142),0)</f>
        <v>0</v>
      </c>
      <c r="AI142" s="32">
        <f>IF($B142&lt;=TermLow,'Policy projection'!$E142*'Fund Projection'!$F142*AllocPremHigh*VLOOKUP(TermLow-$B142,ExitCharge,2,TRUE),0)</f>
        <v>0</v>
      </c>
      <c r="AJ142" s="32">
        <f>IF($B142&lt;=TermLow,SUM(AG142:AI142)-'Policy projection'!$C142*'Fund Projection'!$G142,0)</f>
        <v>0</v>
      </c>
      <c r="AK142" s="33">
        <f t="shared" si="28"/>
        <v>0</v>
      </c>
      <c r="AL142" s="31">
        <f>IF($B142&lt;=TermMed,'Policy projection'!$C142*(PremiumHigh*VLOOKUP(PremiumHigh,PremiumCharge,2)),0)</f>
        <v>0</v>
      </c>
      <c r="AM142" s="32">
        <f>IF($B142&lt;=TermMed,'Policy projection'!$C142*(AllocPremHigh*'Fund Projection'!$E142),0)</f>
        <v>0</v>
      </c>
      <c r="AN142" s="32">
        <f>IF($B142&lt;=TermMed,'Policy projection'!$E142*'Fund Projection'!$F142*AllocPremHigh*VLOOKUP(TermMed-$B142,ExitCharge,2,TRUE),0)</f>
        <v>0</v>
      </c>
      <c r="AO142" s="32">
        <f>IF($B142&lt;=TermMed,SUM(AL142:AN142)-'Policy projection'!$C142*'Fund Projection'!$G142,0)</f>
        <v>0</v>
      </c>
      <c r="AP142" s="33">
        <f t="shared" si="29"/>
        <v>0</v>
      </c>
      <c r="AQ142" s="31">
        <f>IF($B142&lt;=TermHigh,'Policy projection'!$C142*(PremiumHigh*VLOOKUP(PremiumHigh,PremiumCharge,2)),0)</f>
        <v>0</v>
      </c>
      <c r="AR142" s="32">
        <f>IF($B142&lt;=TermHigh,'Policy projection'!$C142*(AllocPremHigh*'Fund Projection'!$E142),0)</f>
        <v>13.752380997043206</v>
      </c>
      <c r="AS142" s="32">
        <f>IF($B142&lt;=TermHigh,'Policy projection'!$E142*'Fund Projection'!$F142*AllocPremHigh*VLOOKUP(TermHigh-$B142,ExitCharge,2,TRUE),0)</f>
        <v>1.3740920679545672</v>
      </c>
      <c r="AT142" s="32">
        <f>IF($B142&lt;=TermHigh,SUM(AQ142:AS142)-'Policy projection'!$C142*'Fund Projection'!$G142,0)</f>
        <v>14.171390566107934</v>
      </c>
      <c r="AU142" s="33">
        <f t="shared" si="30"/>
        <v>578.55688660152509</v>
      </c>
    </row>
    <row r="143" spans="1:47" x14ac:dyDescent="0.3">
      <c r="A143">
        <f t="shared" si="32"/>
        <v>138</v>
      </c>
      <c r="B143">
        <f t="shared" si="31"/>
        <v>12</v>
      </c>
      <c r="C143" s="31">
        <f>IF($B143&lt;=TermLow,'Policy projection'!$C143*(PremiumLow*VLOOKUP(PremiumLow,PremiumCharge,2)),0)</f>
        <v>0</v>
      </c>
      <c r="D143" s="32">
        <f>IF($B143&lt;=TermLow,'Policy projection'!$C143*(AllocPremLow*'Fund Projection'!$E143),0)</f>
        <v>0</v>
      </c>
      <c r="E143" s="32">
        <f>IF($B143&lt;=TermLow,'Policy projection'!$E143*'Fund Projection'!$F143*AllocPremLow*VLOOKUP(TermLow-$B143,ExitCharge,2,TRUE),0)</f>
        <v>0</v>
      </c>
      <c r="F143" s="32">
        <f>IF($B143&lt;=TermLow,SUM(C143:E143)-'Policy projection'!$C143*'Fund Projection'!$G143,0)</f>
        <v>0</v>
      </c>
      <c r="G143" s="33">
        <f t="shared" si="22"/>
        <v>0</v>
      </c>
      <c r="H143" s="31">
        <f>IF($B143&lt;=TermMed,'Policy projection'!$C143*(PremiumLow*VLOOKUP(PremiumLow,PremiumCharge,2)),0)</f>
        <v>0</v>
      </c>
      <c r="I143" s="32">
        <f>IF($B143&lt;=TermMed,'Policy projection'!$C143*(AllocPremLow*'Fund Projection'!$E143),0)</f>
        <v>0</v>
      </c>
      <c r="J143" s="32">
        <f>IF($B143&lt;=TermMed,'Policy projection'!$E143*'Fund Projection'!$F143*AllocPremLow*VLOOKUP(TermMed-$B143,ExitCharge,2,TRUE),0)</f>
        <v>0</v>
      </c>
      <c r="K143" s="32">
        <f>IF($B143&lt;=TermMed,SUM(H143:J143)-'Policy projection'!$C143*'Fund Projection'!$G143,0)</f>
        <v>0</v>
      </c>
      <c r="L143" s="33">
        <f t="shared" si="23"/>
        <v>0</v>
      </c>
      <c r="M143" s="31">
        <f>IF($B143&lt;=TermHigh,'Policy projection'!$C143*(PremiumLow*VLOOKUP(PremiumLow,PremiumCharge,2)),0)</f>
        <v>0.79939910979818207</v>
      </c>
      <c r="N143" s="32">
        <f>IF($B143&lt;=TermHigh,'Policy projection'!$C143*(AllocPremLow*'Fund Projection'!$E143),0)</f>
        <v>3.3467862693180073</v>
      </c>
      <c r="O143" s="32">
        <f>IF($B143&lt;=TermHigh,'Policy projection'!$E143*'Fund Projection'!$F143*AllocPremLow*VLOOKUP(TermHigh-$B143,ExitCharge,2,TRUE),0)</f>
        <v>0.33439972807602419</v>
      </c>
      <c r="P143" s="32">
        <f>IF($B143&lt;=TermHigh,SUM(M143:O143)-'Policy projection'!$C143*'Fund Projection'!$G143,0)</f>
        <v>3.5294047172369014</v>
      </c>
      <c r="Q143" s="33">
        <f t="shared" si="24"/>
        <v>140.01985734150458</v>
      </c>
      <c r="R143" s="31">
        <f>IF($B143&lt;=TermLow,'Policy projection'!$C143*(PremiumMed*VLOOKUP(PremiumMed,PremiumCharge,2)),0)</f>
        <v>0</v>
      </c>
      <c r="S143" s="32">
        <f>IF($B143&lt;=TermLow,'Policy projection'!$C143*(AllocPremMed*'Fund Projection'!$E143),0)</f>
        <v>0</v>
      </c>
      <c r="T143" s="32">
        <f>IF($B143&lt;=TermLow,'Policy projection'!$E143*'Fund Projection'!$F143*AllocPremMed*VLOOKUP(TermLow-$B143,ExitCharge,2,TRUE),0)</f>
        <v>0</v>
      </c>
      <c r="U143" s="32">
        <f>IF($B143&lt;=TermLow,SUM(R143:T143)-'Policy projection'!$C143*'Fund Projection'!$G143,0)</f>
        <v>0</v>
      </c>
      <c r="V143" s="33">
        <f t="shared" si="25"/>
        <v>0</v>
      </c>
      <c r="W143" s="31">
        <f>IF($B143&lt;=TermMed,'Policy projection'!$C143*(PremiumMed*VLOOKUP(PremiumMed,PremiumCharge,2)),0)</f>
        <v>0</v>
      </c>
      <c r="X143" s="32">
        <f>IF($B143&lt;=TermMed,'Policy projection'!$C143*(AllocPremMed*'Fund Projection'!$E143),0)</f>
        <v>0</v>
      </c>
      <c r="Y143" s="32">
        <f>IF($B143&lt;=TermMed,'Policy projection'!$E143*'Fund Projection'!$F143*AllocPremMed*VLOOKUP(TermMed-$B143,ExitCharge,2,TRUE),0)</f>
        <v>0</v>
      </c>
      <c r="Z143" s="32">
        <f>IF($B143&lt;=TermMed,SUM(W143:Y143)-'Policy projection'!$C143*'Fund Projection'!$G143,0)</f>
        <v>0</v>
      </c>
      <c r="AA143" s="33">
        <f t="shared" si="26"/>
        <v>0</v>
      </c>
      <c r="AB143" s="31">
        <f>IF($B143&lt;=TermHigh,'Policy projection'!$C143*(PremiumMed*VLOOKUP(PremiumMed,PremiumCharge,2)),0)</f>
        <v>0.53293273986545475</v>
      </c>
      <c r="AC143" s="32">
        <f>IF($B143&lt;=TermHigh,'Policy projection'!$C143*(AllocPremMed*'Fund Projection'!$E143),0)</f>
        <v>6.8315843435563437</v>
      </c>
      <c r="AD143" s="32">
        <f>IF($B143&lt;=TermHigh,'Policy projection'!$E143*'Fund Projection'!$F143*AllocPremMed*VLOOKUP(TermHigh-$B143,ExitCharge,2,TRUE),0)</f>
        <v>0.68258913566033796</v>
      </c>
      <c r="AE143" s="32">
        <f>IF($B143&lt;=TermHigh,SUM(AB143:AD143)-'Policy projection'!$C143*'Fund Projection'!$G143,0)</f>
        <v>7.0959258291268252</v>
      </c>
      <c r="AF143" s="33">
        <f t="shared" si="27"/>
        <v>282.27862147086631</v>
      </c>
      <c r="AG143" s="31">
        <f>IF($B143&lt;=TermLow,'Policy projection'!$C143*(PremiumHigh*VLOOKUP(PremiumHigh,PremiumCharge,2)),0)</f>
        <v>0</v>
      </c>
      <c r="AH143" s="32">
        <f>IF($B143&lt;=TermLow,'Policy projection'!$C143*(AllocPremHigh*'Fund Projection'!$E143),0)</f>
        <v>0</v>
      </c>
      <c r="AI143" s="32">
        <f>IF($B143&lt;=TermLow,'Policy projection'!$E143*'Fund Projection'!$F143*AllocPremHigh*VLOOKUP(TermLow-$B143,ExitCharge,2,TRUE),0)</f>
        <v>0</v>
      </c>
      <c r="AJ143" s="32">
        <f>IF($B143&lt;=TermLow,SUM(AG143:AI143)-'Policy projection'!$C143*'Fund Projection'!$G143,0)</f>
        <v>0</v>
      </c>
      <c r="AK143" s="33">
        <f t="shared" si="28"/>
        <v>0</v>
      </c>
      <c r="AL143" s="31">
        <f>IF($B143&lt;=TermMed,'Policy projection'!$C143*(PremiumHigh*VLOOKUP(PremiumHigh,PremiumCharge,2)),0)</f>
        <v>0</v>
      </c>
      <c r="AM143" s="32">
        <f>IF($B143&lt;=TermMed,'Policy projection'!$C143*(AllocPremHigh*'Fund Projection'!$E143),0)</f>
        <v>0</v>
      </c>
      <c r="AN143" s="32">
        <f>IF($B143&lt;=TermMed,'Policy projection'!$E143*'Fund Projection'!$F143*AllocPremHigh*VLOOKUP(TermMed-$B143,ExitCharge,2,TRUE),0)</f>
        <v>0</v>
      </c>
      <c r="AO143" s="32">
        <f>IF($B143&lt;=TermMed,SUM(AL143:AN143)-'Policy projection'!$C143*'Fund Projection'!$G143,0)</f>
        <v>0</v>
      </c>
      <c r="AP143" s="33">
        <f t="shared" si="29"/>
        <v>0</v>
      </c>
      <c r="AQ143" s="31">
        <f>IF($B143&lt;=TermHigh,'Policy projection'!$C143*(PremiumHigh*VLOOKUP(PremiumHigh,PremiumCharge,2)),0)</f>
        <v>0</v>
      </c>
      <c r="AR143" s="32">
        <f>IF($B143&lt;=TermHigh,'Policy projection'!$C143*(AllocPremHigh*'Fund Projection'!$E143),0)</f>
        <v>13.801180492033017</v>
      </c>
      <c r="AS143" s="32">
        <f>IF($B143&lt;=TermHigh,'Policy projection'!$E143*'Fund Projection'!$F143*AllocPremHigh*VLOOKUP(TermHigh-$B143,ExitCharge,2,TRUE),0)</f>
        <v>1.3789679508289658</v>
      </c>
      <c r="AT143" s="32">
        <f>IF($B143&lt;=TermHigh,SUM(AQ143:AS143)-'Policy projection'!$C143*'Fund Projection'!$G143,0)</f>
        <v>14.228968052906671</v>
      </c>
      <c r="AU143" s="33">
        <f t="shared" si="30"/>
        <v>566.79614972959018</v>
      </c>
    </row>
    <row r="144" spans="1:47" x14ac:dyDescent="0.3">
      <c r="A144">
        <f t="shared" si="32"/>
        <v>139</v>
      </c>
      <c r="B144">
        <f t="shared" si="31"/>
        <v>12</v>
      </c>
      <c r="C144" s="31">
        <f>IF($B144&lt;=TermLow,'Policy projection'!$C144*(PremiumLow*VLOOKUP(PremiumLow,PremiumCharge,2)),0)</f>
        <v>0</v>
      </c>
      <c r="D144" s="32">
        <f>IF($B144&lt;=TermLow,'Policy projection'!$C144*(AllocPremLow*'Fund Projection'!$E144),0)</f>
        <v>0</v>
      </c>
      <c r="E144" s="32">
        <f>IF($B144&lt;=TermLow,'Policy projection'!$E144*'Fund Projection'!$F144*AllocPremLow*VLOOKUP(TermLow-$B144,ExitCharge,2,TRUE),0)</f>
        <v>0</v>
      </c>
      <c r="F144" s="32">
        <f>IF($B144&lt;=TermLow,SUM(C144:E144)-'Policy projection'!$C144*'Fund Projection'!$G144,0)</f>
        <v>0</v>
      </c>
      <c r="G144" s="33">
        <f t="shared" si="22"/>
        <v>0</v>
      </c>
      <c r="H144" s="31">
        <f>IF($B144&lt;=TermMed,'Policy projection'!$C144*(PremiumLow*VLOOKUP(PremiumLow,PremiumCharge,2)),0)</f>
        <v>0</v>
      </c>
      <c r="I144" s="32">
        <f>IF($B144&lt;=TermMed,'Policy projection'!$C144*(AllocPremLow*'Fund Projection'!$E144),0)</f>
        <v>0</v>
      </c>
      <c r="J144" s="32">
        <f>IF($B144&lt;=TermMed,'Policy projection'!$E144*'Fund Projection'!$F144*AllocPremLow*VLOOKUP(TermMed-$B144,ExitCharge,2,TRUE),0)</f>
        <v>0</v>
      </c>
      <c r="K144" s="32">
        <f>IF($B144&lt;=TermMed,SUM(H144:J144)-'Policy projection'!$C144*'Fund Projection'!$G144,0)</f>
        <v>0</v>
      </c>
      <c r="L144" s="33">
        <f t="shared" si="23"/>
        <v>0</v>
      </c>
      <c r="M144" s="31">
        <f>IF($B144&lt;=TermHigh,'Policy projection'!$C144*(PremiumLow*VLOOKUP(PremiumLow,PremiumCharge,2)),0)</f>
        <v>0.79573519721160724</v>
      </c>
      <c r="N144" s="32">
        <f>IF($B144&lt;=TermHigh,'Policy projection'!$C144*(AllocPremLow*'Fund Projection'!$E144),0)</f>
        <v>3.3584865475439405</v>
      </c>
      <c r="O144" s="32">
        <f>IF($B144&lt;=TermHigh,'Policy projection'!$E144*'Fund Projection'!$F144*AllocPremLow*VLOOKUP(TermHigh-$B144,ExitCharge,2,TRUE),0)</f>
        <v>0.33556878087543207</v>
      </c>
      <c r="P144" s="32">
        <f>IF($B144&lt;=TermHigh,SUM(M144:O144)-'Policy projection'!$C144*'Fund Projection'!$G144,0)</f>
        <v>3.5424963020563798</v>
      </c>
      <c r="Q144" s="33">
        <f t="shared" si="24"/>
        <v>137.07386869652393</v>
      </c>
      <c r="R144" s="31">
        <f>IF($B144&lt;=TermLow,'Policy projection'!$C144*(PremiumMed*VLOOKUP(PremiumMed,PremiumCharge,2)),0)</f>
        <v>0</v>
      </c>
      <c r="S144" s="32">
        <f>IF($B144&lt;=TermLow,'Policy projection'!$C144*(AllocPremMed*'Fund Projection'!$E144),0)</f>
        <v>0</v>
      </c>
      <c r="T144" s="32">
        <f>IF($B144&lt;=TermLow,'Policy projection'!$E144*'Fund Projection'!$F144*AllocPremMed*VLOOKUP(TermLow-$B144,ExitCharge,2,TRUE),0)</f>
        <v>0</v>
      </c>
      <c r="U144" s="32">
        <f>IF($B144&lt;=TermLow,SUM(R144:T144)-'Policy projection'!$C144*'Fund Projection'!$G144,0)</f>
        <v>0</v>
      </c>
      <c r="V144" s="33">
        <f t="shared" si="25"/>
        <v>0</v>
      </c>
      <c r="W144" s="31">
        <f>IF($B144&lt;=TermMed,'Policy projection'!$C144*(PremiumMed*VLOOKUP(PremiumMed,PremiumCharge,2)),0)</f>
        <v>0</v>
      </c>
      <c r="X144" s="32">
        <f>IF($B144&lt;=TermMed,'Policy projection'!$C144*(AllocPremMed*'Fund Projection'!$E144),0)</f>
        <v>0</v>
      </c>
      <c r="Y144" s="32">
        <f>IF($B144&lt;=TermMed,'Policy projection'!$E144*'Fund Projection'!$F144*AllocPremMed*VLOOKUP(TermMed-$B144,ExitCharge,2,TRUE),0)</f>
        <v>0</v>
      </c>
      <c r="Z144" s="32">
        <f>IF($B144&lt;=TermMed,SUM(W144:Y144)-'Policy projection'!$C144*'Fund Projection'!$G144,0)</f>
        <v>0</v>
      </c>
      <c r="AA144" s="33">
        <f t="shared" si="26"/>
        <v>0</v>
      </c>
      <c r="AB144" s="31">
        <f>IF($B144&lt;=TermHigh,'Policy projection'!$C144*(PremiumMed*VLOOKUP(PremiumMed,PremiumCharge,2)),0)</f>
        <v>0.53049013147440482</v>
      </c>
      <c r="AC144" s="32">
        <f>IF($B144&lt;=TermHigh,'Policy projection'!$C144*(AllocPremMed*'Fund Projection'!$E144),0)</f>
        <v>6.8554673857082502</v>
      </c>
      <c r="AD144" s="32">
        <f>IF($B144&lt;=TermHigh,'Policy projection'!$E144*'Fund Projection'!$F144*AllocPremMed*VLOOKUP(TermHigh-$B144,ExitCharge,2,TRUE),0)</f>
        <v>0.68497544962201584</v>
      </c>
      <c r="AE144" s="32">
        <f>IF($B144&lt;=TermHigh,SUM(AB144:AD144)-'Policy projection'!$C144*'Fund Projection'!$G144,0)</f>
        <v>7.123638743230071</v>
      </c>
      <c r="AF144" s="33">
        <f t="shared" si="27"/>
        <v>276.35885656453473</v>
      </c>
      <c r="AG144" s="31">
        <f>IF($B144&lt;=TermLow,'Policy projection'!$C144*(PremiumHigh*VLOOKUP(PremiumHigh,PremiumCharge,2)),0)</f>
        <v>0</v>
      </c>
      <c r="AH144" s="32">
        <f>IF($B144&lt;=TermLow,'Policy projection'!$C144*(AllocPremHigh*'Fund Projection'!$E144),0)</f>
        <v>0</v>
      </c>
      <c r="AI144" s="32">
        <f>IF($B144&lt;=TermLow,'Policy projection'!$E144*'Fund Projection'!$F144*AllocPremHigh*VLOOKUP(TermLow-$B144,ExitCharge,2,TRUE),0)</f>
        <v>0</v>
      </c>
      <c r="AJ144" s="32">
        <f>IF($B144&lt;=TermLow,SUM(AG144:AI144)-'Policy projection'!$C144*'Fund Projection'!$G144,0)</f>
        <v>0</v>
      </c>
      <c r="AK144" s="33">
        <f t="shared" si="28"/>
        <v>0</v>
      </c>
      <c r="AL144" s="31">
        <f>IF($B144&lt;=TermMed,'Policy projection'!$C144*(PremiumHigh*VLOOKUP(PremiumHigh,PremiumCharge,2)),0)</f>
        <v>0</v>
      </c>
      <c r="AM144" s="32">
        <f>IF($B144&lt;=TermMed,'Policy projection'!$C144*(AllocPremHigh*'Fund Projection'!$E144),0)</f>
        <v>0</v>
      </c>
      <c r="AN144" s="32">
        <f>IF($B144&lt;=TermMed,'Policy projection'!$E144*'Fund Projection'!$F144*AllocPremHigh*VLOOKUP(TermMed-$B144,ExitCharge,2,TRUE),0)</f>
        <v>0</v>
      </c>
      <c r="AO144" s="32">
        <f>IF($B144&lt;=TermMed,SUM(AL144:AN144)-'Policy projection'!$C144*'Fund Projection'!$G144,0)</f>
        <v>0</v>
      </c>
      <c r="AP144" s="33">
        <f t="shared" si="29"/>
        <v>0</v>
      </c>
      <c r="AQ144" s="31">
        <f>IF($B144&lt;=TermHigh,'Policy projection'!$C144*(PremiumHigh*VLOOKUP(PremiumHigh,PremiumCharge,2)),0)</f>
        <v>0</v>
      </c>
      <c r="AR144" s="32">
        <f>IF($B144&lt;=TermHigh,'Policy projection'!$C144*(AllocPremHigh*'Fund Projection'!$E144),0)</f>
        <v>13.849429062036869</v>
      </c>
      <c r="AS144" s="32">
        <f>IF($B144&lt;=TermHigh,'Policy projection'!$E144*'Fund Projection'!$F144*AllocPremHigh*VLOOKUP(TermHigh-$B144,ExitCharge,2,TRUE),0)</f>
        <v>1.3837887871151839</v>
      </c>
      <c r="AT144" s="32">
        <f>IF($B144&lt;=TermHigh,SUM(AQ144:AS144)-'Policy projection'!$C144*'Fund Projection'!$G144,0)</f>
        <v>14.285923625577453</v>
      </c>
      <c r="AU144" s="33">
        <f t="shared" si="30"/>
        <v>554.92883230055679</v>
      </c>
    </row>
    <row r="145" spans="1:47" x14ac:dyDescent="0.3">
      <c r="A145">
        <f t="shared" si="32"/>
        <v>140</v>
      </c>
      <c r="B145">
        <f t="shared" si="31"/>
        <v>12</v>
      </c>
      <c r="C145" s="31">
        <f>IF($B145&lt;=TermLow,'Policy projection'!$C145*(PremiumLow*VLOOKUP(PremiumLow,PremiumCharge,2)),0)</f>
        <v>0</v>
      </c>
      <c r="D145" s="32">
        <f>IF($B145&lt;=TermLow,'Policy projection'!$C145*(AllocPremLow*'Fund Projection'!$E145),0)</f>
        <v>0</v>
      </c>
      <c r="E145" s="32">
        <f>IF($B145&lt;=TermLow,'Policy projection'!$E145*'Fund Projection'!$F145*AllocPremLow*VLOOKUP(TermLow-$B145,ExitCharge,2,TRUE),0)</f>
        <v>0</v>
      </c>
      <c r="F145" s="32">
        <f>IF($B145&lt;=TermLow,SUM(C145:E145)-'Policy projection'!$C145*'Fund Projection'!$G145,0)</f>
        <v>0</v>
      </c>
      <c r="G145" s="33">
        <f t="shared" si="22"/>
        <v>0</v>
      </c>
      <c r="H145" s="31">
        <f>IF($B145&lt;=TermMed,'Policy projection'!$C145*(PremiumLow*VLOOKUP(PremiumLow,PremiumCharge,2)),0)</f>
        <v>0</v>
      </c>
      <c r="I145" s="32">
        <f>IF($B145&lt;=TermMed,'Policy projection'!$C145*(AllocPremLow*'Fund Projection'!$E145),0)</f>
        <v>0</v>
      </c>
      <c r="J145" s="32">
        <f>IF($B145&lt;=TermMed,'Policy projection'!$E145*'Fund Projection'!$F145*AllocPremLow*VLOOKUP(TermMed-$B145,ExitCharge,2,TRUE),0)</f>
        <v>0</v>
      </c>
      <c r="K145" s="32">
        <f>IF($B145&lt;=TermMed,SUM(H145:J145)-'Policy projection'!$C145*'Fund Projection'!$G145,0)</f>
        <v>0</v>
      </c>
      <c r="L145" s="33">
        <f t="shared" si="23"/>
        <v>0</v>
      </c>
      <c r="M145" s="31">
        <f>IF($B145&lt;=TermHigh,'Policy projection'!$C145*(PremiumLow*VLOOKUP(PremiumLow,PremiumCharge,2)),0)</f>
        <v>0.79208807755772082</v>
      </c>
      <c r="N145" s="32">
        <f>IF($B145&lt;=TermHigh,'Policy projection'!$C145*(AllocPremLow*'Fund Projection'!$E145),0)</f>
        <v>3.3700540710304709</v>
      </c>
      <c r="O145" s="32">
        <f>IF($B145&lt;=TermHigh,'Policy projection'!$E145*'Fund Projection'!$F145*AllocPremLow*VLOOKUP(TermHigh-$B145,ExitCharge,2,TRUE),0)</f>
        <v>0.33672456926379446</v>
      </c>
      <c r="P145" s="32">
        <f>IF($B145&lt;=TermHigh,SUM(M145:O145)-'Policy projection'!$C145*'Fund Projection'!$G145,0)</f>
        <v>3.5554427832395783</v>
      </c>
      <c r="Q145" s="33">
        <f t="shared" si="24"/>
        <v>134.10251351403639</v>
      </c>
      <c r="R145" s="31">
        <f>IF($B145&lt;=TermLow,'Policy projection'!$C145*(PremiumMed*VLOOKUP(PremiumMed,PremiumCharge,2)),0)</f>
        <v>0</v>
      </c>
      <c r="S145" s="32">
        <f>IF($B145&lt;=TermLow,'Policy projection'!$C145*(AllocPremMed*'Fund Projection'!$E145),0)</f>
        <v>0</v>
      </c>
      <c r="T145" s="32">
        <f>IF($B145&lt;=TermLow,'Policy projection'!$E145*'Fund Projection'!$F145*AllocPremMed*VLOOKUP(TermLow-$B145,ExitCharge,2,TRUE),0)</f>
        <v>0</v>
      </c>
      <c r="U145" s="32">
        <f>IF($B145&lt;=TermLow,SUM(R145:T145)-'Policy projection'!$C145*'Fund Projection'!$G145,0)</f>
        <v>0</v>
      </c>
      <c r="V145" s="33">
        <f t="shared" si="25"/>
        <v>0</v>
      </c>
      <c r="W145" s="31">
        <f>IF($B145&lt;=TermMed,'Policy projection'!$C145*(PremiumMed*VLOOKUP(PremiumMed,PremiumCharge,2)),0)</f>
        <v>0</v>
      </c>
      <c r="X145" s="32">
        <f>IF($B145&lt;=TermMed,'Policy projection'!$C145*(AllocPremMed*'Fund Projection'!$E145),0)</f>
        <v>0</v>
      </c>
      <c r="Y145" s="32">
        <f>IF($B145&lt;=TermMed,'Policy projection'!$E145*'Fund Projection'!$F145*AllocPremMed*VLOOKUP(TermMed-$B145,ExitCharge,2,TRUE),0)</f>
        <v>0</v>
      </c>
      <c r="Z145" s="32">
        <f>IF($B145&lt;=TermMed,SUM(W145:Y145)-'Policy projection'!$C145*'Fund Projection'!$G145,0)</f>
        <v>0</v>
      </c>
      <c r="AA145" s="33">
        <f t="shared" si="26"/>
        <v>0</v>
      </c>
      <c r="AB145" s="31">
        <f>IF($B145&lt;=TermHigh,'Policy projection'!$C145*(PremiumMed*VLOOKUP(PremiumMed,PremiumCharge,2)),0)</f>
        <v>0.52805871837181384</v>
      </c>
      <c r="AC145" s="32">
        <f>IF($B145&lt;=TermHigh,'Policy projection'!$C145*(AllocPremMed*'Fund Projection'!$E145),0)</f>
        <v>6.8790794439591059</v>
      </c>
      <c r="AD145" s="32">
        <f>IF($B145&lt;=TermHigh,'Policy projection'!$E145*'Fund Projection'!$F145*AllocPremMed*VLOOKUP(TermHigh-$B145,ExitCharge,2,TRUE),0)</f>
        <v>0.68733468777558049</v>
      </c>
      <c r="AE145" s="32">
        <f>IF($B145&lt;=TermHigh,SUM(AB145:AD145)-'Policy projection'!$C145*'Fund Projection'!$G145,0)</f>
        <v>7.1510489154940924</v>
      </c>
      <c r="AF145" s="33">
        <f t="shared" si="27"/>
        <v>270.38671305699023</v>
      </c>
      <c r="AG145" s="31">
        <f>IF($B145&lt;=TermLow,'Policy projection'!$C145*(PremiumHigh*VLOOKUP(PremiumHigh,PremiumCharge,2)),0)</f>
        <v>0</v>
      </c>
      <c r="AH145" s="32">
        <f>IF($B145&lt;=TermLow,'Policy projection'!$C145*(AllocPremHigh*'Fund Projection'!$E145),0)</f>
        <v>0</v>
      </c>
      <c r="AI145" s="32">
        <f>IF($B145&lt;=TermLow,'Policy projection'!$E145*'Fund Projection'!$F145*AllocPremHigh*VLOOKUP(TermLow-$B145,ExitCharge,2,TRUE),0)</f>
        <v>0</v>
      </c>
      <c r="AJ145" s="32">
        <f>IF($B145&lt;=TermLow,SUM(AG145:AI145)-'Policy projection'!$C145*'Fund Projection'!$G145,0)</f>
        <v>0</v>
      </c>
      <c r="AK145" s="33">
        <f t="shared" si="28"/>
        <v>0</v>
      </c>
      <c r="AL145" s="31">
        <f>IF($B145&lt;=TermMed,'Policy projection'!$C145*(PremiumHigh*VLOOKUP(PremiumHigh,PremiumCharge,2)),0)</f>
        <v>0</v>
      </c>
      <c r="AM145" s="32">
        <f>IF($B145&lt;=TermMed,'Policy projection'!$C145*(AllocPremHigh*'Fund Projection'!$E145),0)</f>
        <v>0</v>
      </c>
      <c r="AN145" s="32">
        <f>IF($B145&lt;=TermMed,'Policy projection'!$E145*'Fund Projection'!$F145*AllocPremHigh*VLOOKUP(TermMed-$B145,ExitCharge,2,TRUE),0)</f>
        <v>0</v>
      </c>
      <c r="AO145" s="32">
        <f>IF($B145&lt;=TermMed,SUM(AL145:AN145)-'Policy projection'!$C145*'Fund Projection'!$G145,0)</f>
        <v>0</v>
      </c>
      <c r="AP145" s="33">
        <f t="shared" si="29"/>
        <v>0</v>
      </c>
      <c r="AQ145" s="31">
        <f>IF($B145&lt;=TermHigh,'Policy projection'!$C145*(PremiumHigh*VLOOKUP(PremiumHigh,PremiumCharge,2)),0)</f>
        <v>0</v>
      </c>
      <c r="AR145" s="32">
        <f>IF($B145&lt;=TermHigh,'Policy projection'!$C145*(AllocPremHigh*'Fund Projection'!$E145),0)</f>
        <v>13.897130189816375</v>
      </c>
      <c r="AS145" s="32">
        <f>IF($B145&lt;=TermHigh,'Policy projection'!$E145*'Fund Projection'!$F145*AllocPremHigh*VLOOKUP(TermHigh-$B145,ExitCharge,2,TRUE),0)</f>
        <v>1.3885549247991527</v>
      </c>
      <c r="AT145" s="32">
        <f>IF($B145&lt;=TermHigh,SUM(AQ145:AS145)-'Policy projection'!$C145*'Fund Projection'!$G145,0)</f>
        <v>14.342261180003119</v>
      </c>
      <c r="AU145" s="33">
        <f t="shared" si="30"/>
        <v>542.95511214289832</v>
      </c>
    </row>
    <row r="146" spans="1:47" x14ac:dyDescent="0.3">
      <c r="A146">
        <f t="shared" si="32"/>
        <v>141</v>
      </c>
      <c r="B146">
        <f t="shared" si="31"/>
        <v>12</v>
      </c>
      <c r="C146" s="31">
        <f>IF($B146&lt;=TermLow,'Policy projection'!$C146*(PremiumLow*VLOOKUP(PremiumLow,PremiumCharge,2)),0)</f>
        <v>0</v>
      </c>
      <c r="D146" s="32">
        <f>IF($B146&lt;=TermLow,'Policy projection'!$C146*(AllocPremLow*'Fund Projection'!$E146),0)</f>
        <v>0</v>
      </c>
      <c r="E146" s="32">
        <f>IF($B146&lt;=TermLow,'Policy projection'!$E146*'Fund Projection'!$F146*AllocPremLow*VLOOKUP(TermLow-$B146,ExitCharge,2,TRUE),0)</f>
        <v>0</v>
      </c>
      <c r="F146" s="32">
        <f>IF($B146&lt;=TermLow,SUM(C146:E146)-'Policy projection'!$C146*'Fund Projection'!$G146,0)</f>
        <v>0</v>
      </c>
      <c r="G146" s="33">
        <f t="shared" si="22"/>
        <v>0</v>
      </c>
      <c r="H146" s="31">
        <f>IF($B146&lt;=TermMed,'Policy projection'!$C146*(PremiumLow*VLOOKUP(PremiumLow,PremiumCharge,2)),0)</f>
        <v>0</v>
      </c>
      <c r="I146" s="32">
        <f>IF($B146&lt;=TermMed,'Policy projection'!$C146*(AllocPremLow*'Fund Projection'!$E146),0)</f>
        <v>0</v>
      </c>
      <c r="J146" s="32">
        <f>IF($B146&lt;=TermMed,'Policy projection'!$E146*'Fund Projection'!$F146*AllocPremLow*VLOOKUP(TermMed-$B146,ExitCharge,2,TRUE),0)</f>
        <v>0</v>
      </c>
      <c r="K146" s="32">
        <f>IF($B146&lt;=TermMed,SUM(H146:J146)-'Policy projection'!$C146*'Fund Projection'!$G146,0)</f>
        <v>0</v>
      </c>
      <c r="L146" s="33">
        <f t="shared" si="23"/>
        <v>0</v>
      </c>
      <c r="M146" s="31">
        <f>IF($B146&lt;=TermHigh,'Policy projection'!$C146*(PremiumLow*VLOOKUP(PremiumLow,PremiumCharge,2)),0)</f>
        <v>0.78845767386891463</v>
      </c>
      <c r="N146" s="32">
        <f>IF($B146&lt;=TermHigh,'Policy projection'!$C146*(AllocPremLow*'Fund Projection'!$E146),0)</f>
        <v>3.3814896797967213</v>
      </c>
      <c r="O146" s="32">
        <f>IF($B146&lt;=TermHigh,'Policy projection'!$E146*'Fund Projection'!$F146*AllocPremLow*VLOOKUP(TermHigh-$B146,ExitCharge,2,TRUE),0)</f>
        <v>0.33786717717302239</v>
      </c>
      <c r="P146" s="32">
        <f>IF($B146&lt;=TermHigh,SUM(M146:O146)-'Policy projection'!$C146*'Fund Projection'!$G146,0)</f>
        <v>3.5682450726391006</v>
      </c>
      <c r="Q146" s="33">
        <f t="shared" si="24"/>
        <v>131.10583120377194</v>
      </c>
      <c r="R146" s="31">
        <f>IF($B146&lt;=TermLow,'Policy projection'!$C146*(PremiumMed*VLOOKUP(PremiumMed,PremiumCharge,2)),0)</f>
        <v>0</v>
      </c>
      <c r="S146" s="32">
        <f>IF($B146&lt;=TermLow,'Policy projection'!$C146*(AllocPremMed*'Fund Projection'!$E146),0)</f>
        <v>0</v>
      </c>
      <c r="T146" s="32">
        <f>IF($B146&lt;=TermLow,'Policy projection'!$E146*'Fund Projection'!$F146*AllocPremMed*VLOOKUP(TermLow-$B146,ExitCharge,2,TRUE),0)</f>
        <v>0</v>
      </c>
      <c r="U146" s="32">
        <f>IF($B146&lt;=TermLow,SUM(R146:T146)-'Policy projection'!$C146*'Fund Projection'!$G146,0)</f>
        <v>0</v>
      </c>
      <c r="V146" s="33">
        <f t="shared" si="25"/>
        <v>0</v>
      </c>
      <c r="W146" s="31">
        <f>IF($B146&lt;=TermMed,'Policy projection'!$C146*(PremiumMed*VLOOKUP(PremiumMed,PremiumCharge,2)),0)</f>
        <v>0</v>
      </c>
      <c r="X146" s="32">
        <f>IF($B146&lt;=TermMed,'Policy projection'!$C146*(AllocPremMed*'Fund Projection'!$E146),0)</f>
        <v>0</v>
      </c>
      <c r="Y146" s="32">
        <f>IF($B146&lt;=TermMed,'Policy projection'!$E146*'Fund Projection'!$F146*AllocPremMed*VLOOKUP(TermMed-$B146,ExitCharge,2,TRUE),0)</f>
        <v>0</v>
      </c>
      <c r="Z146" s="32">
        <f>IF($B146&lt;=TermMed,SUM(W146:Y146)-'Policy projection'!$C146*'Fund Projection'!$G146,0)</f>
        <v>0</v>
      </c>
      <c r="AA146" s="33">
        <f t="shared" si="26"/>
        <v>0</v>
      </c>
      <c r="AB146" s="31">
        <f>IF($B146&lt;=TermHigh,'Policy projection'!$C146*(PremiumMed*VLOOKUP(PremiumMed,PremiumCharge,2)),0)</f>
        <v>0.52563844924594305</v>
      </c>
      <c r="AC146" s="32">
        <f>IF($B146&lt;=TermHigh,'Policy projection'!$C146*(AllocPremMed*'Fund Projection'!$E146),0)</f>
        <v>6.9024222329871217</v>
      </c>
      <c r="AD146" s="32">
        <f>IF($B146&lt;=TermHigh,'Policy projection'!$E146*'Fund Projection'!$F146*AllocPremMed*VLOOKUP(TermHigh-$B146,ExitCharge,2,TRUE),0)</f>
        <v>0.68966702144596315</v>
      </c>
      <c r="AE146" s="32">
        <f>IF($B146&lt;=TermHigh,SUM(AB146:AD146)-'Policy projection'!$C146*'Fund Projection'!$G146,0)</f>
        <v>7.1781582454794712</v>
      </c>
      <c r="AF146" s="33">
        <f t="shared" si="27"/>
        <v>264.36227544590031</v>
      </c>
      <c r="AG146" s="31">
        <f>IF($B146&lt;=TermLow,'Policy projection'!$C146*(PremiumHigh*VLOOKUP(PremiumHigh,PremiumCharge,2)),0)</f>
        <v>0</v>
      </c>
      <c r="AH146" s="32">
        <f>IF($B146&lt;=TermLow,'Policy projection'!$C146*(AllocPremHigh*'Fund Projection'!$E146),0)</f>
        <v>0</v>
      </c>
      <c r="AI146" s="32">
        <f>IF($B146&lt;=TermLow,'Policy projection'!$E146*'Fund Projection'!$F146*AllocPremHigh*VLOOKUP(TermLow-$B146,ExitCharge,2,TRUE),0)</f>
        <v>0</v>
      </c>
      <c r="AJ146" s="32">
        <f>IF($B146&lt;=TermLow,SUM(AG146:AI146)-'Policy projection'!$C146*'Fund Projection'!$G146,0)</f>
        <v>0</v>
      </c>
      <c r="AK146" s="33">
        <f t="shared" si="28"/>
        <v>0</v>
      </c>
      <c r="AL146" s="31">
        <f>IF($B146&lt;=TermMed,'Policy projection'!$C146*(PremiumHigh*VLOOKUP(PremiumHigh,PremiumCharge,2)),0)</f>
        <v>0</v>
      </c>
      <c r="AM146" s="32">
        <f>IF($B146&lt;=TermMed,'Policy projection'!$C146*(AllocPremHigh*'Fund Projection'!$E146),0)</f>
        <v>0</v>
      </c>
      <c r="AN146" s="32">
        <f>IF($B146&lt;=TermMed,'Policy projection'!$E146*'Fund Projection'!$F146*AllocPremHigh*VLOOKUP(TermMed-$B146,ExitCharge,2,TRUE),0)</f>
        <v>0</v>
      </c>
      <c r="AO146" s="32">
        <f>IF($B146&lt;=TermMed,SUM(AL146:AN146)-'Policy projection'!$C146*'Fund Projection'!$G146,0)</f>
        <v>0</v>
      </c>
      <c r="AP146" s="33">
        <f t="shared" si="29"/>
        <v>0</v>
      </c>
      <c r="AQ146" s="31">
        <f>IF($B146&lt;=TermHigh,'Policy projection'!$C146*(PremiumHigh*VLOOKUP(PremiumHigh,PremiumCharge,2)),0)</f>
        <v>0</v>
      </c>
      <c r="AR146" s="32">
        <f>IF($B146&lt;=TermHigh,'Policy projection'!$C146*(AllocPremHigh*'Fund Projection'!$E146),0)</f>
        <v>13.944287339367923</v>
      </c>
      <c r="AS146" s="32">
        <f>IF($B146&lt;=TermHigh,'Policy projection'!$E146*'Fund Projection'!$F146*AllocPremHigh*VLOOKUP(TermHigh-$B146,ExitCharge,2,TRUE),0)</f>
        <v>1.3932667099918448</v>
      </c>
      <c r="AT146" s="32">
        <f>IF($B146&lt;=TermHigh,SUM(AQ146:AS146)-'Policy projection'!$C146*'Fund Projection'!$G146,0)</f>
        <v>14.397984591160212</v>
      </c>
      <c r="AU146" s="33">
        <f t="shared" si="30"/>
        <v>530.87516393015733</v>
      </c>
    </row>
    <row r="147" spans="1:47" x14ac:dyDescent="0.3">
      <c r="A147">
        <f t="shared" si="32"/>
        <v>142</v>
      </c>
      <c r="B147">
        <f t="shared" si="31"/>
        <v>12</v>
      </c>
      <c r="C147" s="31">
        <f>IF($B147&lt;=TermLow,'Policy projection'!$C147*(PremiumLow*VLOOKUP(PremiumLow,PremiumCharge,2)),0)</f>
        <v>0</v>
      </c>
      <c r="D147" s="32">
        <f>IF($B147&lt;=TermLow,'Policy projection'!$C147*(AllocPremLow*'Fund Projection'!$E147),0)</f>
        <v>0</v>
      </c>
      <c r="E147" s="32">
        <f>IF($B147&lt;=TermLow,'Policy projection'!$E147*'Fund Projection'!$F147*AllocPremLow*VLOOKUP(TermLow-$B147,ExitCharge,2,TRUE),0)</f>
        <v>0</v>
      </c>
      <c r="F147" s="32">
        <f>IF($B147&lt;=TermLow,SUM(C147:E147)-'Policy projection'!$C147*'Fund Projection'!$G147,0)</f>
        <v>0</v>
      </c>
      <c r="G147" s="33">
        <f t="shared" si="22"/>
        <v>0</v>
      </c>
      <c r="H147" s="31">
        <f>IF($B147&lt;=TermMed,'Policy projection'!$C147*(PremiumLow*VLOOKUP(PremiumLow,PremiumCharge,2)),0)</f>
        <v>0</v>
      </c>
      <c r="I147" s="32">
        <f>IF($B147&lt;=TermMed,'Policy projection'!$C147*(AllocPremLow*'Fund Projection'!$E147),0)</f>
        <v>0</v>
      </c>
      <c r="J147" s="32">
        <f>IF($B147&lt;=TermMed,'Policy projection'!$E147*'Fund Projection'!$F147*AllocPremLow*VLOOKUP(TermMed-$B147,ExitCharge,2,TRUE),0)</f>
        <v>0</v>
      </c>
      <c r="K147" s="32">
        <f>IF($B147&lt;=TermMed,SUM(H147:J147)-'Policy projection'!$C147*'Fund Projection'!$G147,0)</f>
        <v>0</v>
      </c>
      <c r="L147" s="33">
        <f t="shared" si="23"/>
        <v>0</v>
      </c>
      <c r="M147" s="31">
        <f>IF($B147&lt;=TermHigh,'Policy projection'!$C147*(PremiumLow*VLOOKUP(PremiumLow,PremiumCharge,2)),0)</f>
        <v>0.78484390953034877</v>
      </c>
      <c r="N147" s="32">
        <f>IF($B147&lt;=TermHigh,'Policy projection'!$C147*(AllocPremLow*'Fund Projection'!$E147),0)</f>
        <v>3.3927942093340966</v>
      </c>
      <c r="O147" s="32">
        <f>IF($B147&lt;=TermHigh,'Policy projection'!$E147*'Fund Projection'!$F147*AllocPremLow*VLOOKUP(TermHigh-$B147,ExitCharge,2,TRUE),0)</f>
        <v>0.33899668808263189</v>
      </c>
      <c r="P147" s="32">
        <f>IF($B147&lt;=TermHigh,SUM(M147:O147)-'Policy projection'!$C147*'Fund Projection'!$G147,0)</f>
        <v>3.5809040772151759</v>
      </c>
      <c r="Q147" s="33">
        <f t="shared" si="24"/>
        <v>128.08386042781524</v>
      </c>
      <c r="R147" s="31">
        <f>IF($B147&lt;=TermLow,'Policy projection'!$C147*(PremiumMed*VLOOKUP(PremiumMed,PremiumCharge,2)),0)</f>
        <v>0</v>
      </c>
      <c r="S147" s="32">
        <f>IF($B147&lt;=TermLow,'Policy projection'!$C147*(AllocPremMed*'Fund Projection'!$E147),0)</f>
        <v>0</v>
      </c>
      <c r="T147" s="32">
        <f>IF($B147&lt;=TermLow,'Policy projection'!$E147*'Fund Projection'!$F147*AllocPremMed*VLOOKUP(TermLow-$B147,ExitCharge,2,TRUE),0)</f>
        <v>0</v>
      </c>
      <c r="U147" s="32">
        <f>IF($B147&lt;=TermLow,SUM(R147:T147)-'Policy projection'!$C147*'Fund Projection'!$G147,0)</f>
        <v>0</v>
      </c>
      <c r="V147" s="33">
        <f t="shared" si="25"/>
        <v>0</v>
      </c>
      <c r="W147" s="31">
        <f>IF($B147&lt;=TermMed,'Policy projection'!$C147*(PremiumMed*VLOOKUP(PremiumMed,PremiumCharge,2)),0)</f>
        <v>0</v>
      </c>
      <c r="X147" s="32">
        <f>IF($B147&lt;=TermMed,'Policy projection'!$C147*(AllocPremMed*'Fund Projection'!$E147),0)</f>
        <v>0</v>
      </c>
      <c r="Y147" s="32">
        <f>IF($B147&lt;=TermMed,'Policy projection'!$E147*'Fund Projection'!$F147*AllocPremMed*VLOOKUP(TermMed-$B147,ExitCharge,2,TRUE),0)</f>
        <v>0</v>
      </c>
      <c r="Z147" s="32">
        <f>IF($B147&lt;=TermMed,SUM(W147:Y147)-'Policy projection'!$C147*'Fund Projection'!$G147,0)</f>
        <v>0</v>
      </c>
      <c r="AA147" s="33">
        <f t="shared" si="26"/>
        <v>0</v>
      </c>
      <c r="AB147" s="31">
        <f>IF($B147&lt;=TermHigh,'Policy projection'!$C147*(PremiumMed*VLOOKUP(PremiumMed,PremiumCharge,2)),0)</f>
        <v>0.52322927302023248</v>
      </c>
      <c r="AC147" s="32">
        <f>IF($B147&lt;=TermHigh,'Policy projection'!$C147*(AllocPremMed*'Fund Projection'!$E147),0)</f>
        <v>6.9254974582283628</v>
      </c>
      <c r="AD147" s="32">
        <f>IF($B147&lt;=TermHigh,'Policy projection'!$E147*'Fund Projection'!$F147*AllocPremMed*VLOOKUP(TermHigh-$B147,ExitCharge,2,TRUE),0)</f>
        <v>0.69197262103465063</v>
      </c>
      <c r="AE147" s="32">
        <f>IF($B147&lt;=TermHigh,SUM(AB147:AD147)-'Policy projection'!$C147*'Fund Projection'!$G147,0)</f>
        <v>7.2049686225513447</v>
      </c>
      <c r="AF147" s="33">
        <f t="shared" si="27"/>
        <v>258.28562668144542</v>
      </c>
      <c r="AG147" s="31">
        <f>IF($B147&lt;=TermLow,'Policy projection'!$C147*(PremiumHigh*VLOOKUP(PremiumHigh,PremiumCharge,2)),0)</f>
        <v>0</v>
      </c>
      <c r="AH147" s="32">
        <f>IF($B147&lt;=TermLow,'Policy projection'!$C147*(AllocPremHigh*'Fund Projection'!$E147),0)</f>
        <v>0</v>
      </c>
      <c r="AI147" s="32">
        <f>IF($B147&lt;=TermLow,'Policy projection'!$E147*'Fund Projection'!$F147*AllocPremHigh*VLOOKUP(TermLow-$B147,ExitCharge,2,TRUE),0)</f>
        <v>0</v>
      </c>
      <c r="AJ147" s="32">
        <f>IF($B147&lt;=TermLow,SUM(AG147:AI147)-'Policy projection'!$C147*'Fund Projection'!$G147,0)</f>
        <v>0</v>
      </c>
      <c r="AK147" s="33">
        <f t="shared" si="28"/>
        <v>0</v>
      </c>
      <c r="AL147" s="31">
        <f>IF($B147&lt;=TermMed,'Policy projection'!$C147*(PremiumHigh*VLOOKUP(PremiumHigh,PremiumCharge,2)),0)</f>
        <v>0</v>
      </c>
      <c r="AM147" s="32">
        <f>IF($B147&lt;=TermMed,'Policy projection'!$C147*(AllocPremHigh*'Fund Projection'!$E147),0)</f>
        <v>0</v>
      </c>
      <c r="AN147" s="32">
        <f>IF($B147&lt;=TermMed,'Policy projection'!$E147*'Fund Projection'!$F147*AllocPremHigh*VLOOKUP(TermMed-$B147,ExitCharge,2,TRUE),0)</f>
        <v>0</v>
      </c>
      <c r="AO147" s="32">
        <f>IF($B147&lt;=TermMed,SUM(AL147:AN147)-'Policy projection'!$C147*'Fund Projection'!$G147,0)</f>
        <v>0</v>
      </c>
      <c r="AP147" s="33">
        <f t="shared" si="29"/>
        <v>0</v>
      </c>
      <c r="AQ147" s="31">
        <f>IF($B147&lt;=TermHigh,'Policy projection'!$C147*(PremiumHigh*VLOOKUP(PremiumHigh,PremiumCharge,2)),0)</f>
        <v>0</v>
      </c>
      <c r="AR147" s="32">
        <f>IF($B147&lt;=TermHigh,'Policy projection'!$C147*(AllocPremHigh*'Fund Projection'!$E147),0)</f>
        <v>13.990903956016894</v>
      </c>
      <c r="AS147" s="32">
        <f>IF($B147&lt;=TermHigh,'Policy projection'!$E147*'Fund Projection'!$F147*AllocPremHigh*VLOOKUP(TermHigh-$B147,ExitCharge,2,TRUE),0)</f>
        <v>1.3979244869386884</v>
      </c>
      <c r="AT147" s="32">
        <f>IF($B147&lt;=TermHigh,SUM(AQ147:AS147)-'Policy projection'!$C147*'Fund Projection'!$G147,0)</f>
        <v>14.453097713223681</v>
      </c>
      <c r="AU147" s="33">
        <f t="shared" si="30"/>
        <v>518.68915918870607</v>
      </c>
    </row>
    <row r="148" spans="1:47" x14ac:dyDescent="0.3">
      <c r="A148">
        <f t="shared" si="32"/>
        <v>143</v>
      </c>
      <c r="B148">
        <f t="shared" si="31"/>
        <v>12</v>
      </c>
      <c r="C148" s="31">
        <f>IF($B148&lt;=TermLow,'Policy projection'!$C148*(PremiumLow*VLOOKUP(PremiumLow,PremiumCharge,2)),0)</f>
        <v>0</v>
      </c>
      <c r="D148" s="32">
        <f>IF($B148&lt;=TermLow,'Policy projection'!$C148*(AllocPremLow*'Fund Projection'!$E148),0)</f>
        <v>0</v>
      </c>
      <c r="E148" s="32">
        <f>IF($B148&lt;=TermLow,'Policy projection'!$E148*'Fund Projection'!$F148*AllocPremLow*VLOOKUP(TermLow-$B148,ExitCharge,2,TRUE),0)</f>
        <v>0</v>
      </c>
      <c r="F148" s="32">
        <f>IF($B148&lt;=TermLow,SUM(C148:E148)-'Policy projection'!$C148*'Fund Projection'!$G148,0)</f>
        <v>0</v>
      </c>
      <c r="G148" s="33">
        <f t="shared" si="22"/>
        <v>0</v>
      </c>
      <c r="H148" s="31">
        <f>IF($B148&lt;=TermMed,'Policy projection'!$C148*(PremiumLow*VLOOKUP(PremiumLow,PremiumCharge,2)),0)</f>
        <v>0</v>
      </c>
      <c r="I148" s="32">
        <f>IF($B148&lt;=TermMed,'Policy projection'!$C148*(AllocPremLow*'Fund Projection'!$E148),0)</f>
        <v>0</v>
      </c>
      <c r="J148" s="32">
        <f>IF($B148&lt;=TermMed,'Policy projection'!$E148*'Fund Projection'!$F148*AllocPremLow*VLOOKUP(TermMed-$B148,ExitCharge,2,TRUE),0)</f>
        <v>0</v>
      </c>
      <c r="K148" s="32">
        <f>IF($B148&lt;=TermMed,SUM(H148:J148)-'Policy projection'!$C148*'Fund Projection'!$G148,0)</f>
        <v>0</v>
      </c>
      <c r="L148" s="33">
        <f t="shared" si="23"/>
        <v>0</v>
      </c>
      <c r="M148" s="31">
        <f>IF($B148&lt;=TermHigh,'Policy projection'!$C148*(PremiumLow*VLOOKUP(PremiumLow,PremiumCharge,2)),0)</f>
        <v>0.78124670827833465</v>
      </c>
      <c r="N148" s="32">
        <f>IF($B148&lt;=TermHigh,'Policy projection'!$C148*(AllocPremLow*'Fund Projection'!$E148),0)</f>
        <v>3.4039684906290204</v>
      </c>
      <c r="O148" s="32">
        <f>IF($B148&lt;=TermHigh,'Policy projection'!$E148*'Fund Projection'!$F148*AllocPremLow*VLOOKUP(TermHigh-$B148,ExitCharge,2,TRUE),0)</f>
        <v>0.34011318502201626</v>
      </c>
      <c r="P148" s="32">
        <f>IF($B148&lt;=TermHigh,SUM(M148:O148)-'Policy projection'!$C148*'Fund Projection'!$G148,0)</f>
        <v>3.5934206990601312</v>
      </c>
      <c r="Q148" s="33">
        <f t="shared" si="24"/>
        <v>125.03663910238262</v>
      </c>
      <c r="R148" s="31">
        <f>IF($B148&lt;=TermLow,'Policy projection'!$C148*(PremiumMed*VLOOKUP(PremiumMed,PremiumCharge,2)),0)</f>
        <v>0</v>
      </c>
      <c r="S148" s="32">
        <f>IF($B148&lt;=TermLow,'Policy projection'!$C148*(AllocPremMed*'Fund Projection'!$E148),0)</f>
        <v>0</v>
      </c>
      <c r="T148" s="32">
        <f>IF($B148&lt;=TermLow,'Policy projection'!$E148*'Fund Projection'!$F148*AllocPremMed*VLOOKUP(TermLow-$B148,ExitCharge,2,TRUE),0)</f>
        <v>0</v>
      </c>
      <c r="U148" s="32">
        <f>IF($B148&lt;=TermLow,SUM(R148:T148)-'Policy projection'!$C148*'Fund Projection'!$G148,0)</f>
        <v>0</v>
      </c>
      <c r="V148" s="33">
        <f t="shared" si="25"/>
        <v>0</v>
      </c>
      <c r="W148" s="31">
        <f>IF($B148&lt;=TermMed,'Policy projection'!$C148*(PremiumMed*VLOOKUP(PremiumMed,PremiumCharge,2)),0)</f>
        <v>0</v>
      </c>
      <c r="X148" s="32">
        <f>IF($B148&lt;=TermMed,'Policy projection'!$C148*(AllocPremMed*'Fund Projection'!$E148),0)</f>
        <v>0</v>
      </c>
      <c r="Y148" s="32">
        <f>IF($B148&lt;=TermMed,'Policy projection'!$E148*'Fund Projection'!$F148*AllocPremMed*VLOOKUP(TermMed-$B148,ExitCharge,2,TRUE),0)</f>
        <v>0</v>
      </c>
      <c r="Z148" s="32">
        <f>IF($B148&lt;=TermMed,SUM(W148:Y148)-'Policy projection'!$C148*'Fund Projection'!$G148,0)</f>
        <v>0</v>
      </c>
      <c r="AA148" s="33">
        <f t="shared" si="26"/>
        <v>0</v>
      </c>
      <c r="AB148" s="31">
        <f>IF($B148&lt;=TermHigh,'Policy projection'!$C148*(PremiumMed*VLOOKUP(PremiumMed,PremiumCharge,2)),0)</f>
        <v>0.5208311388522231</v>
      </c>
      <c r="AC148" s="32">
        <f>IF($B148&lt;=TermHigh,'Policy projection'!$C148*(AllocPremMed*'Fund Projection'!$E148),0)</f>
        <v>6.9483068159231545</v>
      </c>
      <c r="AD148" s="32">
        <f>IF($B148&lt;=TermHigh,'Policy projection'!$E148*'Fund Projection'!$F148*AllocPremMed*VLOOKUP(TermHigh-$B148,ExitCharge,2,TRUE),0)</f>
        <v>0.69425165602432193</v>
      </c>
      <c r="AE148" s="32">
        <f>IF($B148&lt;=TermHigh,SUM(AB148:AD148)-'Policy projection'!$C148*'Fund Projection'!$G148,0)</f>
        <v>7.2314819259304599</v>
      </c>
      <c r="AF148" s="33">
        <f t="shared" si="27"/>
        <v>252.15684817006681</v>
      </c>
      <c r="AG148" s="31">
        <f>IF($B148&lt;=TermLow,'Policy projection'!$C148*(PremiumHigh*VLOOKUP(PremiumHigh,PremiumCharge,2)),0)</f>
        <v>0</v>
      </c>
      <c r="AH148" s="32">
        <f>IF($B148&lt;=TermLow,'Policy projection'!$C148*(AllocPremHigh*'Fund Projection'!$E148),0)</f>
        <v>0</v>
      </c>
      <c r="AI148" s="32">
        <f>IF($B148&lt;=TermLow,'Policy projection'!$E148*'Fund Projection'!$F148*AllocPremHigh*VLOOKUP(TermLow-$B148,ExitCharge,2,TRUE),0)</f>
        <v>0</v>
      </c>
      <c r="AJ148" s="32">
        <f>IF($B148&lt;=TermLow,SUM(AG148:AI148)-'Policy projection'!$C148*'Fund Projection'!$G148,0)</f>
        <v>0</v>
      </c>
      <c r="AK148" s="33">
        <f t="shared" si="28"/>
        <v>0</v>
      </c>
      <c r="AL148" s="31">
        <f>IF($B148&lt;=TermMed,'Policy projection'!$C148*(PremiumHigh*VLOOKUP(PremiumHigh,PremiumCharge,2)),0)</f>
        <v>0</v>
      </c>
      <c r="AM148" s="32">
        <f>IF($B148&lt;=TermMed,'Policy projection'!$C148*(AllocPremHigh*'Fund Projection'!$E148),0)</f>
        <v>0</v>
      </c>
      <c r="AN148" s="32">
        <f>IF($B148&lt;=TermMed,'Policy projection'!$E148*'Fund Projection'!$F148*AllocPremHigh*VLOOKUP(TermMed-$B148,ExitCharge,2,TRUE),0)</f>
        <v>0</v>
      </c>
      <c r="AO148" s="32">
        <f>IF($B148&lt;=TermMed,SUM(AL148:AN148)-'Policy projection'!$C148*'Fund Projection'!$G148,0)</f>
        <v>0</v>
      </c>
      <c r="AP148" s="33">
        <f t="shared" si="29"/>
        <v>0</v>
      </c>
      <c r="AQ148" s="31">
        <f>IF($B148&lt;=TermHigh,'Policy projection'!$C148*(PremiumHigh*VLOOKUP(PremiumHigh,PremiumCharge,2)),0)</f>
        <v>0</v>
      </c>
      <c r="AR148" s="32">
        <f>IF($B148&lt;=TermHigh,'Policy projection'!$C148*(AllocPremHigh*'Fund Projection'!$E148),0)</f>
        <v>14.036983466511423</v>
      </c>
      <c r="AS148" s="32">
        <f>IF($B148&lt;=TermHigh,'Policy projection'!$E148*'Fund Projection'!$F148*AllocPremHigh*VLOOKUP(TermHigh-$B148,ExitCharge,2,TRUE),0)</f>
        <v>1.402528598028933</v>
      </c>
      <c r="AT148" s="32">
        <f>IF($B148&lt;=TermHigh,SUM(AQ148:AS148)-'Policy projection'!$C148*'Fund Projection'!$G148,0)</f>
        <v>14.507604379671116</v>
      </c>
      <c r="AU148" s="33">
        <f t="shared" si="30"/>
        <v>506.39726630543532</v>
      </c>
    </row>
    <row r="149" spans="1:47" x14ac:dyDescent="0.3">
      <c r="A149">
        <f t="shared" si="32"/>
        <v>144</v>
      </c>
      <c r="B149">
        <f t="shared" si="31"/>
        <v>12</v>
      </c>
      <c r="C149" s="31">
        <f>IF($B149&lt;=TermLow,'Policy projection'!$C149*(PremiumLow*VLOOKUP(PremiumLow,PremiumCharge,2)),0)</f>
        <v>0</v>
      </c>
      <c r="D149" s="32">
        <f>IF($B149&lt;=TermLow,'Policy projection'!$C149*(AllocPremLow*'Fund Projection'!$E149),0)</f>
        <v>0</v>
      </c>
      <c r="E149" s="32">
        <f>IF($B149&lt;=TermLow,'Policy projection'!$E149*'Fund Projection'!$F149*AllocPremLow*VLOOKUP(TermLow-$B149,ExitCharge,2,TRUE),0)</f>
        <v>0</v>
      </c>
      <c r="F149" s="32">
        <f>IF($B149&lt;=TermLow,SUM(C149:E149)-'Policy projection'!$C149*'Fund Projection'!$G149,0)</f>
        <v>0</v>
      </c>
      <c r="G149" s="33">
        <f t="shared" si="22"/>
        <v>0</v>
      </c>
      <c r="H149" s="31">
        <f>IF($B149&lt;=TermMed,'Policy projection'!$C149*(PremiumLow*VLOOKUP(PremiumLow,PremiumCharge,2)),0)</f>
        <v>0</v>
      </c>
      <c r="I149" s="32">
        <f>IF($B149&lt;=TermMed,'Policy projection'!$C149*(AllocPremLow*'Fund Projection'!$E149),0)</f>
        <v>0</v>
      </c>
      <c r="J149" s="32">
        <f>IF($B149&lt;=TermMed,'Policy projection'!$E149*'Fund Projection'!$F149*AllocPremLow*VLOOKUP(TermMed-$B149,ExitCharge,2,TRUE),0)</f>
        <v>0</v>
      </c>
      <c r="K149" s="32">
        <f>IF($B149&lt;=TermMed,SUM(H149:J149)-'Policy projection'!$C149*'Fund Projection'!$G149,0)</f>
        <v>0</v>
      </c>
      <c r="L149" s="33">
        <f t="shared" si="23"/>
        <v>0</v>
      </c>
      <c r="M149" s="31">
        <f>IF($B149&lt;=TermHigh,'Policy projection'!$C149*(PremiumLow*VLOOKUP(PremiumLow,PremiumCharge,2)),0)</f>
        <v>0.77766599419872562</v>
      </c>
      <c r="N149" s="32">
        <f>IF($B149&lt;=TermHigh,'Policy projection'!$C149*(AllocPremLow*'Fund Projection'!$E149),0)</f>
        <v>3.4150133501855504</v>
      </c>
      <c r="O149" s="32">
        <f>IF($B149&lt;=TermHigh,'Policy projection'!$E149*'Fund Projection'!$F149*AllocPremLow*VLOOKUP(TermHigh-$B149,ExitCharge,2,TRUE),0)</f>
        <v>0.34121675057270623</v>
      </c>
      <c r="P149" s="32">
        <f>IF($B149&lt;=TermHigh,SUM(M149:O149)-'Policy projection'!$C149*'Fund Projection'!$G149,0)</f>
        <v>3.605795835422736</v>
      </c>
      <c r="Q149" s="33">
        <f t="shared" si="24"/>
        <v>121.96420439958241</v>
      </c>
      <c r="R149" s="31">
        <f>IF($B149&lt;=TermLow,'Policy projection'!$C149*(PremiumMed*VLOOKUP(PremiumMed,PremiumCharge,2)),0)</f>
        <v>0</v>
      </c>
      <c r="S149" s="32">
        <f>IF($B149&lt;=TermLow,'Policy projection'!$C149*(AllocPremMed*'Fund Projection'!$E149),0)</f>
        <v>0</v>
      </c>
      <c r="T149" s="32">
        <f>IF($B149&lt;=TermLow,'Policy projection'!$E149*'Fund Projection'!$F149*AllocPremMed*VLOOKUP(TermLow-$B149,ExitCharge,2,TRUE),0)</f>
        <v>0</v>
      </c>
      <c r="U149" s="32">
        <f>IF($B149&lt;=TermLow,SUM(R149:T149)-'Policy projection'!$C149*'Fund Projection'!$G149,0)</f>
        <v>0</v>
      </c>
      <c r="V149" s="33">
        <f t="shared" si="25"/>
        <v>0</v>
      </c>
      <c r="W149" s="31">
        <f>IF($B149&lt;=TermMed,'Policy projection'!$C149*(PremiumMed*VLOOKUP(PremiumMed,PremiumCharge,2)),0)</f>
        <v>0</v>
      </c>
      <c r="X149" s="32">
        <f>IF($B149&lt;=TermMed,'Policy projection'!$C149*(AllocPremMed*'Fund Projection'!$E149),0)</f>
        <v>0</v>
      </c>
      <c r="Y149" s="32">
        <f>IF($B149&lt;=TermMed,'Policy projection'!$E149*'Fund Projection'!$F149*AllocPremMed*VLOOKUP(TermMed-$B149,ExitCharge,2,TRUE),0)</f>
        <v>0</v>
      </c>
      <c r="Z149" s="32">
        <f>IF($B149&lt;=TermMed,SUM(W149:Y149)-'Policy projection'!$C149*'Fund Projection'!$G149,0)</f>
        <v>0</v>
      </c>
      <c r="AA149" s="33">
        <f t="shared" si="26"/>
        <v>0</v>
      </c>
      <c r="AB149" s="31">
        <f>IF($B149&lt;=TermHigh,'Policy projection'!$C149*(PremiumMed*VLOOKUP(PremiumMed,PremiumCharge,2)),0)</f>
        <v>0.51844399613248371</v>
      </c>
      <c r="AC149" s="32">
        <f>IF($B149&lt;=TermHigh,'Policy projection'!$C149*(AllocPremMed*'Fund Projection'!$E149),0)</f>
        <v>6.970851993162257</v>
      </c>
      <c r="AD149" s="32">
        <f>IF($B149&lt;=TermHigh,'Policy projection'!$E149*'Fund Projection'!$F149*AllocPremMed*VLOOKUP(TermHigh-$B149,ExitCharge,2,TRUE),0)</f>
        <v>0.69650429498346234</v>
      </c>
      <c r="AE149" s="32">
        <f>IF($B149&lt;=TermHigh,SUM(AB149:AD149)-'Policy projection'!$C149*'Fund Projection'!$G149,0)</f>
        <v>7.2577000247439569</v>
      </c>
      <c r="AF149" s="33">
        <f t="shared" si="27"/>
        <v>245.97601977817828</v>
      </c>
      <c r="AG149" s="31">
        <f>IF($B149&lt;=TermLow,'Policy projection'!$C149*(PremiumHigh*VLOOKUP(PremiumHigh,PremiumCharge,2)),0)</f>
        <v>0</v>
      </c>
      <c r="AH149" s="32">
        <f>IF($B149&lt;=TermLow,'Policy projection'!$C149*(AllocPremHigh*'Fund Projection'!$E149),0)</f>
        <v>0</v>
      </c>
      <c r="AI149" s="32">
        <f>IF($B149&lt;=TermLow,'Policy projection'!$E149*'Fund Projection'!$F149*AllocPremHigh*VLOOKUP(TermLow-$B149,ExitCharge,2,TRUE),0)</f>
        <v>0</v>
      </c>
      <c r="AJ149" s="32">
        <f>IF($B149&lt;=TermLow,SUM(AG149:AI149)-'Policy projection'!$C149*'Fund Projection'!$G149,0)</f>
        <v>0</v>
      </c>
      <c r="AK149" s="33">
        <f t="shared" si="28"/>
        <v>0</v>
      </c>
      <c r="AL149" s="31">
        <f>IF($B149&lt;=TermMed,'Policy projection'!$C149*(PremiumHigh*VLOOKUP(PremiumHigh,PremiumCharge,2)),0)</f>
        <v>0</v>
      </c>
      <c r="AM149" s="32">
        <f>IF($B149&lt;=TermMed,'Policy projection'!$C149*(AllocPremHigh*'Fund Projection'!$E149),0)</f>
        <v>0</v>
      </c>
      <c r="AN149" s="32">
        <f>IF($B149&lt;=TermMed,'Policy projection'!$E149*'Fund Projection'!$F149*AllocPremHigh*VLOOKUP(TermMed-$B149,ExitCharge,2,TRUE),0)</f>
        <v>0</v>
      </c>
      <c r="AO149" s="32">
        <f>IF($B149&lt;=TermMed,SUM(AL149:AN149)-'Policy projection'!$C149*'Fund Projection'!$G149,0)</f>
        <v>0</v>
      </c>
      <c r="AP149" s="33">
        <f t="shared" si="29"/>
        <v>0</v>
      </c>
      <c r="AQ149" s="31">
        <f>IF($B149&lt;=TermHigh,'Policy projection'!$C149*(PremiumHigh*VLOOKUP(PremiumHigh,PremiumCharge,2)),0)</f>
        <v>0</v>
      </c>
      <c r="AR149" s="32">
        <f>IF($B149&lt;=TermHigh,'Policy projection'!$C149*(AllocPremHigh*'Fund Projection'!$E149),0)</f>
        <v>14.08252927911567</v>
      </c>
      <c r="AS149" s="32">
        <f>IF($B149&lt;=TermHigh,'Policy projection'!$E149*'Fund Projection'!$F149*AllocPremHigh*VLOOKUP(TermHigh-$B149,ExitCharge,2,TRUE),0)</f>
        <v>1.4070793838049742</v>
      </c>
      <c r="AT149" s="32">
        <f>IF($B149&lt;=TermHigh,SUM(AQ149:AS149)-'Policy projection'!$C149*'Fund Projection'!$G149,0)</f>
        <v>14.5615084033864</v>
      </c>
      <c r="AU149" s="33">
        <f t="shared" si="30"/>
        <v>493.99965053537017</v>
      </c>
    </row>
    <row r="150" spans="1:47" x14ac:dyDescent="0.3">
      <c r="A150">
        <f t="shared" si="32"/>
        <v>145</v>
      </c>
      <c r="B150">
        <f t="shared" si="31"/>
        <v>13</v>
      </c>
      <c r="C150" s="31">
        <f>IF($B150&lt;=TermLow,'Policy projection'!$C150*(PremiumLow*VLOOKUP(PremiumLow,PremiumCharge,2)),0)</f>
        <v>0</v>
      </c>
      <c r="D150" s="32">
        <f>IF($B150&lt;=TermLow,'Policy projection'!$C150*(AllocPremLow*'Fund Projection'!$E150),0)</f>
        <v>0</v>
      </c>
      <c r="E150" s="32">
        <f>IF($B150&lt;=TermLow,'Policy projection'!$E150*'Fund Projection'!$F150*AllocPremLow*VLOOKUP(TermLow-$B150,ExitCharge,2,TRUE),0)</f>
        <v>0</v>
      </c>
      <c r="F150" s="32">
        <f>IF($B150&lt;=TermLow,SUM(C150:E150)-'Policy projection'!$C150*'Fund Projection'!$G150,0)</f>
        <v>0</v>
      </c>
      <c r="G150" s="33">
        <f t="shared" si="22"/>
        <v>0</v>
      </c>
      <c r="H150" s="31">
        <f>IF($B150&lt;=TermMed,'Policy projection'!$C150*(PremiumLow*VLOOKUP(PremiumLow,PremiumCharge,2)),0)</f>
        <v>0</v>
      </c>
      <c r="I150" s="32">
        <f>IF($B150&lt;=TermMed,'Policy projection'!$C150*(AllocPremLow*'Fund Projection'!$E150),0)</f>
        <v>0</v>
      </c>
      <c r="J150" s="32">
        <f>IF($B150&lt;=TermMed,'Policy projection'!$E150*'Fund Projection'!$F150*AllocPremLow*VLOOKUP(TermMed-$B150,ExitCharge,2,TRUE),0)</f>
        <v>0</v>
      </c>
      <c r="K150" s="32">
        <f>IF($B150&lt;=TermMed,SUM(H150:J150)-'Policy projection'!$C150*'Fund Projection'!$G150,0)</f>
        <v>0</v>
      </c>
      <c r="L150" s="33">
        <f t="shared" si="23"/>
        <v>0</v>
      </c>
      <c r="M150" s="31">
        <f>IF($B150&lt;=TermHigh,'Policy projection'!$C150*(PremiumLow*VLOOKUP(PremiumLow,PremiumCharge,2)),0)</f>
        <v>0.77410169172531473</v>
      </c>
      <c r="N150" s="32">
        <f>IF($B150&lt;=TermHigh,'Policy projection'!$C150*(AllocPremLow*'Fund Projection'!$E150),0)</f>
        <v>3.4259296100479051</v>
      </c>
      <c r="O150" s="32">
        <f>IF($B150&lt;=TermHigh,'Policy projection'!$E150*'Fund Projection'!$F150*AllocPremLow*VLOOKUP(TermHigh-$B150,ExitCharge,2,TRUE),0)</f>
        <v>0.34230746687061986</v>
      </c>
      <c r="P150" s="32">
        <f>IF($B150&lt;=TermHigh,SUM(M150:O150)-'Policy projection'!$C150*'Fund Projection'!$G150,0)</f>
        <v>3.618030378732453</v>
      </c>
      <c r="Q150" s="33">
        <f t="shared" si="24"/>
        <v>118.86659274915793</v>
      </c>
      <c r="R150" s="31">
        <f>IF($B150&lt;=TermLow,'Policy projection'!$C150*(PremiumMed*VLOOKUP(PremiumMed,PremiumCharge,2)),0)</f>
        <v>0</v>
      </c>
      <c r="S150" s="32">
        <f>IF($B150&lt;=TermLow,'Policy projection'!$C150*(AllocPremMed*'Fund Projection'!$E150),0)</f>
        <v>0</v>
      </c>
      <c r="T150" s="32">
        <f>IF($B150&lt;=TermLow,'Policy projection'!$E150*'Fund Projection'!$F150*AllocPremMed*VLOOKUP(TermLow-$B150,ExitCharge,2,TRUE),0)</f>
        <v>0</v>
      </c>
      <c r="U150" s="32">
        <f>IF($B150&lt;=TermLow,SUM(R150:T150)-'Policy projection'!$C150*'Fund Projection'!$G150,0)</f>
        <v>0</v>
      </c>
      <c r="V150" s="33">
        <f t="shared" si="25"/>
        <v>0</v>
      </c>
      <c r="W150" s="31">
        <f>IF($B150&lt;=TermMed,'Policy projection'!$C150*(PremiumMed*VLOOKUP(PremiumMed,PremiumCharge,2)),0)</f>
        <v>0</v>
      </c>
      <c r="X150" s="32">
        <f>IF($B150&lt;=TermMed,'Policy projection'!$C150*(AllocPremMed*'Fund Projection'!$E150),0)</f>
        <v>0</v>
      </c>
      <c r="Y150" s="32">
        <f>IF($B150&lt;=TermMed,'Policy projection'!$E150*'Fund Projection'!$F150*AllocPremMed*VLOOKUP(TermMed-$B150,ExitCharge,2,TRUE),0)</f>
        <v>0</v>
      </c>
      <c r="Z150" s="32">
        <f>IF($B150&lt;=TermMed,SUM(W150:Y150)-'Policy projection'!$C150*'Fund Projection'!$G150,0)</f>
        <v>0</v>
      </c>
      <c r="AA150" s="33">
        <f t="shared" si="26"/>
        <v>0</v>
      </c>
      <c r="AB150" s="31">
        <f>IF($B150&lt;=TermHigh,'Policy projection'!$C150*(PremiumMed*VLOOKUP(PremiumMed,PremiumCharge,2)),0)</f>
        <v>0.51606779448354312</v>
      </c>
      <c r="AC150" s="32">
        <f>IF($B150&lt;=TermHigh,'Policy projection'!$C150*(AllocPremMed*'Fund Projection'!$E150),0)</f>
        <v>6.9931346679328374</v>
      </c>
      <c r="AD150" s="32">
        <f>IF($B150&lt;=TermHigh,'Policy projection'!$E150*'Fund Projection'!$F150*AllocPremMed*VLOOKUP(TermHigh-$B150,ExitCharge,2,TRUE),0)</f>
        <v>0.69873070557095607</v>
      </c>
      <c r="AE150" s="32">
        <f>IF($B150&lt;=TermHigh,SUM(AB150:AD150)-'Policy projection'!$C150*'Fund Projection'!$G150,0)</f>
        <v>7.28362477807595</v>
      </c>
      <c r="AF150" s="33">
        <f t="shared" si="27"/>
        <v>239.74321983584338</v>
      </c>
      <c r="AG150" s="31">
        <f>IF($B150&lt;=TermLow,'Policy projection'!$C150*(PremiumHigh*VLOOKUP(PremiumHigh,PremiumCharge,2)),0)</f>
        <v>0</v>
      </c>
      <c r="AH150" s="32">
        <f>IF($B150&lt;=TermLow,'Policy projection'!$C150*(AllocPremHigh*'Fund Projection'!$E150),0)</f>
        <v>0</v>
      </c>
      <c r="AI150" s="32">
        <f>IF($B150&lt;=TermLow,'Policy projection'!$E150*'Fund Projection'!$F150*AllocPremHigh*VLOOKUP(TermLow-$B150,ExitCharge,2,TRUE),0)</f>
        <v>0</v>
      </c>
      <c r="AJ150" s="32">
        <f>IF($B150&lt;=TermLow,SUM(AG150:AI150)-'Policy projection'!$C150*'Fund Projection'!$G150,0)</f>
        <v>0</v>
      </c>
      <c r="AK150" s="33">
        <f t="shared" si="28"/>
        <v>0</v>
      </c>
      <c r="AL150" s="31">
        <f>IF($B150&lt;=TermMed,'Policy projection'!$C150*(PremiumHigh*VLOOKUP(PremiumHigh,PremiumCharge,2)),0)</f>
        <v>0</v>
      </c>
      <c r="AM150" s="32">
        <f>IF($B150&lt;=TermMed,'Policy projection'!$C150*(AllocPremHigh*'Fund Projection'!$E150),0)</f>
        <v>0</v>
      </c>
      <c r="AN150" s="32">
        <f>IF($B150&lt;=TermMed,'Policy projection'!$E150*'Fund Projection'!$F150*AllocPremHigh*VLOOKUP(TermMed-$B150,ExitCharge,2,TRUE),0)</f>
        <v>0</v>
      </c>
      <c r="AO150" s="32">
        <f>IF($B150&lt;=TermMed,SUM(AL150:AN150)-'Policy projection'!$C150*'Fund Projection'!$G150,0)</f>
        <v>0</v>
      </c>
      <c r="AP150" s="33">
        <f t="shared" si="29"/>
        <v>0</v>
      </c>
      <c r="AQ150" s="31">
        <f>IF($B150&lt;=TermHigh,'Policy projection'!$C150*(PremiumHigh*VLOOKUP(PremiumHigh,PremiumCharge,2)),0)</f>
        <v>0</v>
      </c>
      <c r="AR150" s="32">
        <f>IF($B150&lt;=TermHigh,'Policy projection'!$C150*(AllocPremHigh*'Fund Projection'!$E150),0)</f>
        <v>14.127544783702703</v>
      </c>
      <c r="AS150" s="32">
        <f>IF($B150&lt;=TermHigh,'Policy projection'!$E150*'Fund Projection'!$F150*AllocPremHigh*VLOOKUP(TermHigh-$B150,ExitCharge,2,TRUE),0)</f>
        <v>1.4115771829716284</v>
      </c>
      <c r="AT150" s="32">
        <f>IF($B150&lt;=TermHigh,SUM(AQ150:AS150)-'Policy projection'!$C150*'Fund Projection'!$G150,0)</f>
        <v>14.614813576762945</v>
      </c>
      <c r="AU150" s="33">
        <f t="shared" si="30"/>
        <v>481.49647400921447</v>
      </c>
    </row>
    <row r="151" spans="1:47" x14ac:dyDescent="0.3">
      <c r="A151">
        <f t="shared" si="32"/>
        <v>146</v>
      </c>
      <c r="B151">
        <f t="shared" si="31"/>
        <v>13</v>
      </c>
      <c r="C151" s="31">
        <f>IF($B151&lt;=TermLow,'Policy projection'!$C151*(PremiumLow*VLOOKUP(PremiumLow,PremiumCharge,2)),0)</f>
        <v>0</v>
      </c>
      <c r="D151" s="32">
        <f>IF($B151&lt;=TermLow,'Policy projection'!$C151*(AllocPremLow*'Fund Projection'!$E151),0)</f>
        <v>0</v>
      </c>
      <c r="E151" s="32">
        <f>IF($B151&lt;=TermLow,'Policy projection'!$E151*'Fund Projection'!$F151*AllocPremLow*VLOOKUP(TermLow-$B151,ExitCharge,2,TRUE),0)</f>
        <v>0</v>
      </c>
      <c r="F151" s="32">
        <f>IF($B151&lt;=TermLow,SUM(C151:E151)-'Policy projection'!$C151*'Fund Projection'!$G151,0)</f>
        <v>0</v>
      </c>
      <c r="G151" s="33">
        <f t="shared" si="22"/>
        <v>0</v>
      </c>
      <c r="H151" s="31">
        <f>IF($B151&lt;=TermMed,'Policy projection'!$C151*(PremiumLow*VLOOKUP(PremiumLow,PremiumCharge,2)),0)</f>
        <v>0</v>
      </c>
      <c r="I151" s="32">
        <f>IF($B151&lt;=TermMed,'Policy projection'!$C151*(AllocPremLow*'Fund Projection'!$E151),0)</f>
        <v>0</v>
      </c>
      <c r="J151" s="32">
        <f>IF($B151&lt;=TermMed,'Policy projection'!$E151*'Fund Projection'!$F151*AllocPremLow*VLOOKUP(TermMed-$B151,ExitCharge,2,TRUE),0)</f>
        <v>0</v>
      </c>
      <c r="K151" s="32">
        <f>IF($B151&lt;=TermMed,SUM(H151:J151)-'Policy projection'!$C151*'Fund Projection'!$G151,0)</f>
        <v>0</v>
      </c>
      <c r="L151" s="33">
        <f t="shared" si="23"/>
        <v>0</v>
      </c>
      <c r="M151" s="31">
        <f>IF($B151&lt;=TermHigh,'Policy projection'!$C151*(PremiumLow*VLOOKUP(PremiumLow,PremiumCharge,2)),0)</f>
        <v>0.77055372563824032</v>
      </c>
      <c r="N151" s="32">
        <f>IF($B151&lt;=TermHigh,'Policy projection'!$C151*(AllocPremLow*'Fund Projection'!$E151),0)</f>
        <v>3.4367180878228645</v>
      </c>
      <c r="O151" s="32">
        <f>IF($B151&lt;=TermHigh,'Policy projection'!$E151*'Fund Projection'!$F151*AllocPremLow*VLOOKUP(TermHigh-$B151,ExitCharge,2,TRUE),0)</f>
        <v>0.34338541560830121</v>
      </c>
      <c r="P151" s="32">
        <f>IF($B151&lt;=TermHigh,SUM(M151:O151)-'Policy projection'!$C151*'Fund Projection'!$G151,0)</f>
        <v>3.6301252166235516</v>
      </c>
      <c r="Q151" s="33">
        <f t="shared" si="24"/>
        <v>115.74383984021362</v>
      </c>
      <c r="R151" s="31">
        <f>IF($B151&lt;=TermLow,'Policy projection'!$C151*(PremiumMed*VLOOKUP(PremiumMed,PremiumCharge,2)),0)</f>
        <v>0</v>
      </c>
      <c r="S151" s="32">
        <f>IF($B151&lt;=TermLow,'Policy projection'!$C151*(AllocPremMed*'Fund Projection'!$E151),0)</f>
        <v>0</v>
      </c>
      <c r="T151" s="32">
        <f>IF($B151&lt;=TermLow,'Policy projection'!$E151*'Fund Projection'!$F151*AllocPremMed*VLOOKUP(TermLow-$B151,ExitCharge,2,TRUE),0)</f>
        <v>0</v>
      </c>
      <c r="U151" s="32">
        <f>IF($B151&lt;=TermLow,SUM(R151:T151)-'Policy projection'!$C151*'Fund Projection'!$G151,0)</f>
        <v>0</v>
      </c>
      <c r="V151" s="33">
        <f t="shared" si="25"/>
        <v>0</v>
      </c>
      <c r="W151" s="31">
        <f>IF($B151&lt;=TermMed,'Policy projection'!$C151*(PremiumMed*VLOOKUP(PremiumMed,PremiumCharge,2)),0)</f>
        <v>0</v>
      </c>
      <c r="X151" s="32">
        <f>IF($B151&lt;=TermMed,'Policy projection'!$C151*(AllocPremMed*'Fund Projection'!$E151),0)</f>
        <v>0</v>
      </c>
      <c r="Y151" s="32">
        <f>IF($B151&lt;=TermMed,'Policy projection'!$E151*'Fund Projection'!$F151*AllocPremMed*VLOOKUP(TermMed-$B151,ExitCharge,2,TRUE),0)</f>
        <v>0</v>
      </c>
      <c r="Z151" s="32">
        <f>IF($B151&lt;=TermMed,SUM(W151:Y151)-'Policy projection'!$C151*'Fund Projection'!$G151,0)</f>
        <v>0</v>
      </c>
      <c r="AA151" s="33">
        <f t="shared" si="26"/>
        <v>0</v>
      </c>
      <c r="AB151" s="31">
        <f>IF($B151&lt;=TermHigh,'Policy projection'!$C151*(PremiumMed*VLOOKUP(PremiumMed,PremiumCharge,2)),0)</f>
        <v>0.51370248375882688</v>
      </c>
      <c r="AC151" s="32">
        <f>IF($B151&lt;=TermHigh,'Policy projection'!$C151*(AllocPremMed*'Fund Projection'!$E151),0)</f>
        <v>7.0151565091641972</v>
      </c>
      <c r="AD151" s="32">
        <f>IF($B151&lt;=TermHigh,'Policy projection'!$E151*'Fund Projection'!$F151*AllocPremMed*VLOOKUP(TermHigh-$B151,ExitCharge,2,TRUE),0)</f>
        <v>0.70093105454065618</v>
      </c>
      <c r="AE151" s="32">
        <f>IF($B151&lt;=TermHigh,SUM(AB151:AD151)-'Policy projection'!$C151*'Fund Projection'!$G151,0)</f>
        <v>7.3092580350178258</v>
      </c>
      <c r="AF151" s="33">
        <f t="shared" si="27"/>
        <v>233.45852514041675</v>
      </c>
      <c r="AG151" s="31">
        <f>IF($B151&lt;=TermLow,'Policy projection'!$C151*(PremiumHigh*VLOOKUP(PremiumHigh,PremiumCharge,2)),0)</f>
        <v>0</v>
      </c>
      <c r="AH151" s="32">
        <f>IF($B151&lt;=TermLow,'Policy projection'!$C151*(AllocPremHigh*'Fund Projection'!$E151),0)</f>
        <v>0</v>
      </c>
      <c r="AI151" s="32">
        <f>IF($B151&lt;=TermLow,'Policy projection'!$E151*'Fund Projection'!$F151*AllocPremHigh*VLOOKUP(TermLow-$B151,ExitCharge,2,TRUE),0)</f>
        <v>0</v>
      </c>
      <c r="AJ151" s="32">
        <f>IF($B151&lt;=TermLow,SUM(AG151:AI151)-'Policy projection'!$C151*'Fund Projection'!$G151,0)</f>
        <v>0</v>
      </c>
      <c r="AK151" s="33">
        <f t="shared" si="28"/>
        <v>0</v>
      </c>
      <c r="AL151" s="31">
        <f>IF($B151&lt;=TermMed,'Policy projection'!$C151*(PremiumHigh*VLOOKUP(PremiumHigh,PremiumCharge,2)),0)</f>
        <v>0</v>
      </c>
      <c r="AM151" s="32">
        <f>IF($B151&lt;=TermMed,'Policy projection'!$C151*(AllocPremHigh*'Fund Projection'!$E151),0)</f>
        <v>0</v>
      </c>
      <c r="AN151" s="32">
        <f>IF($B151&lt;=TermMed,'Policy projection'!$E151*'Fund Projection'!$F151*AllocPremHigh*VLOOKUP(TermMed-$B151,ExitCharge,2,TRUE),0)</f>
        <v>0</v>
      </c>
      <c r="AO151" s="32">
        <f>IF($B151&lt;=TermMed,SUM(AL151:AN151)-'Policy projection'!$C151*'Fund Projection'!$G151,0)</f>
        <v>0</v>
      </c>
      <c r="AP151" s="33">
        <f t="shared" si="29"/>
        <v>0</v>
      </c>
      <c r="AQ151" s="31">
        <f>IF($B151&lt;=TermHigh,'Policy projection'!$C151*(PremiumHigh*VLOOKUP(PremiumHigh,PremiumCharge,2)),0)</f>
        <v>0</v>
      </c>
      <c r="AR151" s="32">
        <f>IF($B151&lt;=TermHigh,'Policy projection'!$C151*(AllocPremHigh*'Fund Projection'!$E151),0)</f>
        <v>14.172033351846865</v>
      </c>
      <c r="AS151" s="32">
        <f>IF($B151&lt;=TermHigh,'Policy projection'!$E151*'Fund Projection'!$F151*AllocPremHigh*VLOOKUP(TermHigh-$B151,ExitCharge,2,TRUE),0)</f>
        <v>1.416022332405366</v>
      </c>
      <c r="AT151" s="32">
        <f>IF($B151&lt;=TermHigh,SUM(AQ151:AS151)-'Policy projection'!$C151*'Fund Projection'!$G151,0)</f>
        <v>14.667523671806377</v>
      </c>
      <c r="AU151" s="33">
        <f t="shared" si="30"/>
        <v>468.88789574082324</v>
      </c>
    </row>
    <row r="152" spans="1:47" x14ac:dyDescent="0.3">
      <c r="A152">
        <f t="shared" si="32"/>
        <v>147</v>
      </c>
      <c r="B152">
        <f t="shared" si="31"/>
        <v>13</v>
      </c>
      <c r="C152" s="31">
        <f>IF($B152&lt;=TermLow,'Policy projection'!$C152*(PremiumLow*VLOOKUP(PremiumLow,PremiumCharge,2)),0)</f>
        <v>0</v>
      </c>
      <c r="D152" s="32">
        <f>IF($B152&lt;=TermLow,'Policy projection'!$C152*(AllocPremLow*'Fund Projection'!$E152),0)</f>
        <v>0</v>
      </c>
      <c r="E152" s="32">
        <f>IF($B152&lt;=TermLow,'Policy projection'!$E152*'Fund Projection'!$F152*AllocPremLow*VLOOKUP(TermLow-$B152,ExitCharge,2,TRUE),0)</f>
        <v>0</v>
      </c>
      <c r="F152" s="32">
        <f>IF($B152&lt;=TermLow,SUM(C152:E152)-'Policy projection'!$C152*'Fund Projection'!$G152,0)</f>
        <v>0</v>
      </c>
      <c r="G152" s="33">
        <f t="shared" si="22"/>
        <v>0</v>
      </c>
      <c r="H152" s="31">
        <f>IF($B152&lt;=TermMed,'Policy projection'!$C152*(PremiumLow*VLOOKUP(PremiumLow,PremiumCharge,2)),0)</f>
        <v>0</v>
      </c>
      <c r="I152" s="32">
        <f>IF($B152&lt;=TermMed,'Policy projection'!$C152*(AllocPremLow*'Fund Projection'!$E152),0)</f>
        <v>0</v>
      </c>
      <c r="J152" s="32">
        <f>IF($B152&lt;=TermMed,'Policy projection'!$E152*'Fund Projection'!$F152*AllocPremLow*VLOOKUP(TermMed-$B152,ExitCharge,2,TRUE),0)</f>
        <v>0</v>
      </c>
      <c r="K152" s="32">
        <f>IF($B152&lt;=TermMed,SUM(H152:J152)-'Policy projection'!$C152*'Fund Projection'!$G152,0)</f>
        <v>0</v>
      </c>
      <c r="L152" s="33">
        <f t="shared" si="23"/>
        <v>0</v>
      </c>
      <c r="M152" s="31">
        <f>IF($B152&lt;=TermHigh,'Policy projection'!$C152*(PremiumLow*VLOOKUP(PremiumLow,PremiumCharge,2)),0)</f>
        <v>0.76702202106239836</v>
      </c>
      <c r="N152" s="32">
        <f>IF($B152&lt;=TermHigh,'Policy projection'!$C152*(AllocPremLow*'Fund Projection'!$E152),0)</f>
        <v>3.4473795967020666</v>
      </c>
      <c r="O152" s="32">
        <f>IF($B152&lt;=TermHigh,'Policy projection'!$E152*'Fund Projection'!$F152*AllocPremLow*VLOOKUP(TermHigh-$B152,ExitCharge,2,TRUE),0)</f>
        <v>0.34445067803714829</v>
      </c>
      <c r="P152" s="32">
        <f>IF($B152&lt;=TermHigh,SUM(M152:O152)-'Policy projection'!$C152*'Fund Projection'!$G152,0)</f>
        <v>3.642081231959108</v>
      </c>
      <c r="Q152" s="33">
        <f t="shared" si="24"/>
        <v>112.59598062292429</v>
      </c>
      <c r="R152" s="31">
        <f>IF($B152&lt;=TermLow,'Policy projection'!$C152*(PremiumMed*VLOOKUP(PremiumMed,PremiumCharge,2)),0)</f>
        <v>0</v>
      </c>
      <c r="S152" s="32">
        <f>IF($B152&lt;=TermLow,'Policy projection'!$C152*(AllocPremMed*'Fund Projection'!$E152),0)</f>
        <v>0</v>
      </c>
      <c r="T152" s="32">
        <f>IF($B152&lt;=TermLow,'Policy projection'!$E152*'Fund Projection'!$F152*AllocPremMed*VLOOKUP(TermLow-$B152,ExitCharge,2,TRUE),0)</f>
        <v>0</v>
      </c>
      <c r="U152" s="32">
        <f>IF($B152&lt;=TermLow,SUM(R152:T152)-'Policy projection'!$C152*'Fund Projection'!$G152,0)</f>
        <v>0</v>
      </c>
      <c r="V152" s="33">
        <f t="shared" si="25"/>
        <v>0</v>
      </c>
      <c r="W152" s="31">
        <f>IF($B152&lt;=TermMed,'Policy projection'!$C152*(PremiumMed*VLOOKUP(PremiumMed,PremiumCharge,2)),0)</f>
        <v>0</v>
      </c>
      <c r="X152" s="32">
        <f>IF($B152&lt;=TermMed,'Policy projection'!$C152*(AllocPremMed*'Fund Projection'!$E152),0)</f>
        <v>0</v>
      </c>
      <c r="Y152" s="32">
        <f>IF($B152&lt;=TermMed,'Policy projection'!$E152*'Fund Projection'!$F152*AllocPremMed*VLOOKUP(TermMed-$B152,ExitCharge,2,TRUE),0)</f>
        <v>0</v>
      </c>
      <c r="Z152" s="32">
        <f>IF($B152&lt;=TermMed,SUM(W152:Y152)-'Policy projection'!$C152*'Fund Projection'!$G152,0)</f>
        <v>0</v>
      </c>
      <c r="AA152" s="33">
        <f t="shared" si="26"/>
        <v>0</v>
      </c>
      <c r="AB152" s="31">
        <f>IF($B152&lt;=TermHigh,'Policy projection'!$C152*(PremiumMed*VLOOKUP(PremiumMed,PremiumCharge,2)),0)</f>
        <v>0.51134801404159891</v>
      </c>
      <c r="AC152" s="32">
        <f>IF($B152&lt;=TermHigh,'Policy projection'!$C152*(AllocPremMed*'Fund Projection'!$E152),0)</f>
        <v>7.0369191767732913</v>
      </c>
      <c r="AD152" s="32">
        <f>IF($B152&lt;=TermHigh,'Policy projection'!$E152*'Fund Projection'!$F152*AllocPremMed*VLOOKUP(TermHigh-$B152,ExitCharge,2,TRUE),0)</f>
        <v>0.7031055077459315</v>
      </c>
      <c r="AE152" s="32">
        <f>IF($B152&lt;=TermHigh,SUM(AB152:AD152)-'Policy projection'!$C152*'Fund Projection'!$G152,0)</f>
        <v>7.3346016347183163</v>
      </c>
      <c r="AF152" s="33">
        <f t="shared" si="27"/>
        <v>227.12201096015067</v>
      </c>
      <c r="AG152" s="31">
        <f>IF($B152&lt;=TermLow,'Policy projection'!$C152*(PremiumHigh*VLOOKUP(PremiumHigh,PremiumCharge,2)),0)</f>
        <v>0</v>
      </c>
      <c r="AH152" s="32">
        <f>IF($B152&lt;=TermLow,'Policy projection'!$C152*(AllocPremHigh*'Fund Projection'!$E152),0)</f>
        <v>0</v>
      </c>
      <c r="AI152" s="32">
        <f>IF($B152&lt;=TermLow,'Policy projection'!$E152*'Fund Projection'!$F152*AllocPremHigh*VLOOKUP(TermLow-$B152,ExitCharge,2,TRUE),0)</f>
        <v>0</v>
      </c>
      <c r="AJ152" s="32">
        <f>IF($B152&lt;=TermLow,SUM(AG152:AI152)-'Policy projection'!$C152*'Fund Projection'!$G152,0)</f>
        <v>0</v>
      </c>
      <c r="AK152" s="33">
        <f t="shared" si="28"/>
        <v>0</v>
      </c>
      <c r="AL152" s="31">
        <f>IF($B152&lt;=TermMed,'Policy projection'!$C152*(PremiumHigh*VLOOKUP(PremiumHigh,PremiumCharge,2)),0)</f>
        <v>0</v>
      </c>
      <c r="AM152" s="32">
        <f>IF($B152&lt;=TermMed,'Policy projection'!$C152*(AllocPremHigh*'Fund Projection'!$E152),0)</f>
        <v>0</v>
      </c>
      <c r="AN152" s="32">
        <f>IF($B152&lt;=TermMed,'Policy projection'!$E152*'Fund Projection'!$F152*AllocPremHigh*VLOOKUP(TermMed-$B152,ExitCharge,2,TRUE),0)</f>
        <v>0</v>
      </c>
      <c r="AO152" s="32">
        <f>IF($B152&lt;=TermMed,SUM(AL152:AN152)-'Policy projection'!$C152*'Fund Projection'!$G152,0)</f>
        <v>0</v>
      </c>
      <c r="AP152" s="33">
        <f t="shared" si="29"/>
        <v>0</v>
      </c>
      <c r="AQ152" s="31">
        <f>IF($B152&lt;=TermHigh,'Policy projection'!$C152*(PremiumHigh*VLOOKUP(PremiumHigh,PremiumCharge,2)),0)</f>
        <v>0</v>
      </c>
      <c r="AR152" s="32">
        <f>IF($B152&lt;=TermHigh,'Policy projection'!$C152*(AllocPremHigh*'Fund Projection'!$E152),0)</f>
        <v>14.215998336915741</v>
      </c>
      <c r="AS152" s="32">
        <f>IF($B152&lt;=TermHigh,'Policy projection'!$E152*'Fund Projection'!$F152*AllocPremHigh*VLOOKUP(TermHigh-$B152,ExitCharge,2,TRUE),0)</f>
        <v>1.4204151671634981</v>
      </c>
      <c r="AT152" s="32">
        <f>IF($B152&lt;=TermHigh,SUM(AQ152:AS152)-'Policy projection'!$C152*'Fund Projection'!$G152,0)</f>
        <v>14.719642440236733</v>
      </c>
      <c r="AU152" s="33">
        <f t="shared" si="30"/>
        <v>456.17407163460365</v>
      </c>
    </row>
    <row r="153" spans="1:47" x14ac:dyDescent="0.3">
      <c r="A153">
        <f t="shared" si="32"/>
        <v>148</v>
      </c>
      <c r="B153">
        <f t="shared" si="31"/>
        <v>13</v>
      </c>
      <c r="C153" s="31">
        <f>IF($B153&lt;=TermLow,'Policy projection'!$C153*(PremiumLow*VLOOKUP(PremiumLow,PremiumCharge,2)),0)</f>
        <v>0</v>
      </c>
      <c r="D153" s="32">
        <f>IF($B153&lt;=TermLow,'Policy projection'!$C153*(AllocPremLow*'Fund Projection'!$E153),0)</f>
        <v>0</v>
      </c>
      <c r="E153" s="32">
        <f>IF($B153&lt;=TermLow,'Policy projection'!$E153*'Fund Projection'!$F153*AllocPremLow*VLOOKUP(TermLow-$B153,ExitCharge,2,TRUE),0)</f>
        <v>0</v>
      </c>
      <c r="F153" s="32">
        <f>IF($B153&lt;=TermLow,SUM(C153:E153)-'Policy projection'!$C153*'Fund Projection'!$G153,0)</f>
        <v>0</v>
      </c>
      <c r="G153" s="33">
        <f t="shared" si="22"/>
        <v>0</v>
      </c>
      <c r="H153" s="31">
        <f>IF($B153&lt;=TermMed,'Policy projection'!$C153*(PremiumLow*VLOOKUP(PremiumLow,PremiumCharge,2)),0)</f>
        <v>0</v>
      </c>
      <c r="I153" s="32">
        <f>IF($B153&lt;=TermMed,'Policy projection'!$C153*(AllocPremLow*'Fund Projection'!$E153),0)</f>
        <v>0</v>
      </c>
      <c r="J153" s="32">
        <f>IF($B153&lt;=TermMed,'Policy projection'!$E153*'Fund Projection'!$F153*AllocPremLow*VLOOKUP(TermMed-$B153,ExitCharge,2,TRUE),0)</f>
        <v>0</v>
      </c>
      <c r="K153" s="32">
        <f>IF($B153&lt;=TermMed,SUM(H153:J153)-'Policy projection'!$C153*'Fund Projection'!$G153,0)</f>
        <v>0</v>
      </c>
      <c r="L153" s="33">
        <f t="shared" si="23"/>
        <v>0</v>
      </c>
      <c r="M153" s="31">
        <f>IF($B153&lt;=TermHigh,'Policy projection'!$C153*(PremiumLow*VLOOKUP(PremiumLow,PremiumCharge,2)),0)</f>
        <v>0.76350650346586235</v>
      </c>
      <c r="N153" s="32">
        <f>IF($B153&lt;=TermHigh,'Policy projection'!$C153*(AllocPremLow*'Fund Projection'!$E153),0)</f>
        <v>3.4579149454842053</v>
      </c>
      <c r="O153" s="32">
        <f>IF($B153&lt;=TermHigh,'Policy projection'!$E153*'Fund Projection'!$F153*AllocPremLow*VLOOKUP(TermHigh-$B153,ExitCharge,2,TRUE),0)</f>
        <v>0.3455033349696302</v>
      </c>
      <c r="P153" s="32">
        <f>IF($B153&lt;=TermHigh,SUM(M153:O153)-'Policy projection'!$C153*'Fund Projection'!$G153,0)</f>
        <v>3.6538993028549047</v>
      </c>
      <c r="Q153" s="33">
        <f t="shared" si="24"/>
        <v>109.42304931022736</v>
      </c>
      <c r="R153" s="31">
        <f>IF($B153&lt;=TermLow,'Policy projection'!$C153*(PremiumMed*VLOOKUP(PremiumMed,PremiumCharge,2)),0)</f>
        <v>0</v>
      </c>
      <c r="S153" s="32">
        <f>IF($B153&lt;=TermLow,'Policy projection'!$C153*(AllocPremMed*'Fund Projection'!$E153),0)</f>
        <v>0</v>
      </c>
      <c r="T153" s="32">
        <f>IF($B153&lt;=TermLow,'Policy projection'!$E153*'Fund Projection'!$F153*AllocPremMed*VLOOKUP(TermLow-$B153,ExitCharge,2,TRUE),0)</f>
        <v>0</v>
      </c>
      <c r="U153" s="32">
        <f>IF($B153&lt;=TermLow,SUM(R153:T153)-'Policy projection'!$C153*'Fund Projection'!$G153,0)</f>
        <v>0</v>
      </c>
      <c r="V153" s="33">
        <f t="shared" si="25"/>
        <v>0</v>
      </c>
      <c r="W153" s="31">
        <f>IF($B153&lt;=TermMed,'Policy projection'!$C153*(PremiumMed*VLOOKUP(PremiumMed,PremiumCharge,2)),0)</f>
        <v>0</v>
      </c>
      <c r="X153" s="32">
        <f>IF($B153&lt;=TermMed,'Policy projection'!$C153*(AllocPremMed*'Fund Projection'!$E153),0)</f>
        <v>0</v>
      </c>
      <c r="Y153" s="32">
        <f>IF($B153&lt;=TermMed,'Policy projection'!$E153*'Fund Projection'!$F153*AllocPremMed*VLOOKUP(TermMed-$B153,ExitCharge,2,TRUE),0)</f>
        <v>0</v>
      </c>
      <c r="Z153" s="32">
        <f>IF($B153&lt;=TermMed,SUM(W153:Y153)-'Policy projection'!$C153*'Fund Projection'!$G153,0)</f>
        <v>0</v>
      </c>
      <c r="AA153" s="33">
        <f t="shared" si="26"/>
        <v>0</v>
      </c>
      <c r="AB153" s="31">
        <f>IF($B153&lt;=TermHigh,'Policy projection'!$C153*(PremiumMed*VLOOKUP(PremiumMed,PremiumCharge,2)),0)</f>
        <v>0.50900433564390823</v>
      </c>
      <c r="AC153" s="32">
        <f>IF($B153&lt;=TermHigh,'Policy projection'!$C153*(AllocPremMed*'Fund Projection'!$E153),0)</f>
        <v>7.0584243217100271</v>
      </c>
      <c r="AD153" s="32">
        <f>IF($B153&lt;=TermHigh,'Policy projection'!$E153*'Fund Projection'!$F153*AllocPremMed*VLOOKUP(TermHigh-$B153,ExitCharge,2,TRUE),0)</f>
        <v>0.70525423014419364</v>
      </c>
      <c r="AE153" s="32">
        <f>IF($B153&lt;=TermHigh,SUM(AB153:AD153)-'Policy projection'!$C153*'Fund Projection'!$G153,0)</f>
        <v>7.3596574064333362</v>
      </c>
      <c r="AF153" s="33">
        <f t="shared" si="27"/>
        <v>220.7337510377663</v>
      </c>
      <c r="AG153" s="31">
        <f>IF($B153&lt;=TermLow,'Policy projection'!$C153*(PremiumHigh*VLOOKUP(PremiumHigh,PremiumCharge,2)),0)</f>
        <v>0</v>
      </c>
      <c r="AH153" s="32">
        <f>IF($B153&lt;=TermLow,'Policy projection'!$C153*(AllocPremHigh*'Fund Projection'!$E153),0)</f>
        <v>0</v>
      </c>
      <c r="AI153" s="32">
        <f>IF($B153&lt;=TermLow,'Policy projection'!$E153*'Fund Projection'!$F153*AllocPremHigh*VLOOKUP(TermLow-$B153,ExitCharge,2,TRUE),0)</f>
        <v>0</v>
      </c>
      <c r="AJ153" s="32">
        <f>IF($B153&lt;=TermLow,SUM(AG153:AI153)-'Policy projection'!$C153*'Fund Projection'!$G153,0)</f>
        <v>0</v>
      </c>
      <c r="AK153" s="33">
        <f t="shared" si="28"/>
        <v>0</v>
      </c>
      <c r="AL153" s="31">
        <f>IF($B153&lt;=TermMed,'Policy projection'!$C153*(PremiumHigh*VLOOKUP(PremiumHigh,PremiumCharge,2)),0)</f>
        <v>0</v>
      </c>
      <c r="AM153" s="32">
        <f>IF($B153&lt;=TermMed,'Policy projection'!$C153*(AllocPremHigh*'Fund Projection'!$E153),0)</f>
        <v>0</v>
      </c>
      <c r="AN153" s="32">
        <f>IF($B153&lt;=TermMed,'Policy projection'!$E153*'Fund Projection'!$F153*AllocPremHigh*VLOOKUP(TermMed-$B153,ExitCharge,2,TRUE),0)</f>
        <v>0</v>
      </c>
      <c r="AO153" s="32">
        <f>IF($B153&lt;=TermMed,SUM(AL153:AN153)-'Policy projection'!$C153*'Fund Projection'!$G153,0)</f>
        <v>0</v>
      </c>
      <c r="AP153" s="33">
        <f t="shared" si="29"/>
        <v>0</v>
      </c>
      <c r="AQ153" s="31">
        <f>IF($B153&lt;=TermHigh,'Policy projection'!$C153*(PremiumHigh*VLOOKUP(PremiumHigh,PremiumCharge,2)),0)</f>
        <v>0</v>
      </c>
      <c r="AR153" s="32">
        <f>IF($B153&lt;=TermHigh,'Policy projection'!$C153*(AllocPremHigh*'Fund Projection'!$E153),0)</f>
        <v>14.259443074161672</v>
      </c>
      <c r="AS153" s="32">
        <f>IF($B153&lt;=TermHigh,'Policy projection'!$E153*'Fund Projection'!$F153*AllocPremHigh*VLOOKUP(TermHigh-$B153,ExitCharge,2,TRUE),0)</f>
        <v>1.4247560204933205</v>
      </c>
      <c r="AT153" s="32">
        <f>IF($B153&lt;=TermHigh,SUM(AQ153:AS153)-'Policy projection'!$C153*'Fund Projection'!$G153,0)</f>
        <v>14.771173613590198</v>
      </c>
      <c r="AU153" s="33">
        <f t="shared" si="30"/>
        <v>443.35515449284441</v>
      </c>
    </row>
    <row r="154" spans="1:47" x14ac:dyDescent="0.3">
      <c r="A154">
        <f t="shared" si="32"/>
        <v>149</v>
      </c>
      <c r="B154">
        <f t="shared" si="31"/>
        <v>13</v>
      </c>
      <c r="C154" s="31">
        <f>IF($B154&lt;=TermLow,'Policy projection'!$C154*(PremiumLow*VLOOKUP(PremiumLow,PremiumCharge,2)),0)</f>
        <v>0</v>
      </c>
      <c r="D154" s="32">
        <f>IF($B154&lt;=TermLow,'Policy projection'!$C154*(AllocPremLow*'Fund Projection'!$E154),0)</f>
        <v>0</v>
      </c>
      <c r="E154" s="32">
        <f>IF($B154&lt;=TermLow,'Policy projection'!$E154*'Fund Projection'!$F154*AllocPremLow*VLOOKUP(TermLow-$B154,ExitCharge,2,TRUE),0)</f>
        <v>0</v>
      </c>
      <c r="F154" s="32">
        <f>IF($B154&lt;=TermLow,SUM(C154:E154)-'Policy projection'!$C154*'Fund Projection'!$G154,0)</f>
        <v>0</v>
      </c>
      <c r="G154" s="33">
        <f t="shared" si="22"/>
        <v>0</v>
      </c>
      <c r="H154" s="31">
        <f>IF($B154&lt;=TermMed,'Policy projection'!$C154*(PremiumLow*VLOOKUP(PremiumLow,PremiumCharge,2)),0)</f>
        <v>0</v>
      </c>
      <c r="I154" s="32">
        <f>IF($B154&lt;=TermMed,'Policy projection'!$C154*(AllocPremLow*'Fund Projection'!$E154),0)</f>
        <v>0</v>
      </c>
      <c r="J154" s="32">
        <f>IF($B154&lt;=TermMed,'Policy projection'!$E154*'Fund Projection'!$F154*AllocPremLow*VLOOKUP(TermMed-$B154,ExitCharge,2,TRUE),0)</f>
        <v>0</v>
      </c>
      <c r="K154" s="32">
        <f>IF($B154&lt;=TermMed,SUM(H154:J154)-'Policy projection'!$C154*'Fund Projection'!$G154,0)</f>
        <v>0</v>
      </c>
      <c r="L154" s="33">
        <f t="shared" si="23"/>
        <v>0</v>
      </c>
      <c r="M154" s="31">
        <f>IF($B154&lt;=TermHigh,'Policy projection'!$C154*(PremiumLow*VLOOKUP(PremiumLow,PremiumCharge,2)),0)</f>
        <v>0.76000709865831051</v>
      </c>
      <c r="N154" s="32">
        <f>IF($B154&lt;=TermHigh,'Policy projection'!$C154*(AllocPremLow*'Fund Projection'!$E154),0)</f>
        <v>3.4683249385971031</v>
      </c>
      <c r="O154" s="32">
        <f>IF($B154&lt;=TermHigh,'Policy projection'!$E154*'Fund Projection'!$F154*AllocPremLow*VLOOKUP(TermHigh-$B154,ExitCharge,2,TRUE),0)</f>
        <v>0.34654346678149384</v>
      </c>
      <c r="P154" s="32">
        <f>IF($B154&lt;=TermHigh,SUM(M154:O154)-'Policy projection'!$C154*'Fund Projection'!$G154,0)</f>
        <v>3.665580302703189</v>
      </c>
      <c r="Q154" s="33">
        <f t="shared" si="24"/>
        <v>106.2250793794984</v>
      </c>
      <c r="R154" s="31">
        <f>IF($B154&lt;=TermLow,'Policy projection'!$C154*(PremiumMed*VLOOKUP(PremiumMed,PremiumCharge,2)),0)</f>
        <v>0</v>
      </c>
      <c r="S154" s="32">
        <f>IF($B154&lt;=TermLow,'Policy projection'!$C154*(AllocPremMed*'Fund Projection'!$E154),0)</f>
        <v>0</v>
      </c>
      <c r="T154" s="32">
        <f>IF($B154&lt;=TermLow,'Policy projection'!$E154*'Fund Projection'!$F154*AllocPremMed*VLOOKUP(TermLow-$B154,ExitCharge,2,TRUE),0)</f>
        <v>0</v>
      </c>
      <c r="U154" s="32">
        <f>IF($B154&lt;=TermLow,SUM(R154:T154)-'Policy projection'!$C154*'Fund Projection'!$G154,0)</f>
        <v>0</v>
      </c>
      <c r="V154" s="33">
        <f t="shared" si="25"/>
        <v>0</v>
      </c>
      <c r="W154" s="31">
        <f>IF($B154&lt;=TermMed,'Policy projection'!$C154*(PremiumMed*VLOOKUP(PremiumMed,PremiumCharge,2)),0)</f>
        <v>0</v>
      </c>
      <c r="X154" s="32">
        <f>IF($B154&lt;=TermMed,'Policy projection'!$C154*(AllocPremMed*'Fund Projection'!$E154),0)</f>
        <v>0</v>
      </c>
      <c r="Y154" s="32">
        <f>IF($B154&lt;=TermMed,'Policy projection'!$E154*'Fund Projection'!$F154*AllocPremMed*VLOOKUP(TermMed-$B154,ExitCharge,2,TRUE),0)</f>
        <v>0</v>
      </c>
      <c r="Z154" s="32">
        <f>IF($B154&lt;=TermMed,SUM(W154:Y154)-'Policy projection'!$C154*'Fund Projection'!$G154,0)</f>
        <v>0</v>
      </c>
      <c r="AA154" s="33">
        <f t="shared" si="26"/>
        <v>0</v>
      </c>
      <c r="AB154" s="31">
        <f>IF($B154&lt;=TermHigh,'Policy projection'!$C154*(PremiumMed*VLOOKUP(PremiumMed,PremiumCharge,2)),0)</f>
        <v>0.50667139910554038</v>
      </c>
      <c r="AC154" s="32">
        <f>IF($B154&lt;=TermHigh,'Policy projection'!$C154*(AllocPremMed*'Fund Projection'!$E154),0)</f>
        <v>7.0796735860023334</v>
      </c>
      <c r="AD154" s="32">
        <f>IF($B154&lt;=TermHigh,'Policy projection'!$E154*'Fund Projection'!$F154*AllocPremMed*VLOOKUP(TermHigh-$B154,ExitCharge,2,TRUE),0)</f>
        <v>0.70737738580139975</v>
      </c>
      <c r="AE154" s="32">
        <f>IF($B154&lt;=TermHigh,SUM(AB154:AD154)-'Policy projection'!$C154*'Fund Projection'!$G154,0)</f>
        <v>7.384427169575555</v>
      </c>
      <c r="AF154" s="33">
        <f t="shared" si="27"/>
        <v>214.2938175939903</v>
      </c>
      <c r="AG154" s="31">
        <f>IF($B154&lt;=TermLow,'Policy projection'!$C154*(PremiumHigh*VLOOKUP(PremiumHigh,PremiumCharge,2)),0)</f>
        <v>0</v>
      </c>
      <c r="AH154" s="32">
        <f>IF($B154&lt;=TermLow,'Policy projection'!$C154*(AllocPremHigh*'Fund Projection'!$E154),0)</f>
        <v>0</v>
      </c>
      <c r="AI154" s="32">
        <f>IF($B154&lt;=TermLow,'Policy projection'!$E154*'Fund Projection'!$F154*AllocPremHigh*VLOOKUP(TermLow-$B154,ExitCharge,2,TRUE),0)</f>
        <v>0</v>
      </c>
      <c r="AJ154" s="32">
        <f>IF($B154&lt;=TermLow,SUM(AG154:AI154)-'Policy projection'!$C154*'Fund Projection'!$G154,0)</f>
        <v>0</v>
      </c>
      <c r="AK154" s="33">
        <f t="shared" si="28"/>
        <v>0</v>
      </c>
      <c r="AL154" s="31">
        <f>IF($B154&lt;=TermMed,'Policy projection'!$C154*(PremiumHigh*VLOOKUP(PremiumHigh,PremiumCharge,2)),0)</f>
        <v>0</v>
      </c>
      <c r="AM154" s="32">
        <f>IF($B154&lt;=TermMed,'Policy projection'!$C154*(AllocPremHigh*'Fund Projection'!$E154),0)</f>
        <v>0</v>
      </c>
      <c r="AN154" s="32">
        <f>IF($B154&lt;=TermMed,'Policy projection'!$E154*'Fund Projection'!$F154*AllocPremHigh*VLOOKUP(TermMed-$B154,ExitCharge,2,TRUE),0)</f>
        <v>0</v>
      </c>
      <c r="AO154" s="32">
        <f>IF($B154&lt;=TermMed,SUM(AL154:AN154)-'Policy projection'!$C154*'Fund Projection'!$G154,0)</f>
        <v>0</v>
      </c>
      <c r="AP154" s="33">
        <f t="shared" si="29"/>
        <v>0</v>
      </c>
      <c r="AQ154" s="31">
        <f>IF($B154&lt;=TermHigh,'Policy projection'!$C154*(PremiumHigh*VLOOKUP(PremiumHigh,PremiumCharge,2)),0)</f>
        <v>0</v>
      </c>
      <c r="AR154" s="32">
        <f>IF($B154&lt;=TermHigh,'Policy projection'!$C154*(AllocPremHigh*'Fund Projection'!$E154),0)</f>
        <v>14.302370880812795</v>
      </c>
      <c r="AS154" s="32">
        <f>IF($B154&lt;=TermHigh,'Policy projection'!$E154*'Fund Projection'!$F154*AllocPremHigh*VLOOKUP(TermHigh-$B154,ExitCharge,2,TRUE),0)</f>
        <v>1.4290452238412119</v>
      </c>
      <c r="AT154" s="32">
        <f>IF($B154&lt;=TermHigh,SUM(AQ154:AS154)-'Policy projection'!$C154*'Fund Projection'!$G154,0)</f>
        <v>14.82212090332029</v>
      </c>
      <c r="AU154" s="33">
        <f t="shared" si="30"/>
        <v>430.43129402297438</v>
      </c>
    </row>
    <row r="155" spans="1:47" x14ac:dyDescent="0.3">
      <c r="A155">
        <f t="shared" si="32"/>
        <v>150</v>
      </c>
      <c r="B155">
        <f t="shared" si="31"/>
        <v>13</v>
      </c>
      <c r="C155" s="31">
        <f>IF($B155&lt;=TermLow,'Policy projection'!$C155*(PremiumLow*VLOOKUP(PremiumLow,PremiumCharge,2)),0)</f>
        <v>0</v>
      </c>
      <c r="D155" s="32">
        <f>IF($B155&lt;=TermLow,'Policy projection'!$C155*(AllocPremLow*'Fund Projection'!$E155),0)</f>
        <v>0</v>
      </c>
      <c r="E155" s="32">
        <f>IF($B155&lt;=TermLow,'Policy projection'!$E155*'Fund Projection'!$F155*AllocPremLow*VLOOKUP(TermLow-$B155,ExitCharge,2,TRUE),0)</f>
        <v>0</v>
      </c>
      <c r="F155" s="32">
        <f>IF($B155&lt;=TermLow,SUM(C155:E155)-'Policy projection'!$C155*'Fund Projection'!$G155,0)</f>
        <v>0</v>
      </c>
      <c r="G155" s="33">
        <f t="shared" si="22"/>
        <v>0</v>
      </c>
      <c r="H155" s="31">
        <f>IF($B155&lt;=TermMed,'Policy projection'!$C155*(PremiumLow*VLOOKUP(PremiumLow,PremiumCharge,2)),0)</f>
        <v>0</v>
      </c>
      <c r="I155" s="32">
        <f>IF($B155&lt;=TermMed,'Policy projection'!$C155*(AllocPremLow*'Fund Projection'!$E155),0)</f>
        <v>0</v>
      </c>
      <c r="J155" s="32">
        <f>IF($B155&lt;=TermMed,'Policy projection'!$E155*'Fund Projection'!$F155*AllocPremLow*VLOOKUP(TermMed-$B155,ExitCharge,2,TRUE),0)</f>
        <v>0</v>
      </c>
      <c r="K155" s="32">
        <f>IF($B155&lt;=TermMed,SUM(H155:J155)-'Policy projection'!$C155*'Fund Projection'!$G155,0)</f>
        <v>0</v>
      </c>
      <c r="L155" s="33">
        <f t="shared" si="23"/>
        <v>0</v>
      </c>
      <c r="M155" s="31">
        <f>IF($B155&lt;=TermHigh,'Policy projection'!$C155*(PremiumLow*VLOOKUP(PremiumLow,PremiumCharge,2)),0)</f>
        <v>0.75652373278945995</v>
      </c>
      <c r="N155" s="32">
        <f>IF($B155&lt;=TermHigh,'Policy projection'!$C155*(AllocPremLow*'Fund Projection'!$E155),0)</f>
        <v>3.4786103761196934</v>
      </c>
      <c r="O155" s="32">
        <f>IF($B155&lt;=TermHigh,'Policy projection'!$E155*'Fund Projection'!$F155*AllocPremLow*VLOOKUP(TermHigh-$B155,ExitCharge,2,TRUE),0)</f>
        <v>0.34757115341395939</v>
      </c>
      <c r="P155" s="32">
        <f>IF($B155&lt;=TermHigh,SUM(M155:O155)-'Policy projection'!$C155*'Fund Projection'!$G155,0)</f>
        <v>3.677125100196343</v>
      </c>
      <c r="Q155" s="33">
        <f t="shared" si="24"/>
        <v>103.00210357420978</v>
      </c>
      <c r="R155" s="31">
        <f>IF($B155&lt;=TermLow,'Policy projection'!$C155*(PremiumMed*VLOOKUP(PremiumMed,PremiumCharge,2)),0)</f>
        <v>0</v>
      </c>
      <c r="S155" s="32">
        <f>IF($B155&lt;=TermLow,'Policy projection'!$C155*(AllocPremMed*'Fund Projection'!$E155),0)</f>
        <v>0</v>
      </c>
      <c r="T155" s="32">
        <f>IF($B155&lt;=TermLow,'Policy projection'!$E155*'Fund Projection'!$F155*AllocPremMed*VLOOKUP(TermLow-$B155,ExitCharge,2,TRUE),0)</f>
        <v>0</v>
      </c>
      <c r="U155" s="32">
        <f>IF($B155&lt;=TermLow,SUM(R155:T155)-'Policy projection'!$C155*'Fund Projection'!$G155,0)</f>
        <v>0</v>
      </c>
      <c r="V155" s="33">
        <f t="shared" si="25"/>
        <v>0</v>
      </c>
      <c r="W155" s="31">
        <f>IF($B155&lt;=TermMed,'Policy projection'!$C155*(PremiumMed*VLOOKUP(PremiumMed,PremiumCharge,2)),0)</f>
        <v>0</v>
      </c>
      <c r="X155" s="32">
        <f>IF($B155&lt;=TermMed,'Policy projection'!$C155*(AllocPremMed*'Fund Projection'!$E155),0)</f>
        <v>0</v>
      </c>
      <c r="Y155" s="32">
        <f>IF($B155&lt;=TermMed,'Policy projection'!$E155*'Fund Projection'!$F155*AllocPremMed*VLOOKUP(TermMed-$B155,ExitCharge,2,TRUE),0)</f>
        <v>0</v>
      </c>
      <c r="Z155" s="32">
        <f>IF($B155&lt;=TermMed,SUM(W155:Y155)-'Policy projection'!$C155*'Fund Projection'!$G155,0)</f>
        <v>0</v>
      </c>
      <c r="AA155" s="33">
        <f t="shared" si="26"/>
        <v>0</v>
      </c>
      <c r="AB155" s="31">
        <f>IF($B155&lt;=TermHigh,'Policy projection'!$C155*(PremiumMed*VLOOKUP(PremiumMed,PremiumCharge,2)),0)</f>
        <v>0.5043491551929733</v>
      </c>
      <c r="AC155" s="32">
        <f>IF($B155&lt;=TermHigh,'Policy projection'!$C155*(AllocPremMed*'Fund Projection'!$E155),0)</f>
        <v>7.1006686028010231</v>
      </c>
      <c r="AD155" s="32">
        <f>IF($B155&lt;=TermHigh,'Policy projection'!$E155*'Fund Projection'!$F155*AllocPremMed*VLOOKUP(TermHigh-$B155,ExitCharge,2,TRUE),0)</f>
        <v>0.70947513789653571</v>
      </c>
      <c r="AE155" s="32">
        <f>IF($B155&lt;=TermHigh,SUM(AB155:AD155)-'Policy projection'!$C155*'Fund Projection'!$G155,0)</f>
        <v>7.4089127337637635</v>
      </c>
      <c r="AF155" s="33">
        <f t="shared" si="27"/>
        <v>207.80228133105635</v>
      </c>
      <c r="AG155" s="31">
        <f>IF($B155&lt;=TermLow,'Policy projection'!$C155*(PremiumHigh*VLOOKUP(PremiumHigh,PremiumCharge,2)),0)</f>
        <v>0</v>
      </c>
      <c r="AH155" s="32">
        <f>IF($B155&lt;=TermLow,'Policy projection'!$C155*(AllocPremHigh*'Fund Projection'!$E155),0)</f>
        <v>0</v>
      </c>
      <c r="AI155" s="32">
        <f>IF($B155&lt;=TermLow,'Policy projection'!$E155*'Fund Projection'!$F155*AllocPremHigh*VLOOKUP(TermLow-$B155,ExitCharge,2,TRUE),0)</f>
        <v>0</v>
      </c>
      <c r="AJ155" s="32">
        <f>IF($B155&lt;=TermLow,SUM(AG155:AI155)-'Policy projection'!$C155*'Fund Projection'!$G155,0)</f>
        <v>0</v>
      </c>
      <c r="AK155" s="33">
        <f t="shared" si="28"/>
        <v>0</v>
      </c>
      <c r="AL155" s="31">
        <f>IF($B155&lt;=TermMed,'Policy projection'!$C155*(PremiumHigh*VLOOKUP(PremiumHigh,PremiumCharge,2)),0)</f>
        <v>0</v>
      </c>
      <c r="AM155" s="32">
        <f>IF($B155&lt;=TermMed,'Policy projection'!$C155*(AllocPremHigh*'Fund Projection'!$E155),0)</f>
        <v>0</v>
      </c>
      <c r="AN155" s="32">
        <f>IF($B155&lt;=TermMed,'Policy projection'!$E155*'Fund Projection'!$F155*AllocPremHigh*VLOOKUP(TermMed-$B155,ExitCharge,2,TRUE),0)</f>
        <v>0</v>
      </c>
      <c r="AO155" s="32">
        <f>IF($B155&lt;=TermMed,SUM(AL155:AN155)-'Policy projection'!$C155*'Fund Projection'!$G155,0)</f>
        <v>0</v>
      </c>
      <c r="AP155" s="33">
        <f t="shared" si="29"/>
        <v>0</v>
      </c>
      <c r="AQ155" s="31">
        <f>IF($B155&lt;=TermHigh,'Policy projection'!$C155*(PremiumHigh*VLOOKUP(PremiumHigh,PremiumCharge,2)),0)</f>
        <v>0</v>
      </c>
      <c r="AR155" s="32">
        <f>IF($B155&lt;=TermHigh,'Policy projection'!$C155*(AllocPremHigh*'Fund Projection'!$E155),0)</f>
        <v>14.344785056163683</v>
      </c>
      <c r="AS155" s="32">
        <f>IF($B155&lt;=TermHigh,'Policy projection'!$E155*'Fund Projection'!$F155*AllocPremHigh*VLOOKUP(TermHigh-$B155,ExitCharge,2,TRUE),0)</f>
        <v>1.4332831068616885</v>
      </c>
      <c r="AT155" s="32">
        <f>IF($B155&lt;=TermHigh,SUM(AQ155:AS155)-'Policy projection'!$C155*'Fund Projection'!$G155,0)</f>
        <v>14.872488000898603</v>
      </c>
      <c r="AU155" s="33">
        <f t="shared" si="30"/>
        <v>417.40263684474979</v>
      </c>
    </row>
    <row r="156" spans="1:47" x14ac:dyDescent="0.3">
      <c r="A156">
        <f t="shared" si="32"/>
        <v>151</v>
      </c>
      <c r="B156">
        <f t="shared" si="31"/>
        <v>13</v>
      </c>
      <c r="C156" s="31">
        <f>IF($B156&lt;=TermLow,'Policy projection'!$C156*(PremiumLow*VLOOKUP(PremiumLow,PremiumCharge,2)),0)</f>
        <v>0</v>
      </c>
      <c r="D156" s="32">
        <f>IF($B156&lt;=TermLow,'Policy projection'!$C156*(AllocPremLow*'Fund Projection'!$E156),0)</f>
        <v>0</v>
      </c>
      <c r="E156" s="32">
        <f>IF($B156&lt;=TermLow,'Policy projection'!$E156*'Fund Projection'!$F156*AllocPremLow*VLOOKUP(TermLow-$B156,ExitCharge,2,TRUE),0)</f>
        <v>0</v>
      </c>
      <c r="F156" s="32">
        <f>IF($B156&lt;=TermLow,SUM(C156:E156)-'Policy projection'!$C156*'Fund Projection'!$G156,0)</f>
        <v>0</v>
      </c>
      <c r="G156" s="33">
        <f t="shared" si="22"/>
        <v>0</v>
      </c>
      <c r="H156" s="31">
        <f>IF($B156&lt;=TermMed,'Policy projection'!$C156*(PremiumLow*VLOOKUP(PremiumLow,PremiumCharge,2)),0)</f>
        <v>0</v>
      </c>
      <c r="I156" s="32">
        <f>IF($B156&lt;=TermMed,'Policy projection'!$C156*(AllocPremLow*'Fund Projection'!$E156),0)</f>
        <v>0</v>
      </c>
      <c r="J156" s="32">
        <f>IF($B156&lt;=TermMed,'Policy projection'!$E156*'Fund Projection'!$F156*AllocPremLow*VLOOKUP(TermMed-$B156,ExitCharge,2,TRUE),0)</f>
        <v>0</v>
      </c>
      <c r="K156" s="32">
        <f>IF($B156&lt;=TermMed,SUM(H156:J156)-'Policy projection'!$C156*'Fund Projection'!$G156,0)</f>
        <v>0</v>
      </c>
      <c r="L156" s="33">
        <f t="shared" si="23"/>
        <v>0</v>
      </c>
      <c r="M156" s="31">
        <f>IF($B156&lt;=TermHigh,'Policy projection'!$C156*(PremiumLow*VLOOKUP(PremiumLow,PremiumCharge,2)),0)</f>
        <v>0.75305633234750835</v>
      </c>
      <c r="N156" s="32">
        <f>IF($B156&lt;=TermHigh,'Policy projection'!$C156*(AllocPremLow*'Fund Projection'!$E156),0)</f>
        <v>3.4887720538038924</v>
      </c>
      <c r="O156" s="32">
        <f>IF($B156&lt;=TermHigh,'Policy projection'!$E156*'Fund Projection'!$F156*AllocPremLow*VLOOKUP(TermHigh-$B156,ExitCharge,2,TRUE),0)</f>
        <v>0.34858647437590556</v>
      </c>
      <c r="P156" s="32">
        <f>IF($B156&lt;=TermHigh,SUM(M156:O156)-'Policy projection'!$C156*'Fund Projection'!$G156,0)</f>
        <v>3.6885345593504262</v>
      </c>
      <c r="Q156" s="33">
        <f t="shared" si="24"/>
        <v>99.754153905572636</v>
      </c>
      <c r="R156" s="31">
        <f>IF($B156&lt;=TermLow,'Policy projection'!$C156*(PremiumMed*VLOOKUP(PremiumMed,PremiumCharge,2)),0)</f>
        <v>0</v>
      </c>
      <c r="S156" s="32">
        <f>IF($B156&lt;=TermLow,'Policy projection'!$C156*(AllocPremMed*'Fund Projection'!$E156),0)</f>
        <v>0</v>
      </c>
      <c r="T156" s="32">
        <f>IF($B156&lt;=TermLow,'Policy projection'!$E156*'Fund Projection'!$F156*AllocPremMed*VLOOKUP(TermLow-$B156,ExitCharge,2,TRUE),0)</f>
        <v>0</v>
      </c>
      <c r="U156" s="32">
        <f>IF($B156&lt;=TermLow,SUM(R156:T156)-'Policy projection'!$C156*'Fund Projection'!$G156,0)</f>
        <v>0</v>
      </c>
      <c r="V156" s="33">
        <f t="shared" si="25"/>
        <v>0</v>
      </c>
      <c r="W156" s="31">
        <f>IF($B156&lt;=TermMed,'Policy projection'!$C156*(PremiumMed*VLOOKUP(PremiumMed,PremiumCharge,2)),0)</f>
        <v>0</v>
      </c>
      <c r="X156" s="32">
        <f>IF($B156&lt;=TermMed,'Policy projection'!$C156*(AllocPremMed*'Fund Projection'!$E156),0)</f>
        <v>0</v>
      </c>
      <c r="Y156" s="32">
        <f>IF($B156&lt;=TermMed,'Policy projection'!$E156*'Fund Projection'!$F156*AllocPremMed*VLOOKUP(TermMed-$B156,ExitCharge,2,TRUE),0)</f>
        <v>0</v>
      </c>
      <c r="Z156" s="32">
        <f>IF($B156&lt;=TermMed,SUM(W156:Y156)-'Policy projection'!$C156*'Fund Projection'!$G156,0)</f>
        <v>0</v>
      </c>
      <c r="AA156" s="33">
        <f t="shared" si="26"/>
        <v>0</v>
      </c>
      <c r="AB156" s="31">
        <f>IF($B156&lt;=TermHigh,'Policy projection'!$C156*(PremiumMed*VLOOKUP(PremiumMed,PremiumCharge,2)),0)</f>
        <v>0.5020375548983389</v>
      </c>
      <c r="AC156" s="32">
        <f>IF($B156&lt;=TermHigh,'Policy projection'!$C156*(AllocPremMed*'Fund Projection'!$E156),0)</f>
        <v>7.1214109964244399</v>
      </c>
      <c r="AD156" s="32">
        <f>IF($B156&lt;=TermHigh,'Policy projection'!$E156*'Fund Projection'!$F156*AllocPremMed*VLOOKUP(TermHigh-$B156,ExitCharge,2,TRUE),0)</f>
        <v>0.71154764872607534</v>
      </c>
      <c r="AE156" s="32">
        <f>IF($B156&lt;=TermHigh,SUM(AB156:AD156)-'Policy projection'!$C156*'Fund Projection'!$G156,0)</f>
        <v>7.4331158988719741</v>
      </c>
      <c r="AF156" s="33">
        <f t="shared" si="27"/>
        <v>201.25921143617197</v>
      </c>
      <c r="AG156" s="31">
        <f>IF($B156&lt;=TermLow,'Policy projection'!$C156*(PremiumHigh*VLOOKUP(PremiumHigh,PremiumCharge,2)),0)</f>
        <v>0</v>
      </c>
      <c r="AH156" s="32">
        <f>IF($B156&lt;=TermLow,'Policy projection'!$C156*(AllocPremHigh*'Fund Projection'!$E156),0)</f>
        <v>0</v>
      </c>
      <c r="AI156" s="32">
        <f>IF($B156&lt;=TermLow,'Policy projection'!$E156*'Fund Projection'!$F156*AllocPremHigh*VLOOKUP(TermLow-$B156,ExitCharge,2,TRUE),0)</f>
        <v>0</v>
      </c>
      <c r="AJ156" s="32">
        <f>IF($B156&lt;=TermLow,SUM(AG156:AI156)-'Policy projection'!$C156*'Fund Projection'!$G156,0)</f>
        <v>0</v>
      </c>
      <c r="AK156" s="33">
        <f t="shared" si="28"/>
        <v>0</v>
      </c>
      <c r="AL156" s="31">
        <f>IF($B156&lt;=TermMed,'Policy projection'!$C156*(PremiumHigh*VLOOKUP(PremiumHigh,PremiumCharge,2)),0)</f>
        <v>0</v>
      </c>
      <c r="AM156" s="32">
        <f>IF($B156&lt;=TermMed,'Policy projection'!$C156*(AllocPremHigh*'Fund Projection'!$E156),0)</f>
        <v>0</v>
      </c>
      <c r="AN156" s="32">
        <f>IF($B156&lt;=TermMed,'Policy projection'!$E156*'Fund Projection'!$F156*AllocPremHigh*VLOOKUP(TermMed-$B156,ExitCharge,2,TRUE),0)</f>
        <v>0</v>
      </c>
      <c r="AO156" s="32">
        <f>IF($B156&lt;=TermMed,SUM(AL156:AN156)-'Policy projection'!$C156*'Fund Projection'!$G156,0)</f>
        <v>0</v>
      </c>
      <c r="AP156" s="33">
        <f t="shared" si="29"/>
        <v>0</v>
      </c>
      <c r="AQ156" s="31">
        <f>IF($B156&lt;=TermHigh,'Policy projection'!$C156*(PremiumHigh*VLOOKUP(PremiumHigh,PremiumCharge,2)),0)</f>
        <v>0</v>
      </c>
      <c r="AR156" s="32">
        <f>IF($B156&lt;=TermHigh,'Policy projection'!$C156*(AllocPremHigh*'Fund Projection'!$E156),0)</f>
        <v>14.386688881665535</v>
      </c>
      <c r="AS156" s="32">
        <f>IF($B156&lt;=TermHigh,'Policy projection'!$E156*'Fund Projection'!$F156*AllocPremHigh*VLOOKUP(TermHigh-$B156,ExitCharge,2,TRUE),0)</f>
        <v>1.4374699974264147</v>
      </c>
      <c r="AT156" s="32">
        <f>IF($B156&lt;=TermHigh,SUM(AQ156:AS156)-'Policy projection'!$C156*'Fund Projection'!$G156,0)</f>
        <v>14.922278577915069</v>
      </c>
      <c r="AU156" s="33">
        <f t="shared" si="30"/>
        <v>404.26932649737097</v>
      </c>
    </row>
    <row r="157" spans="1:47" x14ac:dyDescent="0.3">
      <c r="A157">
        <f t="shared" si="32"/>
        <v>152</v>
      </c>
      <c r="B157">
        <f t="shared" si="31"/>
        <v>13</v>
      </c>
      <c r="C157" s="31">
        <f>IF($B157&lt;=TermLow,'Policy projection'!$C157*(PremiumLow*VLOOKUP(PremiumLow,PremiumCharge,2)),0)</f>
        <v>0</v>
      </c>
      <c r="D157" s="32">
        <f>IF($B157&lt;=TermLow,'Policy projection'!$C157*(AllocPremLow*'Fund Projection'!$E157),0)</f>
        <v>0</v>
      </c>
      <c r="E157" s="32">
        <f>IF($B157&lt;=TermLow,'Policy projection'!$E157*'Fund Projection'!$F157*AllocPremLow*VLOOKUP(TermLow-$B157,ExitCharge,2,TRUE),0)</f>
        <v>0</v>
      </c>
      <c r="F157" s="32">
        <f>IF($B157&lt;=TermLow,SUM(C157:E157)-'Policy projection'!$C157*'Fund Projection'!$G157,0)</f>
        <v>0</v>
      </c>
      <c r="G157" s="33">
        <f t="shared" si="22"/>
        <v>0</v>
      </c>
      <c r="H157" s="31">
        <f>IF($B157&lt;=TermMed,'Policy projection'!$C157*(PremiumLow*VLOOKUP(PremiumLow,PremiumCharge,2)),0)</f>
        <v>0</v>
      </c>
      <c r="I157" s="32">
        <f>IF($B157&lt;=TermMed,'Policy projection'!$C157*(AllocPremLow*'Fund Projection'!$E157),0)</f>
        <v>0</v>
      </c>
      <c r="J157" s="32">
        <f>IF($B157&lt;=TermMed,'Policy projection'!$E157*'Fund Projection'!$F157*AllocPremLow*VLOOKUP(TermMed-$B157,ExitCharge,2,TRUE),0)</f>
        <v>0</v>
      </c>
      <c r="K157" s="32">
        <f>IF($B157&lt;=TermMed,SUM(H157:J157)-'Policy projection'!$C157*'Fund Projection'!$G157,0)</f>
        <v>0</v>
      </c>
      <c r="L157" s="33">
        <f t="shared" si="23"/>
        <v>0</v>
      </c>
      <c r="M157" s="31">
        <f>IF($B157&lt;=TermHigh,'Policy projection'!$C157*(PremiumLow*VLOOKUP(PremiumLow,PremiumCharge,2)),0)</f>
        <v>0.74960482415758234</v>
      </c>
      <c r="N157" s="32">
        <f>IF($B157&lt;=TermHigh,'Policy projection'!$C157*(AllocPremLow*'Fund Projection'!$E157),0)</f>
        <v>3.4988107630963534</v>
      </c>
      <c r="O157" s="32">
        <f>IF($B157&lt;=TermHigh,'Policy projection'!$E157*'Fund Projection'!$F157*AllocPremLow*VLOOKUP(TermHigh-$B157,ExitCharge,2,TRUE),0)</f>
        <v>0.34958950874604389</v>
      </c>
      <c r="P157" s="32">
        <f>IF($B157&lt;=TermHigh,SUM(M157:O157)-'Policy projection'!$C157*'Fund Projection'!$G157,0)</f>
        <v>3.6998095395285953</v>
      </c>
      <c r="Q157" s="33">
        <f t="shared" si="24"/>
        <v>96.481261654162097</v>
      </c>
      <c r="R157" s="31">
        <f>IF($B157&lt;=TermLow,'Policy projection'!$C157*(PremiumMed*VLOOKUP(PremiumMed,PremiumCharge,2)),0)</f>
        <v>0</v>
      </c>
      <c r="S157" s="32">
        <f>IF($B157&lt;=TermLow,'Policy projection'!$C157*(AllocPremMed*'Fund Projection'!$E157),0)</f>
        <v>0</v>
      </c>
      <c r="T157" s="32">
        <f>IF($B157&lt;=TermLow,'Policy projection'!$E157*'Fund Projection'!$F157*AllocPremMed*VLOOKUP(TermLow-$B157,ExitCharge,2,TRUE),0)</f>
        <v>0</v>
      </c>
      <c r="U157" s="32">
        <f>IF($B157&lt;=TermLow,SUM(R157:T157)-'Policy projection'!$C157*'Fund Projection'!$G157,0)</f>
        <v>0</v>
      </c>
      <c r="V157" s="33">
        <f t="shared" si="25"/>
        <v>0</v>
      </c>
      <c r="W157" s="31">
        <f>IF($B157&lt;=TermMed,'Policy projection'!$C157*(PremiumMed*VLOOKUP(PremiumMed,PremiumCharge,2)),0)</f>
        <v>0</v>
      </c>
      <c r="X157" s="32">
        <f>IF($B157&lt;=TermMed,'Policy projection'!$C157*(AllocPremMed*'Fund Projection'!$E157),0)</f>
        <v>0</v>
      </c>
      <c r="Y157" s="32">
        <f>IF($B157&lt;=TermMed,'Policy projection'!$E157*'Fund Projection'!$F157*AllocPremMed*VLOOKUP(TermMed-$B157,ExitCharge,2,TRUE),0)</f>
        <v>0</v>
      </c>
      <c r="Z157" s="32">
        <f>IF($B157&lt;=TermMed,SUM(W157:Y157)-'Policy projection'!$C157*'Fund Projection'!$G157,0)</f>
        <v>0</v>
      </c>
      <c r="AA157" s="33">
        <f t="shared" si="26"/>
        <v>0</v>
      </c>
      <c r="AB157" s="31">
        <f>IF($B157&lt;=TermHigh,'Policy projection'!$C157*(PremiumMed*VLOOKUP(PremiumMed,PremiumCharge,2)),0)</f>
        <v>0.49973654943838824</v>
      </c>
      <c r="AC157" s="32">
        <f>IF($B157&lt;=TermHigh,'Policy projection'!$C157*(AllocPremMed*'Fund Projection'!$E157),0)</f>
        <v>7.1419023824028649</v>
      </c>
      <c r="AD157" s="32">
        <f>IF($B157&lt;=TermHigh,'Policy projection'!$E157*'Fund Projection'!$F157*AllocPremMed*VLOOKUP(TermHigh-$B157,ExitCharge,2,TRUE),0)</f>
        <v>0.71359507970841962</v>
      </c>
      <c r="AE157" s="32">
        <f>IF($B157&lt;=TermHigh,SUM(AB157:AD157)-'Policy projection'!$C157*'Fund Projection'!$G157,0)</f>
        <v>7.4570384550782878</v>
      </c>
      <c r="AF157" s="33">
        <f t="shared" si="27"/>
        <v>194.66467558495071</v>
      </c>
      <c r="AG157" s="31">
        <f>IF($B157&lt;=TermLow,'Policy projection'!$C157*(PremiumHigh*VLOOKUP(PremiumHigh,PremiumCharge,2)),0)</f>
        <v>0</v>
      </c>
      <c r="AH157" s="32">
        <f>IF($B157&lt;=TermLow,'Policy projection'!$C157*(AllocPremHigh*'Fund Projection'!$E157),0)</f>
        <v>0</v>
      </c>
      <c r="AI157" s="32">
        <f>IF($B157&lt;=TermLow,'Policy projection'!$E157*'Fund Projection'!$F157*AllocPremHigh*VLOOKUP(TermLow-$B157,ExitCharge,2,TRUE),0)</f>
        <v>0</v>
      </c>
      <c r="AJ157" s="32">
        <f>IF($B157&lt;=TermLow,SUM(AG157:AI157)-'Policy projection'!$C157*'Fund Projection'!$G157,0)</f>
        <v>0</v>
      </c>
      <c r="AK157" s="33">
        <f t="shared" si="28"/>
        <v>0</v>
      </c>
      <c r="AL157" s="31">
        <f>IF($B157&lt;=TermMed,'Policy projection'!$C157*(PremiumHigh*VLOOKUP(PremiumHigh,PremiumCharge,2)),0)</f>
        <v>0</v>
      </c>
      <c r="AM157" s="32">
        <f>IF($B157&lt;=TermMed,'Policy projection'!$C157*(AllocPremHigh*'Fund Projection'!$E157),0)</f>
        <v>0</v>
      </c>
      <c r="AN157" s="32">
        <f>IF($B157&lt;=TermMed,'Policy projection'!$E157*'Fund Projection'!$F157*AllocPremHigh*VLOOKUP(TermMed-$B157,ExitCharge,2,TRUE),0)</f>
        <v>0</v>
      </c>
      <c r="AO157" s="32">
        <f>IF($B157&lt;=TermMed,SUM(AL157:AN157)-'Policy projection'!$C157*'Fund Projection'!$G157,0)</f>
        <v>0</v>
      </c>
      <c r="AP157" s="33">
        <f t="shared" si="29"/>
        <v>0</v>
      </c>
      <c r="AQ157" s="31">
        <f>IF($B157&lt;=TermHigh,'Policy projection'!$C157*(PremiumHigh*VLOOKUP(PremiumHigh,PremiumCharge,2)),0)</f>
        <v>0</v>
      </c>
      <c r="AR157" s="32">
        <f>IF($B157&lt;=TermHigh,'Policy projection'!$C157*(AllocPremHigh*'Fund Projection'!$E157),0)</f>
        <v>14.428085621015891</v>
      </c>
      <c r="AS157" s="32">
        <f>IF($B157&lt;=TermHigh,'Policy projection'!$E157*'Fund Projection'!$F157*AllocPremHigh*VLOOKUP(TermHigh-$B157,ExitCharge,2,TRUE),0)</f>
        <v>1.4416062216331711</v>
      </c>
      <c r="AT157" s="32">
        <f>IF($B157&lt;=TermHigh,SUM(AQ157:AS157)-'Policy projection'!$C157*'Fund Projection'!$G157,0)</f>
        <v>14.971496286177677</v>
      </c>
      <c r="AU157" s="33">
        <f t="shared" si="30"/>
        <v>391.03150344652829</v>
      </c>
    </row>
    <row r="158" spans="1:47" x14ac:dyDescent="0.3">
      <c r="A158">
        <f t="shared" si="32"/>
        <v>153</v>
      </c>
      <c r="B158">
        <f t="shared" si="31"/>
        <v>13</v>
      </c>
      <c r="C158" s="31">
        <f>IF($B158&lt;=TermLow,'Policy projection'!$C158*(PremiumLow*VLOOKUP(PremiumLow,PremiumCharge,2)),0)</f>
        <v>0</v>
      </c>
      <c r="D158" s="32">
        <f>IF($B158&lt;=TermLow,'Policy projection'!$C158*(AllocPremLow*'Fund Projection'!$E158),0)</f>
        <v>0</v>
      </c>
      <c r="E158" s="32">
        <f>IF($B158&lt;=TermLow,'Policy projection'!$E158*'Fund Projection'!$F158*AllocPremLow*VLOOKUP(TermLow-$B158,ExitCharge,2,TRUE),0)</f>
        <v>0</v>
      </c>
      <c r="F158" s="32">
        <f>IF($B158&lt;=TermLow,SUM(C158:E158)-'Policy projection'!$C158*'Fund Projection'!$G158,0)</f>
        <v>0</v>
      </c>
      <c r="G158" s="33">
        <f t="shared" si="22"/>
        <v>0</v>
      </c>
      <c r="H158" s="31">
        <f>IF($B158&lt;=TermMed,'Policy projection'!$C158*(PremiumLow*VLOOKUP(PremiumLow,PremiumCharge,2)),0)</f>
        <v>0</v>
      </c>
      <c r="I158" s="32">
        <f>IF($B158&lt;=TermMed,'Policy projection'!$C158*(AllocPremLow*'Fund Projection'!$E158),0)</f>
        <v>0</v>
      </c>
      <c r="J158" s="32">
        <f>IF($B158&lt;=TermMed,'Policy projection'!$E158*'Fund Projection'!$F158*AllocPremLow*VLOOKUP(TermMed-$B158,ExitCharge,2,TRUE),0)</f>
        <v>0</v>
      </c>
      <c r="K158" s="32">
        <f>IF($B158&lt;=TermMed,SUM(H158:J158)-'Policy projection'!$C158*'Fund Projection'!$G158,0)</f>
        <v>0</v>
      </c>
      <c r="L158" s="33">
        <f t="shared" si="23"/>
        <v>0</v>
      </c>
      <c r="M158" s="31">
        <f>IF($B158&lt;=TermHigh,'Policy projection'!$C158*(PremiumLow*VLOOKUP(PremiumLow,PremiumCharge,2)),0)</f>
        <v>0.74616913538019336</v>
      </c>
      <c r="N158" s="32">
        <f>IF($B158&lt;=TermHigh,'Policy projection'!$C158*(AllocPremLow*'Fund Projection'!$E158),0)</f>
        <v>3.5087272911601337</v>
      </c>
      <c r="O158" s="32">
        <f>IF($B158&lt;=TermHigh,'Policy projection'!$E158*'Fund Projection'!$F158*AllocPremLow*VLOOKUP(TermHigh-$B158,ExitCharge,2,TRUE),0)</f>
        <v>0.3505803351750833</v>
      </c>
      <c r="P158" s="32">
        <f>IF($B158&lt;=TermHigh,SUM(M158:O158)-'Policy projection'!$C158*'Fund Projection'!$G158,0)</f>
        <v>3.7109508954644341</v>
      </c>
      <c r="Q158" s="33">
        <f t="shared" si="24"/>
        <v>93.183457371525833</v>
      </c>
      <c r="R158" s="31">
        <f>IF($B158&lt;=TermLow,'Policy projection'!$C158*(PremiumMed*VLOOKUP(PremiumMed,PremiumCharge,2)),0)</f>
        <v>0</v>
      </c>
      <c r="S158" s="32">
        <f>IF($B158&lt;=TermLow,'Policy projection'!$C158*(AllocPremMed*'Fund Projection'!$E158),0)</f>
        <v>0</v>
      </c>
      <c r="T158" s="32">
        <f>IF($B158&lt;=TermLow,'Policy projection'!$E158*'Fund Projection'!$F158*AllocPremMed*VLOOKUP(TermLow-$B158,ExitCharge,2,TRUE),0)</f>
        <v>0</v>
      </c>
      <c r="U158" s="32">
        <f>IF($B158&lt;=TermLow,SUM(R158:T158)-'Policy projection'!$C158*'Fund Projection'!$G158,0)</f>
        <v>0</v>
      </c>
      <c r="V158" s="33">
        <f t="shared" si="25"/>
        <v>0</v>
      </c>
      <c r="W158" s="31">
        <f>IF($B158&lt;=TermMed,'Policy projection'!$C158*(PremiumMed*VLOOKUP(PremiumMed,PremiumCharge,2)),0)</f>
        <v>0</v>
      </c>
      <c r="X158" s="32">
        <f>IF($B158&lt;=TermMed,'Policy projection'!$C158*(AllocPremMed*'Fund Projection'!$E158),0)</f>
        <v>0</v>
      </c>
      <c r="Y158" s="32">
        <f>IF($B158&lt;=TermMed,'Policy projection'!$E158*'Fund Projection'!$F158*AllocPremMed*VLOOKUP(TermMed-$B158,ExitCharge,2,TRUE),0)</f>
        <v>0</v>
      </c>
      <c r="Z158" s="32">
        <f>IF($B158&lt;=TermMed,SUM(W158:Y158)-'Policy projection'!$C158*'Fund Projection'!$G158,0)</f>
        <v>0</v>
      </c>
      <c r="AA158" s="33">
        <f t="shared" si="26"/>
        <v>0</v>
      </c>
      <c r="AB158" s="31">
        <f>IF($B158&lt;=TermHigh,'Policy projection'!$C158*(PremiumMed*VLOOKUP(PremiumMed,PremiumCharge,2)),0)</f>
        <v>0.49744609025346226</v>
      </c>
      <c r="AC158" s="32">
        <f>IF($B158&lt;=TermHigh,'Policy projection'!$C158*(AllocPremMed*'Fund Projection'!$E158),0)</f>
        <v>7.162144367522747</v>
      </c>
      <c r="AD158" s="32">
        <f>IF($B158&lt;=TermHigh,'Policy projection'!$E158*'Fund Projection'!$F158*AllocPremMed*VLOOKUP(TermHigh-$B158,ExitCharge,2,TRUE),0)</f>
        <v>0.71561759138831438</v>
      </c>
      <c r="AE158" s="32">
        <f>IF($B158&lt;=TermHigh,SUM(AB158:AD158)-'Policy projection'!$C158*'Fund Projection'!$G158,0)</f>
        <v>7.4806821829135473</v>
      </c>
      <c r="AF158" s="33">
        <f t="shared" si="27"/>
        <v>188.01873994480974</v>
      </c>
      <c r="AG158" s="31">
        <f>IF($B158&lt;=TermLow,'Policy projection'!$C158*(PremiumHigh*VLOOKUP(PremiumHigh,PremiumCharge,2)),0)</f>
        <v>0</v>
      </c>
      <c r="AH158" s="32">
        <f>IF($B158&lt;=TermLow,'Policy projection'!$C158*(AllocPremHigh*'Fund Projection'!$E158),0)</f>
        <v>0</v>
      </c>
      <c r="AI158" s="32">
        <f>IF($B158&lt;=TermLow,'Policy projection'!$E158*'Fund Projection'!$F158*AllocPremHigh*VLOOKUP(TermLow-$B158,ExitCharge,2,TRUE),0)</f>
        <v>0</v>
      </c>
      <c r="AJ158" s="32">
        <f>IF($B158&lt;=TermLow,SUM(AG158:AI158)-'Policy projection'!$C158*'Fund Projection'!$G158,0)</f>
        <v>0</v>
      </c>
      <c r="AK158" s="33">
        <f t="shared" si="28"/>
        <v>0</v>
      </c>
      <c r="AL158" s="31">
        <f>IF($B158&lt;=TermMed,'Policy projection'!$C158*(PremiumHigh*VLOOKUP(PremiumHigh,PremiumCharge,2)),0)</f>
        <v>0</v>
      </c>
      <c r="AM158" s="32">
        <f>IF($B158&lt;=TermMed,'Policy projection'!$C158*(AllocPremHigh*'Fund Projection'!$E158),0)</f>
        <v>0</v>
      </c>
      <c r="AN158" s="32">
        <f>IF($B158&lt;=TermMed,'Policy projection'!$E158*'Fund Projection'!$F158*AllocPremHigh*VLOOKUP(TermMed-$B158,ExitCharge,2,TRUE),0)</f>
        <v>0</v>
      </c>
      <c r="AO158" s="32">
        <f>IF($B158&lt;=TermMed,SUM(AL158:AN158)-'Policy projection'!$C158*'Fund Projection'!$G158,0)</f>
        <v>0</v>
      </c>
      <c r="AP158" s="33">
        <f t="shared" si="29"/>
        <v>0</v>
      </c>
      <c r="AQ158" s="31">
        <f>IF($B158&lt;=TermHigh,'Policy projection'!$C158*(PremiumHigh*VLOOKUP(PremiumHigh,PremiumCharge,2)),0)</f>
        <v>0</v>
      </c>
      <c r="AR158" s="32">
        <f>IF($B158&lt;=TermHigh,'Policy projection'!$C158*(AllocPremHigh*'Fund Projection'!$E158),0)</f>
        <v>14.468978520247973</v>
      </c>
      <c r="AS158" s="32">
        <f>IF($B158&lt;=TermHigh,'Policy projection'!$E158*'Fund Projection'!$F158*AllocPremHigh*VLOOKUP(TermHigh-$B158,ExitCharge,2,TRUE),0)</f>
        <v>1.4456921038147765</v>
      </c>
      <c r="AT158" s="32">
        <f>IF($B158&lt;=TermHigh,SUM(AQ158:AS158)-'Policy projection'!$C158*'Fund Projection'!$G158,0)</f>
        <v>15.020144757811773</v>
      </c>
      <c r="AU158" s="33">
        <f t="shared" si="30"/>
        <v>377.68930509137778</v>
      </c>
    </row>
    <row r="159" spans="1:47" x14ac:dyDescent="0.3">
      <c r="A159">
        <f t="shared" si="32"/>
        <v>154</v>
      </c>
      <c r="B159">
        <f t="shared" si="31"/>
        <v>13</v>
      </c>
      <c r="C159" s="31">
        <f>IF($B159&lt;=TermLow,'Policy projection'!$C159*(PremiumLow*VLOOKUP(PremiumLow,PremiumCharge,2)),0)</f>
        <v>0</v>
      </c>
      <c r="D159" s="32">
        <f>IF($B159&lt;=TermLow,'Policy projection'!$C159*(AllocPremLow*'Fund Projection'!$E159),0)</f>
        <v>0</v>
      </c>
      <c r="E159" s="32">
        <f>IF($B159&lt;=TermLow,'Policy projection'!$E159*'Fund Projection'!$F159*AllocPremLow*VLOOKUP(TermLow-$B159,ExitCharge,2,TRUE),0)</f>
        <v>0</v>
      </c>
      <c r="F159" s="32">
        <f>IF($B159&lt;=TermLow,SUM(C159:E159)-'Policy projection'!$C159*'Fund Projection'!$G159,0)</f>
        <v>0</v>
      </c>
      <c r="G159" s="33">
        <f t="shared" si="22"/>
        <v>0</v>
      </c>
      <c r="H159" s="31">
        <f>IF($B159&lt;=TermMed,'Policy projection'!$C159*(PremiumLow*VLOOKUP(PremiumLow,PremiumCharge,2)),0)</f>
        <v>0</v>
      </c>
      <c r="I159" s="32">
        <f>IF($B159&lt;=TermMed,'Policy projection'!$C159*(AllocPremLow*'Fund Projection'!$E159),0)</f>
        <v>0</v>
      </c>
      <c r="J159" s="32">
        <f>IF($B159&lt;=TermMed,'Policy projection'!$E159*'Fund Projection'!$F159*AllocPremLow*VLOOKUP(TermMed-$B159,ExitCharge,2,TRUE),0)</f>
        <v>0</v>
      </c>
      <c r="K159" s="32">
        <f>IF($B159&lt;=TermMed,SUM(H159:J159)-'Policy projection'!$C159*'Fund Projection'!$G159,0)</f>
        <v>0</v>
      </c>
      <c r="L159" s="33">
        <f t="shared" si="23"/>
        <v>0</v>
      </c>
      <c r="M159" s="31">
        <f>IF($B159&lt;=TermHigh,'Policy projection'!$C159*(PremiumLow*VLOOKUP(PremiumLow,PremiumCharge,2)),0)</f>
        <v>0.74274919350970081</v>
      </c>
      <c r="N159" s="32">
        <f>IF($B159&lt;=TermHigh,'Policy projection'!$C159*(AllocPremLow*'Fund Projection'!$E159),0)</f>
        <v>3.5185224208962436</v>
      </c>
      <c r="O159" s="32">
        <f>IF($B159&lt;=TermHigh,'Policy projection'!$E159*'Fund Projection'!$F159*AllocPremLow*VLOOKUP(TermHigh-$B159,ExitCharge,2,TRUE),0)</f>
        <v>0.35155903188788301</v>
      </c>
      <c r="P159" s="32">
        <f>IF($B159&lt;=TermHigh,SUM(M159:O159)-'Policy projection'!$C159*'Fund Projection'!$G159,0)</f>
        <v>3.7219594772851536</v>
      </c>
      <c r="Q159" s="33">
        <f t="shared" si="24"/>
        <v>89.860770881776091</v>
      </c>
      <c r="R159" s="31">
        <f>IF($B159&lt;=TermLow,'Policy projection'!$C159*(PremiumMed*VLOOKUP(PremiumMed,PremiumCharge,2)),0)</f>
        <v>0</v>
      </c>
      <c r="S159" s="32">
        <f>IF($B159&lt;=TermLow,'Policy projection'!$C159*(AllocPremMed*'Fund Projection'!$E159),0)</f>
        <v>0</v>
      </c>
      <c r="T159" s="32">
        <f>IF($B159&lt;=TermLow,'Policy projection'!$E159*'Fund Projection'!$F159*AllocPremMed*VLOOKUP(TermLow-$B159,ExitCharge,2,TRUE),0)</f>
        <v>0</v>
      </c>
      <c r="U159" s="32">
        <f>IF($B159&lt;=TermLow,SUM(R159:T159)-'Policy projection'!$C159*'Fund Projection'!$G159,0)</f>
        <v>0</v>
      </c>
      <c r="V159" s="33">
        <f t="shared" si="25"/>
        <v>0</v>
      </c>
      <c r="W159" s="31">
        <f>IF($B159&lt;=TermMed,'Policy projection'!$C159*(PremiumMed*VLOOKUP(PremiumMed,PremiumCharge,2)),0)</f>
        <v>0</v>
      </c>
      <c r="X159" s="32">
        <f>IF($B159&lt;=TermMed,'Policy projection'!$C159*(AllocPremMed*'Fund Projection'!$E159),0)</f>
        <v>0</v>
      </c>
      <c r="Y159" s="32">
        <f>IF($B159&lt;=TermMed,'Policy projection'!$E159*'Fund Projection'!$F159*AllocPremMed*VLOOKUP(TermMed-$B159,ExitCharge,2,TRUE),0)</f>
        <v>0</v>
      </c>
      <c r="Z159" s="32">
        <f>IF($B159&lt;=TermMed,SUM(W159:Y159)-'Policy projection'!$C159*'Fund Projection'!$G159,0)</f>
        <v>0</v>
      </c>
      <c r="AA159" s="33">
        <f t="shared" si="26"/>
        <v>0</v>
      </c>
      <c r="AB159" s="31">
        <f>IF($B159&lt;=TermHigh,'Policy projection'!$C159*(PremiumMed*VLOOKUP(PremiumMed,PremiumCharge,2)),0)</f>
        <v>0.49516612900646723</v>
      </c>
      <c r="AC159" s="32">
        <f>IF($B159&lt;=TermHigh,'Policy projection'!$C159*(AllocPremMed*'Fund Projection'!$E159),0)</f>
        <v>7.1821385498706825</v>
      </c>
      <c r="AD159" s="32">
        <f>IF($B159&lt;=TermHigh,'Policy projection'!$E159*'Fund Projection'!$F159*AllocPremMed*VLOOKUP(TermHigh-$B159,ExitCharge,2,TRUE),0)</f>
        <v>0.71761534344124567</v>
      </c>
      <c r="AE159" s="32">
        <f>IF($B159&lt;=TermHigh,SUM(AB159:AD159)-'Policy projection'!$C159*'Fund Projection'!$G159,0)</f>
        <v>7.5040488533097207</v>
      </c>
      <c r="AF159" s="33">
        <f t="shared" si="27"/>
        <v>181.3214691783329</v>
      </c>
      <c r="AG159" s="31">
        <f>IF($B159&lt;=TermLow,'Policy projection'!$C159*(PremiumHigh*VLOOKUP(PremiumHigh,PremiumCharge,2)),0)</f>
        <v>0</v>
      </c>
      <c r="AH159" s="32">
        <f>IF($B159&lt;=TermLow,'Policy projection'!$C159*(AllocPremHigh*'Fund Projection'!$E159),0)</f>
        <v>0</v>
      </c>
      <c r="AI159" s="32">
        <f>IF($B159&lt;=TermLow,'Policy projection'!$E159*'Fund Projection'!$F159*AllocPremHigh*VLOOKUP(TermLow-$B159,ExitCharge,2,TRUE),0)</f>
        <v>0</v>
      </c>
      <c r="AJ159" s="32">
        <f>IF($B159&lt;=TermLow,SUM(AG159:AI159)-'Policy projection'!$C159*'Fund Projection'!$G159,0)</f>
        <v>0</v>
      </c>
      <c r="AK159" s="33">
        <f t="shared" si="28"/>
        <v>0</v>
      </c>
      <c r="AL159" s="31">
        <f>IF($B159&lt;=TermMed,'Policy projection'!$C159*(PremiumHigh*VLOOKUP(PremiumHigh,PremiumCharge,2)),0)</f>
        <v>0</v>
      </c>
      <c r="AM159" s="32">
        <f>IF($B159&lt;=TermMed,'Policy projection'!$C159*(AllocPremHigh*'Fund Projection'!$E159),0)</f>
        <v>0</v>
      </c>
      <c r="AN159" s="32">
        <f>IF($B159&lt;=TermMed,'Policy projection'!$E159*'Fund Projection'!$F159*AllocPremHigh*VLOOKUP(TermMed-$B159,ExitCharge,2,TRUE),0)</f>
        <v>0</v>
      </c>
      <c r="AO159" s="32">
        <f>IF($B159&lt;=TermMed,SUM(AL159:AN159)-'Policy projection'!$C159*'Fund Projection'!$G159,0)</f>
        <v>0</v>
      </c>
      <c r="AP159" s="33">
        <f t="shared" si="29"/>
        <v>0</v>
      </c>
      <c r="AQ159" s="31">
        <f>IF($B159&lt;=TermHigh,'Policy projection'!$C159*(PremiumHigh*VLOOKUP(PremiumHigh,PremiumCharge,2)),0)</f>
        <v>0</v>
      </c>
      <c r="AR159" s="32">
        <f>IF($B159&lt;=TermHigh,'Policy projection'!$C159*(AllocPremHigh*'Fund Projection'!$E159),0)</f>
        <v>14.509370807819561</v>
      </c>
      <c r="AS159" s="32">
        <f>IF($B159&lt;=TermHigh,'Policy projection'!$E159*'Fund Projection'!$F159*AllocPremHigh*VLOOKUP(TermHigh-$B159,ExitCharge,2,TRUE),0)</f>
        <v>1.4497279665479712</v>
      </c>
      <c r="AT159" s="32">
        <f>IF($B159&lt;=TermHigh,SUM(AQ159:AS159)-'Policy projection'!$C159*'Fund Projection'!$G159,0)</f>
        <v>15.068227605358858</v>
      </c>
      <c r="AU159" s="33">
        <f t="shared" si="30"/>
        <v>364.24286577144676</v>
      </c>
    </row>
    <row r="160" spans="1:47" x14ac:dyDescent="0.3">
      <c r="A160">
        <f t="shared" si="32"/>
        <v>155</v>
      </c>
      <c r="B160">
        <f t="shared" si="31"/>
        <v>13</v>
      </c>
      <c r="C160" s="31">
        <f>IF($B160&lt;=TermLow,'Policy projection'!$C160*(PremiumLow*VLOOKUP(PremiumLow,PremiumCharge,2)),0)</f>
        <v>0</v>
      </c>
      <c r="D160" s="32">
        <f>IF($B160&lt;=TermLow,'Policy projection'!$C160*(AllocPremLow*'Fund Projection'!$E160),0)</f>
        <v>0</v>
      </c>
      <c r="E160" s="32">
        <f>IF($B160&lt;=TermLow,'Policy projection'!$E160*'Fund Projection'!$F160*AllocPremLow*VLOOKUP(TermLow-$B160,ExitCharge,2,TRUE),0)</f>
        <v>0</v>
      </c>
      <c r="F160" s="32">
        <f>IF($B160&lt;=TermLow,SUM(C160:E160)-'Policy projection'!$C160*'Fund Projection'!$G160,0)</f>
        <v>0</v>
      </c>
      <c r="G160" s="33">
        <f t="shared" si="22"/>
        <v>0</v>
      </c>
      <c r="H160" s="31">
        <f>IF($B160&lt;=TermMed,'Policy projection'!$C160*(PremiumLow*VLOOKUP(PremiumLow,PremiumCharge,2)),0)</f>
        <v>0</v>
      </c>
      <c r="I160" s="32">
        <f>IF($B160&lt;=TermMed,'Policy projection'!$C160*(AllocPremLow*'Fund Projection'!$E160),0)</f>
        <v>0</v>
      </c>
      <c r="J160" s="32">
        <f>IF($B160&lt;=TermMed,'Policy projection'!$E160*'Fund Projection'!$F160*AllocPremLow*VLOOKUP(TermMed-$B160,ExitCharge,2,TRUE),0)</f>
        <v>0</v>
      </c>
      <c r="K160" s="32">
        <f>IF($B160&lt;=TermMed,SUM(H160:J160)-'Policy projection'!$C160*'Fund Projection'!$G160,0)</f>
        <v>0</v>
      </c>
      <c r="L160" s="33">
        <f t="shared" si="23"/>
        <v>0</v>
      </c>
      <c r="M160" s="31">
        <f>IF($B160&lt;=TermHigh,'Policy projection'!$C160*(PremiumLow*VLOOKUP(PremiumLow,PremiumCharge,2)),0)</f>
        <v>0.73934492637278137</v>
      </c>
      <c r="N160" s="32">
        <f>IF($B160&lt;=TermHigh,'Policy projection'!$C160*(AllocPremLow*'Fund Projection'!$E160),0)</f>
        <v>3.5281969309650969</v>
      </c>
      <c r="O160" s="32">
        <f>IF($B160&lt;=TermHigh,'Policy projection'!$E160*'Fund Projection'!$F160*AllocPremLow*VLOOKUP(TermHigh-$B160,ExitCharge,2,TRUE),0)</f>
        <v>0.35252567668559598</v>
      </c>
      <c r="P160" s="32">
        <f>IF($B160&lt;=TermHigh,SUM(M160:O160)-'Policy projection'!$C160*'Fund Projection'!$G160,0)</f>
        <v>3.7328361305346816</v>
      </c>
      <c r="Q160" s="33">
        <f t="shared" si="24"/>
        <v>86.513231283164998</v>
      </c>
      <c r="R160" s="31">
        <f>IF($B160&lt;=TermLow,'Policy projection'!$C160*(PremiumMed*VLOOKUP(PremiumMed,PremiumCharge,2)),0)</f>
        <v>0</v>
      </c>
      <c r="S160" s="32">
        <f>IF($B160&lt;=TermLow,'Policy projection'!$C160*(AllocPremMed*'Fund Projection'!$E160),0)</f>
        <v>0</v>
      </c>
      <c r="T160" s="32">
        <f>IF($B160&lt;=TermLow,'Policy projection'!$E160*'Fund Projection'!$F160*AllocPremMed*VLOOKUP(TermLow-$B160,ExitCharge,2,TRUE),0)</f>
        <v>0</v>
      </c>
      <c r="U160" s="32">
        <f>IF($B160&lt;=TermLow,SUM(R160:T160)-'Policy projection'!$C160*'Fund Projection'!$G160,0)</f>
        <v>0</v>
      </c>
      <c r="V160" s="33">
        <f t="shared" si="25"/>
        <v>0</v>
      </c>
      <c r="W160" s="31">
        <f>IF($B160&lt;=TermMed,'Policy projection'!$C160*(PremiumMed*VLOOKUP(PremiumMed,PremiumCharge,2)),0)</f>
        <v>0</v>
      </c>
      <c r="X160" s="32">
        <f>IF($B160&lt;=TermMed,'Policy projection'!$C160*(AllocPremMed*'Fund Projection'!$E160),0)</f>
        <v>0</v>
      </c>
      <c r="Y160" s="32">
        <f>IF($B160&lt;=TermMed,'Policy projection'!$E160*'Fund Projection'!$F160*AllocPremMed*VLOOKUP(TermMed-$B160,ExitCharge,2,TRUE),0)</f>
        <v>0</v>
      </c>
      <c r="Z160" s="32">
        <f>IF($B160&lt;=TermMed,SUM(W160:Y160)-'Policy projection'!$C160*'Fund Projection'!$G160,0)</f>
        <v>0</v>
      </c>
      <c r="AA160" s="33">
        <f t="shared" si="26"/>
        <v>0</v>
      </c>
      <c r="AB160" s="31">
        <f>IF($B160&lt;=TermHigh,'Policy projection'!$C160*(PremiumMed*VLOOKUP(PremiumMed,PremiumCharge,2)),0)</f>
        <v>0.49289661758185427</v>
      </c>
      <c r="AC160" s="32">
        <f>IF($B160&lt;=TermHigh,'Policy projection'!$C160*(AllocPremMed*'Fund Projection'!$E160),0)</f>
        <v>7.2018865188772088</v>
      </c>
      <c r="AD160" s="32">
        <f>IF($B160&lt;=TermHigh,'Policy projection'!$E160*'Fund Projection'!$F160*AllocPremMed*VLOOKUP(TermHigh-$B160,ExitCharge,2,TRUE),0)</f>
        <v>0.71958849467781449</v>
      </c>
      <c r="AE160" s="32">
        <f>IF($B160&lt;=TermHigh,SUM(AB160:AD160)-'Policy projection'!$C160*'Fund Projection'!$G160,0)</f>
        <v>7.5271402276480837</v>
      </c>
      <c r="AF160" s="33">
        <f t="shared" si="27"/>
        <v>174.57292644659958</v>
      </c>
      <c r="AG160" s="31">
        <f>IF($B160&lt;=TermLow,'Policy projection'!$C160*(PremiumHigh*VLOOKUP(PremiumHigh,PremiumCharge,2)),0)</f>
        <v>0</v>
      </c>
      <c r="AH160" s="32">
        <f>IF($B160&lt;=TermLow,'Policy projection'!$C160*(AllocPremHigh*'Fund Projection'!$E160),0)</f>
        <v>0</v>
      </c>
      <c r="AI160" s="32">
        <f>IF($B160&lt;=TermLow,'Policy projection'!$E160*'Fund Projection'!$F160*AllocPremHigh*VLOOKUP(TermLow-$B160,ExitCharge,2,TRUE),0)</f>
        <v>0</v>
      </c>
      <c r="AJ160" s="32">
        <f>IF($B160&lt;=TermLow,SUM(AG160:AI160)-'Policy projection'!$C160*'Fund Projection'!$G160,0)</f>
        <v>0</v>
      </c>
      <c r="AK160" s="33">
        <f t="shared" si="28"/>
        <v>0</v>
      </c>
      <c r="AL160" s="31">
        <f>IF($B160&lt;=TermMed,'Policy projection'!$C160*(PremiumHigh*VLOOKUP(PremiumHigh,PremiumCharge,2)),0)</f>
        <v>0</v>
      </c>
      <c r="AM160" s="32">
        <f>IF($B160&lt;=TermMed,'Policy projection'!$C160*(AllocPremHigh*'Fund Projection'!$E160),0)</f>
        <v>0</v>
      </c>
      <c r="AN160" s="32">
        <f>IF($B160&lt;=TermMed,'Policy projection'!$E160*'Fund Projection'!$F160*AllocPremHigh*VLOOKUP(TermMed-$B160,ExitCharge,2,TRUE),0)</f>
        <v>0</v>
      </c>
      <c r="AO160" s="32">
        <f>IF($B160&lt;=TermMed,SUM(AL160:AN160)-'Policy projection'!$C160*'Fund Projection'!$G160,0)</f>
        <v>0</v>
      </c>
      <c r="AP160" s="33">
        <f t="shared" si="29"/>
        <v>0</v>
      </c>
      <c r="AQ160" s="31">
        <f>IF($B160&lt;=TermHigh,'Policy projection'!$C160*(PremiumHigh*VLOOKUP(PremiumHigh,PremiumCharge,2)),0)</f>
        <v>0</v>
      </c>
      <c r="AR160" s="32">
        <f>IF($B160&lt;=TermHigh,'Policy projection'!$C160*(AllocPremHigh*'Fund Projection'!$E160),0)</f>
        <v>14.549265694701431</v>
      </c>
      <c r="AS160" s="32">
        <f>IF($B160&lt;=TermHigh,'Policy projection'!$E160*'Fund Projection'!$F160*AllocPremHigh*VLOOKUP(TermHigh-$B160,ExitCharge,2,TRUE),0)</f>
        <v>1.4537141306622514</v>
      </c>
      <c r="AT160" s="32">
        <f>IF($B160&lt;=TermHigh,SUM(AQ160:AS160)-'Policy projection'!$C160*'Fund Projection'!$G160,0)</f>
        <v>15.115748421874887</v>
      </c>
      <c r="AU160" s="33">
        <f t="shared" si="30"/>
        <v>350.69231677346892</v>
      </c>
    </row>
    <row r="161" spans="1:47" x14ac:dyDescent="0.3">
      <c r="A161">
        <f t="shared" si="32"/>
        <v>156</v>
      </c>
      <c r="B161">
        <f t="shared" si="31"/>
        <v>13</v>
      </c>
      <c r="C161" s="31">
        <f>IF($B161&lt;=TermLow,'Policy projection'!$C161*(PremiumLow*VLOOKUP(PremiumLow,PremiumCharge,2)),0)</f>
        <v>0</v>
      </c>
      <c r="D161" s="32">
        <f>IF($B161&lt;=TermLow,'Policy projection'!$C161*(AllocPremLow*'Fund Projection'!$E161),0)</f>
        <v>0</v>
      </c>
      <c r="E161" s="32">
        <f>IF($B161&lt;=TermLow,'Policy projection'!$E161*'Fund Projection'!$F161*AllocPremLow*VLOOKUP(TermLow-$B161,ExitCharge,2,TRUE),0)</f>
        <v>0</v>
      </c>
      <c r="F161" s="32">
        <f>IF($B161&lt;=TermLow,SUM(C161:E161)-'Policy projection'!$C161*'Fund Projection'!$G161,0)</f>
        <v>0</v>
      </c>
      <c r="G161" s="33">
        <f t="shared" si="22"/>
        <v>0</v>
      </c>
      <c r="H161" s="31">
        <f>IF($B161&lt;=TermMed,'Policy projection'!$C161*(PremiumLow*VLOOKUP(PremiumLow,PremiumCharge,2)),0)</f>
        <v>0</v>
      </c>
      <c r="I161" s="32">
        <f>IF($B161&lt;=TermMed,'Policy projection'!$C161*(AllocPremLow*'Fund Projection'!$E161),0)</f>
        <v>0</v>
      </c>
      <c r="J161" s="32">
        <f>IF($B161&lt;=TermMed,'Policy projection'!$E161*'Fund Projection'!$F161*AllocPremLow*VLOOKUP(TermMed-$B161,ExitCharge,2,TRUE),0)</f>
        <v>0</v>
      </c>
      <c r="K161" s="32">
        <f>IF($B161&lt;=TermMed,SUM(H161:J161)-'Policy projection'!$C161*'Fund Projection'!$G161,0)</f>
        <v>0</v>
      </c>
      <c r="L161" s="33">
        <f t="shared" si="23"/>
        <v>0</v>
      </c>
      <c r="M161" s="31">
        <f>IF($B161&lt;=TermHigh,'Policy projection'!$C161*(PremiumLow*VLOOKUP(PremiumLow,PremiumCharge,2)),0)</f>
        <v>0.73595626212690612</v>
      </c>
      <c r="N161" s="32">
        <f>IF($B161&lt;=TermHigh,'Policy projection'!$C161*(AllocPremLow*'Fund Projection'!$E161),0)</f>
        <v>3.5377515958078547</v>
      </c>
      <c r="O161" s="32">
        <f>IF($B161&lt;=TermHigh,'Policy projection'!$E161*'Fund Projection'!$F161*AllocPremLow*VLOOKUP(TermHigh-$B161,ExitCharge,2,TRUE),0)</f>
        <v>0.35348034694780145</v>
      </c>
      <c r="P161" s="32">
        <f>IF($B161&lt;=TermHigh,SUM(M161:O161)-'Policy projection'!$C161*'Fund Projection'!$G161,0)</f>
        <v>3.7435816961966473</v>
      </c>
      <c r="Q161" s="33">
        <f t="shared" si="24"/>
        <v>83.14086694964351</v>
      </c>
      <c r="R161" s="31">
        <f>IF($B161&lt;=TermLow,'Policy projection'!$C161*(PremiumMed*VLOOKUP(PremiumMed,PremiumCharge,2)),0)</f>
        <v>0</v>
      </c>
      <c r="S161" s="32">
        <f>IF($B161&lt;=TermLow,'Policy projection'!$C161*(AllocPremMed*'Fund Projection'!$E161),0)</f>
        <v>0</v>
      </c>
      <c r="T161" s="32">
        <f>IF($B161&lt;=TermLow,'Policy projection'!$E161*'Fund Projection'!$F161*AllocPremMed*VLOOKUP(TermLow-$B161,ExitCharge,2,TRUE),0)</f>
        <v>0</v>
      </c>
      <c r="U161" s="32">
        <f>IF($B161&lt;=TermLow,SUM(R161:T161)-'Policy projection'!$C161*'Fund Projection'!$G161,0)</f>
        <v>0</v>
      </c>
      <c r="V161" s="33">
        <f t="shared" si="25"/>
        <v>0</v>
      </c>
      <c r="W161" s="31">
        <f>IF($B161&lt;=TermMed,'Policy projection'!$C161*(PremiumMed*VLOOKUP(PremiumMed,PremiumCharge,2)),0)</f>
        <v>0</v>
      </c>
      <c r="X161" s="32">
        <f>IF($B161&lt;=TermMed,'Policy projection'!$C161*(AllocPremMed*'Fund Projection'!$E161),0)</f>
        <v>0</v>
      </c>
      <c r="Y161" s="32">
        <f>IF($B161&lt;=TermMed,'Policy projection'!$E161*'Fund Projection'!$F161*AllocPremMed*VLOOKUP(TermMed-$B161,ExitCharge,2,TRUE),0)</f>
        <v>0</v>
      </c>
      <c r="Z161" s="32">
        <f>IF($B161&lt;=TermMed,SUM(W161:Y161)-'Policy projection'!$C161*'Fund Projection'!$G161,0)</f>
        <v>0</v>
      </c>
      <c r="AA161" s="33">
        <f t="shared" si="26"/>
        <v>0</v>
      </c>
      <c r="AB161" s="31">
        <f>IF($B161&lt;=TermHigh,'Policy projection'!$C161*(PremiumMed*VLOOKUP(PremiumMed,PremiumCharge,2)),0)</f>
        <v>0.4906375080846041</v>
      </c>
      <c r="AC161" s="32">
        <f>IF($B161&lt;=TermHigh,'Policy projection'!$C161*(AllocPremMed*'Fund Projection'!$E161),0)</f>
        <v>7.2213898553603633</v>
      </c>
      <c r="AD161" s="32">
        <f>IF($B161&lt;=TermHigh,'Policy projection'!$E161*'Fund Projection'!$F161*AllocPremMed*VLOOKUP(TermHigh-$B161,ExitCharge,2,TRUE),0)</f>
        <v>0.72153720304808955</v>
      </c>
      <c r="AE161" s="32">
        <f>IF($B161&lt;=TermHigh,SUM(AB161:AD161)-'Policy projection'!$C161*'Fund Projection'!$G161,0)</f>
        <v>7.5499580578071424</v>
      </c>
      <c r="AF161" s="33">
        <f t="shared" si="27"/>
        <v>167.773173412479</v>
      </c>
      <c r="AG161" s="31">
        <f>IF($B161&lt;=TermLow,'Policy projection'!$C161*(PremiumHigh*VLOOKUP(PremiumHigh,PremiumCharge,2)),0)</f>
        <v>0</v>
      </c>
      <c r="AH161" s="32">
        <f>IF($B161&lt;=TermLow,'Policy projection'!$C161*(AllocPremHigh*'Fund Projection'!$E161),0)</f>
        <v>0</v>
      </c>
      <c r="AI161" s="32">
        <f>IF($B161&lt;=TermLow,'Policy projection'!$E161*'Fund Projection'!$F161*AllocPremHigh*VLOOKUP(TermLow-$B161,ExitCharge,2,TRUE),0)</f>
        <v>0</v>
      </c>
      <c r="AJ161" s="32">
        <f>IF($B161&lt;=TermLow,SUM(AG161:AI161)-'Policy projection'!$C161*'Fund Projection'!$G161,0)</f>
        <v>0</v>
      </c>
      <c r="AK161" s="33">
        <f t="shared" si="28"/>
        <v>0</v>
      </c>
      <c r="AL161" s="31">
        <f>IF($B161&lt;=TermMed,'Policy projection'!$C161*(PremiumHigh*VLOOKUP(PremiumHigh,PremiumCharge,2)),0)</f>
        <v>0</v>
      </c>
      <c r="AM161" s="32">
        <f>IF($B161&lt;=TermMed,'Policy projection'!$C161*(AllocPremHigh*'Fund Projection'!$E161),0)</f>
        <v>0</v>
      </c>
      <c r="AN161" s="32">
        <f>IF($B161&lt;=TermMed,'Policy projection'!$E161*'Fund Projection'!$F161*AllocPremHigh*VLOOKUP(TermMed-$B161,ExitCharge,2,TRUE),0)</f>
        <v>0</v>
      </c>
      <c r="AO161" s="32">
        <f>IF($B161&lt;=TermMed,SUM(AL161:AN161)-'Policy projection'!$C161*'Fund Projection'!$G161,0)</f>
        <v>0</v>
      </c>
      <c r="AP161" s="33">
        <f t="shared" si="29"/>
        <v>0</v>
      </c>
      <c r="AQ161" s="31">
        <f>IF($B161&lt;=TermHigh,'Policy projection'!$C161*(PremiumHigh*VLOOKUP(PremiumHigh,PremiumCharge,2)),0)</f>
        <v>0</v>
      </c>
      <c r="AR161" s="32">
        <f>IF($B161&lt;=TermHigh,'Policy projection'!$C161*(AllocPremHigh*'Fund Projection'!$E161),0)</f>
        <v>14.58866637446538</v>
      </c>
      <c r="AS161" s="32">
        <f>IF($B161&lt;=TermHigh,'Policy projection'!$E161*'Fund Projection'!$F161*AllocPremHigh*VLOOKUP(TermHigh-$B161,ExitCharge,2,TRUE),0)</f>
        <v>1.4576509152486659</v>
      </c>
      <c r="AT161" s="32">
        <f>IF($B161&lt;=TermHigh,SUM(AQ161:AS161)-'Policy projection'!$C161*'Fund Projection'!$G161,0)</f>
        <v>15.162710781028132</v>
      </c>
      <c r="AU161" s="33">
        <f t="shared" si="30"/>
        <v>337.03778633815011</v>
      </c>
    </row>
    <row r="162" spans="1:47" x14ac:dyDescent="0.3">
      <c r="A162">
        <f t="shared" si="32"/>
        <v>157</v>
      </c>
      <c r="B162">
        <f t="shared" si="31"/>
        <v>14</v>
      </c>
      <c r="C162" s="31">
        <f>IF($B162&lt;=TermLow,'Policy projection'!$C162*(PremiumLow*VLOOKUP(PremiumLow,PremiumCharge,2)),0)</f>
        <v>0</v>
      </c>
      <c r="D162" s="32">
        <f>IF($B162&lt;=TermLow,'Policy projection'!$C162*(AllocPremLow*'Fund Projection'!$E162),0)</f>
        <v>0</v>
      </c>
      <c r="E162" s="32">
        <f>IF($B162&lt;=TermLow,'Policy projection'!$E162*'Fund Projection'!$F162*AllocPremLow*VLOOKUP(TermLow-$B162,ExitCharge,2,TRUE),0)</f>
        <v>0</v>
      </c>
      <c r="F162" s="32">
        <f>IF($B162&lt;=TermLow,SUM(C162:E162)-'Policy projection'!$C162*'Fund Projection'!$G162,0)</f>
        <v>0</v>
      </c>
      <c r="G162" s="33">
        <f t="shared" si="22"/>
        <v>0</v>
      </c>
      <c r="H162" s="31">
        <f>IF($B162&lt;=TermMed,'Policy projection'!$C162*(PremiumLow*VLOOKUP(PremiumLow,PremiumCharge,2)),0)</f>
        <v>0</v>
      </c>
      <c r="I162" s="32">
        <f>IF($B162&lt;=TermMed,'Policy projection'!$C162*(AllocPremLow*'Fund Projection'!$E162),0)</f>
        <v>0</v>
      </c>
      <c r="J162" s="32">
        <f>IF($B162&lt;=TermMed,'Policy projection'!$E162*'Fund Projection'!$F162*AllocPremLow*VLOOKUP(TermMed-$B162,ExitCharge,2,TRUE),0)</f>
        <v>0</v>
      </c>
      <c r="K162" s="32">
        <f>IF($B162&lt;=TermMed,SUM(H162:J162)-'Policy projection'!$C162*'Fund Projection'!$G162,0)</f>
        <v>0</v>
      </c>
      <c r="L162" s="33">
        <f t="shared" si="23"/>
        <v>0</v>
      </c>
      <c r="M162" s="31">
        <f>IF($B162&lt;=TermHigh,'Policy projection'!$C162*(PremiumLow*VLOOKUP(PremiumLow,PremiumCharge,2)),0)</f>
        <v>0.73258312925882452</v>
      </c>
      <c r="N162" s="32">
        <f>IF($B162&lt;=TermHigh,'Policy projection'!$C162*(AllocPremLow*'Fund Projection'!$E162),0)</f>
        <v>3.5471871856676676</v>
      </c>
      <c r="O162" s="32">
        <f>IF($B162&lt;=TermHigh,'Policy projection'!$E162*'Fund Projection'!$F162*AllocPremLow*VLOOKUP(TermHigh-$B162,ExitCharge,2,TRUE),0)</f>
        <v>0</v>
      </c>
      <c r="P162" s="32">
        <f>IF($B162&lt;=TermHigh,SUM(M162:O162)-'Policy projection'!$C162*'Fund Projection'!$G162,0)</f>
        <v>3.3997738910826274</v>
      </c>
      <c r="Q162" s="33">
        <f t="shared" si="24"/>
        <v>79.743705532403709</v>
      </c>
      <c r="R162" s="31">
        <f>IF($B162&lt;=TermLow,'Policy projection'!$C162*(PremiumMed*VLOOKUP(PremiumMed,PremiumCharge,2)),0)</f>
        <v>0</v>
      </c>
      <c r="S162" s="32">
        <f>IF($B162&lt;=TermLow,'Policy projection'!$C162*(AllocPremMed*'Fund Projection'!$E162),0)</f>
        <v>0</v>
      </c>
      <c r="T162" s="32">
        <f>IF($B162&lt;=TermLow,'Policy projection'!$E162*'Fund Projection'!$F162*AllocPremMed*VLOOKUP(TermLow-$B162,ExitCharge,2,TRUE),0)</f>
        <v>0</v>
      </c>
      <c r="U162" s="32">
        <f>IF($B162&lt;=TermLow,SUM(R162:T162)-'Policy projection'!$C162*'Fund Projection'!$G162,0)</f>
        <v>0</v>
      </c>
      <c r="V162" s="33">
        <f t="shared" si="25"/>
        <v>0</v>
      </c>
      <c r="W162" s="31">
        <f>IF($B162&lt;=TermMed,'Policy projection'!$C162*(PremiumMed*VLOOKUP(PremiumMed,PremiumCharge,2)),0)</f>
        <v>0</v>
      </c>
      <c r="X162" s="32">
        <f>IF($B162&lt;=TermMed,'Policy projection'!$C162*(AllocPremMed*'Fund Projection'!$E162),0)</f>
        <v>0</v>
      </c>
      <c r="Y162" s="32">
        <f>IF($B162&lt;=TermMed,'Policy projection'!$E162*'Fund Projection'!$F162*AllocPremMed*VLOOKUP(TermMed-$B162,ExitCharge,2,TRUE),0)</f>
        <v>0</v>
      </c>
      <c r="Z162" s="32">
        <f>IF($B162&lt;=TermMed,SUM(W162:Y162)-'Policy projection'!$C162*'Fund Projection'!$G162,0)</f>
        <v>0</v>
      </c>
      <c r="AA162" s="33">
        <f t="shared" si="26"/>
        <v>0</v>
      </c>
      <c r="AB162" s="31">
        <f>IF($B162&lt;=TermHigh,'Policy projection'!$C162*(PremiumMed*VLOOKUP(PremiumMed,PremiumCharge,2)),0)</f>
        <v>0.48838875283921634</v>
      </c>
      <c r="AC162" s="32">
        <f>IF($B162&lt;=TermHigh,'Policy projection'!$C162*(AllocPremMed*'Fund Projection'!$E162),0)</f>
        <v>7.2406501315690539</v>
      </c>
      <c r="AD162" s="32">
        <f>IF($B162&lt;=TermHigh,'Policy projection'!$E162*'Fund Projection'!$F162*AllocPremMed*VLOOKUP(TermHigh-$B162,ExitCharge,2,TRUE),0)</f>
        <v>0</v>
      </c>
      <c r="AE162" s="32">
        <f>IF($B162&lt;=TermHigh,SUM(AB162:AD162)-'Policy projection'!$C162*'Fund Projection'!$G162,0)</f>
        <v>6.849042460564406</v>
      </c>
      <c r="AF162" s="33">
        <f t="shared" si="27"/>
        <v>160.92227024389052</v>
      </c>
      <c r="AG162" s="31">
        <f>IF($B162&lt;=TermLow,'Policy projection'!$C162*(PremiumHigh*VLOOKUP(PremiumHigh,PremiumCharge,2)),0)</f>
        <v>0</v>
      </c>
      <c r="AH162" s="32">
        <f>IF($B162&lt;=TermLow,'Policy projection'!$C162*(AllocPremHigh*'Fund Projection'!$E162),0)</f>
        <v>0</v>
      </c>
      <c r="AI162" s="32">
        <f>IF($B162&lt;=TermLow,'Policy projection'!$E162*'Fund Projection'!$F162*AllocPremHigh*VLOOKUP(TermLow-$B162,ExitCharge,2,TRUE),0)</f>
        <v>0</v>
      </c>
      <c r="AJ162" s="32">
        <f>IF($B162&lt;=TermLow,SUM(AG162:AI162)-'Policy projection'!$C162*'Fund Projection'!$G162,0)</f>
        <v>0</v>
      </c>
      <c r="AK162" s="33">
        <f t="shared" si="28"/>
        <v>0</v>
      </c>
      <c r="AL162" s="31">
        <f>IF($B162&lt;=TermMed,'Policy projection'!$C162*(PremiumHigh*VLOOKUP(PremiumHigh,PremiumCharge,2)),0)</f>
        <v>0</v>
      </c>
      <c r="AM162" s="32">
        <f>IF($B162&lt;=TermMed,'Policy projection'!$C162*(AllocPremHigh*'Fund Projection'!$E162),0)</f>
        <v>0</v>
      </c>
      <c r="AN162" s="32">
        <f>IF($B162&lt;=TermMed,'Policy projection'!$E162*'Fund Projection'!$F162*AllocPremHigh*VLOOKUP(TermMed-$B162,ExitCharge,2,TRUE),0)</f>
        <v>0</v>
      </c>
      <c r="AO162" s="32">
        <f>IF($B162&lt;=TermMed,SUM(AL162:AN162)-'Policy projection'!$C162*'Fund Projection'!$G162,0)</f>
        <v>0</v>
      </c>
      <c r="AP162" s="33">
        <f t="shared" si="29"/>
        <v>0</v>
      </c>
      <c r="AQ162" s="31">
        <f>IF($B162&lt;=TermHigh,'Policy projection'!$C162*(PremiumHigh*VLOOKUP(PremiumHigh,PremiumCharge,2)),0)</f>
        <v>0</v>
      </c>
      <c r="AR162" s="32">
        <f>IF($B162&lt;=TermHigh,'Policy projection'!$C162*(AllocPremHigh*'Fund Projection'!$E162),0)</f>
        <v>14.627576023371827</v>
      </c>
      <c r="AS162" s="32">
        <f>IF($B162&lt;=TermHigh,'Policy projection'!$E162*'Fund Projection'!$F162*AllocPremHigh*VLOOKUP(TermHigh-$B162,ExitCharge,2,TRUE),0)</f>
        <v>0</v>
      </c>
      <c r="AT162" s="32">
        <f>IF($B162&lt;=TermHigh,SUM(AQ162:AS162)-'Policy projection'!$C162*'Fund Projection'!$G162,0)</f>
        <v>13.747579599527961</v>
      </c>
      <c r="AU162" s="33">
        <f t="shared" si="30"/>
        <v>323.27939966686426</v>
      </c>
    </row>
    <row r="163" spans="1:47" x14ac:dyDescent="0.3">
      <c r="A163">
        <f t="shared" si="32"/>
        <v>158</v>
      </c>
      <c r="B163">
        <f t="shared" si="31"/>
        <v>14</v>
      </c>
      <c r="C163" s="31">
        <f>IF($B163&lt;=TermLow,'Policy projection'!$C163*(PremiumLow*VLOOKUP(PremiumLow,PremiumCharge,2)),0)</f>
        <v>0</v>
      </c>
      <c r="D163" s="32">
        <f>IF($B163&lt;=TermLow,'Policy projection'!$C163*(AllocPremLow*'Fund Projection'!$E163),0)</f>
        <v>0</v>
      </c>
      <c r="E163" s="32">
        <f>IF($B163&lt;=TermLow,'Policy projection'!$E163*'Fund Projection'!$F163*AllocPremLow*VLOOKUP(TermLow-$B163,ExitCharge,2,TRUE),0)</f>
        <v>0</v>
      </c>
      <c r="F163" s="32">
        <f>IF($B163&lt;=TermLow,SUM(C163:E163)-'Policy projection'!$C163*'Fund Projection'!$G163,0)</f>
        <v>0</v>
      </c>
      <c r="G163" s="33">
        <f t="shared" si="22"/>
        <v>0</v>
      </c>
      <c r="H163" s="31">
        <f>IF($B163&lt;=TermMed,'Policy projection'!$C163*(PremiumLow*VLOOKUP(PremiumLow,PremiumCharge,2)),0)</f>
        <v>0</v>
      </c>
      <c r="I163" s="32">
        <f>IF($B163&lt;=TermMed,'Policy projection'!$C163*(AllocPremLow*'Fund Projection'!$E163),0)</f>
        <v>0</v>
      </c>
      <c r="J163" s="32">
        <f>IF($B163&lt;=TermMed,'Policy projection'!$E163*'Fund Projection'!$F163*AllocPremLow*VLOOKUP(TermMed-$B163,ExitCharge,2,TRUE),0)</f>
        <v>0</v>
      </c>
      <c r="K163" s="32">
        <f>IF($B163&lt;=TermMed,SUM(H163:J163)-'Policy projection'!$C163*'Fund Projection'!$G163,0)</f>
        <v>0</v>
      </c>
      <c r="L163" s="33">
        <f t="shared" si="23"/>
        <v>0</v>
      </c>
      <c r="M163" s="31">
        <f>IF($B163&lt;=TermHigh,'Policy projection'!$C163*(PremiumLow*VLOOKUP(PremiumLow,PremiumCharge,2)),0)</f>
        <v>0.72922545658305493</v>
      </c>
      <c r="N163" s="32">
        <f>IF($B163&lt;=TermHigh,'Policy projection'!$C163*(AllocPremLow*'Fund Projection'!$E163),0)</f>
        <v>3.5565044666108148</v>
      </c>
      <c r="O163" s="32">
        <f>IF($B163&lt;=TermHigh,'Policy projection'!$E163*'Fund Projection'!$F163*AllocPremLow*VLOOKUP(TermHigh-$B163,ExitCharge,2,TRUE),0)</f>
        <v>0</v>
      </c>
      <c r="P163" s="32">
        <f>IF($B163&lt;=TermHigh,SUM(M163:O163)-'Policy projection'!$C163*'Fund Projection'!$G163,0)</f>
        <v>3.4093288347391724</v>
      </c>
      <c r="Q163" s="33">
        <f t="shared" si="24"/>
        <v>76.676197081039419</v>
      </c>
      <c r="R163" s="31">
        <f>IF($B163&lt;=TermLow,'Policy projection'!$C163*(PremiumMed*VLOOKUP(PremiumMed,PremiumCharge,2)),0)</f>
        <v>0</v>
      </c>
      <c r="S163" s="32">
        <f>IF($B163&lt;=TermLow,'Policy projection'!$C163*(AllocPremMed*'Fund Projection'!$E163),0)</f>
        <v>0</v>
      </c>
      <c r="T163" s="32">
        <f>IF($B163&lt;=TermLow,'Policy projection'!$E163*'Fund Projection'!$F163*AllocPremMed*VLOOKUP(TermLow-$B163,ExitCharge,2,TRUE),0)</f>
        <v>0</v>
      </c>
      <c r="U163" s="32">
        <f>IF($B163&lt;=TermLow,SUM(R163:T163)-'Policy projection'!$C163*'Fund Projection'!$G163,0)</f>
        <v>0</v>
      </c>
      <c r="V163" s="33">
        <f t="shared" si="25"/>
        <v>0</v>
      </c>
      <c r="W163" s="31">
        <f>IF($B163&lt;=TermMed,'Policy projection'!$C163*(PremiumMed*VLOOKUP(PremiumMed,PremiumCharge,2)),0)</f>
        <v>0</v>
      </c>
      <c r="X163" s="32">
        <f>IF($B163&lt;=TermMed,'Policy projection'!$C163*(AllocPremMed*'Fund Projection'!$E163),0)</f>
        <v>0</v>
      </c>
      <c r="Y163" s="32">
        <f>IF($B163&lt;=TermMed,'Policy projection'!$E163*'Fund Projection'!$F163*AllocPremMed*VLOOKUP(TermMed-$B163,ExitCharge,2,TRUE),0)</f>
        <v>0</v>
      </c>
      <c r="Z163" s="32">
        <f>IF($B163&lt;=TermMed,SUM(W163:Y163)-'Policy projection'!$C163*'Fund Projection'!$G163,0)</f>
        <v>0</v>
      </c>
      <c r="AA163" s="33">
        <f t="shared" si="26"/>
        <v>0</v>
      </c>
      <c r="AB163" s="31">
        <f>IF($B163&lt;=TermHigh,'Policy projection'!$C163*(PremiumMed*VLOOKUP(PremiumMed,PremiumCharge,2)),0)</f>
        <v>0.48615030438870327</v>
      </c>
      <c r="AC163" s="32">
        <f>IF($B163&lt;=TermHigh,'Policy projection'!$C163*(AllocPremMed*'Fund Projection'!$E163),0)</f>
        <v>7.259668911226199</v>
      </c>
      <c r="AD163" s="32">
        <f>IF($B163&lt;=TermHigh,'Policy projection'!$E163*'Fund Projection'!$F163*AllocPremMed*VLOOKUP(TermHigh-$B163,ExitCharge,2,TRUE),0)</f>
        <v>0</v>
      </c>
      <c r="AE163" s="32">
        <f>IF($B163&lt;=TermHigh,SUM(AB163:AD163)-'Policy projection'!$C163*'Fund Projection'!$G163,0)</f>
        <v>6.8694181271602046</v>
      </c>
      <c r="AF163" s="33">
        <f t="shared" si="27"/>
        <v>154.74373724267565</v>
      </c>
      <c r="AG163" s="31">
        <f>IF($B163&lt;=TermLow,'Policy projection'!$C163*(PremiumHigh*VLOOKUP(PremiumHigh,PremiumCharge,2)),0)</f>
        <v>0</v>
      </c>
      <c r="AH163" s="32">
        <f>IF($B163&lt;=TermLow,'Policy projection'!$C163*(AllocPremHigh*'Fund Projection'!$E163),0)</f>
        <v>0</v>
      </c>
      <c r="AI163" s="32">
        <f>IF($B163&lt;=TermLow,'Policy projection'!$E163*'Fund Projection'!$F163*AllocPremHigh*VLOOKUP(TermLow-$B163,ExitCharge,2,TRUE),0)</f>
        <v>0</v>
      </c>
      <c r="AJ163" s="32">
        <f>IF($B163&lt;=TermLow,SUM(AG163:AI163)-'Policy projection'!$C163*'Fund Projection'!$G163,0)</f>
        <v>0</v>
      </c>
      <c r="AK163" s="33">
        <f t="shared" si="28"/>
        <v>0</v>
      </c>
      <c r="AL163" s="31">
        <f>IF($B163&lt;=TermMed,'Policy projection'!$C163*(PremiumHigh*VLOOKUP(PremiumHigh,PremiumCharge,2)),0)</f>
        <v>0</v>
      </c>
      <c r="AM163" s="32">
        <f>IF($B163&lt;=TermMed,'Policy projection'!$C163*(AllocPremHigh*'Fund Projection'!$E163),0)</f>
        <v>0</v>
      </c>
      <c r="AN163" s="32">
        <f>IF($B163&lt;=TermMed,'Policy projection'!$E163*'Fund Projection'!$F163*AllocPremHigh*VLOOKUP(TermMed-$B163,ExitCharge,2,TRUE),0)</f>
        <v>0</v>
      </c>
      <c r="AO163" s="32">
        <f>IF($B163&lt;=TermMed,SUM(AL163:AN163)-'Policy projection'!$C163*'Fund Projection'!$G163,0)</f>
        <v>0</v>
      </c>
      <c r="AP163" s="33">
        <f t="shared" si="29"/>
        <v>0</v>
      </c>
      <c r="AQ163" s="31">
        <f>IF($B163&lt;=TermHigh,'Policy projection'!$C163*(PremiumHigh*VLOOKUP(PremiumHigh,PremiumCharge,2)),0)</f>
        <v>0</v>
      </c>
      <c r="AR163" s="32">
        <f>IF($B163&lt;=TermHigh,'Policy projection'!$C163*(AllocPremHigh*'Fund Projection'!$E163),0)</f>
        <v>14.665997800456969</v>
      </c>
      <c r="AS163" s="32">
        <f>IF($B163&lt;=TermHigh,'Policy projection'!$E163*'Fund Projection'!$F163*AllocPremHigh*VLOOKUP(TermHigh-$B163,ExitCharge,2,TRUE),0)</f>
        <v>0</v>
      </c>
      <c r="AT163" s="32">
        <f>IF($B163&lt;=TermHigh,SUM(AQ163:AS163)-'Policy projection'!$C163*'Fund Projection'!$G163,0)</f>
        <v>13.789596712002272</v>
      </c>
      <c r="AU163" s="33">
        <f t="shared" si="30"/>
        <v>310.87881756594822</v>
      </c>
    </row>
    <row r="164" spans="1:47" x14ac:dyDescent="0.3">
      <c r="A164">
        <f t="shared" si="32"/>
        <v>159</v>
      </c>
      <c r="B164">
        <f t="shared" si="31"/>
        <v>14</v>
      </c>
      <c r="C164" s="31">
        <f>IF($B164&lt;=TermLow,'Policy projection'!$C164*(PremiumLow*VLOOKUP(PremiumLow,PremiumCharge,2)),0)</f>
        <v>0</v>
      </c>
      <c r="D164" s="32">
        <f>IF($B164&lt;=TermLow,'Policy projection'!$C164*(AllocPremLow*'Fund Projection'!$E164),0)</f>
        <v>0</v>
      </c>
      <c r="E164" s="32">
        <f>IF($B164&lt;=TermLow,'Policy projection'!$E164*'Fund Projection'!$F164*AllocPremLow*VLOOKUP(TermLow-$B164,ExitCharge,2,TRUE),0)</f>
        <v>0</v>
      </c>
      <c r="F164" s="32">
        <f>IF($B164&lt;=TermLow,SUM(C164:E164)-'Policy projection'!$C164*'Fund Projection'!$G164,0)</f>
        <v>0</v>
      </c>
      <c r="G164" s="33">
        <f t="shared" si="22"/>
        <v>0</v>
      </c>
      <c r="H164" s="31">
        <f>IF($B164&lt;=TermMed,'Policy projection'!$C164*(PremiumLow*VLOOKUP(PremiumLow,PremiumCharge,2)),0)</f>
        <v>0</v>
      </c>
      <c r="I164" s="32">
        <f>IF($B164&lt;=TermMed,'Policy projection'!$C164*(AllocPremLow*'Fund Projection'!$E164),0)</f>
        <v>0</v>
      </c>
      <c r="J164" s="32">
        <f>IF($B164&lt;=TermMed,'Policy projection'!$E164*'Fund Projection'!$F164*AllocPremLow*VLOOKUP(TermMed-$B164,ExitCharge,2,TRUE),0)</f>
        <v>0</v>
      </c>
      <c r="K164" s="32">
        <f>IF($B164&lt;=TermMed,SUM(H164:J164)-'Policy projection'!$C164*'Fund Projection'!$G164,0)</f>
        <v>0</v>
      </c>
      <c r="L164" s="33">
        <f t="shared" si="23"/>
        <v>0</v>
      </c>
      <c r="M164" s="31">
        <f>IF($B164&lt;=TermHigh,'Policy projection'!$C164*(PremiumLow*VLOOKUP(PremiumLow,PremiumCharge,2)),0)</f>
        <v>0.72588317324038254</v>
      </c>
      <c r="N164" s="32">
        <f>IF($B164&lt;=TermHigh,'Policy projection'!$C164*(AllocPremLow*'Fund Projection'!$E164),0)</f>
        <v>3.5657042005477382</v>
      </c>
      <c r="O164" s="32">
        <f>IF($B164&lt;=TermHigh,'Policy projection'!$E164*'Fund Projection'!$F164*AllocPremLow*VLOOKUP(TermHigh-$B164,ExitCharge,2,TRUE),0)</f>
        <v>0</v>
      </c>
      <c r="P164" s="32">
        <f>IF($B164&lt;=TermHigh,SUM(M164:O164)-'Policy projection'!$C164*'Fund Projection'!$G164,0)</f>
        <v>3.418766931530441</v>
      </c>
      <c r="Q164" s="33">
        <f t="shared" si="24"/>
        <v>73.586352400804572</v>
      </c>
      <c r="R164" s="31">
        <f>IF($B164&lt;=TermLow,'Policy projection'!$C164*(PremiumMed*VLOOKUP(PremiumMed,PremiumCharge,2)),0)</f>
        <v>0</v>
      </c>
      <c r="S164" s="32">
        <f>IF($B164&lt;=TermLow,'Policy projection'!$C164*(AllocPremMed*'Fund Projection'!$E164),0)</f>
        <v>0</v>
      </c>
      <c r="T164" s="32">
        <f>IF($B164&lt;=TermLow,'Policy projection'!$E164*'Fund Projection'!$F164*AllocPremMed*VLOOKUP(TermLow-$B164,ExitCharge,2,TRUE),0)</f>
        <v>0</v>
      </c>
      <c r="U164" s="32">
        <f>IF($B164&lt;=TermLow,SUM(R164:T164)-'Policy projection'!$C164*'Fund Projection'!$G164,0)</f>
        <v>0</v>
      </c>
      <c r="V164" s="33">
        <f t="shared" si="25"/>
        <v>0</v>
      </c>
      <c r="W164" s="31">
        <f>IF($B164&lt;=TermMed,'Policy projection'!$C164*(PremiumMed*VLOOKUP(PremiumMed,PremiumCharge,2)),0)</f>
        <v>0</v>
      </c>
      <c r="X164" s="32">
        <f>IF($B164&lt;=TermMed,'Policy projection'!$C164*(AllocPremMed*'Fund Projection'!$E164),0)</f>
        <v>0</v>
      </c>
      <c r="Y164" s="32">
        <f>IF($B164&lt;=TermMed,'Policy projection'!$E164*'Fund Projection'!$F164*AllocPremMed*VLOOKUP(TermMed-$B164,ExitCharge,2,TRUE),0)</f>
        <v>0</v>
      </c>
      <c r="Z164" s="32">
        <f>IF($B164&lt;=TermMed,SUM(W164:Y164)-'Policy projection'!$C164*'Fund Projection'!$G164,0)</f>
        <v>0</v>
      </c>
      <c r="AA164" s="33">
        <f t="shared" si="26"/>
        <v>0</v>
      </c>
      <c r="AB164" s="31">
        <f>IF($B164&lt;=TermHigh,'Policy projection'!$C164*(PremiumMed*VLOOKUP(PremiumMed,PremiumCharge,2)),0)</f>
        <v>0.48392211549358838</v>
      </c>
      <c r="AC164" s="32">
        <f>IF($B164&lt;=TermHigh,'Policy projection'!$C164*(AllocPremMed*'Fund Projection'!$E164),0)</f>
        <v>7.2784477495716722</v>
      </c>
      <c r="AD164" s="32">
        <f>IF($B164&lt;=TermHigh,'Policy projection'!$E164*'Fund Projection'!$F164*AllocPremMed*VLOOKUP(TermHigh-$B164,ExitCharge,2,TRUE),0)</f>
        <v>0</v>
      </c>
      <c r="AE164" s="32">
        <f>IF($B164&lt;=TermHigh,SUM(AB164:AD164)-'Policy projection'!$C164*'Fund Projection'!$G164,0)</f>
        <v>6.8895494228075815</v>
      </c>
      <c r="AF164" s="33">
        <f t="shared" si="27"/>
        <v>148.51908468735994</v>
      </c>
      <c r="AG164" s="31">
        <f>IF($B164&lt;=TermLow,'Policy projection'!$C164*(PremiumHigh*VLOOKUP(PremiumHigh,PremiumCharge,2)),0)</f>
        <v>0</v>
      </c>
      <c r="AH164" s="32">
        <f>IF($B164&lt;=TermLow,'Policy projection'!$C164*(AllocPremHigh*'Fund Projection'!$E164),0)</f>
        <v>0</v>
      </c>
      <c r="AI164" s="32">
        <f>IF($B164&lt;=TermLow,'Policy projection'!$E164*'Fund Projection'!$F164*AllocPremHigh*VLOOKUP(TermLow-$B164,ExitCharge,2,TRUE),0)</f>
        <v>0</v>
      </c>
      <c r="AJ164" s="32">
        <f>IF($B164&lt;=TermLow,SUM(AG164:AI164)-'Policy projection'!$C164*'Fund Projection'!$G164,0)</f>
        <v>0</v>
      </c>
      <c r="AK164" s="33">
        <f t="shared" si="28"/>
        <v>0</v>
      </c>
      <c r="AL164" s="31">
        <f>IF($B164&lt;=TermMed,'Policy projection'!$C164*(PremiumHigh*VLOOKUP(PremiumHigh,PremiumCharge,2)),0)</f>
        <v>0</v>
      </c>
      <c r="AM164" s="32">
        <f>IF($B164&lt;=TermMed,'Policy projection'!$C164*(AllocPremHigh*'Fund Projection'!$E164),0)</f>
        <v>0</v>
      </c>
      <c r="AN164" s="32">
        <f>IF($B164&lt;=TermMed,'Policy projection'!$E164*'Fund Projection'!$F164*AllocPremHigh*VLOOKUP(TermMed-$B164,ExitCharge,2,TRUE),0)</f>
        <v>0</v>
      </c>
      <c r="AO164" s="32">
        <f>IF($B164&lt;=TermMed,SUM(AL164:AN164)-'Policy projection'!$C164*'Fund Projection'!$G164,0)</f>
        <v>0</v>
      </c>
      <c r="AP164" s="33">
        <f t="shared" si="29"/>
        <v>0</v>
      </c>
      <c r="AQ164" s="31">
        <f>IF($B164&lt;=TermHigh,'Policy projection'!$C164*(PremiumHigh*VLOOKUP(PremiumHigh,PremiumCharge,2)),0)</f>
        <v>0</v>
      </c>
      <c r="AR164" s="32">
        <f>IF($B164&lt;=TermHigh,'Policy projection'!$C164*(AllocPremHigh*'Fund Projection'!$E164),0)</f>
        <v>14.703934847619539</v>
      </c>
      <c r="AS164" s="32">
        <f>IF($B164&lt;=TermHigh,'Policy projection'!$E164*'Fund Projection'!$F164*AllocPremHigh*VLOOKUP(TermHigh-$B164,ExitCharge,2,TRUE),0)</f>
        <v>0</v>
      </c>
      <c r="AT164" s="32">
        <f>IF($B164&lt;=TermHigh,SUM(AQ164:AS164)-'Policy projection'!$C164*'Fund Projection'!$G164,0)</f>
        <v>13.831114405361859</v>
      </c>
      <c r="AU164" s="33">
        <f t="shared" si="30"/>
        <v>298.38454926047075</v>
      </c>
    </row>
    <row r="165" spans="1:47" x14ac:dyDescent="0.3">
      <c r="A165">
        <f t="shared" si="32"/>
        <v>160</v>
      </c>
      <c r="B165">
        <f t="shared" si="31"/>
        <v>14</v>
      </c>
      <c r="C165" s="31">
        <f>IF($B165&lt;=TermLow,'Policy projection'!$C165*(PremiumLow*VLOOKUP(PremiumLow,PremiumCharge,2)),0)</f>
        <v>0</v>
      </c>
      <c r="D165" s="32">
        <f>IF($B165&lt;=TermLow,'Policy projection'!$C165*(AllocPremLow*'Fund Projection'!$E165),0)</f>
        <v>0</v>
      </c>
      <c r="E165" s="32">
        <f>IF($B165&lt;=TermLow,'Policy projection'!$E165*'Fund Projection'!$F165*AllocPremLow*VLOOKUP(TermLow-$B165,ExitCharge,2,TRUE),0)</f>
        <v>0</v>
      </c>
      <c r="F165" s="32">
        <f>IF($B165&lt;=TermLow,SUM(C165:E165)-'Policy projection'!$C165*'Fund Projection'!$G165,0)</f>
        <v>0</v>
      </c>
      <c r="G165" s="33">
        <f t="shared" si="22"/>
        <v>0</v>
      </c>
      <c r="H165" s="31">
        <f>IF($B165&lt;=TermMed,'Policy projection'!$C165*(PremiumLow*VLOOKUP(PremiumLow,PremiumCharge,2)),0)</f>
        <v>0</v>
      </c>
      <c r="I165" s="32">
        <f>IF($B165&lt;=TermMed,'Policy projection'!$C165*(AllocPremLow*'Fund Projection'!$E165),0)</f>
        <v>0</v>
      </c>
      <c r="J165" s="32">
        <f>IF($B165&lt;=TermMed,'Policy projection'!$E165*'Fund Projection'!$F165*AllocPremLow*VLOOKUP(TermMed-$B165,ExitCharge,2,TRUE),0)</f>
        <v>0</v>
      </c>
      <c r="K165" s="32">
        <f>IF($B165&lt;=TermMed,SUM(H165:J165)-'Policy projection'!$C165*'Fund Projection'!$G165,0)</f>
        <v>0</v>
      </c>
      <c r="L165" s="33">
        <f t="shared" si="23"/>
        <v>0</v>
      </c>
      <c r="M165" s="31">
        <f>IF($B165&lt;=TermHigh,'Policy projection'!$C165*(PremiumLow*VLOOKUP(PremiumLow,PremiumCharge,2)),0)</f>
        <v>0.72255620869636417</v>
      </c>
      <c r="N165" s="32">
        <f>IF($B165&lt;=TermHigh,'Policy projection'!$C165*(AllocPremLow*'Fund Projection'!$E165),0)</f>
        <v>3.5747871452539806</v>
      </c>
      <c r="O165" s="32">
        <f>IF($B165&lt;=TermHigh,'Policy projection'!$E165*'Fund Projection'!$F165*AllocPremLow*VLOOKUP(TermHigh-$B165,ExitCharge,2,TRUE),0)</f>
        <v>0</v>
      </c>
      <c r="P165" s="32">
        <f>IF($B165&lt;=TermHigh,SUM(M165:O165)-'Policy projection'!$C165*'Fund Projection'!$G165,0)</f>
        <v>3.4280889287120635</v>
      </c>
      <c r="Q165" s="33">
        <f t="shared" si="24"/>
        <v>70.474195270944151</v>
      </c>
      <c r="R165" s="31">
        <f>IF($B165&lt;=TermLow,'Policy projection'!$C165*(PremiumMed*VLOOKUP(PremiumMed,PremiumCharge,2)),0)</f>
        <v>0</v>
      </c>
      <c r="S165" s="32">
        <f>IF($B165&lt;=TermLow,'Policy projection'!$C165*(AllocPremMed*'Fund Projection'!$E165),0)</f>
        <v>0</v>
      </c>
      <c r="T165" s="32">
        <f>IF($B165&lt;=TermLow,'Policy projection'!$E165*'Fund Projection'!$F165*AllocPremMed*VLOOKUP(TermLow-$B165,ExitCharge,2,TRUE),0)</f>
        <v>0</v>
      </c>
      <c r="U165" s="32">
        <f>IF($B165&lt;=TermLow,SUM(R165:T165)-'Policy projection'!$C165*'Fund Projection'!$G165,0)</f>
        <v>0</v>
      </c>
      <c r="V165" s="33">
        <f t="shared" si="25"/>
        <v>0</v>
      </c>
      <c r="W165" s="31">
        <f>IF($B165&lt;=TermMed,'Policy projection'!$C165*(PremiumMed*VLOOKUP(PremiumMed,PremiumCharge,2)),0)</f>
        <v>0</v>
      </c>
      <c r="X165" s="32">
        <f>IF($B165&lt;=TermMed,'Policy projection'!$C165*(AllocPremMed*'Fund Projection'!$E165),0)</f>
        <v>0</v>
      </c>
      <c r="Y165" s="32">
        <f>IF($B165&lt;=TermMed,'Policy projection'!$E165*'Fund Projection'!$F165*AllocPremMed*VLOOKUP(TermMed-$B165,ExitCharge,2,TRUE),0)</f>
        <v>0</v>
      </c>
      <c r="Z165" s="32">
        <f>IF($B165&lt;=TermMed,SUM(W165:Y165)-'Policy projection'!$C165*'Fund Projection'!$G165,0)</f>
        <v>0</v>
      </c>
      <c r="AA165" s="33">
        <f t="shared" si="26"/>
        <v>0</v>
      </c>
      <c r="AB165" s="31">
        <f>IF($B165&lt;=TermHigh,'Policy projection'!$C165*(PremiumMed*VLOOKUP(PremiumMed,PremiumCharge,2)),0)</f>
        <v>0.48170413913090948</v>
      </c>
      <c r="AC165" s="32">
        <f>IF($B165&lt;=TermHigh,'Policy projection'!$C165*(AllocPremMed*'Fund Projection'!$E165),0)</f>
        <v>7.2969881934050322</v>
      </c>
      <c r="AD165" s="32">
        <f>IF($B165&lt;=TermHigh,'Policy projection'!$E165*'Fund Projection'!$F165*AllocPremMed*VLOOKUP(TermHigh-$B165,ExitCharge,2,TRUE),0)</f>
        <v>0</v>
      </c>
      <c r="AE165" s="32">
        <f>IF($B165&lt;=TermHigh,SUM(AB165:AD165)-'Policy projection'!$C165*'Fund Projection'!$G165,0)</f>
        <v>6.9094379072976606</v>
      </c>
      <c r="AF165" s="33">
        <f t="shared" si="27"/>
        <v>142.24836478408301</v>
      </c>
      <c r="AG165" s="31">
        <f>IF($B165&lt;=TermLow,'Policy projection'!$C165*(PremiumHigh*VLOOKUP(PremiumHigh,PremiumCharge,2)),0)</f>
        <v>0</v>
      </c>
      <c r="AH165" s="32">
        <f>IF($B165&lt;=TermLow,'Policy projection'!$C165*(AllocPremHigh*'Fund Projection'!$E165),0)</f>
        <v>0</v>
      </c>
      <c r="AI165" s="32">
        <f>IF($B165&lt;=TermLow,'Policy projection'!$E165*'Fund Projection'!$F165*AllocPremHigh*VLOOKUP(TermLow-$B165,ExitCharge,2,TRUE),0)</f>
        <v>0</v>
      </c>
      <c r="AJ165" s="32">
        <f>IF($B165&lt;=TermLow,SUM(AG165:AI165)-'Policy projection'!$C165*'Fund Projection'!$G165,0)</f>
        <v>0</v>
      </c>
      <c r="AK165" s="33">
        <f t="shared" si="28"/>
        <v>0</v>
      </c>
      <c r="AL165" s="31">
        <f>IF($B165&lt;=TermMed,'Policy projection'!$C165*(PremiumHigh*VLOOKUP(PremiumHigh,PremiumCharge,2)),0)</f>
        <v>0</v>
      </c>
      <c r="AM165" s="32">
        <f>IF($B165&lt;=TermMed,'Policy projection'!$C165*(AllocPremHigh*'Fund Projection'!$E165),0)</f>
        <v>0</v>
      </c>
      <c r="AN165" s="32">
        <f>IF($B165&lt;=TermMed,'Policy projection'!$E165*'Fund Projection'!$F165*AllocPremHigh*VLOOKUP(TermMed-$B165,ExitCharge,2,TRUE),0)</f>
        <v>0</v>
      </c>
      <c r="AO165" s="32">
        <f>IF($B165&lt;=TermMed,SUM(AL165:AN165)-'Policy projection'!$C165*'Fund Projection'!$G165,0)</f>
        <v>0</v>
      </c>
      <c r="AP165" s="33">
        <f t="shared" si="29"/>
        <v>0</v>
      </c>
      <c r="AQ165" s="31">
        <f>IF($B165&lt;=TermHigh,'Policy projection'!$C165*(PremiumHigh*VLOOKUP(PremiumHigh,PremiumCharge,2)),0)</f>
        <v>0</v>
      </c>
      <c r="AR165" s="32">
        <f>IF($B165&lt;=TermHigh,'Policy projection'!$C165*(AllocPremHigh*'Fund Projection'!$E165),0)</f>
        <v>14.741390289707137</v>
      </c>
      <c r="AS165" s="32">
        <f>IF($B165&lt;=TermHigh,'Policy projection'!$E165*'Fund Projection'!$F165*AllocPremHigh*VLOOKUP(TermHigh-$B165,ExitCharge,2,TRUE),0)</f>
        <v>0</v>
      </c>
      <c r="AT165" s="32">
        <f>IF($B165&lt;=TermHigh,SUM(AQ165:AS165)-'Policy projection'!$C165*'Fund Projection'!$G165,0)</f>
        <v>13.872135864468856</v>
      </c>
      <c r="AU165" s="33">
        <f t="shared" si="30"/>
        <v>285.79670381036084</v>
      </c>
    </row>
    <row r="166" spans="1:47" x14ac:dyDescent="0.3">
      <c r="A166">
        <f t="shared" si="32"/>
        <v>161</v>
      </c>
      <c r="B166">
        <f t="shared" si="31"/>
        <v>14</v>
      </c>
      <c r="C166" s="31">
        <f>IF($B166&lt;=TermLow,'Policy projection'!$C166*(PremiumLow*VLOOKUP(PremiumLow,PremiumCharge,2)),0)</f>
        <v>0</v>
      </c>
      <c r="D166" s="32">
        <f>IF($B166&lt;=TermLow,'Policy projection'!$C166*(AllocPremLow*'Fund Projection'!$E166),0)</f>
        <v>0</v>
      </c>
      <c r="E166" s="32">
        <f>IF($B166&lt;=TermLow,'Policy projection'!$E166*'Fund Projection'!$F166*AllocPremLow*VLOOKUP(TermLow-$B166,ExitCharge,2,TRUE),0)</f>
        <v>0</v>
      </c>
      <c r="F166" s="32">
        <f>IF($B166&lt;=TermLow,SUM(C166:E166)-'Policy projection'!$C166*'Fund Projection'!$G166,0)</f>
        <v>0</v>
      </c>
      <c r="G166" s="33">
        <f t="shared" si="22"/>
        <v>0</v>
      </c>
      <c r="H166" s="31">
        <f>IF($B166&lt;=TermMed,'Policy projection'!$C166*(PremiumLow*VLOOKUP(PremiumLow,PremiumCharge,2)),0)</f>
        <v>0</v>
      </c>
      <c r="I166" s="32">
        <f>IF($B166&lt;=TermMed,'Policy projection'!$C166*(AllocPremLow*'Fund Projection'!$E166),0)</f>
        <v>0</v>
      </c>
      <c r="J166" s="32">
        <f>IF($B166&lt;=TermMed,'Policy projection'!$E166*'Fund Projection'!$F166*AllocPremLow*VLOOKUP(TermMed-$B166,ExitCharge,2,TRUE),0)</f>
        <v>0</v>
      </c>
      <c r="K166" s="32">
        <f>IF($B166&lt;=TermMed,SUM(H166:J166)-'Policy projection'!$C166*'Fund Projection'!$G166,0)</f>
        <v>0</v>
      </c>
      <c r="L166" s="33">
        <f t="shared" si="23"/>
        <v>0</v>
      </c>
      <c r="M166" s="31">
        <f>IF($B166&lt;=TermHigh,'Policy projection'!$C166*(PremiumLow*VLOOKUP(PremiumLow,PremiumCharge,2)),0)</f>
        <v>0.71924449273983926</v>
      </c>
      <c r="N166" s="32">
        <f>IF($B166&lt;=TermHigh,'Policy projection'!$C166*(AllocPremLow*'Fund Projection'!$E166),0)</f>
        <v>3.5837540543910111</v>
      </c>
      <c r="O166" s="32">
        <f>IF($B166&lt;=TermHigh,'Policy projection'!$E166*'Fund Projection'!$F166*AllocPremLow*VLOOKUP(TermHigh-$B166,ExitCharge,2,TRUE),0)</f>
        <v>0</v>
      </c>
      <c r="P166" s="32">
        <f>IF($B166&lt;=TermHigh,SUM(M166:O166)-'Policy projection'!$C166*'Fund Projection'!$G166,0)</f>
        <v>3.437295569503684</v>
      </c>
      <c r="Q166" s="33">
        <f t="shared" si="24"/>
        <v>67.339748822527696</v>
      </c>
      <c r="R166" s="31">
        <f>IF($B166&lt;=TermLow,'Policy projection'!$C166*(PremiumMed*VLOOKUP(PremiumMed,PremiumCharge,2)),0)</f>
        <v>0</v>
      </c>
      <c r="S166" s="32">
        <f>IF($B166&lt;=TermLow,'Policy projection'!$C166*(AllocPremMed*'Fund Projection'!$E166),0)</f>
        <v>0</v>
      </c>
      <c r="T166" s="32">
        <f>IF($B166&lt;=TermLow,'Policy projection'!$E166*'Fund Projection'!$F166*AllocPremMed*VLOOKUP(TermLow-$B166,ExitCharge,2,TRUE),0)</f>
        <v>0</v>
      </c>
      <c r="U166" s="32">
        <f>IF($B166&lt;=TermLow,SUM(R166:T166)-'Policy projection'!$C166*'Fund Projection'!$G166,0)</f>
        <v>0</v>
      </c>
      <c r="V166" s="33">
        <f t="shared" si="25"/>
        <v>0</v>
      </c>
      <c r="W166" s="31">
        <f>IF($B166&lt;=TermMed,'Policy projection'!$C166*(PremiumMed*VLOOKUP(PremiumMed,PremiumCharge,2)),0)</f>
        <v>0</v>
      </c>
      <c r="X166" s="32">
        <f>IF($B166&lt;=TermMed,'Policy projection'!$C166*(AllocPremMed*'Fund Projection'!$E166),0)</f>
        <v>0</v>
      </c>
      <c r="Y166" s="32">
        <f>IF($B166&lt;=TermMed,'Policy projection'!$E166*'Fund Projection'!$F166*AllocPremMed*VLOOKUP(TermMed-$B166,ExitCharge,2,TRUE),0)</f>
        <v>0</v>
      </c>
      <c r="Z166" s="32">
        <f>IF($B166&lt;=TermMed,SUM(W166:Y166)-'Policy projection'!$C166*'Fund Projection'!$G166,0)</f>
        <v>0</v>
      </c>
      <c r="AA166" s="33">
        <f t="shared" si="26"/>
        <v>0</v>
      </c>
      <c r="AB166" s="31">
        <f>IF($B166&lt;=TermHigh,'Policy projection'!$C166*(PremiumMed*VLOOKUP(PremiumMed,PremiumCharge,2)),0)</f>
        <v>0.47949632849322615</v>
      </c>
      <c r="AC166" s="32">
        <f>IF($B166&lt;=TermHigh,'Policy projection'!$C166*(AllocPremMed*'Fund Projection'!$E166),0)</f>
        <v>7.3152917811280433</v>
      </c>
      <c r="AD166" s="32">
        <f>IF($B166&lt;=TermHigh,'Policy projection'!$E166*'Fund Projection'!$F166*AllocPremMed*VLOOKUP(TermHigh-$B166,ExitCharge,2,TRUE),0)</f>
        <v>0</v>
      </c>
      <c r="AE166" s="32">
        <f>IF($B166&lt;=TermHigh,SUM(AB166:AD166)-'Policy projection'!$C166*'Fund Projection'!$G166,0)</f>
        <v>6.9290851319941034</v>
      </c>
      <c r="AF166" s="33">
        <f t="shared" si="27"/>
        <v>135.93162839671902</v>
      </c>
      <c r="AG166" s="31">
        <f>IF($B166&lt;=TermLow,'Policy projection'!$C166*(PremiumHigh*VLOOKUP(PremiumHigh,PremiumCharge,2)),0)</f>
        <v>0</v>
      </c>
      <c r="AH166" s="32">
        <f>IF($B166&lt;=TermLow,'Policy projection'!$C166*(AllocPremHigh*'Fund Projection'!$E166),0)</f>
        <v>0</v>
      </c>
      <c r="AI166" s="32">
        <f>IF($B166&lt;=TermLow,'Policy projection'!$E166*'Fund Projection'!$F166*AllocPremHigh*VLOOKUP(TermLow-$B166,ExitCharge,2,TRUE),0)</f>
        <v>0</v>
      </c>
      <c r="AJ166" s="32">
        <f>IF($B166&lt;=TermLow,SUM(AG166:AI166)-'Policy projection'!$C166*'Fund Projection'!$G166,0)</f>
        <v>0</v>
      </c>
      <c r="AK166" s="33">
        <f t="shared" si="28"/>
        <v>0</v>
      </c>
      <c r="AL166" s="31">
        <f>IF($B166&lt;=TermMed,'Policy projection'!$C166*(PremiumHigh*VLOOKUP(PremiumHigh,PremiumCharge,2)),0)</f>
        <v>0</v>
      </c>
      <c r="AM166" s="32">
        <f>IF($B166&lt;=TermMed,'Policy projection'!$C166*(AllocPremHigh*'Fund Projection'!$E166),0)</f>
        <v>0</v>
      </c>
      <c r="AN166" s="32">
        <f>IF($B166&lt;=TermMed,'Policy projection'!$E166*'Fund Projection'!$F166*AllocPremHigh*VLOOKUP(TermMed-$B166,ExitCharge,2,TRUE),0)</f>
        <v>0</v>
      </c>
      <c r="AO166" s="32">
        <f>IF($B166&lt;=TermMed,SUM(AL166:AN166)-'Policy projection'!$C166*'Fund Projection'!$G166,0)</f>
        <v>0</v>
      </c>
      <c r="AP166" s="33">
        <f t="shared" si="29"/>
        <v>0</v>
      </c>
      <c r="AQ166" s="31">
        <f>IF($B166&lt;=TermHigh,'Policy projection'!$C166*(PremiumHigh*VLOOKUP(PremiumHigh,PremiumCharge,2)),0)</f>
        <v>0</v>
      </c>
      <c r="AR166" s="32">
        <f>IF($B166&lt;=TermHigh,'Policy projection'!$C166*(AllocPremHigh*'Fund Projection'!$E166),0)</f>
        <v>14.778367234602108</v>
      </c>
      <c r="AS166" s="32">
        <f>IF($B166&lt;=TermHigh,'Policy projection'!$E166*'Fund Projection'!$F166*AllocPremHigh*VLOOKUP(TermHigh-$B166,ExitCharge,2,TRUE),0)</f>
        <v>0</v>
      </c>
      <c r="AT166" s="32">
        <f>IF($B166&lt;=TermHigh,SUM(AQ166:AS166)-'Policy projection'!$C166*'Fund Projection'!$G166,0)</f>
        <v>13.912664256974942</v>
      </c>
      <c r="AU166" s="33">
        <f t="shared" si="30"/>
        <v>273.11538754510178</v>
      </c>
    </row>
    <row r="167" spans="1:47" x14ac:dyDescent="0.3">
      <c r="A167">
        <f t="shared" si="32"/>
        <v>162</v>
      </c>
      <c r="B167">
        <f t="shared" si="31"/>
        <v>14</v>
      </c>
      <c r="C167" s="31">
        <f>IF($B167&lt;=TermLow,'Policy projection'!$C167*(PremiumLow*VLOOKUP(PremiumLow,PremiumCharge,2)),0)</f>
        <v>0</v>
      </c>
      <c r="D167" s="32">
        <f>IF($B167&lt;=TermLow,'Policy projection'!$C167*(AllocPremLow*'Fund Projection'!$E167),0)</f>
        <v>0</v>
      </c>
      <c r="E167" s="32">
        <f>IF($B167&lt;=TermLow,'Policy projection'!$E167*'Fund Projection'!$F167*AllocPremLow*VLOOKUP(TermLow-$B167,ExitCharge,2,TRUE),0)</f>
        <v>0</v>
      </c>
      <c r="F167" s="32">
        <f>IF($B167&lt;=TermLow,SUM(C167:E167)-'Policy projection'!$C167*'Fund Projection'!$G167,0)</f>
        <v>0</v>
      </c>
      <c r="G167" s="33">
        <f t="shared" si="22"/>
        <v>0</v>
      </c>
      <c r="H167" s="31">
        <f>IF($B167&lt;=TermMed,'Policy projection'!$C167*(PremiumLow*VLOOKUP(PremiumLow,PremiumCharge,2)),0)</f>
        <v>0</v>
      </c>
      <c r="I167" s="32">
        <f>IF($B167&lt;=TermMed,'Policy projection'!$C167*(AllocPremLow*'Fund Projection'!$E167),0)</f>
        <v>0</v>
      </c>
      <c r="J167" s="32">
        <f>IF($B167&lt;=TermMed,'Policy projection'!$E167*'Fund Projection'!$F167*AllocPremLow*VLOOKUP(TermMed-$B167,ExitCharge,2,TRUE),0)</f>
        <v>0</v>
      </c>
      <c r="K167" s="32">
        <f>IF($B167&lt;=TermMed,SUM(H167:J167)-'Policy projection'!$C167*'Fund Projection'!$G167,0)</f>
        <v>0</v>
      </c>
      <c r="L167" s="33">
        <f t="shared" si="23"/>
        <v>0</v>
      </c>
      <c r="M167" s="31">
        <f>IF($B167&lt;=TermHigh,'Policy projection'!$C167*(PremiumLow*VLOOKUP(PremiumLow,PremiumCharge,2)),0)</f>
        <v>0.71594795548144829</v>
      </c>
      <c r="N167" s="32">
        <f>IF($B167&lt;=TermHigh,'Policy projection'!$C167*(AllocPremLow*'Fund Projection'!$E167),0)</f>
        <v>3.5926056775269672</v>
      </c>
      <c r="O167" s="32">
        <f>IF($B167&lt;=TermHigh,'Policy projection'!$E167*'Fund Projection'!$F167*AllocPremLow*VLOOKUP(TermHigh-$B167,ExitCharge,2,TRUE),0)</f>
        <v>0</v>
      </c>
      <c r="P167" s="32">
        <f>IF($B167&lt;=TermHigh,SUM(M167:O167)-'Policy projection'!$C167*'Fund Projection'!$G167,0)</f>
        <v>3.4463875931092169</v>
      </c>
      <c r="Q167" s="33">
        <f t="shared" si="24"/>
        <v>64.183035539784541</v>
      </c>
      <c r="R167" s="31">
        <f>IF($B167&lt;=TermLow,'Policy projection'!$C167*(PremiumMed*VLOOKUP(PremiumMed,PremiumCharge,2)),0)</f>
        <v>0</v>
      </c>
      <c r="S167" s="32">
        <f>IF($B167&lt;=TermLow,'Policy projection'!$C167*(AllocPremMed*'Fund Projection'!$E167),0)</f>
        <v>0</v>
      </c>
      <c r="T167" s="32">
        <f>IF($B167&lt;=TermLow,'Policy projection'!$E167*'Fund Projection'!$F167*AllocPremMed*VLOOKUP(TermLow-$B167,ExitCharge,2,TRUE),0)</f>
        <v>0</v>
      </c>
      <c r="U167" s="32">
        <f>IF($B167&lt;=TermLow,SUM(R167:T167)-'Policy projection'!$C167*'Fund Projection'!$G167,0)</f>
        <v>0</v>
      </c>
      <c r="V167" s="33">
        <f t="shared" si="25"/>
        <v>0</v>
      </c>
      <c r="W167" s="31">
        <f>IF($B167&lt;=TermMed,'Policy projection'!$C167*(PremiumMed*VLOOKUP(PremiumMed,PremiumCharge,2)),0)</f>
        <v>0</v>
      </c>
      <c r="X167" s="32">
        <f>IF($B167&lt;=TermMed,'Policy projection'!$C167*(AllocPremMed*'Fund Projection'!$E167),0)</f>
        <v>0</v>
      </c>
      <c r="Y167" s="32">
        <f>IF($B167&lt;=TermMed,'Policy projection'!$E167*'Fund Projection'!$F167*AllocPremMed*VLOOKUP(TermMed-$B167,ExitCharge,2,TRUE),0)</f>
        <v>0</v>
      </c>
      <c r="Z167" s="32">
        <f>IF($B167&lt;=TermMed,SUM(W167:Y167)-'Policy projection'!$C167*'Fund Projection'!$G167,0)</f>
        <v>0</v>
      </c>
      <c r="AA167" s="33">
        <f t="shared" si="26"/>
        <v>0</v>
      </c>
      <c r="AB167" s="31">
        <f>IF($B167&lt;=TermHigh,'Policy projection'!$C167*(PremiumMed*VLOOKUP(PremiumMed,PremiumCharge,2)),0)</f>
        <v>0.4772986369876322</v>
      </c>
      <c r="AC167" s="32">
        <f>IF($B167&lt;=TermHigh,'Policy projection'!$C167*(AllocPremMed*'Fund Projection'!$E167),0)</f>
        <v>7.3333600427870058</v>
      </c>
      <c r="AD167" s="32">
        <f>IF($B167&lt;=TermHigh,'Policy projection'!$E167*'Fund Projection'!$F167*AllocPremMed*VLOOKUP(TermHigh-$B167,ExitCharge,2,TRUE),0)</f>
        <v>0</v>
      </c>
      <c r="AE167" s="32">
        <f>IF($B167&lt;=TermHigh,SUM(AB167:AD167)-'Policy projection'!$C167*'Fund Projection'!$G167,0)</f>
        <v>6.9484926398754396</v>
      </c>
      <c r="AF167" s="33">
        <f t="shared" si="27"/>
        <v>129.56892504971125</v>
      </c>
      <c r="AG167" s="31">
        <f>IF($B167&lt;=TermLow,'Policy projection'!$C167*(PremiumHigh*VLOOKUP(PremiumHigh,PremiumCharge,2)),0)</f>
        <v>0</v>
      </c>
      <c r="AH167" s="32">
        <f>IF($B167&lt;=TermLow,'Policy projection'!$C167*(AllocPremHigh*'Fund Projection'!$E167),0)</f>
        <v>0</v>
      </c>
      <c r="AI167" s="32">
        <f>IF($B167&lt;=TermLow,'Policy projection'!$E167*'Fund Projection'!$F167*AllocPremHigh*VLOOKUP(TermLow-$B167,ExitCharge,2,TRUE),0)</f>
        <v>0</v>
      </c>
      <c r="AJ167" s="32">
        <f>IF($B167&lt;=TermLow,SUM(AG167:AI167)-'Policy projection'!$C167*'Fund Projection'!$G167,0)</f>
        <v>0</v>
      </c>
      <c r="AK167" s="33">
        <f t="shared" si="28"/>
        <v>0</v>
      </c>
      <c r="AL167" s="31">
        <f>IF($B167&lt;=TermMed,'Policy projection'!$C167*(PremiumHigh*VLOOKUP(PremiumHigh,PremiumCharge,2)),0)</f>
        <v>0</v>
      </c>
      <c r="AM167" s="32">
        <f>IF($B167&lt;=TermMed,'Policy projection'!$C167*(AllocPremHigh*'Fund Projection'!$E167),0)</f>
        <v>0</v>
      </c>
      <c r="AN167" s="32">
        <f>IF($B167&lt;=TermMed,'Policy projection'!$E167*'Fund Projection'!$F167*AllocPremHigh*VLOOKUP(TermMed-$B167,ExitCharge,2,TRUE),0)</f>
        <v>0</v>
      </c>
      <c r="AO167" s="32">
        <f>IF($B167&lt;=TermMed,SUM(AL167:AN167)-'Policy projection'!$C167*'Fund Projection'!$G167,0)</f>
        <v>0</v>
      </c>
      <c r="AP167" s="33">
        <f t="shared" si="29"/>
        <v>0</v>
      </c>
      <c r="AQ167" s="31">
        <f>IF($B167&lt;=TermHigh,'Policy projection'!$C167*(PremiumHigh*VLOOKUP(PremiumHigh,PremiumCharge,2)),0)</f>
        <v>0</v>
      </c>
      <c r="AR167" s="32">
        <f>IF($B167&lt;=TermHigh,'Policy projection'!$C167*(AllocPremHigh*'Fund Projection'!$E167),0)</f>
        <v>14.814868773307081</v>
      </c>
      <c r="AS167" s="32">
        <f>IF($B167&lt;=TermHigh,'Policy projection'!$E167*'Fund Projection'!$F167*AllocPremHigh*VLOOKUP(TermHigh-$B167,ExitCharge,2,TRUE),0)</f>
        <v>0</v>
      </c>
      <c r="AT167" s="32">
        <f>IF($B167&lt;=TermHigh,SUM(AQ167:AS167)-'Policy projection'!$C167*'Fund Projection'!$G167,0)</f>
        <v>13.952702733407882</v>
      </c>
      <c r="AU167" s="33">
        <f t="shared" si="30"/>
        <v>260.34070406956477</v>
      </c>
    </row>
    <row r="168" spans="1:47" x14ac:dyDescent="0.3">
      <c r="A168">
        <f t="shared" si="32"/>
        <v>163</v>
      </c>
      <c r="B168">
        <f t="shared" si="31"/>
        <v>14</v>
      </c>
      <c r="C168" s="31">
        <f>IF($B168&lt;=TermLow,'Policy projection'!$C168*(PremiumLow*VLOOKUP(PremiumLow,PremiumCharge,2)),0)</f>
        <v>0</v>
      </c>
      <c r="D168" s="32">
        <f>IF($B168&lt;=TermLow,'Policy projection'!$C168*(AllocPremLow*'Fund Projection'!$E168),0)</f>
        <v>0</v>
      </c>
      <c r="E168" s="32">
        <f>IF($B168&lt;=TermLow,'Policy projection'!$E168*'Fund Projection'!$F168*AllocPremLow*VLOOKUP(TermLow-$B168,ExitCharge,2,TRUE),0)</f>
        <v>0</v>
      </c>
      <c r="F168" s="32">
        <f>IF($B168&lt;=TermLow,SUM(C168:E168)-'Policy projection'!$C168*'Fund Projection'!$G168,0)</f>
        <v>0</v>
      </c>
      <c r="G168" s="33">
        <f t="shared" si="22"/>
        <v>0</v>
      </c>
      <c r="H168" s="31">
        <f>IF($B168&lt;=TermMed,'Policy projection'!$C168*(PremiumLow*VLOOKUP(PremiumLow,PremiumCharge,2)),0)</f>
        <v>0</v>
      </c>
      <c r="I168" s="32">
        <f>IF($B168&lt;=TermMed,'Policy projection'!$C168*(AllocPremLow*'Fund Projection'!$E168),0)</f>
        <v>0</v>
      </c>
      <c r="J168" s="32">
        <f>IF($B168&lt;=TermMed,'Policy projection'!$E168*'Fund Projection'!$F168*AllocPremLow*VLOOKUP(TermMed-$B168,ExitCharge,2,TRUE),0)</f>
        <v>0</v>
      </c>
      <c r="K168" s="32">
        <f>IF($B168&lt;=TermMed,SUM(H168:J168)-'Policy projection'!$C168*'Fund Projection'!$G168,0)</f>
        <v>0</v>
      </c>
      <c r="L168" s="33">
        <f t="shared" si="23"/>
        <v>0</v>
      </c>
      <c r="M168" s="31">
        <f>IF($B168&lt;=TermHigh,'Policy projection'!$C168*(PremiumLow*VLOOKUP(PremiumLow,PremiumCharge,2)),0)</f>
        <v>0.71266652735215841</v>
      </c>
      <c r="N168" s="32">
        <f>IF($B168&lt;=TermHigh,'Policy projection'!$C168*(AllocPremLow*'Fund Projection'!$E168),0)</f>
        <v>3.6013427601572778</v>
      </c>
      <c r="O168" s="32">
        <f>IF($B168&lt;=TermHigh,'Policy projection'!$E168*'Fund Projection'!$F168*AllocPremLow*VLOOKUP(TermHigh-$B168,ExitCharge,2,TRUE),0)</f>
        <v>0</v>
      </c>
      <c r="P168" s="32">
        <f>IF($B168&lt;=TermHigh,SUM(M168:O168)-'Policy projection'!$C168*'Fund Projection'!$G168,0)</f>
        <v>3.455365734737001</v>
      </c>
      <c r="Q168" s="33">
        <f t="shared" si="24"/>
        <v>61.004077261424413</v>
      </c>
      <c r="R168" s="31">
        <f>IF($B168&lt;=TermLow,'Policy projection'!$C168*(PremiumMed*VLOOKUP(PremiumMed,PremiumCharge,2)),0)</f>
        <v>0</v>
      </c>
      <c r="S168" s="32">
        <f>IF($B168&lt;=TermLow,'Policy projection'!$C168*(AllocPremMed*'Fund Projection'!$E168),0)</f>
        <v>0</v>
      </c>
      <c r="T168" s="32">
        <f>IF($B168&lt;=TermLow,'Policy projection'!$E168*'Fund Projection'!$F168*AllocPremMed*VLOOKUP(TermLow-$B168,ExitCharge,2,TRUE),0)</f>
        <v>0</v>
      </c>
      <c r="U168" s="32">
        <f>IF($B168&lt;=TermLow,SUM(R168:T168)-'Policy projection'!$C168*'Fund Projection'!$G168,0)</f>
        <v>0</v>
      </c>
      <c r="V168" s="33">
        <f t="shared" si="25"/>
        <v>0</v>
      </c>
      <c r="W168" s="31">
        <f>IF($B168&lt;=TermMed,'Policy projection'!$C168*(PremiumMed*VLOOKUP(PremiumMed,PremiumCharge,2)),0)</f>
        <v>0</v>
      </c>
      <c r="X168" s="32">
        <f>IF($B168&lt;=TermMed,'Policy projection'!$C168*(AllocPremMed*'Fund Projection'!$E168),0)</f>
        <v>0</v>
      </c>
      <c r="Y168" s="32">
        <f>IF($B168&lt;=TermMed,'Policy projection'!$E168*'Fund Projection'!$F168*AllocPremMed*VLOOKUP(TermMed-$B168,ExitCharge,2,TRUE),0)</f>
        <v>0</v>
      </c>
      <c r="Z168" s="32">
        <f>IF($B168&lt;=TermMed,SUM(W168:Y168)-'Policy projection'!$C168*'Fund Projection'!$G168,0)</f>
        <v>0</v>
      </c>
      <c r="AA168" s="33">
        <f t="shared" si="26"/>
        <v>0</v>
      </c>
      <c r="AB168" s="31">
        <f>IF($B168&lt;=TermHigh,'Policy projection'!$C168*(PremiumMed*VLOOKUP(PremiumMed,PremiumCharge,2)),0)</f>
        <v>0.47511101823477225</v>
      </c>
      <c r="AC168" s="32">
        <f>IF($B168&lt;=TermHigh,'Policy projection'!$C168*(AllocPremMed*'Fund Projection'!$E168),0)</f>
        <v>7.3511945001148549</v>
      </c>
      <c r="AD168" s="32">
        <f>IF($B168&lt;=TermHigh,'Policy projection'!$E168*'Fund Projection'!$F168*AllocPremMed*VLOOKUP(TermHigh-$B168,ExitCharge,2,TRUE),0)</f>
        <v>0</v>
      </c>
      <c r="AE168" s="32">
        <f>IF($B168&lt;=TermHigh,SUM(AB168:AD168)-'Policy projection'!$C168*'Fund Projection'!$G168,0)</f>
        <v>6.9676619655771912</v>
      </c>
      <c r="AF168" s="33">
        <f t="shared" si="27"/>
        <v>123.16030293087627</v>
      </c>
      <c r="AG168" s="31">
        <f>IF($B168&lt;=TermLow,'Policy projection'!$C168*(PremiumHigh*VLOOKUP(PremiumHigh,PremiumCharge,2)),0)</f>
        <v>0</v>
      </c>
      <c r="AH168" s="32">
        <f>IF($B168&lt;=TermLow,'Policy projection'!$C168*(AllocPremHigh*'Fund Projection'!$E168),0)</f>
        <v>0</v>
      </c>
      <c r="AI168" s="32">
        <f>IF($B168&lt;=TermLow,'Policy projection'!$E168*'Fund Projection'!$F168*AllocPremHigh*VLOOKUP(TermLow-$B168,ExitCharge,2,TRUE),0)</f>
        <v>0</v>
      </c>
      <c r="AJ168" s="32">
        <f>IF($B168&lt;=TermLow,SUM(AG168:AI168)-'Policy projection'!$C168*'Fund Projection'!$G168,0)</f>
        <v>0</v>
      </c>
      <c r="AK168" s="33">
        <f t="shared" si="28"/>
        <v>0</v>
      </c>
      <c r="AL168" s="31">
        <f>IF($B168&lt;=TermMed,'Policy projection'!$C168*(PremiumHigh*VLOOKUP(PremiumHigh,PremiumCharge,2)),0)</f>
        <v>0</v>
      </c>
      <c r="AM168" s="32">
        <f>IF($B168&lt;=TermMed,'Policy projection'!$C168*(AllocPremHigh*'Fund Projection'!$E168),0)</f>
        <v>0</v>
      </c>
      <c r="AN168" s="32">
        <f>IF($B168&lt;=TermMed,'Policy projection'!$E168*'Fund Projection'!$F168*AllocPremHigh*VLOOKUP(TermMed-$B168,ExitCharge,2,TRUE),0)</f>
        <v>0</v>
      </c>
      <c r="AO168" s="32">
        <f>IF($B168&lt;=TermMed,SUM(AL168:AN168)-'Policy projection'!$C168*'Fund Projection'!$G168,0)</f>
        <v>0</v>
      </c>
      <c r="AP168" s="33">
        <f t="shared" si="29"/>
        <v>0</v>
      </c>
      <c r="AQ168" s="31">
        <f>IF($B168&lt;=TermHigh,'Policy projection'!$C168*(PremiumHigh*VLOOKUP(PremiumHigh,PremiumCharge,2)),0)</f>
        <v>0</v>
      </c>
      <c r="AR168" s="32">
        <f>IF($B168&lt;=TermHigh,'Policy projection'!$C168*(AllocPremHigh*'Fund Projection'!$E168),0)</f>
        <v>14.850897980030011</v>
      </c>
      <c r="AS168" s="32">
        <f>IF($B168&lt;=TermHigh,'Policy projection'!$E168*'Fund Projection'!$F168*AllocPremHigh*VLOOKUP(TermHigh-$B168,ExitCharge,2,TRUE),0)</f>
        <v>0</v>
      </c>
      <c r="AT168" s="32">
        <f>IF($B168&lt;=TermHigh,SUM(AQ168:AS168)-'Policy projection'!$C168*'Fund Projection'!$G168,0)</f>
        <v>13.992254427257576</v>
      </c>
      <c r="AU168" s="33">
        <f t="shared" si="30"/>
        <v>247.47275426978004</v>
      </c>
    </row>
    <row r="169" spans="1:47" x14ac:dyDescent="0.3">
      <c r="A169">
        <f t="shared" si="32"/>
        <v>164</v>
      </c>
      <c r="B169">
        <f t="shared" si="31"/>
        <v>14</v>
      </c>
      <c r="C169" s="31">
        <f>IF($B169&lt;=TermLow,'Policy projection'!$C169*(PremiumLow*VLOOKUP(PremiumLow,PremiumCharge,2)),0)</f>
        <v>0</v>
      </c>
      <c r="D169" s="32">
        <f>IF($B169&lt;=TermLow,'Policy projection'!$C169*(AllocPremLow*'Fund Projection'!$E169),0)</f>
        <v>0</v>
      </c>
      <c r="E169" s="32">
        <f>IF($B169&lt;=TermLow,'Policy projection'!$E169*'Fund Projection'!$F169*AllocPremLow*VLOOKUP(TermLow-$B169,ExitCharge,2,TRUE),0)</f>
        <v>0</v>
      </c>
      <c r="F169" s="32">
        <f>IF($B169&lt;=TermLow,SUM(C169:E169)-'Policy projection'!$C169*'Fund Projection'!$G169,0)</f>
        <v>0</v>
      </c>
      <c r="G169" s="33">
        <f t="shared" si="22"/>
        <v>0</v>
      </c>
      <c r="H169" s="31">
        <f>IF($B169&lt;=TermMed,'Policy projection'!$C169*(PremiumLow*VLOOKUP(PremiumLow,PremiumCharge,2)),0)</f>
        <v>0</v>
      </c>
      <c r="I169" s="32">
        <f>IF($B169&lt;=TermMed,'Policy projection'!$C169*(AllocPremLow*'Fund Projection'!$E169),0)</f>
        <v>0</v>
      </c>
      <c r="J169" s="32">
        <f>IF($B169&lt;=TermMed,'Policy projection'!$E169*'Fund Projection'!$F169*AllocPremLow*VLOOKUP(TermMed-$B169,ExitCharge,2,TRUE),0)</f>
        <v>0</v>
      </c>
      <c r="K169" s="32">
        <f>IF($B169&lt;=TermMed,SUM(H169:J169)-'Policy projection'!$C169*'Fund Projection'!$G169,0)</f>
        <v>0</v>
      </c>
      <c r="L169" s="33">
        <f t="shared" si="23"/>
        <v>0</v>
      </c>
      <c r="M169" s="31">
        <f>IF($B169&lt;=TermHigh,'Policy projection'!$C169*(PremiumLow*VLOOKUP(PremiumLow,PremiumCharge,2)),0)</f>
        <v>0.70940013910179434</v>
      </c>
      <c r="N169" s="32">
        <f>IF($B169&lt;=TermHigh,'Policy projection'!$C169*(AllocPremLow*'Fund Projection'!$E169),0)</f>
        <v>3.6099660437251959</v>
      </c>
      <c r="O169" s="32">
        <f>IF($B169&lt;=TermHigh,'Policy projection'!$E169*'Fund Projection'!$F169*AllocPremLow*VLOOKUP(TermHigh-$B169,ExitCharge,2,TRUE),0)</f>
        <v>0</v>
      </c>
      <c r="P169" s="32">
        <f>IF($B169&lt;=TermHigh,SUM(M169:O169)-'Policy projection'!$C169*'Fund Projection'!$G169,0)</f>
        <v>3.464230725619851</v>
      </c>
      <c r="Q169" s="33">
        <f t="shared" si="24"/>
        <v>57.802895181943349</v>
      </c>
      <c r="R169" s="31">
        <f>IF($B169&lt;=TermLow,'Policy projection'!$C169*(PremiumMed*VLOOKUP(PremiumMed,PremiumCharge,2)),0)</f>
        <v>0</v>
      </c>
      <c r="S169" s="32">
        <f>IF($B169&lt;=TermLow,'Policy projection'!$C169*(AllocPremMed*'Fund Projection'!$E169),0)</f>
        <v>0</v>
      </c>
      <c r="T169" s="32">
        <f>IF($B169&lt;=TermLow,'Policy projection'!$E169*'Fund Projection'!$F169*AllocPremMed*VLOOKUP(TermLow-$B169,ExitCharge,2,TRUE),0)</f>
        <v>0</v>
      </c>
      <c r="U169" s="32">
        <f>IF($B169&lt;=TermLow,SUM(R169:T169)-'Policy projection'!$C169*'Fund Projection'!$G169,0)</f>
        <v>0</v>
      </c>
      <c r="V169" s="33">
        <f t="shared" si="25"/>
        <v>0</v>
      </c>
      <c r="W169" s="31">
        <f>IF($B169&lt;=TermMed,'Policy projection'!$C169*(PremiumMed*VLOOKUP(PremiumMed,PremiumCharge,2)),0)</f>
        <v>0</v>
      </c>
      <c r="X169" s="32">
        <f>IF($B169&lt;=TermMed,'Policy projection'!$C169*(AllocPremMed*'Fund Projection'!$E169),0)</f>
        <v>0</v>
      </c>
      <c r="Y169" s="32">
        <f>IF($B169&lt;=TermMed,'Policy projection'!$E169*'Fund Projection'!$F169*AllocPremMed*VLOOKUP(TermMed-$B169,ExitCharge,2,TRUE),0)</f>
        <v>0</v>
      </c>
      <c r="Z169" s="32">
        <f>IF($B169&lt;=TermMed,SUM(W169:Y169)-'Policy projection'!$C169*'Fund Projection'!$G169,0)</f>
        <v>0</v>
      </c>
      <c r="AA169" s="33">
        <f t="shared" si="26"/>
        <v>0</v>
      </c>
      <c r="AB169" s="31">
        <f>IF($B169&lt;=TermHigh,'Policy projection'!$C169*(PremiumMed*VLOOKUP(PremiumMed,PremiumCharge,2)),0)</f>
        <v>0.47293342606786287</v>
      </c>
      <c r="AC169" s="32">
        <f>IF($B169&lt;=TermHigh,'Policy projection'!$C169*(AllocPremMed*'Fund Projection'!$E169),0)</f>
        <v>7.3687966665730809</v>
      </c>
      <c r="AD169" s="32">
        <f>IF($B169&lt;=TermHigh,'Policy projection'!$E169*'Fund Projection'!$F169*AllocPremMed*VLOOKUP(TermHigh-$B169,ExitCharge,2,TRUE),0)</f>
        <v>0</v>
      </c>
      <c r="AE169" s="32">
        <f>IF($B169&lt;=TermHigh,SUM(AB169:AD169)-'Policy projection'!$C169*'Fund Projection'!$G169,0)</f>
        <v>6.9865946354338044</v>
      </c>
      <c r="AF169" s="33">
        <f t="shared" si="27"/>
        <v>116.70580889417772</v>
      </c>
      <c r="AG169" s="31">
        <f>IF($B169&lt;=TermLow,'Policy projection'!$C169*(PremiumHigh*VLOOKUP(PremiumHigh,PremiumCharge,2)),0)</f>
        <v>0</v>
      </c>
      <c r="AH169" s="32">
        <f>IF($B169&lt;=TermLow,'Policy projection'!$C169*(AllocPremHigh*'Fund Projection'!$E169),0)</f>
        <v>0</v>
      </c>
      <c r="AI169" s="32">
        <f>IF($B169&lt;=TermLow,'Policy projection'!$E169*'Fund Projection'!$F169*AllocPremHigh*VLOOKUP(TermLow-$B169,ExitCharge,2,TRUE),0)</f>
        <v>0</v>
      </c>
      <c r="AJ169" s="32">
        <f>IF($B169&lt;=TermLow,SUM(AG169:AI169)-'Policy projection'!$C169*'Fund Projection'!$G169,0)</f>
        <v>0</v>
      </c>
      <c r="AK169" s="33">
        <f t="shared" si="28"/>
        <v>0</v>
      </c>
      <c r="AL169" s="31">
        <f>IF($B169&lt;=TermMed,'Policy projection'!$C169*(PremiumHigh*VLOOKUP(PremiumHigh,PremiumCharge,2)),0)</f>
        <v>0</v>
      </c>
      <c r="AM169" s="32">
        <f>IF($B169&lt;=TermMed,'Policy projection'!$C169*(AllocPremHigh*'Fund Projection'!$E169),0)</f>
        <v>0</v>
      </c>
      <c r="AN169" s="32">
        <f>IF($B169&lt;=TermMed,'Policy projection'!$E169*'Fund Projection'!$F169*AllocPremHigh*VLOOKUP(TermMed-$B169,ExitCharge,2,TRUE),0)</f>
        <v>0</v>
      </c>
      <c r="AO169" s="32">
        <f>IF($B169&lt;=TermMed,SUM(AL169:AN169)-'Policy projection'!$C169*'Fund Projection'!$G169,0)</f>
        <v>0</v>
      </c>
      <c r="AP169" s="33">
        <f t="shared" si="29"/>
        <v>0</v>
      </c>
      <c r="AQ169" s="31">
        <f>IF($B169&lt;=TermHigh,'Policy projection'!$C169*(PremiumHigh*VLOOKUP(PremiumHigh,PremiumCharge,2)),0)</f>
        <v>0</v>
      </c>
      <c r="AR169" s="32">
        <f>IF($B169&lt;=TermHigh,'Policy projection'!$C169*(AllocPremHigh*'Fund Projection'!$E169),0)</f>
        <v>14.886457912268851</v>
      </c>
      <c r="AS169" s="32">
        <f>IF($B169&lt;=TermHigh,'Policy projection'!$E169*'Fund Projection'!$F169*AllocPremHigh*VLOOKUP(TermHigh-$B169,ExitCharge,2,TRUE),0)</f>
        <v>0</v>
      </c>
      <c r="AT169" s="32">
        <f>IF($B169&lt;=TermHigh,SUM(AQ169:AS169)-'Policy projection'!$C169*'Fund Projection'!$G169,0)</f>
        <v>14.031322455061712</v>
      </c>
      <c r="AU169" s="33">
        <f t="shared" si="30"/>
        <v>234.51163631864657</v>
      </c>
    </row>
    <row r="170" spans="1:47" x14ac:dyDescent="0.3">
      <c r="A170">
        <f t="shared" si="32"/>
        <v>165</v>
      </c>
      <c r="B170">
        <f t="shared" si="31"/>
        <v>14</v>
      </c>
      <c r="C170" s="31">
        <f>IF($B170&lt;=TermLow,'Policy projection'!$C170*(PremiumLow*VLOOKUP(PremiumLow,PremiumCharge,2)),0)</f>
        <v>0</v>
      </c>
      <c r="D170" s="32">
        <f>IF($B170&lt;=TermLow,'Policy projection'!$C170*(AllocPremLow*'Fund Projection'!$E170),0)</f>
        <v>0</v>
      </c>
      <c r="E170" s="32">
        <f>IF($B170&lt;=TermLow,'Policy projection'!$E170*'Fund Projection'!$F170*AllocPremLow*VLOOKUP(TermLow-$B170,ExitCharge,2,TRUE),0)</f>
        <v>0</v>
      </c>
      <c r="F170" s="32">
        <f>IF($B170&lt;=TermLow,SUM(C170:E170)-'Policy projection'!$C170*'Fund Projection'!$G170,0)</f>
        <v>0</v>
      </c>
      <c r="G170" s="33">
        <f t="shared" si="22"/>
        <v>0</v>
      </c>
      <c r="H170" s="31">
        <f>IF($B170&lt;=TermMed,'Policy projection'!$C170*(PremiumLow*VLOOKUP(PremiumLow,PremiumCharge,2)),0)</f>
        <v>0</v>
      </c>
      <c r="I170" s="32">
        <f>IF($B170&lt;=TermMed,'Policy projection'!$C170*(AllocPremLow*'Fund Projection'!$E170),0)</f>
        <v>0</v>
      </c>
      <c r="J170" s="32">
        <f>IF($B170&lt;=TermMed,'Policy projection'!$E170*'Fund Projection'!$F170*AllocPremLow*VLOOKUP(TermMed-$B170,ExitCharge,2,TRUE),0)</f>
        <v>0</v>
      </c>
      <c r="K170" s="32">
        <f>IF($B170&lt;=TermMed,SUM(H170:J170)-'Policy projection'!$C170*'Fund Projection'!$G170,0)</f>
        <v>0</v>
      </c>
      <c r="L170" s="33">
        <f t="shared" si="23"/>
        <v>0</v>
      </c>
      <c r="M170" s="31">
        <f>IF($B170&lt;=TermHigh,'Policy projection'!$C170*(PremiumLow*VLOOKUP(PremiumLow,PremiumCharge,2)),0)</f>
        <v>0.70614872179757771</v>
      </c>
      <c r="N170" s="32">
        <f>IF($B170&lt;=TermHigh,'Policy projection'!$C170*(AllocPremLow*'Fund Projection'!$E170),0)</f>
        <v>3.6184762656422347</v>
      </c>
      <c r="O170" s="32">
        <f>IF($B170&lt;=TermHigh,'Policy projection'!$E170*'Fund Projection'!$F170*AllocPremLow*VLOOKUP(TermHigh-$B170,ExitCharge,2,TRUE),0)</f>
        <v>0</v>
      </c>
      <c r="P170" s="32">
        <f>IF($B170&lt;=TermHigh,SUM(M170:O170)-'Policy projection'!$C170*'Fund Projection'!$G170,0)</f>
        <v>3.4729832930350248</v>
      </c>
      <c r="Q170" s="33">
        <f t="shared" si="24"/>
        <v>54.579509852914931</v>
      </c>
      <c r="R170" s="31">
        <f>IF($B170&lt;=TermLow,'Policy projection'!$C170*(PremiumMed*VLOOKUP(PremiumMed,PremiumCharge,2)),0)</f>
        <v>0</v>
      </c>
      <c r="S170" s="32">
        <f>IF($B170&lt;=TermLow,'Policy projection'!$C170*(AllocPremMed*'Fund Projection'!$E170),0)</f>
        <v>0</v>
      </c>
      <c r="T170" s="32">
        <f>IF($B170&lt;=TermLow,'Policy projection'!$E170*'Fund Projection'!$F170*AllocPremMed*VLOOKUP(TermLow-$B170,ExitCharge,2,TRUE),0)</f>
        <v>0</v>
      </c>
      <c r="U170" s="32">
        <f>IF($B170&lt;=TermLow,SUM(R170:T170)-'Policy projection'!$C170*'Fund Projection'!$G170,0)</f>
        <v>0</v>
      </c>
      <c r="V170" s="33">
        <f t="shared" si="25"/>
        <v>0</v>
      </c>
      <c r="W170" s="31">
        <f>IF($B170&lt;=TermMed,'Policy projection'!$C170*(PremiumMed*VLOOKUP(PremiumMed,PremiumCharge,2)),0)</f>
        <v>0</v>
      </c>
      <c r="X170" s="32">
        <f>IF($B170&lt;=TermMed,'Policy projection'!$C170*(AllocPremMed*'Fund Projection'!$E170),0)</f>
        <v>0</v>
      </c>
      <c r="Y170" s="32">
        <f>IF($B170&lt;=TermMed,'Policy projection'!$E170*'Fund Projection'!$F170*AllocPremMed*VLOOKUP(TermMed-$B170,ExitCharge,2,TRUE),0)</f>
        <v>0</v>
      </c>
      <c r="Z170" s="32">
        <f>IF($B170&lt;=TermMed,SUM(W170:Y170)-'Policy projection'!$C170*'Fund Projection'!$G170,0)</f>
        <v>0</v>
      </c>
      <c r="AA170" s="33">
        <f t="shared" si="26"/>
        <v>0</v>
      </c>
      <c r="AB170" s="31">
        <f>IF($B170&lt;=TermHigh,'Policy projection'!$C170*(PremiumMed*VLOOKUP(PremiumMed,PremiumCharge,2)),0)</f>
        <v>0.47076581453171851</v>
      </c>
      <c r="AC170" s="32">
        <f>IF($B170&lt;=TermHigh,'Policy projection'!$C170*(AllocPremMed*'Fund Projection'!$E170),0)</f>
        <v>7.3861680473934275</v>
      </c>
      <c r="AD170" s="32">
        <f>IF($B170&lt;=TermHigh,'Policy projection'!$E170*'Fund Projection'!$F170*AllocPremMed*VLOOKUP(TermHigh-$B170,ExitCharge,2,TRUE),0)</f>
        <v>0</v>
      </c>
      <c r="AE170" s="32">
        <f>IF($B170&lt;=TermHigh,SUM(AB170:AD170)-'Policy projection'!$C170*'Fund Projection'!$G170,0)</f>
        <v>7.0052921675203583</v>
      </c>
      <c r="AF170" s="33">
        <f t="shared" si="27"/>
        <v>110.20548846246966</v>
      </c>
      <c r="AG170" s="31">
        <f>IF($B170&lt;=TermLow,'Policy projection'!$C170*(PremiumHigh*VLOOKUP(PremiumHigh,PremiumCharge,2)),0)</f>
        <v>0</v>
      </c>
      <c r="AH170" s="32">
        <f>IF($B170&lt;=TermLow,'Policy projection'!$C170*(AllocPremHigh*'Fund Projection'!$E170),0)</f>
        <v>0</v>
      </c>
      <c r="AI170" s="32">
        <f>IF($B170&lt;=TermLow,'Policy projection'!$E170*'Fund Projection'!$F170*AllocPremHigh*VLOOKUP(TermLow-$B170,ExitCharge,2,TRUE),0)</f>
        <v>0</v>
      </c>
      <c r="AJ170" s="32">
        <f>IF($B170&lt;=TermLow,SUM(AG170:AI170)-'Policy projection'!$C170*'Fund Projection'!$G170,0)</f>
        <v>0</v>
      </c>
      <c r="AK170" s="33">
        <f t="shared" si="28"/>
        <v>0</v>
      </c>
      <c r="AL170" s="31">
        <f>IF($B170&lt;=TermMed,'Policy projection'!$C170*(PremiumHigh*VLOOKUP(PremiumHigh,PremiumCharge,2)),0)</f>
        <v>0</v>
      </c>
      <c r="AM170" s="32">
        <f>IF($B170&lt;=TermMed,'Policy projection'!$C170*(AllocPremHigh*'Fund Projection'!$E170),0)</f>
        <v>0</v>
      </c>
      <c r="AN170" s="32">
        <f>IF($B170&lt;=TermMed,'Policy projection'!$E170*'Fund Projection'!$F170*AllocPremHigh*VLOOKUP(TermMed-$B170,ExitCharge,2,TRUE),0)</f>
        <v>0</v>
      </c>
      <c r="AO170" s="32">
        <f>IF($B170&lt;=TermMed,SUM(AL170:AN170)-'Policy projection'!$C170*'Fund Projection'!$G170,0)</f>
        <v>0</v>
      </c>
      <c r="AP170" s="33">
        <f t="shared" si="29"/>
        <v>0</v>
      </c>
      <c r="AQ170" s="31">
        <f>IF($B170&lt;=TermHigh,'Policy projection'!$C170*(PremiumHigh*VLOOKUP(PremiumHigh,PremiumCharge,2)),0)</f>
        <v>0</v>
      </c>
      <c r="AR170" s="32">
        <f>IF($B170&lt;=TermHigh,'Policy projection'!$C170*(AllocPremHigh*'Fund Projection'!$E170),0)</f>
        <v>14.921551610895813</v>
      </c>
      <c r="AS170" s="32">
        <f>IF($B170&lt;=TermHigh,'Policy projection'!$E170*'Fund Projection'!$F170*AllocPremHigh*VLOOKUP(TermHigh-$B170,ExitCharge,2,TRUE),0)</f>
        <v>0</v>
      </c>
      <c r="AT170" s="32">
        <f>IF($B170&lt;=TermHigh,SUM(AQ170:AS170)-'Policy projection'!$C170*'Fund Projection'!$G170,0)</f>
        <v>14.069909916491026</v>
      </c>
      <c r="AU170" s="33">
        <f t="shared" si="30"/>
        <v>221.4574456815792</v>
      </c>
    </row>
    <row r="171" spans="1:47" x14ac:dyDescent="0.3">
      <c r="A171">
        <f t="shared" si="32"/>
        <v>166</v>
      </c>
      <c r="B171">
        <f t="shared" si="31"/>
        <v>14</v>
      </c>
      <c r="C171" s="31">
        <f>IF($B171&lt;=TermLow,'Policy projection'!$C171*(PremiumLow*VLOOKUP(PremiumLow,PremiumCharge,2)),0)</f>
        <v>0</v>
      </c>
      <c r="D171" s="32">
        <f>IF($B171&lt;=TermLow,'Policy projection'!$C171*(AllocPremLow*'Fund Projection'!$E171),0)</f>
        <v>0</v>
      </c>
      <c r="E171" s="32">
        <f>IF($B171&lt;=TermLow,'Policy projection'!$E171*'Fund Projection'!$F171*AllocPremLow*VLOOKUP(TermLow-$B171,ExitCharge,2,TRUE),0)</f>
        <v>0</v>
      </c>
      <c r="F171" s="32">
        <f>IF($B171&lt;=TermLow,SUM(C171:E171)-'Policy projection'!$C171*'Fund Projection'!$G171,0)</f>
        <v>0</v>
      </c>
      <c r="G171" s="33">
        <f t="shared" si="22"/>
        <v>0</v>
      </c>
      <c r="H171" s="31">
        <f>IF($B171&lt;=TermMed,'Policy projection'!$C171*(PremiumLow*VLOOKUP(PremiumLow,PremiumCharge,2)),0)</f>
        <v>0</v>
      </c>
      <c r="I171" s="32">
        <f>IF($B171&lt;=TermMed,'Policy projection'!$C171*(AllocPremLow*'Fund Projection'!$E171),0)</f>
        <v>0</v>
      </c>
      <c r="J171" s="32">
        <f>IF($B171&lt;=TermMed,'Policy projection'!$E171*'Fund Projection'!$F171*AllocPremLow*VLOOKUP(TermMed-$B171,ExitCharge,2,TRUE),0)</f>
        <v>0</v>
      </c>
      <c r="K171" s="32">
        <f>IF($B171&lt;=TermMed,SUM(H171:J171)-'Policy projection'!$C171*'Fund Projection'!$G171,0)</f>
        <v>0</v>
      </c>
      <c r="L171" s="33">
        <f t="shared" si="23"/>
        <v>0</v>
      </c>
      <c r="M171" s="31">
        <f>IF($B171&lt;=TermHigh,'Policy projection'!$C171*(PremiumLow*VLOOKUP(PremiumLow,PremiumCharge,2)),0)</f>
        <v>0.70291220682267219</v>
      </c>
      <c r="N171" s="32">
        <f>IF($B171&lt;=TermHigh,'Policy projection'!$C171*(AllocPremLow*'Fund Projection'!$E171),0)</f>
        <v>3.6268741593084939</v>
      </c>
      <c r="O171" s="32">
        <f>IF($B171&lt;=TermHigh,'Policy projection'!$E171*'Fund Projection'!$F171*AllocPremLow*VLOOKUP(TermHigh-$B171,ExitCharge,2,TRUE),0)</f>
        <v>0</v>
      </c>
      <c r="P171" s="32">
        <f>IF($B171&lt;=TermHigh,SUM(M171:O171)-'Policy projection'!$C171*'Fund Projection'!$G171,0)</f>
        <v>3.4816241603240807</v>
      </c>
      <c r="Q171" s="33">
        <f t="shared" si="24"/>
        <v>51.333941184267054</v>
      </c>
      <c r="R171" s="31">
        <f>IF($B171&lt;=TermLow,'Policy projection'!$C171*(PremiumMed*VLOOKUP(PremiumMed,PremiumCharge,2)),0)</f>
        <v>0</v>
      </c>
      <c r="S171" s="32">
        <f>IF($B171&lt;=TermLow,'Policy projection'!$C171*(AllocPremMed*'Fund Projection'!$E171),0)</f>
        <v>0</v>
      </c>
      <c r="T171" s="32">
        <f>IF($B171&lt;=TermLow,'Policy projection'!$E171*'Fund Projection'!$F171*AllocPremMed*VLOOKUP(TermLow-$B171,ExitCharge,2,TRUE),0)</f>
        <v>0</v>
      </c>
      <c r="U171" s="32">
        <f>IF($B171&lt;=TermLow,SUM(R171:T171)-'Policy projection'!$C171*'Fund Projection'!$G171,0)</f>
        <v>0</v>
      </c>
      <c r="V171" s="33">
        <f t="shared" si="25"/>
        <v>0</v>
      </c>
      <c r="W171" s="31">
        <f>IF($B171&lt;=TermMed,'Policy projection'!$C171*(PremiumMed*VLOOKUP(PremiumMed,PremiumCharge,2)),0)</f>
        <v>0</v>
      </c>
      <c r="X171" s="32">
        <f>IF($B171&lt;=TermMed,'Policy projection'!$C171*(AllocPremMed*'Fund Projection'!$E171),0)</f>
        <v>0</v>
      </c>
      <c r="Y171" s="32">
        <f>IF($B171&lt;=TermMed,'Policy projection'!$E171*'Fund Projection'!$F171*AllocPremMed*VLOOKUP(TermMed-$B171,ExitCharge,2,TRUE),0)</f>
        <v>0</v>
      </c>
      <c r="Z171" s="32">
        <f>IF($B171&lt;=TermMed,SUM(W171:Y171)-'Policy projection'!$C171*'Fund Projection'!$G171,0)</f>
        <v>0</v>
      </c>
      <c r="AA171" s="33">
        <f t="shared" si="26"/>
        <v>0</v>
      </c>
      <c r="AB171" s="31">
        <f>IF($B171&lt;=TermHigh,'Policy projection'!$C171*(PremiumMed*VLOOKUP(PremiumMed,PremiumCharge,2)),0)</f>
        <v>0.46860813788178146</v>
      </c>
      <c r="AC171" s="32">
        <f>IF($B171&lt;=TermHigh,'Policy projection'!$C171*(AllocPremMed*'Fund Projection'!$E171),0)</f>
        <v>7.403310139619399</v>
      </c>
      <c r="AD171" s="32">
        <f>IF($B171&lt;=TermHigh,'Policy projection'!$E171*'Fund Projection'!$F171*AllocPremMed*VLOOKUP(TermHigh-$B171,ExitCharge,2,TRUE),0)</f>
        <v>0</v>
      </c>
      <c r="AE171" s="32">
        <f>IF($B171&lt;=TermHigh,SUM(AB171:AD171)-'Policy projection'!$C171*'Fund Projection'!$G171,0)</f>
        <v>7.0237560716940948</v>
      </c>
      <c r="AF171" s="33">
        <f t="shared" si="27"/>
        <v>103.6593858302096</v>
      </c>
      <c r="AG171" s="31">
        <f>IF($B171&lt;=TermLow,'Policy projection'!$C171*(PremiumHigh*VLOOKUP(PremiumHigh,PremiumCharge,2)),0)</f>
        <v>0</v>
      </c>
      <c r="AH171" s="32">
        <f>IF($B171&lt;=TermLow,'Policy projection'!$C171*(AllocPremHigh*'Fund Projection'!$E171),0)</f>
        <v>0</v>
      </c>
      <c r="AI171" s="32">
        <f>IF($B171&lt;=TermLow,'Policy projection'!$E171*'Fund Projection'!$F171*AllocPremHigh*VLOOKUP(TermLow-$B171,ExitCharge,2,TRUE),0)</f>
        <v>0</v>
      </c>
      <c r="AJ171" s="32">
        <f>IF($B171&lt;=TermLow,SUM(AG171:AI171)-'Policy projection'!$C171*'Fund Projection'!$G171,0)</f>
        <v>0</v>
      </c>
      <c r="AK171" s="33">
        <f t="shared" si="28"/>
        <v>0</v>
      </c>
      <c r="AL171" s="31">
        <f>IF($B171&lt;=TermMed,'Policy projection'!$C171*(PremiumHigh*VLOOKUP(PremiumHigh,PremiumCharge,2)),0)</f>
        <v>0</v>
      </c>
      <c r="AM171" s="32">
        <f>IF($B171&lt;=TermMed,'Policy projection'!$C171*(AllocPremHigh*'Fund Projection'!$E171),0)</f>
        <v>0</v>
      </c>
      <c r="AN171" s="32">
        <f>IF($B171&lt;=TermMed,'Policy projection'!$E171*'Fund Projection'!$F171*AllocPremHigh*VLOOKUP(TermMed-$B171,ExitCharge,2,TRUE),0)</f>
        <v>0</v>
      </c>
      <c r="AO171" s="32">
        <f>IF($B171&lt;=TermMed,SUM(AL171:AN171)-'Policy projection'!$C171*'Fund Projection'!$G171,0)</f>
        <v>0</v>
      </c>
      <c r="AP171" s="33">
        <f t="shared" si="29"/>
        <v>0</v>
      </c>
      <c r="AQ171" s="31">
        <f>IF($B171&lt;=TermHigh,'Policy projection'!$C171*(PremiumHigh*VLOOKUP(PremiumHigh,PremiumCharge,2)),0)</f>
        <v>0</v>
      </c>
      <c r="AR171" s="32">
        <f>IF($B171&lt;=TermHigh,'Policy projection'!$C171*(AllocPremHigh*'Fund Projection'!$E171),0)</f>
        <v>14.956182100241211</v>
      </c>
      <c r="AS171" s="32">
        <f>IF($B171&lt;=TermHigh,'Policy projection'!$E171*'Fund Projection'!$F171*AllocPremHigh*VLOOKUP(TermHigh-$B171,ExitCharge,2,TRUE),0)</f>
        <v>0</v>
      </c>
      <c r="AT171" s="32">
        <f>IF($B171&lt;=TermHigh,SUM(AQ171:AS171)-'Policy projection'!$C171*'Fund Projection'!$G171,0)</f>
        <v>14.108019894434126</v>
      </c>
      <c r="AU171" s="33">
        <f t="shared" si="30"/>
        <v>208.31027512209477</v>
      </c>
    </row>
    <row r="172" spans="1:47" x14ac:dyDescent="0.3">
      <c r="A172">
        <f t="shared" si="32"/>
        <v>167</v>
      </c>
      <c r="B172">
        <f t="shared" si="31"/>
        <v>14</v>
      </c>
      <c r="C172" s="31">
        <f>IF($B172&lt;=TermLow,'Policy projection'!$C172*(PremiumLow*VLOOKUP(PremiumLow,PremiumCharge,2)),0)</f>
        <v>0</v>
      </c>
      <c r="D172" s="32">
        <f>IF($B172&lt;=TermLow,'Policy projection'!$C172*(AllocPremLow*'Fund Projection'!$E172),0)</f>
        <v>0</v>
      </c>
      <c r="E172" s="32">
        <f>IF($B172&lt;=TermLow,'Policy projection'!$E172*'Fund Projection'!$F172*AllocPremLow*VLOOKUP(TermLow-$B172,ExitCharge,2,TRUE),0)</f>
        <v>0</v>
      </c>
      <c r="F172" s="32">
        <f>IF($B172&lt;=TermLow,SUM(C172:E172)-'Policy projection'!$C172*'Fund Projection'!$G172,0)</f>
        <v>0</v>
      </c>
      <c r="G172" s="33">
        <f t="shared" si="22"/>
        <v>0</v>
      </c>
      <c r="H172" s="31">
        <f>IF($B172&lt;=TermMed,'Policy projection'!$C172*(PremiumLow*VLOOKUP(PremiumLow,PremiumCharge,2)),0)</f>
        <v>0</v>
      </c>
      <c r="I172" s="32">
        <f>IF($B172&lt;=TermMed,'Policy projection'!$C172*(AllocPremLow*'Fund Projection'!$E172),0)</f>
        <v>0</v>
      </c>
      <c r="J172" s="32">
        <f>IF($B172&lt;=TermMed,'Policy projection'!$E172*'Fund Projection'!$F172*AllocPremLow*VLOOKUP(TermMed-$B172,ExitCharge,2,TRUE),0)</f>
        <v>0</v>
      </c>
      <c r="K172" s="32">
        <f>IF($B172&lt;=TermMed,SUM(H172:J172)-'Policy projection'!$C172*'Fund Projection'!$G172,0)</f>
        <v>0</v>
      </c>
      <c r="L172" s="33">
        <f t="shared" si="23"/>
        <v>0</v>
      </c>
      <c r="M172" s="31">
        <f>IF($B172&lt;=TermHigh,'Policy projection'!$C172*(PremiumLow*VLOOKUP(PremiumLow,PremiumCharge,2)),0)</f>
        <v>0.6996905258747349</v>
      </c>
      <c r="N172" s="32">
        <f>IF($B172&lt;=TermHigh,'Policy projection'!$C172*(AllocPremLow*'Fund Projection'!$E172),0)</f>
        <v>3.6351604541328988</v>
      </c>
      <c r="O172" s="32">
        <f>IF($B172&lt;=TermHigh,'Policy projection'!$E172*'Fund Projection'!$F172*AllocPremLow*VLOOKUP(TermHigh-$B172,ExitCharge,2,TRUE),0)</f>
        <v>0</v>
      </c>
      <c r="P172" s="32">
        <f>IF($B172&lt;=TermHigh,SUM(M172:O172)-'Policy projection'!$C172*'Fund Projection'!$G172,0)</f>
        <v>3.4901540469126493</v>
      </c>
      <c r="Q172" s="33">
        <f t="shared" si="24"/>
        <v>48.066208445544085</v>
      </c>
      <c r="R172" s="31">
        <f>IF($B172&lt;=TermLow,'Policy projection'!$C172*(PremiumMed*VLOOKUP(PremiumMed,PremiumCharge,2)),0)</f>
        <v>0</v>
      </c>
      <c r="S172" s="32">
        <f>IF($B172&lt;=TermLow,'Policy projection'!$C172*(AllocPremMed*'Fund Projection'!$E172),0)</f>
        <v>0</v>
      </c>
      <c r="T172" s="32">
        <f>IF($B172&lt;=TermLow,'Policy projection'!$E172*'Fund Projection'!$F172*AllocPremMed*VLOOKUP(TermLow-$B172,ExitCharge,2,TRUE),0)</f>
        <v>0</v>
      </c>
      <c r="U172" s="32">
        <f>IF($B172&lt;=TermLow,SUM(R172:T172)-'Policy projection'!$C172*'Fund Projection'!$G172,0)</f>
        <v>0</v>
      </c>
      <c r="V172" s="33">
        <f t="shared" si="25"/>
        <v>0</v>
      </c>
      <c r="W172" s="31">
        <f>IF($B172&lt;=TermMed,'Policy projection'!$C172*(PremiumMed*VLOOKUP(PremiumMed,PremiumCharge,2)),0)</f>
        <v>0</v>
      </c>
      <c r="X172" s="32">
        <f>IF($B172&lt;=TermMed,'Policy projection'!$C172*(AllocPremMed*'Fund Projection'!$E172),0)</f>
        <v>0</v>
      </c>
      <c r="Y172" s="32">
        <f>IF($B172&lt;=TermMed,'Policy projection'!$E172*'Fund Projection'!$F172*AllocPremMed*VLOOKUP(TermMed-$B172,ExitCharge,2,TRUE),0)</f>
        <v>0</v>
      </c>
      <c r="Z172" s="32">
        <f>IF($B172&lt;=TermMed,SUM(W172:Y172)-'Policy projection'!$C172*'Fund Projection'!$G172,0)</f>
        <v>0</v>
      </c>
      <c r="AA172" s="33">
        <f t="shared" si="26"/>
        <v>0</v>
      </c>
      <c r="AB172" s="31">
        <f>IF($B172&lt;=TermHigh,'Policy projection'!$C172*(PremiumMed*VLOOKUP(PremiumMed,PremiumCharge,2)),0)</f>
        <v>0.4664603505831566</v>
      </c>
      <c r="AC172" s="32">
        <f>IF($B172&lt;=TermHigh,'Policy projection'!$C172*(AllocPremMed*'Fund Projection'!$E172),0)</f>
        <v>7.4202244321475668</v>
      </c>
      <c r="AD172" s="32">
        <f>IF($B172&lt;=TermHigh,'Policy projection'!$E172*'Fund Projection'!$F172*AllocPremMed*VLOOKUP(TermHigh-$B172,ExitCharge,2,TRUE),0)</f>
        <v>0</v>
      </c>
      <c r="AE172" s="32">
        <f>IF($B172&lt;=TermHigh,SUM(AB172:AD172)-'Policy projection'!$C172*'Fund Projection'!$G172,0)</f>
        <v>7.0419878496357393</v>
      </c>
      <c r="AF172" s="33">
        <f t="shared" si="27"/>
        <v>97.067543866141378</v>
      </c>
      <c r="AG172" s="31">
        <f>IF($B172&lt;=TermLow,'Policy projection'!$C172*(PremiumHigh*VLOOKUP(PremiumHigh,PremiumCharge,2)),0)</f>
        <v>0</v>
      </c>
      <c r="AH172" s="32">
        <f>IF($B172&lt;=TermLow,'Policy projection'!$C172*(AllocPremHigh*'Fund Projection'!$E172),0)</f>
        <v>0</v>
      </c>
      <c r="AI172" s="32">
        <f>IF($B172&lt;=TermLow,'Policy projection'!$E172*'Fund Projection'!$F172*AllocPremHigh*VLOOKUP(TermLow-$B172,ExitCharge,2,TRUE),0)</f>
        <v>0</v>
      </c>
      <c r="AJ172" s="32">
        <f>IF($B172&lt;=TermLow,SUM(AG172:AI172)-'Policy projection'!$C172*'Fund Projection'!$G172,0)</f>
        <v>0</v>
      </c>
      <c r="AK172" s="33">
        <f t="shared" si="28"/>
        <v>0</v>
      </c>
      <c r="AL172" s="31">
        <f>IF($B172&lt;=TermMed,'Policy projection'!$C172*(PremiumHigh*VLOOKUP(PremiumHigh,PremiumCharge,2)),0)</f>
        <v>0</v>
      </c>
      <c r="AM172" s="32">
        <f>IF($B172&lt;=TermMed,'Policy projection'!$C172*(AllocPremHigh*'Fund Projection'!$E172),0)</f>
        <v>0</v>
      </c>
      <c r="AN172" s="32">
        <f>IF($B172&lt;=TermMed,'Policy projection'!$E172*'Fund Projection'!$F172*AllocPremHigh*VLOOKUP(TermMed-$B172,ExitCharge,2,TRUE),0)</f>
        <v>0</v>
      </c>
      <c r="AO172" s="32">
        <f>IF($B172&lt;=TermMed,SUM(AL172:AN172)-'Policy projection'!$C172*'Fund Projection'!$G172,0)</f>
        <v>0</v>
      </c>
      <c r="AP172" s="33">
        <f t="shared" si="29"/>
        <v>0</v>
      </c>
      <c r="AQ172" s="31">
        <f>IF($B172&lt;=TermHigh,'Policy projection'!$C172*(PremiumHigh*VLOOKUP(PremiumHigh,PremiumCharge,2)),0)</f>
        <v>0</v>
      </c>
      <c r="AR172" s="32">
        <f>IF($B172&lt;=TermHigh,'Policy projection'!$C172*(AllocPremHigh*'Fund Projection'!$E172),0)</f>
        <v>14.990352388176904</v>
      </c>
      <c r="AS172" s="32">
        <f>IF($B172&lt;=TermHigh,'Policy projection'!$E172*'Fund Projection'!$F172*AllocPremHigh*VLOOKUP(TermHigh-$B172,ExitCharge,2,TRUE),0)</f>
        <v>0</v>
      </c>
      <c r="AT172" s="32">
        <f>IF($B172&lt;=TermHigh,SUM(AQ172:AS172)-'Policy projection'!$C172*'Fund Projection'!$G172,0)</f>
        <v>14.14565545508192</v>
      </c>
      <c r="AU172" s="33">
        <f t="shared" si="30"/>
        <v>195.07021470733602</v>
      </c>
    </row>
    <row r="173" spans="1:47" x14ac:dyDescent="0.3">
      <c r="A173">
        <f t="shared" si="32"/>
        <v>168</v>
      </c>
      <c r="B173">
        <f t="shared" si="31"/>
        <v>14</v>
      </c>
      <c r="C173" s="31">
        <f>IF($B173&lt;=TermLow,'Policy projection'!$C173*(PremiumLow*VLOOKUP(PremiumLow,PremiumCharge,2)),0)</f>
        <v>0</v>
      </c>
      <c r="D173" s="32">
        <f>IF($B173&lt;=TermLow,'Policy projection'!$C173*(AllocPremLow*'Fund Projection'!$E173),0)</f>
        <v>0</v>
      </c>
      <c r="E173" s="32">
        <f>IF($B173&lt;=TermLow,'Policy projection'!$E173*'Fund Projection'!$F173*AllocPremLow*VLOOKUP(TermLow-$B173,ExitCharge,2,TRUE),0)</f>
        <v>0</v>
      </c>
      <c r="F173" s="32">
        <f>IF($B173&lt;=TermLow,SUM(C173:E173)-'Policy projection'!$C173*'Fund Projection'!$G173,0)</f>
        <v>0</v>
      </c>
      <c r="G173" s="33">
        <f t="shared" si="22"/>
        <v>0</v>
      </c>
      <c r="H173" s="31">
        <f>IF($B173&lt;=TermMed,'Policy projection'!$C173*(PremiumLow*VLOOKUP(PremiumLow,PremiumCharge,2)),0)</f>
        <v>0</v>
      </c>
      <c r="I173" s="32">
        <f>IF($B173&lt;=TermMed,'Policy projection'!$C173*(AllocPremLow*'Fund Projection'!$E173),0)</f>
        <v>0</v>
      </c>
      <c r="J173" s="32">
        <f>IF($B173&lt;=TermMed,'Policy projection'!$E173*'Fund Projection'!$F173*AllocPremLow*VLOOKUP(TermMed-$B173,ExitCharge,2,TRUE),0)</f>
        <v>0</v>
      </c>
      <c r="K173" s="32">
        <f>IF($B173&lt;=TermMed,SUM(H173:J173)-'Policy projection'!$C173*'Fund Projection'!$G173,0)</f>
        <v>0</v>
      </c>
      <c r="L173" s="33">
        <f t="shared" si="23"/>
        <v>0</v>
      </c>
      <c r="M173" s="31">
        <f>IF($B173&lt;=TermHigh,'Policy projection'!$C173*(PremiumLow*VLOOKUP(PremiumLow,PremiumCharge,2)),0)</f>
        <v>0.69648361096447564</v>
      </c>
      <c r="N173" s="32">
        <f>IF($B173&lt;=TermHigh,'Policy projection'!$C173*(AllocPremLow*'Fund Projection'!$E173),0)</f>
        <v>3.6433358755533329</v>
      </c>
      <c r="O173" s="32">
        <f>IF($B173&lt;=TermHigh,'Policy projection'!$E173*'Fund Projection'!$F173*AllocPremLow*VLOOKUP(TermHigh-$B173,ExitCharge,2,TRUE),0)</f>
        <v>0</v>
      </c>
      <c r="P173" s="32">
        <f>IF($B173&lt;=TermHigh,SUM(M173:O173)-'Policy projection'!$C173*'Fund Projection'!$G173,0)</f>
        <v>3.4985736683301005</v>
      </c>
      <c r="Q173" s="33">
        <f t="shared" si="24"/>
        <v>44.776330267154535</v>
      </c>
      <c r="R173" s="31">
        <f>IF($B173&lt;=TermLow,'Policy projection'!$C173*(PremiumMed*VLOOKUP(PremiumMed,PremiumCharge,2)),0)</f>
        <v>0</v>
      </c>
      <c r="S173" s="32">
        <f>IF($B173&lt;=TermLow,'Policy projection'!$C173*(AllocPremMed*'Fund Projection'!$E173),0)</f>
        <v>0</v>
      </c>
      <c r="T173" s="32">
        <f>IF($B173&lt;=TermLow,'Policy projection'!$E173*'Fund Projection'!$F173*AllocPremMed*VLOOKUP(TermLow-$B173,ExitCharge,2,TRUE),0)</f>
        <v>0</v>
      </c>
      <c r="U173" s="32">
        <f>IF($B173&lt;=TermLow,SUM(R173:T173)-'Policy projection'!$C173*'Fund Projection'!$G173,0)</f>
        <v>0</v>
      </c>
      <c r="V173" s="33">
        <f t="shared" si="25"/>
        <v>0</v>
      </c>
      <c r="W173" s="31">
        <f>IF($B173&lt;=TermMed,'Policy projection'!$C173*(PremiumMed*VLOOKUP(PremiumMed,PremiumCharge,2)),0)</f>
        <v>0</v>
      </c>
      <c r="X173" s="32">
        <f>IF($B173&lt;=TermMed,'Policy projection'!$C173*(AllocPremMed*'Fund Projection'!$E173),0)</f>
        <v>0</v>
      </c>
      <c r="Y173" s="32">
        <f>IF($B173&lt;=TermMed,'Policy projection'!$E173*'Fund Projection'!$F173*AllocPremMed*VLOOKUP(TermMed-$B173,ExitCharge,2,TRUE),0)</f>
        <v>0</v>
      </c>
      <c r="Z173" s="32">
        <f>IF($B173&lt;=TermMed,SUM(W173:Y173)-'Policy projection'!$C173*'Fund Projection'!$G173,0)</f>
        <v>0</v>
      </c>
      <c r="AA173" s="33">
        <f t="shared" si="26"/>
        <v>0</v>
      </c>
      <c r="AB173" s="31">
        <f>IF($B173&lt;=TermHigh,'Policy projection'!$C173*(PremiumMed*VLOOKUP(PremiumMed,PremiumCharge,2)),0)</f>
        <v>0.46432240730965046</v>
      </c>
      <c r="AC173" s="32">
        <f>IF($B173&lt;=TermHigh,'Policy projection'!$C173*(AllocPremMed*'Fund Projection'!$E173),0)</f>
        <v>7.4369124057686591</v>
      </c>
      <c r="AD173" s="32">
        <f>IF($B173&lt;=TermHigh,'Policy projection'!$E173*'Fund Projection'!$F173*AllocPremMed*VLOOKUP(TermHigh-$B173,ExitCharge,2,TRUE),0)</f>
        <v>0</v>
      </c>
      <c r="AE173" s="32">
        <f>IF($B173&lt;=TermHigh,SUM(AB173:AD173)-'Policy projection'!$C173*'Fund Projection'!$G173,0)</f>
        <v>7.0599889948906007</v>
      </c>
      <c r="AF173" s="33">
        <f t="shared" si="27"/>
        <v>90.430004115947881</v>
      </c>
      <c r="AG173" s="31">
        <f>IF($B173&lt;=TermLow,'Policy projection'!$C173*(PremiumHigh*VLOOKUP(PremiumHigh,PremiumCharge,2)),0)</f>
        <v>0</v>
      </c>
      <c r="AH173" s="32">
        <f>IF($B173&lt;=TermLow,'Policy projection'!$C173*(AllocPremHigh*'Fund Projection'!$E173),0)</f>
        <v>0</v>
      </c>
      <c r="AI173" s="32">
        <f>IF($B173&lt;=TermLow,'Policy projection'!$E173*'Fund Projection'!$F173*AllocPremHigh*VLOOKUP(TermLow-$B173,ExitCharge,2,TRUE),0)</f>
        <v>0</v>
      </c>
      <c r="AJ173" s="32">
        <f>IF($B173&lt;=TermLow,SUM(AG173:AI173)-'Policy projection'!$C173*'Fund Projection'!$G173,0)</f>
        <v>0</v>
      </c>
      <c r="AK173" s="33">
        <f t="shared" si="28"/>
        <v>0</v>
      </c>
      <c r="AL173" s="31">
        <f>IF($B173&lt;=TermMed,'Policy projection'!$C173*(PremiumHigh*VLOOKUP(PremiumHigh,PremiumCharge,2)),0)</f>
        <v>0</v>
      </c>
      <c r="AM173" s="32">
        <f>IF($B173&lt;=TermMed,'Policy projection'!$C173*(AllocPremHigh*'Fund Projection'!$E173),0)</f>
        <v>0</v>
      </c>
      <c r="AN173" s="32">
        <f>IF($B173&lt;=TermMed,'Policy projection'!$E173*'Fund Projection'!$F173*AllocPremHigh*VLOOKUP(TermMed-$B173,ExitCharge,2,TRUE),0)</f>
        <v>0</v>
      </c>
      <c r="AO173" s="32">
        <f>IF($B173&lt;=TermMed,SUM(AL173:AN173)-'Policy projection'!$C173*'Fund Projection'!$G173,0)</f>
        <v>0</v>
      </c>
      <c r="AP173" s="33">
        <f t="shared" si="29"/>
        <v>0</v>
      </c>
      <c r="AQ173" s="31">
        <f>IF($B173&lt;=TermHigh,'Policy projection'!$C173*(PremiumHigh*VLOOKUP(PremiumHigh,PremiumCharge,2)),0)</f>
        <v>0</v>
      </c>
      <c r="AR173" s="32">
        <f>IF($B173&lt;=TermHigh,'Policy projection'!$C173*(AllocPremHigh*'Fund Projection'!$E173),0)</f>
        <v>15.024065466199312</v>
      </c>
      <c r="AS173" s="32">
        <f>IF($B173&lt;=TermHigh,'Policy projection'!$E173*'Fund Projection'!$F173*AllocPremHigh*VLOOKUP(TermHigh-$B173,ExitCharge,2,TRUE),0)</f>
        <v>0</v>
      </c>
      <c r="AT173" s="32">
        <f>IF($B173&lt;=TermHigh,SUM(AQ173:AS173)-'Policy projection'!$C173*'Fund Projection'!$G173,0)</f>
        <v>14.182819648011604</v>
      </c>
      <c r="AU173" s="33">
        <f t="shared" si="30"/>
        <v>181.73735181353467</v>
      </c>
    </row>
    <row r="174" spans="1:47" x14ac:dyDescent="0.3">
      <c r="A174">
        <f t="shared" si="32"/>
        <v>169</v>
      </c>
      <c r="B174">
        <f t="shared" si="31"/>
        <v>15</v>
      </c>
      <c r="C174" s="31">
        <f>IF($B174&lt;=TermLow,'Policy projection'!$C174*(PremiumLow*VLOOKUP(PremiumLow,PremiumCharge,2)),0)</f>
        <v>0</v>
      </c>
      <c r="D174" s="32">
        <f>IF($B174&lt;=TermLow,'Policy projection'!$C174*(AllocPremLow*'Fund Projection'!$E174),0)</f>
        <v>0</v>
      </c>
      <c r="E174" s="32">
        <f>IF($B174&lt;=TermLow,'Policy projection'!$E174*'Fund Projection'!$F174*AllocPremLow*VLOOKUP(TermLow-$B174,ExitCharge,2,TRUE),0)</f>
        <v>0</v>
      </c>
      <c r="F174" s="32">
        <f>IF($B174&lt;=TermLow,SUM(C174:E174)-'Policy projection'!$C174*'Fund Projection'!$G174,0)</f>
        <v>0</v>
      </c>
      <c r="G174" s="33">
        <f t="shared" si="22"/>
        <v>0</v>
      </c>
      <c r="H174" s="31">
        <f>IF($B174&lt;=TermMed,'Policy projection'!$C174*(PremiumLow*VLOOKUP(PremiumLow,PremiumCharge,2)),0)</f>
        <v>0</v>
      </c>
      <c r="I174" s="32">
        <f>IF($B174&lt;=TermMed,'Policy projection'!$C174*(AllocPremLow*'Fund Projection'!$E174),0)</f>
        <v>0</v>
      </c>
      <c r="J174" s="32">
        <f>IF($B174&lt;=TermMed,'Policy projection'!$E174*'Fund Projection'!$F174*AllocPremLow*VLOOKUP(TermMed-$B174,ExitCharge,2,TRUE),0)</f>
        <v>0</v>
      </c>
      <c r="K174" s="32">
        <f>IF($B174&lt;=TermMed,SUM(H174:J174)-'Policy projection'!$C174*'Fund Projection'!$G174,0)</f>
        <v>0</v>
      </c>
      <c r="L174" s="33">
        <f t="shared" si="23"/>
        <v>0</v>
      </c>
      <c r="M174" s="31">
        <f>IF($B174&lt;=TermHigh,'Policy projection'!$C174*(PremiumLow*VLOOKUP(PremiumLow,PremiumCharge,2)),0)</f>
        <v>0.69329139441422183</v>
      </c>
      <c r="N174" s="32">
        <f>IF($B174&lt;=TermHigh,'Policy projection'!$C174*(AllocPremLow*'Fund Projection'!$E174),0)</f>
        <v>3.6514011450566786</v>
      </c>
      <c r="O174" s="32">
        <f>IF($B174&lt;=TermHigh,'Policy projection'!$E174*'Fund Projection'!$F174*AllocPremLow*VLOOKUP(TermHigh-$B174,ExitCharge,2,TRUE),0)</f>
        <v>0</v>
      </c>
      <c r="P174" s="32">
        <f>IF($B174&lt;=TermHigh,SUM(M174:O174)-'Policy projection'!$C174*'Fund Projection'!$G174,0)</f>
        <v>3.5068837362291254</v>
      </c>
      <c r="Q174" s="33">
        <f t="shared" si="24"/>
        <v>41.464324641604243</v>
      </c>
      <c r="R174" s="31">
        <f>IF($B174&lt;=TermLow,'Policy projection'!$C174*(PremiumMed*VLOOKUP(PremiumMed,PremiumCharge,2)),0)</f>
        <v>0</v>
      </c>
      <c r="S174" s="32">
        <f>IF($B174&lt;=TermLow,'Policy projection'!$C174*(AllocPremMed*'Fund Projection'!$E174),0)</f>
        <v>0</v>
      </c>
      <c r="T174" s="32">
        <f>IF($B174&lt;=TermLow,'Policy projection'!$E174*'Fund Projection'!$F174*AllocPremMed*VLOOKUP(TermLow-$B174,ExitCharge,2,TRUE),0)</f>
        <v>0</v>
      </c>
      <c r="U174" s="32">
        <f>IF($B174&lt;=TermLow,SUM(R174:T174)-'Policy projection'!$C174*'Fund Projection'!$G174,0)</f>
        <v>0</v>
      </c>
      <c r="V174" s="33">
        <f t="shared" si="25"/>
        <v>0</v>
      </c>
      <c r="W174" s="31">
        <f>IF($B174&lt;=TermMed,'Policy projection'!$C174*(PremiumMed*VLOOKUP(PremiumMed,PremiumCharge,2)),0)</f>
        <v>0</v>
      </c>
      <c r="X174" s="32">
        <f>IF($B174&lt;=TermMed,'Policy projection'!$C174*(AllocPremMed*'Fund Projection'!$E174),0)</f>
        <v>0</v>
      </c>
      <c r="Y174" s="32">
        <f>IF($B174&lt;=TermMed,'Policy projection'!$E174*'Fund Projection'!$F174*AllocPremMed*VLOOKUP(TermMed-$B174,ExitCharge,2,TRUE),0)</f>
        <v>0</v>
      </c>
      <c r="Z174" s="32">
        <f>IF($B174&lt;=TermMed,SUM(W174:Y174)-'Policy projection'!$C174*'Fund Projection'!$G174,0)</f>
        <v>0</v>
      </c>
      <c r="AA174" s="33">
        <f t="shared" si="26"/>
        <v>0</v>
      </c>
      <c r="AB174" s="31">
        <f>IF($B174&lt;=TermHigh,'Policy projection'!$C174*(PremiumMed*VLOOKUP(PremiumMed,PremiumCharge,2)),0)</f>
        <v>0.46219426294281457</v>
      </c>
      <c r="AC174" s="32">
        <f>IF($B174&lt;=TermHigh,'Policy projection'!$C174*(AllocPremMed*'Fund Projection'!$E174),0)</f>
        <v>7.4533755332084786</v>
      </c>
      <c r="AD174" s="32">
        <f>IF($B174&lt;=TermHigh,'Policy projection'!$E174*'Fund Projection'!$F174*AllocPremMed*VLOOKUP(TermHigh-$B174,ExitCharge,2,TRUE),0)</f>
        <v>0</v>
      </c>
      <c r="AE174" s="32">
        <f>IF($B174&lt;=TermHigh,SUM(AB174:AD174)-'Policy projection'!$C174*'Fund Projection'!$G174,0)</f>
        <v>7.0777609929095178</v>
      </c>
      <c r="AF174" s="33">
        <f t="shared" si="27"/>
        <v>83.746806804873728</v>
      </c>
      <c r="AG174" s="31">
        <f>IF($B174&lt;=TermLow,'Policy projection'!$C174*(PremiumHigh*VLOOKUP(PremiumHigh,PremiumCharge,2)),0)</f>
        <v>0</v>
      </c>
      <c r="AH174" s="32">
        <f>IF($B174&lt;=TermLow,'Policy projection'!$C174*(AllocPremHigh*'Fund Projection'!$E174),0)</f>
        <v>0</v>
      </c>
      <c r="AI174" s="32">
        <f>IF($B174&lt;=TermLow,'Policy projection'!$E174*'Fund Projection'!$F174*AllocPremHigh*VLOOKUP(TermLow-$B174,ExitCharge,2,TRUE),0)</f>
        <v>0</v>
      </c>
      <c r="AJ174" s="32">
        <f>IF($B174&lt;=TermLow,SUM(AG174:AI174)-'Policy projection'!$C174*'Fund Projection'!$G174,0)</f>
        <v>0</v>
      </c>
      <c r="AK174" s="33">
        <f t="shared" si="28"/>
        <v>0</v>
      </c>
      <c r="AL174" s="31">
        <f>IF($B174&lt;=TermMed,'Policy projection'!$C174*(PremiumHigh*VLOOKUP(PremiumHigh,PremiumCharge,2)),0)</f>
        <v>0</v>
      </c>
      <c r="AM174" s="32">
        <f>IF($B174&lt;=TermMed,'Policy projection'!$C174*(AllocPremHigh*'Fund Projection'!$E174),0)</f>
        <v>0</v>
      </c>
      <c r="AN174" s="32">
        <f>IF($B174&lt;=TermMed,'Policy projection'!$E174*'Fund Projection'!$F174*AllocPremHigh*VLOOKUP(TermMed-$B174,ExitCharge,2,TRUE),0)</f>
        <v>0</v>
      </c>
      <c r="AO174" s="32">
        <f>IF($B174&lt;=TermMed,SUM(AL174:AN174)-'Policy projection'!$C174*'Fund Projection'!$G174,0)</f>
        <v>0</v>
      </c>
      <c r="AP174" s="33">
        <f t="shared" si="29"/>
        <v>0</v>
      </c>
      <c r="AQ174" s="31">
        <f>IF($B174&lt;=TermHigh,'Policy projection'!$C174*(PremiumHigh*VLOOKUP(PremiumHigh,PremiumCharge,2)),0)</f>
        <v>0</v>
      </c>
      <c r="AR174" s="32">
        <f>IF($B174&lt;=TermHigh,'Policy projection'!$C174*(AllocPremHigh*'Fund Projection'!$E174),0)</f>
        <v>15.057324309512078</v>
      </c>
      <c r="AS174" s="32">
        <f>IF($B174&lt;=TermHigh,'Policy projection'!$E174*'Fund Projection'!$F174*AllocPremHigh*VLOOKUP(TermHigh-$B174,ExitCharge,2,TRUE),0)</f>
        <v>0</v>
      </c>
      <c r="AT174" s="32">
        <f>IF($B174&lt;=TermHigh,SUM(AQ174:AS174)-'Policy projection'!$C174*'Fund Projection'!$G174,0)</f>
        <v>14.219515506270303</v>
      </c>
      <c r="AU174" s="33">
        <f t="shared" si="30"/>
        <v>168.31177113141277</v>
      </c>
    </row>
    <row r="175" spans="1:47" x14ac:dyDescent="0.3">
      <c r="A175">
        <f t="shared" si="32"/>
        <v>170</v>
      </c>
      <c r="B175">
        <f t="shared" si="31"/>
        <v>15</v>
      </c>
      <c r="C175" s="31">
        <f>IF($B175&lt;=TermLow,'Policy projection'!$C175*(PremiumLow*VLOOKUP(PremiumLow,PremiumCharge,2)),0)</f>
        <v>0</v>
      </c>
      <c r="D175" s="32">
        <f>IF($B175&lt;=TermLow,'Policy projection'!$C175*(AllocPremLow*'Fund Projection'!$E175),0)</f>
        <v>0</v>
      </c>
      <c r="E175" s="32">
        <f>IF($B175&lt;=TermLow,'Policy projection'!$E175*'Fund Projection'!$F175*AllocPremLow*VLOOKUP(TermLow-$B175,ExitCharge,2,TRUE),0)</f>
        <v>0</v>
      </c>
      <c r="F175" s="32">
        <f>IF($B175&lt;=TermLow,SUM(C175:E175)-'Policy projection'!$C175*'Fund Projection'!$G175,0)</f>
        <v>0</v>
      </c>
      <c r="G175" s="33">
        <f t="shared" si="22"/>
        <v>0</v>
      </c>
      <c r="H175" s="31">
        <f>IF($B175&lt;=TermMed,'Policy projection'!$C175*(PremiumLow*VLOOKUP(PremiumLow,PremiumCharge,2)),0)</f>
        <v>0</v>
      </c>
      <c r="I175" s="32">
        <f>IF($B175&lt;=TermMed,'Policy projection'!$C175*(AllocPremLow*'Fund Projection'!$E175),0)</f>
        <v>0</v>
      </c>
      <c r="J175" s="32">
        <f>IF($B175&lt;=TermMed,'Policy projection'!$E175*'Fund Projection'!$F175*AllocPremLow*VLOOKUP(TermMed-$B175,ExitCharge,2,TRUE),0)</f>
        <v>0</v>
      </c>
      <c r="K175" s="32">
        <f>IF($B175&lt;=TermMed,SUM(H175:J175)-'Policy projection'!$C175*'Fund Projection'!$G175,0)</f>
        <v>0</v>
      </c>
      <c r="L175" s="33">
        <f t="shared" si="23"/>
        <v>0</v>
      </c>
      <c r="M175" s="31">
        <f>IF($B175&lt;=TermHigh,'Policy projection'!$C175*(PremiumLow*VLOOKUP(PremiumLow,PremiumCharge,2)),0)</f>
        <v>0.69011380885648999</v>
      </c>
      <c r="N175" s="32">
        <f>IF($B175&lt;=TermHigh,'Policy projection'!$C175*(AllocPremLow*'Fund Projection'!$E175),0)</f>
        <v>3.659356980198754</v>
      </c>
      <c r="O175" s="32">
        <f>IF($B175&lt;=TermHigh,'Policy projection'!$E175*'Fund Projection'!$F175*AllocPremLow*VLOOKUP(TermHigh-$B175,ExitCharge,2,TRUE),0)</f>
        <v>0</v>
      </c>
      <c r="P175" s="32">
        <f>IF($B175&lt;=TermHigh,SUM(M175:O175)-'Policy projection'!$C175*'Fund Projection'!$G175,0)</f>
        <v>3.5150849584052142</v>
      </c>
      <c r="Q175" s="33">
        <f t="shared" si="24"/>
        <v>38.130208924715134</v>
      </c>
      <c r="R175" s="31">
        <f>IF($B175&lt;=TermLow,'Policy projection'!$C175*(PremiumMed*VLOOKUP(PremiumMed,PremiumCharge,2)),0)</f>
        <v>0</v>
      </c>
      <c r="S175" s="32">
        <f>IF($B175&lt;=TermLow,'Policy projection'!$C175*(AllocPremMed*'Fund Projection'!$E175),0)</f>
        <v>0</v>
      </c>
      <c r="T175" s="32">
        <f>IF($B175&lt;=TermLow,'Policy projection'!$E175*'Fund Projection'!$F175*AllocPremMed*VLOOKUP(TermLow-$B175,ExitCharge,2,TRUE),0)</f>
        <v>0</v>
      </c>
      <c r="U175" s="32">
        <f>IF($B175&lt;=TermLow,SUM(R175:T175)-'Policy projection'!$C175*'Fund Projection'!$G175,0)</f>
        <v>0</v>
      </c>
      <c r="V175" s="33">
        <f t="shared" si="25"/>
        <v>0</v>
      </c>
      <c r="W175" s="31">
        <f>IF($B175&lt;=TermMed,'Policy projection'!$C175*(PremiumMed*VLOOKUP(PremiumMed,PremiumCharge,2)),0)</f>
        <v>0</v>
      </c>
      <c r="X175" s="32">
        <f>IF($B175&lt;=TermMed,'Policy projection'!$C175*(AllocPremMed*'Fund Projection'!$E175),0)</f>
        <v>0</v>
      </c>
      <c r="Y175" s="32">
        <f>IF($B175&lt;=TermMed,'Policy projection'!$E175*'Fund Projection'!$F175*AllocPremMed*VLOOKUP(TermMed-$B175,ExitCharge,2,TRUE),0)</f>
        <v>0</v>
      </c>
      <c r="Z175" s="32">
        <f>IF($B175&lt;=TermMed,SUM(W175:Y175)-'Policy projection'!$C175*'Fund Projection'!$G175,0)</f>
        <v>0</v>
      </c>
      <c r="AA175" s="33">
        <f t="shared" si="26"/>
        <v>0</v>
      </c>
      <c r="AB175" s="31">
        <f>IF($B175&lt;=TermHigh,'Policy projection'!$C175*(PremiumMed*VLOOKUP(PremiumMed,PremiumCharge,2)),0)</f>
        <v>0.46007587257099336</v>
      </c>
      <c r="AC175" s="32">
        <f>IF($B175&lt;=TermHigh,'Policy projection'!$C175*(AllocPremMed*'Fund Projection'!$E175),0)</f>
        <v>7.4696152791685906</v>
      </c>
      <c r="AD175" s="32">
        <f>IF($B175&lt;=TermHigh,'Policy projection'!$E175*'Fund Projection'!$F175*AllocPremMed*VLOOKUP(TermHigh-$B175,ExitCharge,2,TRUE),0)</f>
        <v>0</v>
      </c>
      <c r="AE175" s="32">
        <f>IF($B175&lt;=TermHigh,SUM(AB175:AD175)-'Policy projection'!$C175*'Fund Projection'!$G175,0)</f>
        <v>7.0953053210895529</v>
      </c>
      <c r="AF175" s="33">
        <f t="shared" si="27"/>
        <v>77.01799084031785</v>
      </c>
      <c r="AG175" s="31">
        <f>IF($B175&lt;=TermLow,'Policy projection'!$C175*(PremiumHigh*VLOOKUP(PremiumHigh,PremiumCharge,2)),0)</f>
        <v>0</v>
      </c>
      <c r="AH175" s="32">
        <f>IF($B175&lt;=TermLow,'Policy projection'!$C175*(AllocPremHigh*'Fund Projection'!$E175),0)</f>
        <v>0</v>
      </c>
      <c r="AI175" s="32">
        <f>IF($B175&lt;=TermLow,'Policy projection'!$E175*'Fund Projection'!$F175*AllocPremHigh*VLOOKUP(TermLow-$B175,ExitCharge,2,TRUE),0)</f>
        <v>0</v>
      </c>
      <c r="AJ175" s="32">
        <f>IF($B175&lt;=TermLow,SUM(AG175:AI175)-'Policy projection'!$C175*'Fund Projection'!$G175,0)</f>
        <v>0</v>
      </c>
      <c r="AK175" s="33">
        <f t="shared" si="28"/>
        <v>0</v>
      </c>
      <c r="AL175" s="31">
        <f>IF($B175&lt;=TermMed,'Policy projection'!$C175*(PremiumHigh*VLOOKUP(PremiumHigh,PremiumCharge,2)),0)</f>
        <v>0</v>
      </c>
      <c r="AM175" s="32">
        <f>IF($B175&lt;=TermMed,'Policy projection'!$C175*(AllocPremHigh*'Fund Projection'!$E175),0)</f>
        <v>0</v>
      </c>
      <c r="AN175" s="32">
        <f>IF($B175&lt;=TermMed,'Policy projection'!$E175*'Fund Projection'!$F175*AllocPremHigh*VLOOKUP(TermMed-$B175,ExitCharge,2,TRUE),0)</f>
        <v>0</v>
      </c>
      <c r="AO175" s="32">
        <f>IF($B175&lt;=TermMed,SUM(AL175:AN175)-'Policy projection'!$C175*'Fund Projection'!$G175,0)</f>
        <v>0</v>
      </c>
      <c r="AP175" s="33">
        <f t="shared" si="29"/>
        <v>0</v>
      </c>
      <c r="AQ175" s="31">
        <f>IF($B175&lt;=TermHigh,'Policy projection'!$C175*(PremiumHigh*VLOOKUP(PremiumHigh,PremiumCharge,2)),0)</f>
        <v>0</v>
      </c>
      <c r="AR175" s="32">
        <f>IF($B175&lt;=TermHigh,'Policy projection'!$C175*(AllocPremHigh*'Fund Projection'!$E175),0)</f>
        <v>15.090131877108265</v>
      </c>
      <c r="AS175" s="32">
        <f>IF($B175&lt;=TermHigh,'Policy projection'!$E175*'Fund Projection'!$F175*AllocPremHigh*VLOOKUP(TermHigh-$B175,ExitCharge,2,TRUE),0)</f>
        <v>0</v>
      </c>
      <c r="AT175" s="32">
        <f>IF($B175&lt;=TermHigh,SUM(AQ175:AS175)-'Policy projection'!$C175*'Fund Projection'!$G175,0)</f>
        <v>14.255746046458235</v>
      </c>
      <c r="AU175" s="33">
        <f t="shared" si="30"/>
        <v>154.79355467152334</v>
      </c>
    </row>
    <row r="176" spans="1:47" x14ac:dyDescent="0.3">
      <c r="A176">
        <f t="shared" si="32"/>
        <v>171</v>
      </c>
      <c r="B176">
        <f t="shared" si="31"/>
        <v>15</v>
      </c>
      <c r="C176" s="31">
        <f>IF($B176&lt;=TermLow,'Policy projection'!$C176*(PremiumLow*VLOOKUP(PremiumLow,PremiumCharge,2)),0)</f>
        <v>0</v>
      </c>
      <c r="D176" s="32">
        <f>IF($B176&lt;=TermLow,'Policy projection'!$C176*(AllocPremLow*'Fund Projection'!$E176),0)</f>
        <v>0</v>
      </c>
      <c r="E176" s="32">
        <f>IF($B176&lt;=TermLow,'Policy projection'!$E176*'Fund Projection'!$F176*AllocPremLow*VLOOKUP(TermLow-$B176,ExitCharge,2,TRUE),0)</f>
        <v>0</v>
      </c>
      <c r="F176" s="32">
        <f>IF($B176&lt;=TermLow,SUM(C176:E176)-'Policy projection'!$C176*'Fund Projection'!$G176,0)</f>
        <v>0</v>
      </c>
      <c r="G176" s="33">
        <f t="shared" si="22"/>
        <v>0</v>
      </c>
      <c r="H176" s="31">
        <f>IF($B176&lt;=TermMed,'Policy projection'!$C176*(PremiumLow*VLOOKUP(PremiumLow,PremiumCharge,2)),0)</f>
        <v>0</v>
      </c>
      <c r="I176" s="32">
        <f>IF($B176&lt;=TermMed,'Policy projection'!$C176*(AllocPremLow*'Fund Projection'!$E176),0)</f>
        <v>0</v>
      </c>
      <c r="J176" s="32">
        <f>IF($B176&lt;=TermMed,'Policy projection'!$E176*'Fund Projection'!$F176*AllocPremLow*VLOOKUP(TermMed-$B176,ExitCharge,2,TRUE),0)</f>
        <v>0</v>
      </c>
      <c r="K176" s="32">
        <f>IF($B176&lt;=TermMed,SUM(H176:J176)-'Policy projection'!$C176*'Fund Projection'!$G176,0)</f>
        <v>0</v>
      </c>
      <c r="L176" s="33">
        <f t="shared" si="23"/>
        <v>0</v>
      </c>
      <c r="M176" s="31">
        <f>IF($B176&lt;=TermHigh,'Policy projection'!$C176*(PremiumLow*VLOOKUP(PremiumLow,PremiumCharge,2)),0)</f>
        <v>0.68695078723256453</v>
      </c>
      <c r="N176" s="32">
        <f>IF($B176&lt;=TermHigh,'Policy projection'!$C176*(AllocPremLow*'Fund Projection'!$E176),0)</f>
        <v>3.6672040946241604</v>
      </c>
      <c r="O176" s="32">
        <f>IF($B176&lt;=TermHigh,'Policy projection'!$E176*'Fund Projection'!$F176*AllocPremLow*VLOOKUP(TermHigh-$B176,ExitCharge,2,TRUE),0)</f>
        <v>0</v>
      </c>
      <c r="P176" s="32">
        <f>IF($B176&lt;=TermHigh,SUM(M176:O176)-'Policy projection'!$C176*'Fund Projection'!$G176,0)</f>
        <v>3.5231780388160443</v>
      </c>
      <c r="Q176" s="33">
        <f t="shared" si="24"/>
        <v>34.773999836829567</v>
      </c>
      <c r="R176" s="31">
        <f>IF($B176&lt;=TermLow,'Policy projection'!$C176*(PremiumMed*VLOOKUP(PremiumMed,PremiumCharge,2)),0)</f>
        <v>0</v>
      </c>
      <c r="S176" s="32">
        <f>IF($B176&lt;=TermLow,'Policy projection'!$C176*(AllocPremMed*'Fund Projection'!$E176),0)</f>
        <v>0</v>
      </c>
      <c r="T176" s="32">
        <f>IF($B176&lt;=TermLow,'Policy projection'!$E176*'Fund Projection'!$F176*AllocPremMed*VLOOKUP(TermLow-$B176,ExitCharge,2,TRUE),0)</f>
        <v>0</v>
      </c>
      <c r="U176" s="32">
        <f>IF($B176&lt;=TermLow,SUM(R176:T176)-'Policy projection'!$C176*'Fund Projection'!$G176,0)</f>
        <v>0</v>
      </c>
      <c r="V176" s="33">
        <f t="shared" si="25"/>
        <v>0</v>
      </c>
      <c r="W176" s="31">
        <f>IF($B176&lt;=TermMed,'Policy projection'!$C176*(PremiumMed*VLOOKUP(PremiumMed,PremiumCharge,2)),0)</f>
        <v>0</v>
      </c>
      <c r="X176" s="32">
        <f>IF($B176&lt;=TermMed,'Policy projection'!$C176*(AllocPremMed*'Fund Projection'!$E176),0)</f>
        <v>0</v>
      </c>
      <c r="Y176" s="32">
        <f>IF($B176&lt;=TermMed,'Policy projection'!$E176*'Fund Projection'!$F176*AllocPremMed*VLOOKUP(TermMed-$B176,ExitCharge,2,TRUE),0)</f>
        <v>0</v>
      </c>
      <c r="Z176" s="32">
        <f>IF($B176&lt;=TermMed,SUM(W176:Y176)-'Policy projection'!$C176*'Fund Projection'!$G176,0)</f>
        <v>0</v>
      </c>
      <c r="AA176" s="33">
        <f t="shared" si="26"/>
        <v>0</v>
      </c>
      <c r="AB176" s="31">
        <f>IF($B176&lt;=TermHigh,'Policy projection'!$C176*(PremiumMed*VLOOKUP(PremiumMed,PremiumCharge,2)),0)</f>
        <v>0.45796719148837634</v>
      </c>
      <c r="AC176" s="32">
        <f>IF($B176&lt;=TermHigh,'Policy projection'!$C176*(AllocPremMed*'Fund Projection'!$E176),0)</f>
        <v>7.4856331003668437</v>
      </c>
      <c r="AD176" s="32">
        <f>IF($B176&lt;=TermHigh,'Policy projection'!$E176*'Fund Projection'!$F176*AllocPremMed*VLOOKUP(TermHigh-$B176,ExitCharge,2,TRUE),0)</f>
        <v>0</v>
      </c>
      <c r="AE176" s="32">
        <f>IF($B176&lt;=TermHigh,SUM(AB176:AD176)-'Policy projection'!$C176*'Fund Projection'!$G176,0)</f>
        <v>7.1126234488145395</v>
      </c>
      <c r="AF176" s="33">
        <f t="shared" si="27"/>
        <v>70.243593814396291</v>
      </c>
      <c r="AG176" s="31">
        <f>IF($B176&lt;=TermLow,'Policy projection'!$C176*(PremiumHigh*VLOOKUP(PremiumHigh,PremiumCharge,2)),0)</f>
        <v>0</v>
      </c>
      <c r="AH176" s="32">
        <f>IF($B176&lt;=TermLow,'Policy projection'!$C176*(AllocPremHigh*'Fund Projection'!$E176),0)</f>
        <v>0</v>
      </c>
      <c r="AI176" s="32">
        <f>IF($B176&lt;=TermLow,'Policy projection'!$E176*'Fund Projection'!$F176*AllocPremHigh*VLOOKUP(TermLow-$B176,ExitCharge,2,TRUE),0)</f>
        <v>0</v>
      </c>
      <c r="AJ176" s="32">
        <f>IF($B176&lt;=TermLow,SUM(AG176:AI176)-'Policy projection'!$C176*'Fund Projection'!$G176,0)</f>
        <v>0</v>
      </c>
      <c r="AK176" s="33">
        <f t="shared" si="28"/>
        <v>0</v>
      </c>
      <c r="AL176" s="31">
        <f>IF($B176&lt;=TermMed,'Policy projection'!$C176*(PremiumHigh*VLOOKUP(PremiumHigh,PremiumCharge,2)),0)</f>
        <v>0</v>
      </c>
      <c r="AM176" s="32">
        <f>IF($B176&lt;=TermMed,'Policy projection'!$C176*(AllocPremHigh*'Fund Projection'!$E176),0)</f>
        <v>0</v>
      </c>
      <c r="AN176" s="32">
        <f>IF($B176&lt;=TermMed,'Policy projection'!$E176*'Fund Projection'!$F176*AllocPremHigh*VLOOKUP(TermMed-$B176,ExitCharge,2,TRUE),0)</f>
        <v>0</v>
      </c>
      <c r="AO176" s="32">
        <f>IF($B176&lt;=TermMed,SUM(AL176:AN176)-'Policy projection'!$C176*'Fund Projection'!$G176,0)</f>
        <v>0</v>
      </c>
      <c r="AP176" s="33">
        <f t="shared" si="29"/>
        <v>0</v>
      </c>
      <c r="AQ176" s="31">
        <f>IF($B176&lt;=TermHigh,'Policy projection'!$C176*(PremiumHigh*VLOOKUP(PremiumHigh,PremiumCharge,2)),0)</f>
        <v>0</v>
      </c>
      <c r="AR176" s="32">
        <f>IF($B176&lt;=TermHigh,'Policy projection'!$C176*(AllocPremHigh*'Fund Projection'!$E176),0)</f>
        <v>15.122491111852211</v>
      </c>
      <c r="AS176" s="32">
        <f>IF($B176&lt;=TermHigh,'Policy projection'!$E176*'Fund Projection'!$F176*AllocPremHigh*VLOOKUP(TermHigh-$B176,ExitCharge,2,TRUE),0)</f>
        <v>0</v>
      </c>
      <c r="AT176" s="32">
        <f>IF($B176&lt;=TermHigh,SUM(AQ176:AS176)-'Policy projection'!$C176*'Fund Projection'!$G176,0)</f>
        <v>14.291514268811531</v>
      </c>
      <c r="AU176" s="33">
        <f t="shared" si="30"/>
        <v>141.18278176952978</v>
      </c>
    </row>
    <row r="177" spans="1:47" x14ac:dyDescent="0.3">
      <c r="A177">
        <f t="shared" si="32"/>
        <v>172</v>
      </c>
      <c r="B177">
        <f t="shared" si="31"/>
        <v>15</v>
      </c>
      <c r="C177" s="31">
        <f>IF($B177&lt;=TermLow,'Policy projection'!$C177*(PremiumLow*VLOOKUP(PremiumLow,PremiumCharge,2)),0)</f>
        <v>0</v>
      </c>
      <c r="D177" s="32">
        <f>IF($B177&lt;=TermLow,'Policy projection'!$C177*(AllocPremLow*'Fund Projection'!$E177),0)</f>
        <v>0</v>
      </c>
      <c r="E177" s="32">
        <f>IF($B177&lt;=TermLow,'Policy projection'!$E177*'Fund Projection'!$F177*AllocPremLow*VLOOKUP(TermLow-$B177,ExitCharge,2,TRUE),0)</f>
        <v>0</v>
      </c>
      <c r="F177" s="32">
        <f>IF($B177&lt;=TermLow,SUM(C177:E177)-'Policy projection'!$C177*'Fund Projection'!$G177,0)</f>
        <v>0</v>
      </c>
      <c r="G177" s="33">
        <f t="shared" si="22"/>
        <v>0</v>
      </c>
      <c r="H177" s="31">
        <f>IF($B177&lt;=TermMed,'Policy projection'!$C177*(PremiumLow*VLOOKUP(PremiumLow,PremiumCharge,2)),0)</f>
        <v>0</v>
      </c>
      <c r="I177" s="32">
        <f>IF($B177&lt;=TermMed,'Policy projection'!$C177*(AllocPremLow*'Fund Projection'!$E177),0)</f>
        <v>0</v>
      </c>
      <c r="J177" s="32">
        <f>IF($B177&lt;=TermMed,'Policy projection'!$E177*'Fund Projection'!$F177*AllocPremLow*VLOOKUP(TermMed-$B177,ExitCharge,2,TRUE),0)</f>
        <v>0</v>
      </c>
      <c r="K177" s="32">
        <f>IF($B177&lt;=TermMed,SUM(H177:J177)-'Policy projection'!$C177*'Fund Projection'!$G177,0)</f>
        <v>0</v>
      </c>
      <c r="L177" s="33">
        <f t="shared" si="23"/>
        <v>0</v>
      </c>
      <c r="M177" s="31">
        <f>IF($B177&lt;=TermHigh,'Policy projection'!$C177*(PremiumLow*VLOOKUP(PremiumLow,PremiumCharge,2)),0)</f>
        <v>0.68380226279108192</v>
      </c>
      <c r="N177" s="32">
        <f>IF($B177&lt;=TermHigh,'Policy projection'!$C177*(AllocPremLow*'Fund Projection'!$E177),0)</f>
        <v>3.6749431980860323</v>
      </c>
      <c r="O177" s="32">
        <f>IF($B177&lt;=TermHigh,'Policy projection'!$E177*'Fund Projection'!$F177*AllocPremLow*VLOOKUP(TermHigh-$B177,ExitCharge,2,TRUE),0)</f>
        <v>0</v>
      </c>
      <c r="P177" s="32">
        <f>IF($B177&lt;=TermHigh,SUM(M177:O177)-'Policy projection'!$C177*'Fund Projection'!$G177,0)</f>
        <v>3.5311636776007815</v>
      </c>
      <c r="Q177" s="33">
        <f t="shared" si="24"/>
        <v>31.395713464000313</v>
      </c>
      <c r="R177" s="31">
        <f>IF($B177&lt;=TermLow,'Policy projection'!$C177*(PremiumMed*VLOOKUP(PremiumMed,PremiumCharge,2)),0)</f>
        <v>0</v>
      </c>
      <c r="S177" s="32">
        <f>IF($B177&lt;=TermLow,'Policy projection'!$C177*(AllocPremMed*'Fund Projection'!$E177),0)</f>
        <v>0</v>
      </c>
      <c r="T177" s="32">
        <f>IF($B177&lt;=TermLow,'Policy projection'!$E177*'Fund Projection'!$F177*AllocPremMed*VLOOKUP(TermLow-$B177,ExitCharge,2,TRUE),0)</f>
        <v>0</v>
      </c>
      <c r="U177" s="32">
        <f>IF($B177&lt;=TermLow,SUM(R177:T177)-'Policy projection'!$C177*'Fund Projection'!$G177,0)</f>
        <v>0</v>
      </c>
      <c r="V177" s="33">
        <f t="shared" si="25"/>
        <v>0</v>
      </c>
      <c r="W177" s="31">
        <f>IF($B177&lt;=TermMed,'Policy projection'!$C177*(PremiumMed*VLOOKUP(PremiumMed,PremiumCharge,2)),0)</f>
        <v>0</v>
      </c>
      <c r="X177" s="32">
        <f>IF($B177&lt;=TermMed,'Policy projection'!$C177*(AllocPremMed*'Fund Projection'!$E177),0)</f>
        <v>0</v>
      </c>
      <c r="Y177" s="32">
        <f>IF($B177&lt;=TermMed,'Policy projection'!$E177*'Fund Projection'!$F177*AllocPremMed*VLOOKUP(TermMed-$B177,ExitCharge,2,TRUE),0)</f>
        <v>0</v>
      </c>
      <c r="Z177" s="32">
        <f>IF($B177&lt;=TermMed,SUM(W177:Y177)-'Policy projection'!$C177*'Fund Projection'!$G177,0)</f>
        <v>0</v>
      </c>
      <c r="AA177" s="33">
        <f t="shared" si="26"/>
        <v>0</v>
      </c>
      <c r="AB177" s="31">
        <f>IF($B177&lt;=TermHigh,'Policy projection'!$C177*(PremiumMed*VLOOKUP(PremiumMed,PremiumCharge,2)),0)</f>
        <v>0.45586817519405459</v>
      </c>
      <c r="AC177" s="32">
        <f>IF($B177&lt;=TermHigh,'Policy projection'!$C177*(AllocPremMed*'Fund Projection'!$E177),0)</f>
        <v>7.5014304455776735</v>
      </c>
      <c r="AD177" s="32">
        <f>IF($B177&lt;=TermHigh,'Policy projection'!$E177*'Fund Projection'!$F177*AllocPremMed*VLOOKUP(TermHigh-$B177,ExitCharge,2,TRUE),0)</f>
        <v>0</v>
      </c>
      <c r="AE177" s="32">
        <f>IF($B177&lt;=TermHigh,SUM(AB177:AD177)-'Policy projection'!$C177*'Fund Projection'!$G177,0)</f>
        <v>7.129716837495395</v>
      </c>
      <c r="AF177" s="33">
        <f t="shared" si="27"/>
        <v>63.423652006475074</v>
      </c>
      <c r="AG177" s="31">
        <f>IF($B177&lt;=TermLow,'Policy projection'!$C177*(PremiumHigh*VLOOKUP(PremiumHigh,PremiumCharge,2)),0)</f>
        <v>0</v>
      </c>
      <c r="AH177" s="32">
        <f>IF($B177&lt;=TermLow,'Policy projection'!$C177*(AllocPremHigh*'Fund Projection'!$E177),0)</f>
        <v>0</v>
      </c>
      <c r="AI177" s="32">
        <f>IF($B177&lt;=TermLow,'Policy projection'!$E177*'Fund Projection'!$F177*AllocPremHigh*VLOOKUP(TermLow-$B177,ExitCharge,2,TRUE),0)</f>
        <v>0</v>
      </c>
      <c r="AJ177" s="32">
        <f>IF($B177&lt;=TermLow,SUM(AG177:AI177)-'Policy projection'!$C177*'Fund Projection'!$G177,0)</f>
        <v>0</v>
      </c>
      <c r="AK177" s="33">
        <f t="shared" si="28"/>
        <v>0</v>
      </c>
      <c r="AL177" s="31">
        <f>IF($B177&lt;=TermMed,'Policy projection'!$C177*(PremiumHigh*VLOOKUP(PremiumHigh,PremiumCharge,2)),0)</f>
        <v>0</v>
      </c>
      <c r="AM177" s="32">
        <f>IF($B177&lt;=TermMed,'Policy projection'!$C177*(AllocPremHigh*'Fund Projection'!$E177),0)</f>
        <v>0</v>
      </c>
      <c r="AN177" s="32">
        <f>IF($B177&lt;=TermMed,'Policy projection'!$E177*'Fund Projection'!$F177*AllocPremHigh*VLOOKUP(TermMed-$B177,ExitCharge,2,TRUE),0)</f>
        <v>0</v>
      </c>
      <c r="AO177" s="32">
        <f>IF($B177&lt;=TermMed,SUM(AL177:AN177)-'Policy projection'!$C177*'Fund Projection'!$G177,0)</f>
        <v>0</v>
      </c>
      <c r="AP177" s="33">
        <f t="shared" si="29"/>
        <v>0</v>
      </c>
      <c r="AQ177" s="31">
        <f>IF($B177&lt;=TermHigh,'Policy projection'!$C177*(PremiumHigh*VLOOKUP(PremiumHigh,PremiumCharge,2)),0)</f>
        <v>0</v>
      </c>
      <c r="AR177" s="32">
        <f>IF($B177&lt;=TermHigh,'Policy projection'!$C177*(AllocPremHigh*'Fund Projection'!$E177),0)</f>
        <v>15.154404940560958</v>
      </c>
      <c r="AS177" s="32">
        <f>IF($B177&lt;=TermHigh,'Policy projection'!$E177*'Fund Projection'!$F177*AllocPremHigh*VLOOKUP(TermHigh-$B177,ExitCharge,2,TRUE),0)</f>
        <v>0</v>
      </c>
      <c r="AT177" s="32">
        <f>IF($B177&lt;=TermHigh,SUM(AQ177:AS177)-'Policy projection'!$C177*'Fund Projection'!$G177,0)</f>
        <v>14.326823157284625</v>
      </c>
      <c r="AU177" s="33">
        <f t="shared" si="30"/>
        <v>127.47952909142462</v>
      </c>
    </row>
    <row r="178" spans="1:47" x14ac:dyDescent="0.3">
      <c r="A178">
        <f t="shared" si="32"/>
        <v>173</v>
      </c>
      <c r="B178">
        <f t="shared" si="31"/>
        <v>15</v>
      </c>
      <c r="C178" s="31">
        <f>IF($B178&lt;=TermLow,'Policy projection'!$C178*(PremiumLow*VLOOKUP(PremiumLow,PremiumCharge,2)),0)</f>
        <v>0</v>
      </c>
      <c r="D178" s="32">
        <f>IF($B178&lt;=TermLow,'Policy projection'!$C178*(AllocPremLow*'Fund Projection'!$E178),0)</f>
        <v>0</v>
      </c>
      <c r="E178" s="32">
        <f>IF($B178&lt;=TermLow,'Policy projection'!$E178*'Fund Projection'!$F178*AllocPremLow*VLOOKUP(TermLow-$B178,ExitCharge,2,TRUE),0)</f>
        <v>0</v>
      </c>
      <c r="F178" s="32">
        <f>IF($B178&lt;=TermLow,SUM(C178:E178)-'Policy projection'!$C178*'Fund Projection'!$G178,0)</f>
        <v>0</v>
      </c>
      <c r="G178" s="33">
        <f t="shared" si="22"/>
        <v>0</v>
      </c>
      <c r="H178" s="31">
        <f>IF($B178&lt;=TermMed,'Policy projection'!$C178*(PremiumLow*VLOOKUP(PremiumLow,PremiumCharge,2)),0)</f>
        <v>0</v>
      </c>
      <c r="I178" s="32">
        <f>IF($B178&lt;=TermMed,'Policy projection'!$C178*(AllocPremLow*'Fund Projection'!$E178),0)</f>
        <v>0</v>
      </c>
      <c r="J178" s="32">
        <f>IF($B178&lt;=TermMed,'Policy projection'!$E178*'Fund Projection'!$F178*AllocPremLow*VLOOKUP(TermMed-$B178,ExitCharge,2,TRUE),0)</f>
        <v>0</v>
      </c>
      <c r="K178" s="32">
        <f>IF($B178&lt;=TermMed,SUM(H178:J178)-'Policy projection'!$C178*'Fund Projection'!$G178,0)</f>
        <v>0</v>
      </c>
      <c r="L178" s="33">
        <f t="shared" si="23"/>
        <v>0</v>
      </c>
      <c r="M178" s="31">
        <f>IF($B178&lt;=TermHigh,'Policy projection'!$C178*(PremiumLow*VLOOKUP(PremiumLow,PremiumCharge,2)),0)</f>
        <v>0.68066816908662275</v>
      </c>
      <c r="N178" s="32">
        <f>IF($B178&lt;=TermHigh,'Policy projection'!$C178*(AllocPremLow*'Fund Projection'!$E178),0)</f>
        <v>3.6825749964656826</v>
      </c>
      <c r="O178" s="32">
        <f>IF($B178&lt;=TermHigh,'Policy projection'!$E178*'Fund Projection'!$F178*AllocPremLow*VLOOKUP(TermHigh-$B178,ExitCharge,2,TRUE),0)</f>
        <v>0</v>
      </c>
      <c r="P178" s="32">
        <f>IF($B178&lt;=TermHigh,SUM(M178:O178)-'Policy projection'!$C178*'Fund Projection'!$G178,0)</f>
        <v>3.5390425710992703</v>
      </c>
      <c r="Q178" s="33">
        <f t="shared" si="24"/>
        <v>27.995365259166199</v>
      </c>
      <c r="R178" s="31">
        <f>IF($B178&lt;=TermLow,'Policy projection'!$C178*(PremiumMed*VLOOKUP(PremiumMed,PremiumCharge,2)),0)</f>
        <v>0</v>
      </c>
      <c r="S178" s="32">
        <f>IF($B178&lt;=TermLow,'Policy projection'!$C178*(AllocPremMed*'Fund Projection'!$E178),0)</f>
        <v>0</v>
      </c>
      <c r="T178" s="32">
        <f>IF($B178&lt;=TermLow,'Policy projection'!$E178*'Fund Projection'!$F178*AllocPremMed*VLOOKUP(TermLow-$B178,ExitCharge,2,TRUE),0)</f>
        <v>0</v>
      </c>
      <c r="U178" s="32">
        <f>IF($B178&lt;=TermLow,SUM(R178:T178)-'Policy projection'!$C178*'Fund Projection'!$G178,0)</f>
        <v>0</v>
      </c>
      <c r="V178" s="33">
        <f t="shared" si="25"/>
        <v>0</v>
      </c>
      <c r="W178" s="31">
        <f>IF($B178&lt;=TermMed,'Policy projection'!$C178*(PremiumMed*VLOOKUP(PremiumMed,PremiumCharge,2)),0)</f>
        <v>0</v>
      </c>
      <c r="X178" s="32">
        <f>IF($B178&lt;=TermMed,'Policy projection'!$C178*(AllocPremMed*'Fund Projection'!$E178),0)</f>
        <v>0</v>
      </c>
      <c r="Y178" s="32">
        <f>IF($B178&lt;=TermMed,'Policy projection'!$E178*'Fund Projection'!$F178*AllocPremMed*VLOOKUP(TermMed-$B178,ExitCharge,2,TRUE),0)</f>
        <v>0</v>
      </c>
      <c r="Z178" s="32">
        <f>IF($B178&lt;=TermMed,SUM(W178:Y178)-'Policy projection'!$C178*'Fund Projection'!$G178,0)</f>
        <v>0</v>
      </c>
      <c r="AA178" s="33">
        <f t="shared" si="26"/>
        <v>0</v>
      </c>
      <c r="AB178" s="31">
        <f>IF($B178&lt;=TermHigh,'Policy projection'!$C178*(PremiumMed*VLOOKUP(PremiumMed,PremiumCharge,2)),0)</f>
        <v>0.45377877939108185</v>
      </c>
      <c r="AC178" s="32">
        <f>IF($B178&lt;=TermHigh,'Policy projection'!$C178*(AllocPremMed*'Fund Projection'!$E178),0)</f>
        <v>7.5170087556722196</v>
      </c>
      <c r="AD178" s="32">
        <f>IF($B178&lt;=TermHigh,'Policy projection'!$E178*'Fund Projection'!$F178*AllocPremMed*VLOOKUP(TermHigh-$B178,ExitCharge,2,TRUE),0)</f>
        <v>0</v>
      </c>
      <c r="AE178" s="32">
        <f>IF($B178&lt;=TermHigh,SUM(AB178:AD178)-'Policy projection'!$C178*'Fund Projection'!$G178,0)</f>
        <v>7.1465869406102671</v>
      </c>
      <c r="AF178" s="33">
        <f t="shared" si="27"/>
        <v>56.558200385673324</v>
      </c>
      <c r="AG178" s="31">
        <f>IF($B178&lt;=TermLow,'Policy projection'!$C178*(PremiumHigh*VLOOKUP(PremiumHigh,PremiumCharge,2)),0)</f>
        <v>0</v>
      </c>
      <c r="AH178" s="32">
        <f>IF($B178&lt;=TermLow,'Policy projection'!$C178*(AllocPremHigh*'Fund Projection'!$E178),0)</f>
        <v>0</v>
      </c>
      <c r="AI178" s="32">
        <f>IF($B178&lt;=TermLow,'Policy projection'!$E178*'Fund Projection'!$F178*AllocPremHigh*VLOOKUP(TermLow-$B178,ExitCharge,2,TRUE),0)</f>
        <v>0</v>
      </c>
      <c r="AJ178" s="32">
        <f>IF($B178&lt;=TermLow,SUM(AG178:AI178)-'Policy projection'!$C178*'Fund Projection'!$G178,0)</f>
        <v>0</v>
      </c>
      <c r="AK178" s="33">
        <f t="shared" si="28"/>
        <v>0</v>
      </c>
      <c r="AL178" s="31">
        <f>IF($B178&lt;=TermMed,'Policy projection'!$C178*(PremiumHigh*VLOOKUP(PremiumHigh,PremiumCharge,2)),0)</f>
        <v>0</v>
      </c>
      <c r="AM178" s="32">
        <f>IF($B178&lt;=TermMed,'Policy projection'!$C178*(AllocPremHigh*'Fund Projection'!$E178),0)</f>
        <v>0</v>
      </c>
      <c r="AN178" s="32">
        <f>IF($B178&lt;=TermMed,'Policy projection'!$E178*'Fund Projection'!$F178*AllocPremHigh*VLOOKUP(TermMed-$B178,ExitCharge,2,TRUE),0)</f>
        <v>0</v>
      </c>
      <c r="AO178" s="32">
        <f>IF($B178&lt;=TermMed,SUM(AL178:AN178)-'Policy projection'!$C178*'Fund Projection'!$G178,0)</f>
        <v>0</v>
      </c>
      <c r="AP178" s="33">
        <f t="shared" si="29"/>
        <v>0</v>
      </c>
      <c r="AQ178" s="31">
        <f>IF($B178&lt;=TermHigh,'Policy projection'!$C178*(PremiumHigh*VLOOKUP(PremiumHigh,PremiumCharge,2)),0)</f>
        <v>0</v>
      </c>
      <c r="AR178" s="32">
        <f>IF($B178&lt;=TermHigh,'Policy projection'!$C178*(AllocPremHigh*'Fund Projection'!$E178),0)</f>
        <v>15.185876274085292</v>
      </c>
      <c r="AS178" s="32">
        <f>IF($B178&lt;=TermHigh,'Policy projection'!$E178*'Fund Projection'!$F178*AllocPremHigh*VLOOKUP(TermHigh-$B178,ExitCharge,2,TRUE),0)</f>
        <v>0</v>
      </c>
      <c r="AT178" s="32">
        <f>IF($B178&lt;=TermHigh,SUM(AQ178:AS178)-'Policy projection'!$C178*'Fund Projection'!$G178,0)</f>
        <v>14.361675679632258</v>
      </c>
      <c r="AU178" s="33">
        <f t="shared" si="30"/>
        <v>113.68387063868759</v>
      </c>
    </row>
    <row r="179" spans="1:47" x14ac:dyDescent="0.3">
      <c r="A179">
        <f t="shared" si="32"/>
        <v>174</v>
      </c>
      <c r="B179">
        <f t="shared" si="31"/>
        <v>15</v>
      </c>
      <c r="C179" s="31">
        <f>IF($B179&lt;=TermLow,'Policy projection'!$C179*(PremiumLow*VLOOKUP(PremiumLow,PremiumCharge,2)),0)</f>
        <v>0</v>
      </c>
      <c r="D179" s="32">
        <f>IF($B179&lt;=TermLow,'Policy projection'!$C179*(AllocPremLow*'Fund Projection'!$E179),0)</f>
        <v>0</v>
      </c>
      <c r="E179" s="32">
        <f>IF($B179&lt;=TermLow,'Policy projection'!$E179*'Fund Projection'!$F179*AllocPremLow*VLOOKUP(TermLow-$B179,ExitCharge,2,TRUE),0)</f>
        <v>0</v>
      </c>
      <c r="F179" s="32">
        <f>IF($B179&lt;=TermLow,SUM(C179:E179)-'Policy projection'!$C179*'Fund Projection'!$G179,0)</f>
        <v>0</v>
      </c>
      <c r="G179" s="33">
        <f t="shared" si="22"/>
        <v>0</v>
      </c>
      <c r="H179" s="31">
        <f>IF($B179&lt;=TermMed,'Policy projection'!$C179*(PremiumLow*VLOOKUP(PremiumLow,PremiumCharge,2)),0)</f>
        <v>0</v>
      </c>
      <c r="I179" s="32">
        <f>IF($B179&lt;=TermMed,'Policy projection'!$C179*(AllocPremLow*'Fund Projection'!$E179),0)</f>
        <v>0</v>
      </c>
      <c r="J179" s="32">
        <f>IF($B179&lt;=TermMed,'Policy projection'!$E179*'Fund Projection'!$F179*AllocPremLow*VLOOKUP(TermMed-$B179,ExitCharge,2,TRUE),0)</f>
        <v>0</v>
      </c>
      <c r="K179" s="32">
        <f>IF($B179&lt;=TermMed,SUM(H179:J179)-'Policy projection'!$C179*'Fund Projection'!$G179,0)</f>
        <v>0</v>
      </c>
      <c r="L179" s="33">
        <f t="shared" si="23"/>
        <v>0</v>
      </c>
      <c r="M179" s="31">
        <f>IF($B179&lt;=TermHigh,'Policy projection'!$C179*(PremiumLow*VLOOKUP(PremiumLow,PremiumCharge,2)),0)</f>
        <v>0.67754843997830905</v>
      </c>
      <c r="N179" s="32">
        <f>IF($B179&lt;=TermHigh,'Policy projection'!$C179*(AllocPremLow*'Fund Projection'!$E179),0)</f>
        <v>3.6901001917921663</v>
      </c>
      <c r="O179" s="32">
        <f>IF($B179&lt;=TermHigh,'Policy projection'!$E179*'Fund Projection'!$F179*AllocPremLow*VLOOKUP(TermHigh-$B179,ExitCharge,2,TRUE),0)</f>
        <v>0</v>
      </c>
      <c r="P179" s="32">
        <f>IF($B179&lt;=TermHigh,SUM(M179:O179)-'Policy projection'!$C179*'Fund Projection'!$G179,0)</f>
        <v>3.5468154118711532</v>
      </c>
      <c r="Q179" s="33">
        <f t="shared" si="24"/>
        <v>24.572970043313454</v>
      </c>
      <c r="R179" s="31">
        <f>IF($B179&lt;=TermLow,'Policy projection'!$C179*(PremiumMed*VLOOKUP(PremiumMed,PremiumCharge,2)),0)</f>
        <v>0</v>
      </c>
      <c r="S179" s="32">
        <f>IF($B179&lt;=TermLow,'Policy projection'!$C179*(AllocPremMed*'Fund Projection'!$E179),0)</f>
        <v>0</v>
      </c>
      <c r="T179" s="32">
        <f>IF($B179&lt;=TermLow,'Policy projection'!$E179*'Fund Projection'!$F179*AllocPremMed*VLOOKUP(TermLow-$B179,ExitCharge,2,TRUE),0)</f>
        <v>0</v>
      </c>
      <c r="U179" s="32">
        <f>IF($B179&lt;=TermLow,SUM(R179:T179)-'Policy projection'!$C179*'Fund Projection'!$G179,0)</f>
        <v>0</v>
      </c>
      <c r="V179" s="33">
        <f t="shared" si="25"/>
        <v>0</v>
      </c>
      <c r="W179" s="31">
        <f>IF($B179&lt;=TermMed,'Policy projection'!$C179*(PremiumMed*VLOOKUP(PremiumMed,PremiumCharge,2)),0)</f>
        <v>0</v>
      </c>
      <c r="X179" s="32">
        <f>IF($B179&lt;=TermMed,'Policy projection'!$C179*(AllocPremMed*'Fund Projection'!$E179),0)</f>
        <v>0</v>
      </c>
      <c r="Y179" s="32">
        <f>IF($B179&lt;=TermMed,'Policy projection'!$E179*'Fund Projection'!$F179*AllocPremMed*VLOOKUP(TermMed-$B179,ExitCharge,2,TRUE),0)</f>
        <v>0</v>
      </c>
      <c r="Z179" s="32">
        <f>IF($B179&lt;=TermMed,SUM(W179:Y179)-'Policy projection'!$C179*'Fund Projection'!$G179,0)</f>
        <v>0</v>
      </c>
      <c r="AA179" s="33">
        <f t="shared" si="26"/>
        <v>0</v>
      </c>
      <c r="AB179" s="31">
        <f>IF($B179&lt;=TermHigh,'Policy projection'!$C179*(PremiumMed*VLOOKUP(PremiumMed,PremiumCharge,2)),0)</f>
        <v>0.45169895998553938</v>
      </c>
      <c r="AC179" s="32">
        <f>IF($B179&lt;=TermHigh,'Policy projection'!$C179*(AllocPremMed*'Fund Projection'!$E179),0)</f>
        <v>7.5323694636582355</v>
      </c>
      <c r="AD179" s="32">
        <f>IF($B179&lt;=TermHigh,'Policy projection'!$E179*'Fund Projection'!$F179*AllocPremMed*VLOOKUP(TermHigh-$B179,ExitCharge,2,TRUE),0)</f>
        <v>0</v>
      </c>
      <c r="AE179" s="32">
        <f>IF($B179&lt;=TermHigh,SUM(AB179:AD179)-'Policy projection'!$C179*'Fund Projection'!$G179,0)</f>
        <v>7.1632352037444527</v>
      </c>
      <c r="AF179" s="33">
        <f t="shared" si="27"/>
        <v>49.647272613336689</v>
      </c>
      <c r="AG179" s="31">
        <f>IF($B179&lt;=TermLow,'Policy projection'!$C179*(PremiumHigh*VLOOKUP(PremiumHigh,PremiumCharge,2)),0)</f>
        <v>0</v>
      </c>
      <c r="AH179" s="32">
        <f>IF($B179&lt;=TermLow,'Policy projection'!$C179*(AllocPremHigh*'Fund Projection'!$E179),0)</f>
        <v>0</v>
      </c>
      <c r="AI179" s="32">
        <f>IF($B179&lt;=TermLow,'Policy projection'!$E179*'Fund Projection'!$F179*AllocPremHigh*VLOOKUP(TermLow-$B179,ExitCharge,2,TRUE),0)</f>
        <v>0</v>
      </c>
      <c r="AJ179" s="32">
        <f>IF($B179&lt;=TermLow,SUM(AG179:AI179)-'Policy projection'!$C179*'Fund Projection'!$G179,0)</f>
        <v>0</v>
      </c>
      <c r="AK179" s="33">
        <f t="shared" si="28"/>
        <v>0</v>
      </c>
      <c r="AL179" s="31">
        <f>IF($B179&lt;=TermMed,'Policy projection'!$C179*(PremiumHigh*VLOOKUP(PremiumHigh,PremiumCharge,2)),0)</f>
        <v>0</v>
      </c>
      <c r="AM179" s="32">
        <f>IF($B179&lt;=TermMed,'Policy projection'!$C179*(AllocPremHigh*'Fund Projection'!$E179),0)</f>
        <v>0</v>
      </c>
      <c r="AN179" s="32">
        <f>IF($B179&lt;=TermMed,'Policy projection'!$E179*'Fund Projection'!$F179*AllocPremHigh*VLOOKUP(TermMed-$B179,ExitCharge,2,TRUE),0)</f>
        <v>0</v>
      </c>
      <c r="AO179" s="32">
        <f>IF($B179&lt;=TermMed,SUM(AL179:AN179)-'Policy projection'!$C179*'Fund Projection'!$G179,0)</f>
        <v>0</v>
      </c>
      <c r="AP179" s="33">
        <f t="shared" si="29"/>
        <v>0</v>
      </c>
      <c r="AQ179" s="31">
        <f>IF($B179&lt;=TermHigh,'Policy projection'!$C179*(PremiumHigh*VLOOKUP(PremiumHigh,PremiumCharge,2)),0)</f>
        <v>0</v>
      </c>
      <c r="AR179" s="32">
        <f>IF($B179&lt;=TermHigh,'Policy projection'!$C179*(AllocPremHigh*'Fund Projection'!$E179),0)</f>
        <v>15.216908007390376</v>
      </c>
      <c r="AS179" s="32">
        <f>IF($B179&lt;=TermHigh,'Policy projection'!$E179*'Fund Projection'!$F179*AllocPremHigh*VLOOKUP(TermHigh-$B179,ExitCharge,2,TRUE),0)</f>
        <v>0</v>
      </c>
      <c r="AT179" s="32">
        <f>IF($B179&lt;=TermHigh,SUM(AQ179:AS179)-'Policy projection'!$C179*'Fund Projection'!$G179,0)</f>
        <v>14.396074787491054</v>
      </c>
      <c r="AU179" s="33">
        <f t="shared" si="30"/>
        <v>99.795877753383195</v>
      </c>
    </row>
    <row r="180" spans="1:47" x14ac:dyDescent="0.3">
      <c r="A180">
        <f t="shared" si="32"/>
        <v>175</v>
      </c>
      <c r="B180">
        <f t="shared" si="31"/>
        <v>15</v>
      </c>
      <c r="C180" s="31">
        <f>IF($B180&lt;=TermLow,'Policy projection'!$C180*(PremiumLow*VLOOKUP(PremiumLow,PremiumCharge,2)),0)</f>
        <v>0</v>
      </c>
      <c r="D180" s="32">
        <f>IF($B180&lt;=TermLow,'Policy projection'!$C180*(AllocPremLow*'Fund Projection'!$E180),0)</f>
        <v>0</v>
      </c>
      <c r="E180" s="32">
        <f>IF($B180&lt;=TermLow,'Policy projection'!$E180*'Fund Projection'!$F180*AllocPremLow*VLOOKUP(TermLow-$B180,ExitCharge,2,TRUE),0)</f>
        <v>0</v>
      </c>
      <c r="F180" s="32">
        <f>IF($B180&lt;=TermLow,SUM(C180:E180)-'Policy projection'!$C180*'Fund Projection'!$G180,0)</f>
        <v>0</v>
      </c>
      <c r="G180" s="33">
        <f t="shared" si="22"/>
        <v>0</v>
      </c>
      <c r="H180" s="31">
        <f>IF($B180&lt;=TermMed,'Policy projection'!$C180*(PremiumLow*VLOOKUP(PremiumLow,PremiumCharge,2)),0)</f>
        <v>0</v>
      </c>
      <c r="I180" s="32">
        <f>IF($B180&lt;=TermMed,'Policy projection'!$C180*(AllocPremLow*'Fund Projection'!$E180),0)</f>
        <v>0</v>
      </c>
      <c r="J180" s="32">
        <f>IF($B180&lt;=TermMed,'Policy projection'!$E180*'Fund Projection'!$F180*AllocPremLow*VLOOKUP(TermMed-$B180,ExitCharge,2,TRUE),0)</f>
        <v>0</v>
      </c>
      <c r="K180" s="32">
        <f>IF($B180&lt;=TermMed,SUM(H180:J180)-'Policy projection'!$C180*'Fund Projection'!$G180,0)</f>
        <v>0</v>
      </c>
      <c r="L180" s="33">
        <f t="shared" si="23"/>
        <v>0</v>
      </c>
      <c r="M180" s="31">
        <f>IF($B180&lt;=TermHigh,'Policy projection'!$C180*(PremiumLow*VLOOKUP(PremiumLow,PremiumCharge,2)),0)</f>
        <v>0.67444300962840853</v>
      </c>
      <c r="N180" s="32">
        <f>IF($B180&lt;=TermHigh,'Policy projection'!$C180*(AllocPremLow*'Fund Projection'!$E180),0)</f>
        <v>3.6975194822617365</v>
      </c>
      <c r="O180" s="32">
        <f>IF($B180&lt;=TermHigh,'Policy projection'!$E180*'Fund Projection'!$F180*AllocPremLow*VLOOKUP(TermHigh-$B180,ExitCharge,2,TRUE),0)</f>
        <v>0</v>
      </c>
      <c r="P180" s="32">
        <f>IF($B180&lt;=TermHigh,SUM(M180:O180)-'Policy projection'!$C180*'Fund Projection'!$G180,0)</f>
        <v>3.5544828887148752</v>
      </c>
      <c r="Q180" s="33">
        <f t="shared" si="24"/>
        <v>21.128542006622773</v>
      </c>
      <c r="R180" s="31">
        <f>IF($B180&lt;=TermLow,'Policy projection'!$C180*(PremiumMed*VLOOKUP(PremiumMed,PremiumCharge,2)),0)</f>
        <v>0</v>
      </c>
      <c r="S180" s="32">
        <f>IF($B180&lt;=TermLow,'Policy projection'!$C180*(AllocPremMed*'Fund Projection'!$E180),0)</f>
        <v>0</v>
      </c>
      <c r="T180" s="32">
        <f>IF($B180&lt;=TermLow,'Policy projection'!$E180*'Fund Projection'!$F180*AllocPremMed*VLOOKUP(TermLow-$B180,ExitCharge,2,TRUE),0)</f>
        <v>0</v>
      </c>
      <c r="U180" s="32">
        <f>IF($B180&lt;=TermLow,SUM(R180:T180)-'Policy projection'!$C180*'Fund Projection'!$G180,0)</f>
        <v>0</v>
      </c>
      <c r="V180" s="33">
        <f t="shared" si="25"/>
        <v>0</v>
      </c>
      <c r="W180" s="31">
        <f>IF($B180&lt;=TermMed,'Policy projection'!$C180*(PremiumMed*VLOOKUP(PremiumMed,PremiumCharge,2)),0)</f>
        <v>0</v>
      </c>
      <c r="X180" s="32">
        <f>IF($B180&lt;=TermMed,'Policy projection'!$C180*(AllocPremMed*'Fund Projection'!$E180),0)</f>
        <v>0</v>
      </c>
      <c r="Y180" s="32">
        <f>IF($B180&lt;=TermMed,'Policy projection'!$E180*'Fund Projection'!$F180*AllocPremMed*VLOOKUP(TermMed-$B180,ExitCharge,2,TRUE),0)</f>
        <v>0</v>
      </c>
      <c r="Z180" s="32">
        <f>IF($B180&lt;=TermMed,SUM(W180:Y180)-'Policy projection'!$C180*'Fund Projection'!$G180,0)</f>
        <v>0</v>
      </c>
      <c r="AA180" s="33">
        <f t="shared" si="26"/>
        <v>0</v>
      </c>
      <c r="AB180" s="31">
        <f>IF($B180&lt;=TermHigh,'Policy projection'!$C180*(PremiumMed*VLOOKUP(PremiumMed,PremiumCharge,2)),0)</f>
        <v>0.44962867308560567</v>
      </c>
      <c r="AC180" s="32">
        <f>IF($B180&lt;=TermHigh,'Policy projection'!$C180*(AllocPremMed*'Fund Projection'!$E180),0)</f>
        <v>7.5475139947198322</v>
      </c>
      <c r="AD180" s="32">
        <f>IF($B180&lt;=TermHigh,'Policy projection'!$E180*'Fund Projection'!$F180*AllocPremMed*VLOOKUP(TermHigh-$B180,ExitCharge,2,TRUE),0)</f>
        <v>0</v>
      </c>
      <c r="AE180" s="32">
        <f>IF($B180&lt;=TermHigh,SUM(AB180:AD180)-'Policy projection'!$C180*'Fund Projection'!$G180,0)</f>
        <v>7.1796630646301676</v>
      </c>
      <c r="AF180" s="33">
        <f t="shared" si="27"/>
        <v>42.690901045481134</v>
      </c>
      <c r="AG180" s="31">
        <f>IF($B180&lt;=TermLow,'Policy projection'!$C180*(PremiumHigh*VLOOKUP(PremiumHigh,PremiumCharge,2)),0)</f>
        <v>0</v>
      </c>
      <c r="AH180" s="32">
        <f>IF($B180&lt;=TermLow,'Policy projection'!$C180*(AllocPremHigh*'Fund Projection'!$E180),0)</f>
        <v>0</v>
      </c>
      <c r="AI180" s="32">
        <f>IF($B180&lt;=TermLow,'Policy projection'!$E180*'Fund Projection'!$F180*AllocPremHigh*VLOOKUP(TermLow-$B180,ExitCharge,2,TRUE),0)</f>
        <v>0</v>
      </c>
      <c r="AJ180" s="32">
        <f>IF($B180&lt;=TermLow,SUM(AG180:AI180)-'Policy projection'!$C180*'Fund Projection'!$G180,0)</f>
        <v>0</v>
      </c>
      <c r="AK180" s="33">
        <f t="shared" si="28"/>
        <v>0</v>
      </c>
      <c r="AL180" s="31">
        <f>IF($B180&lt;=TermMed,'Policy projection'!$C180*(PremiumHigh*VLOOKUP(PremiumHigh,PremiumCharge,2)),0)</f>
        <v>0</v>
      </c>
      <c r="AM180" s="32">
        <f>IF($B180&lt;=TermMed,'Policy projection'!$C180*(AllocPremHigh*'Fund Projection'!$E180),0)</f>
        <v>0</v>
      </c>
      <c r="AN180" s="32">
        <f>IF($B180&lt;=TermMed,'Policy projection'!$E180*'Fund Projection'!$F180*AllocPremHigh*VLOOKUP(TermMed-$B180,ExitCharge,2,TRUE),0)</f>
        <v>0</v>
      </c>
      <c r="AO180" s="32">
        <f>IF($B180&lt;=TermMed,SUM(AL180:AN180)-'Policy projection'!$C180*'Fund Projection'!$G180,0)</f>
        <v>0</v>
      </c>
      <c r="AP180" s="33">
        <f t="shared" si="29"/>
        <v>0</v>
      </c>
      <c r="AQ180" s="31">
        <f>IF($B180&lt;=TermHigh,'Policy projection'!$C180*(PremiumHigh*VLOOKUP(PremiumHigh,PremiumCharge,2)),0)</f>
        <v>0</v>
      </c>
      <c r="AR180" s="32">
        <f>IF($B180&lt;=TermHigh,'Policy projection'!$C180*(AllocPremHigh*'Fund Projection'!$E180),0)</f>
        <v>15.247503019636026</v>
      </c>
      <c r="AS180" s="32">
        <f>IF($B180&lt;=TermHigh,'Policy projection'!$E180*'Fund Projection'!$F180*AllocPremHigh*VLOOKUP(TermHigh-$B180,ExitCharge,2,TRUE),0)</f>
        <v>0</v>
      </c>
      <c r="AT180" s="32">
        <f>IF($B180&lt;=TermHigh,SUM(AQ180:AS180)-'Policy projection'!$C180*'Fund Projection'!$G180,0)</f>
        <v>14.430023416460756</v>
      </c>
      <c r="AU180" s="33">
        <f t="shared" si="30"/>
        <v>85.815619123197891</v>
      </c>
    </row>
    <row r="181" spans="1:47" x14ac:dyDescent="0.3">
      <c r="A181">
        <f t="shared" si="32"/>
        <v>176</v>
      </c>
      <c r="B181">
        <f t="shared" si="31"/>
        <v>15</v>
      </c>
      <c r="C181" s="31">
        <f>IF($B181&lt;=TermLow,'Policy projection'!$C181*(PremiumLow*VLOOKUP(PremiumLow,PremiumCharge,2)),0)</f>
        <v>0</v>
      </c>
      <c r="D181" s="32">
        <f>IF($B181&lt;=TermLow,'Policy projection'!$C181*(AllocPremLow*'Fund Projection'!$E181),0)</f>
        <v>0</v>
      </c>
      <c r="E181" s="32">
        <f>IF($B181&lt;=TermLow,'Policy projection'!$E181*'Fund Projection'!$F181*AllocPremLow*VLOOKUP(TermLow-$B181,ExitCharge,2,TRUE),0)</f>
        <v>0</v>
      </c>
      <c r="F181" s="32">
        <f>IF($B181&lt;=TermLow,SUM(C181:E181)-'Policy projection'!$C181*'Fund Projection'!$G181,0)</f>
        <v>0</v>
      </c>
      <c r="G181" s="33">
        <f t="shared" si="22"/>
        <v>0</v>
      </c>
      <c r="H181" s="31">
        <f>IF($B181&lt;=TermMed,'Policy projection'!$C181*(PremiumLow*VLOOKUP(PremiumLow,PremiumCharge,2)),0)</f>
        <v>0</v>
      </c>
      <c r="I181" s="32">
        <f>IF($B181&lt;=TermMed,'Policy projection'!$C181*(AllocPremLow*'Fund Projection'!$E181),0)</f>
        <v>0</v>
      </c>
      <c r="J181" s="32">
        <f>IF($B181&lt;=TermMed,'Policy projection'!$E181*'Fund Projection'!$F181*AllocPremLow*VLOOKUP(TermMed-$B181,ExitCharge,2,TRUE),0)</f>
        <v>0</v>
      </c>
      <c r="K181" s="32">
        <f>IF($B181&lt;=TermMed,SUM(H181:J181)-'Policy projection'!$C181*'Fund Projection'!$G181,0)</f>
        <v>0</v>
      </c>
      <c r="L181" s="33">
        <f t="shared" si="23"/>
        <v>0</v>
      </c>
      <c r="M181" s="31">
        <f>IF($B181&lt;=TermHigh,'Policy projection'!$C181*(PremiumLow*VLOOKUP(PremiumLow,PremiumCharge,2)),0)</f>
        <v>0.671351812500945</v>
      </c>
      <c r="N181" s="32">
        <f>IF($B181&lt;=TermHigh,'Policy projection'!$C181*(AllocPremLow*'Fund Projection'!$E181),0)</f>
        <v>3.7048335622572166</v>
      </c>
      <c r="O181" s="32">
        <f>IF($B181&lt;=TermHigh,'Policy projection'!$E181*'Fund Projection'!$F181*AllocPremLow*VLOOKUP(TermHigh-$B181,ExitCharge,2,TRUE),0)</f>
        <v>0</v>
      </c>
      <c r="P181" s="32">
        <f>IF($B181&lt;=TermHigh,SUM(M181:O181)-'Policy projection'!$C181*'Fund Projection'!$G181,0)</f>
        <v>3.5620456866866137</v>
      </c>
      <c r="Q181" s="33">
        <f t="shared" si="24"/>
        <v>17.662094709602158</v>
      </c>
      <c r="R181" s="31">
        <f>IF($B181&lt;=TermLow,'Policy projection'!$C181*(PremiumMed*VLOOKUP(PremiumMed,PremiumCharge,2)),0)</f>
        <v>0</v>
      </c>
      <c r="S181" s="32">
        <f>IF($B181&lt;=TermLow,'Policy projection'!$C181*(AllocPremMed*'Fund Projection'!$E181),0)</f>
        <v>0</v>
      </c>
      <c r="T181" s="32">
        <f>IF($B181&lt;=TermLow,'Policy projection'!$E181*'Fund Projection'!$F181*AllocPremMed*VLOOKUP(TermLow-$B181,ExitCharge,2,TRUE),0)</f>
        <v>0</v>
      </c>
      <c r="U181" s="32">
        <f>IF($B181&lt;=TermLow,SUM(R181:T181)-'Policy projection'!$C181*'Fund Projection'!$G181,0)</f>
        <v>0</v>
      </c>
      <c r="V181" s="33">
        <f t="shared" si="25"/>
        <v>0</v>
      </c>
      <c r="W181" s="31">
        <f>IF($B181&lt;=TermMed,'Policy projection'!$C181*(PremiumMed*VLOOKUP(PremiumMed,PremiumCharge,2)),0)</f>
        <v>0</v>
      </c>
      <c r="X181" s="32">
        <f>IF($B181&lt;=TermMed,'Policy projection'!$C181*(AllocPremMed*'Fund Projection'!$E181),0)</f>
        <v>0</v>
      </c>
      <c r="Y181" s="32">
        <f>IF($B181&lt;=TermMed,'Policy projection'!$E181*'Fund Projection'!$F181*AllocPremMed*VLOOKUP(TermMed-$B181,ExitCharge,2,TRUE),0)</f>
        <v>0</v>
      </c>
      <c r="Z181" s="32">
        <f>IF($B181&lt;=TermMed,SUM(W181:Y181)-'Policy projection'!$C181*'Fund Projection'!$G181,0)</f>
        <v>0</v>
      </c>
      <c r="AA181" s="33">
        <f t="shared" si="26"/>
        <v>0</v>
      </c>
      <c r="AB181" s="31">
        <f>IF($B181&lt;=TermHigh,'Policy projection'!$C181*(PremiumMed*VLOOKUP(PremiumMed,PremiumCharge,2)),0)</f>
        <v>0.44756787500063</v>
      </c>
      <c r="AC181" s="32">
        <f>IF($B181&lt;=TermHigh,'Policy projection'!$C181*(AllocPremMed*'Fund Projection'!$E181),0)</f>
        <v>7.5624437662569992</v>
      </c>
      <c r="AD181" s="32">
        <f>IF($B181&lt;=TermHigh,'Policy projection'!$E181*'Fund Projection'!$F181*AllocPremMed*VLOOKUP(TermHigh-$B181,ExitCharge,2,TRUE),0)</f>
        <v>0</v>
      </c>
      <c r="AE181" s="32">
        <f>IF($B181&lt;=TermHigh,SUM(AB181:AD181)-'Policy projection'!$C181*'Fund Projection'!$G181,0)</f>
        <v>7.1958719531860806</v>
      </c>
      <c r="AF181" s="33">
        <f t="shared" si="27"/>
        <v>35.689116735207136</v>
      </c>
      <c r="AG181" s="31">
        <f>IF($B181&lt;=TermLow,'Policy projection'!$C181*(PremiumHigh*VLOOKUP(PremiumHigh,PremiumCharge,2)),0)</f>
        <v>0</v>
      </c>
      <c r="AH181" s="32">
        <f>IF($B181&lt;=TermLow,'Policy projection'!$C181*(AllocPremHigh*'Fund Projection'!$E181),0)</f>
        <v>0</v>
      </c>
      <c r="AI181" s="32">
        <f>IF($B181&lt;=TermLow,'Policy projection'!$E181*'Fund Projection'!$F181*AllocPremHigh*VLOOKUP(TermLow-$B181,ExitCharge,2,TRUE),0)</f>
        <v>0</v>
      </c>
      <c r="AJ181" s="32">
        <f>IF($B181&lt;=TermLow,SUM(AG181:AI181)-'Policy projection'!$C181*'Fund Projection'!$G181,0)</f>
        <v>0</v>
      </c>
      <c r="AK181" s="33">
        <f t="shared" si="28"/>
        <v>0</v>
      </c>
      <c r="AL181" s="31">
        <f>IF($B181&lt;=TermMed,'Policy projection'!$C181*(PremiumHigh*VLOOKUP(PremiumHigh,PremiumCharge,2)),0)</f>
        <v>0</v>
      </c>
      <c r="AM181" s="32">
        <f>IF($B181&lt;=TermMed,'Policy projection'!$C181*(AllocPremHigh*'Fund Projection'!$E181),0)</f>
        <v>0</v>
      </c>
      <c r="AN181" s="32">
        <f>IF($B181&lt;=TermMed,'Policy projection'!$E181*'Fund Projection'!$F181*AllocPremHigh*VLOOKUP(TermMed-$B181,ExitCharge,2,TRUE),0)</f>
        <v>0</v>
      </c>
      <c r="AO181" s="32">
        <f>IF($B181&lt;=TermMed,SUM(AL181:AN181)-'Policy projection'!$C181*'Fund Projection'!$G181,0)</f>
        <v>0</v>
      </c>
      <c r="AP181" s="33">
        <f t="shared" si="29"/>
        <v>0</v>
      </c>
      <c r="AQ181" s="31">
        <f>IF($B181&lt;=TermHigh,'Policy projection'!$C181*(PremiumHigh*VLOOKUP(PremiumHigh,PremiumCharge,2)),0)</f>
        <v>0</v>
      </c>
      <c r="AR181" s="32">
        <f>IF($B181&lt;=TermHigh,'Policy projection'!$C181*(AllocPremHigh*'Fund Projection'!$E181),0)</f>
        <v>15.277664174256564</v>
      </c>
      <c r="AS181" s="32">
        <f>IF($B181&lt;=TermHigh,'Policy projection'!$E181*'Fund Projection'!$F181*AllocPremHigh*VLOOKUP(TermHigh-$B181,ExitCharge,2,TRUE),0)</f>
        <v>0</v>
      </c>
      <c r="AT181" s="32">
        <f>IF($B181&lt;=TermHigh,SUM(AQ181:AS181)-'Policy projection'!$C181*'Fund Projection'!$G181,0)</f>
        <v>14.463524486185017</v>
      </c>
      <c r="AU181" s="33">
        <f t="shared" si="30"/>
        <v>71.743160786417121</v>
      </c>
    </row>
    <row r="182" spans="1:47" x14ac:dyDescent="0.3">
      <c r="A182">
        <f t="shared" si="32"/>
        <v>177</v>
      </c>
      <c r="B182">
        <f t="shared" si="31"/>
        <v>15</v>
      </c>
      <c r="C182" s="31">
        <f>IF($B182&lt;=TermLow,'Policy projection'!$C182*(PremiumLow*VLOOKUP(PremiumLow,PremiumCharge,2)),0)</f>
        <v>0</v>
      </c>
      <c r="D182" s="32">
        <f>IF($B182&lt;=TermLow,'Policy projection'!$C182*(AllocPremLow*'Fund Projection'!$E182),0)</f>
        <v>0</v>
      </c>
      <c r="E182" s="32">
        <f>IF($B182&lt;=TermLow,'Policy projection'!$E182*'Fund Projection'!$F182*AllocPremLow*VLOOKUP(TermLow-$B182,ExitCharge,2,TRUE),0)</f>
        <v>0</v>
      </c>
      <c r="F182" s="32">
        <f>IF($B182&lt;=TermLow,SUM(C182:E182)-'Policy projection'!$C182*'Fund Projection'!$G182,0)</f>
        <v>0</v>
      </c>
      <c r="G182" s="33">
        <f t="shared" si="22"/>
        <v>0</v>
      </c>
      <c r="H182" s="31">
        <f>IF($B182&lt;=TermMed,'Policy projection'!$C182*(PremiumLow*VLOOKUP(PremiumLow,PremiumCharge,2)),0)</f>
        <v>0</v>
      </c>
      <c r="I182" s="32">
        <f>IF($B182&lt;=TermMed,'Policy projection'!$C182*(AllocPremLow*'Fund Projection'!$E182),0)</f>
        <v>0</v>
      </c>
      <c r="J182" s="32">
        <f>IF($B182&lt;=TermMed,'Policy projection'!$E182*'Fund Projection'!$F182*AllocPremLow*VLOOKUP(TermMed-$B182,ExitCharge,2,TRUE),0)</f>
        <v>0</v>
      </c>
      <c r="K182" s="32">
        <f>IF($B182&lt;=TermMed,SUM(H182:J182)-'Policy projection'!$C182*'Fund Projection'!$G182,0)</f>
        <v>0</v>
      </c>
      <c r="L182" s="33">
        <f t="shared" si="23"/>
        <v>0</v>
      </c>
      <c r="M182" s="31">
        <f>IF($B182&lt;=TermHigh,'Policy projection'!$C182*(PremiumLow*VLOOKUP(PremiumLow,PremiumCharge,2)),0)</f>
        <v>0.66827478336031565</v>
      </c>
      <c r="N182" s="32">
        <f>IF($B182&lt;=TermHigh,'Policy projection'!$C182*(AllocPremLow*'Fund Projection'!$E182),0)</f>
        <v>3.7120431223672692</v>
      </c>
      <c r="O182" s="32">
        <f>IF($B182&lt;=TermHigh,'Policy projection'!$E182*'Fund Projection'!$F182*AllocPremLow*VLOOKUP(TermHigh-$B182,ExitCharge,2,TRUE),0)</f>
        <v>0</v>
      </c>
      <c r="P182" s="32">
        <f>IF($B182&lt;=TermHigh,SUM(M182:O182)-'Policy projection'!$C182*'Fund Projection'!$G182,0)</f>
        <v>3.5695044871191146</v>
      </c>
      <c r="Q182" s="33">
        <f t="shared" si="24"/>
        <v>14.173641084205551</v>
      </c>
      <c r="R182" s="31">
        <f>IF($B182&lt;=TermLow,'Policy projection'!$C182*(PremiumMed*VLOOKUP(PremiumMed,PremiumCharge,2)),0)</f>
        <v>0</v>
      </c>
      <c r="S182" s="32">
        <f>IF($B182&lt;=TermLow,'Policy projection'!$C182*(AllocPremMed*'Fund Projection'!$E182),0)</f>
        <v>0</v>
      </c>
      <c r="T182" s="32">
        <f>IF($B182&lt;=TermLow,'Policy projection'!$E182*'Fund Projection'!$F182*AllocPremMed*VLOOKUP(TermLow-$B182,ExitCharge,2,TRUE),0)</f>
        <v>0</v>
      </c>
      <c r="U182" s="32">
        <f>IF($B182&lt;=TermLow,SUM(R182:T182)-'Policy projection'!$C182*'Fund Projection'!$G182,0)</f>
        <v>0</v>
      </c>
      <c r="V182" s="33">
        <f t="shared" si="25"/>
        <v>0</v>
      </c>
      <c r="W182" s="31">
        <f>IF($B182&lt;=TermMed,'Policy projection'!$C182*(PremiumMed*VLOOKUP(PremiumMed,PremiumCharge,2)),0)</f>
        <v>0</v>
      </c>
      <c r="X182" s="32">
        <f>IF($B182&lt;=TermMed,'Policy projection'!$C182*(AllocPremMed*'Fund Projection'!$E182),0)</f>
        <v>0</v>
      </c>
      <c r="Y182" s="32">
        <f>IF($B182&lt;=TermMed,'Policy projection'!$E182*'Fund Projection'!$F182*AllocPremMed*VLOOKUP(TermMed-$B182,ExitCharge,2,TRUE),0)</f>
        <v>0</v>
      </c>
      <c r="Z182" s="32">
        <f>IF($B182&lt;=TermMed,SUM(W182:Y182)-'Policy projection'!$C182*'Fund Projection'!$G182,0)</f>
        <v>0</v>
      </c>
      <c r="AA182" s="33">
        <f t="shared" si="26"/>
        <v>0</v>
      </c>
      <c r="AB182" s="31">
        <f>IF($B182&lt;=TermHigh,'Policy projection'!$C182*(PremiumMed*VLOOKUP(PremiumMed,PremiumCharge,2)),0)</f>
        <v>0.44551652224021043</v>
      </c>
      <c r="AC182" s="32">
        <f>IF($B182&lt;=TermHigh,'Policy projection'!$C182*(AllocPremMed*'Fund Projection'!$E182),0)</f>
        <v>7.5771601879249406</v>
      </c>
      <c r="AD182" s="32">
        <f>IF($B182&lt;=TermHigh,'Policy projection'!$E182*'Fund Projection'!$F182*AllocPremMed*VLOOKUP(TermHigh-$B182,ExitCharge,2,TRUE),0)</f>
        <v>0</v>
      </c>
      <c r="AE182" s="32">
        <f>IF($B182&lt;=TermHigh,SUM(AB182:AD182)-'Policy projection'!$C182*'Fund Projection'!$G182,0)</f>
        <v>7.2118632915566803</v>
      </c>
      <c r="AF182" s="33">
        <f t="shared" si="27"/>
        <v>28.641949435084417</v>
      </c>
      <c r="AG182" s="31">
        <f>IF($B182&lt;=TermLow,'Policy projection'!$C182*(PremiumHigh*VLOOKUP(PremiumHigh,PremiumCharge,2)),0)</f>
        <v>0</v>
      </c>
      <c r="AH182" s="32">
        <f>IF($B182&lt;=TermLow,'Policy projection'!$C182*(AllocPremHigh*'Fund Projection'!$E182),0)</f>
        <v>0</v>
      </c>
      <c r="AI182" s="32">
        <f>IF($B182&lt;=TermLow,'Policy projection'!$E182*'Fund Projection'!$F182*AllocPremHigh*VLOOKUP(TermLow-$B182,ExitCharge,2,TRUE),0)</f>
        <v>0</v>
      </c>
      <c r="AJ182" s="32">
        <f>IF($B182&lt;=TermLow,SUM(AG182:AI182)-'Policy projection'!$C182*'Fund Projection'!$G182,0)</f>
        <v>0</v>
      </c>
      <c r="AK182" s="33">
        <f t="shared" si="28"/>
        <v>0</v>
      </c>
      <c r="AL182" s="31">
        <f>IF($B182&lt;=TermMed,'Policy projection'!$C182*(PremiumHigh*VLOOKUP(PremiumHigh,PremiumCharge,2)),0)</f>
        <v>0</v>
      </c>
      <c r="AM182" s="32">
        <f>IF($B182&lt;=TermMed,'Policy projection'!$C182*(AllocPremHigh*'Fund Projection'!$E182),0)</f>
        <v>0</v>
      </c>
      <c r="AN182" s="32">
        <f>IF($B182&lt;=TermMed,'Policy projection'!$E182*'Fund Projection'!$F182*AllocPremHigh*VLOOKUP(TermMed-$B182,ExitCharge,2,TRUE),0)</f>
        <v>0</v>
      </c>
      <c r="AO182" s="32">
        <f>IF($B182&lt;=TermMed,SUM(AL182:AN182)-'Policy projection'!$C182*'Fund Projection'!$G182,0)</f>
        <v>0</v>
      </c>
      <c r="AP182" s="33">
        <f t="shared" si="29"/>
        <v>0</v>
      </c>
      <c r="AQ182" s="31">
        <f>IF($B182&lt;=TermHigh,'Policy projection'!$C182*(PremiumHigh*VLOOKUP(PremiumHigh,PremiumCharge,2)),0)</f>
        <v>0</v>
      </c>
      <c r="AR182" s="32">
        <f>IF($B182&lt;=TermHigh,'Policy projection'!$C182*(AllocPremHigh*'Fund Projection'!$E182),0)</f>
        <v>15.307394319040286</v>
      </c>
      <c r="AS182" s="32">
        <f>IF($B182&lt;=TermHigh,'Policy projection'!$E182*'Fund Projection'!$F182*AllocPremHigh*VLOOKUP(TermHigh-$B182,ExitCharge,2,TRUE),0)</f>
        <v>0</v>
      </c>
      <c r="AT182" s="32">
        <f>IF($B182&lt;=TermHigh,SUM(AQ182:AS182)-'Policy projection'!$C182*'Fund Projection'!$G182,0)</f>
        <v>14.496580900431816</v>
      </c>
      <c r="AU182" s="33">
        <f t="shared" si="30"/>
        <v>57.57856613684217</v>
      </c>
    </row>
    <row r="183" spans="1:47" x14ac:dyDescent="0.3">
      <c r="A183">
        <f t="shared" si="32"/>
        <v>178</v>
      </c>
      <c r="B183">
        <f t="shared" si="31"/>
        <v>15</v>
      </c>
      <c r="C183" s="31">
        <f>IF($B183&lt;=TermLow,'Policy projection'!$C183*(PremiumLow*VLOOKUP(PremiumLow,PremiumCharge,2)),0)</f>
        <v>0</v>
      </c>
      <c r="D183" s="32">
        <f>IF($B183&lt;=TermLow,'Policy projection'!$C183*(AllocPremLow*'Fund Projection'!$E183),0)</f>
        <v>0</v>
      </c>
      <c r="E183" s="32">
        <f>IF($B183&lt;=TermLow,'Policy projection'!$E183*'Fund Projection'!$F183*AllocPremLow*VLOOKUP(TermLow-$B183,ExitCharge,2,TRUE),0)</f>
        <v>0</v>
      </c>
      <c r="F183" s="32">
        <f>IF($B183&lt;=TermLow,SUM(C183:E183)-'Policy projection'!$C183*'Fund Projection'!$G183,0)</f>
        <v>0</v>
      </c>
      <c r="G183" s="33">
        <f t="shared" si="22"/>
        <v>0</v>
      </c>
      <c r="H183" s="31">
        <f>IF($B183&lt;=TermMed,'Policy projection'!$C183*(PremiumLow*VLOOKUP(PremiumLow,PremiumCharge,2)),0)</f>
        <v>0</v>
      </c>
      <c r="I183" s="32">
        <f>IF($B183&lt;=TermMed,'Policy projection'!$C183*(AllocPremLow*'Fund Projection'!$E183),0)</f>
        <v>0</v>
      </c>
      <c r="J183" s="32">
        <f>IF($B183&lt;=TermMed,'Policy projection'!$E183*'Fund Projection'!$F183*AllocPremLow*VLOOKUP(TermMed-$B183,ExitCharge,2,TRUE),0)</f>
        <v>0</v>
      </c>
      <c r="K183" s="32">
        <f>IF($B183&lt;=TermMed,SUM(H183:J183)-'Policy projection'!$C183*'Fund Projection'!$G183,0)</f>
        <v>0</v>
      </c>
      <c r="L183" s="33">
        <f t="shared" si="23"/>
        <v>0</v>
      </c>
      <c r="M183" s="31">
        <f>IF($B183&lt;=TermHigh,'Policy projection'!$C183*(PremiumLow*VLOOKUP(PremiumLow,PremiumCharge,2)),0)</f>
        <v>0.66521185726991416</v>
      </c>
      <c r="N183" s="32">
        <f>IF($B183&lt;=TermHigh,'Policy projection'!$C183*(AllocPremLow*'Fund Projection'!$E183),0)</f>
        <v>3.7191488494055771</v>
      </c>
      <c r="O183" s="32">
        <f>IF($B183&lt;=TermHigh,'Policy projection'!$E183*'Fund Projection'!$F183*AllocPremLow*VLOOKUP(TermHigh-$B183,ExitCharge,2,TRUE),0)</f>
        <v>0</v>
      </c>
      <c r="P183" s="32">
        <f>IF($B183&lt;=TermHigh,SUM(M183:O183)-'Policy projection'!$C183*'Fund Projection'!$G183,0)</f>
        <v>3.5768599676404231</v>
      </c>
      <c r="Q183" s="33">
        <f t="shared" si="24"/>
        <v>10.663193434937293</v>
      </c>
      <c r="R183" s="31">
        <f>IF($B183&lt;=TermLow,'Policy projection'!$C183*(PremiumMed*VLOOKUP(PremiumMed,PremiumCharge,2)),0)</f>
        <v>0</v>
      </c>
      <c r="S183" s="32">
        <f>IF($B183&lt;=TermLow,'Policy projection'!$C183*(AllocPremMed*'Fund Projection'!$E183),0)</f>
        <v>0</v>
      </c>
      <c r="T183" s="32">
        <f>IF($B183&lt;=TermLow,'Policy projection'!$E183*'Fund Projection'!$F183*AllocPremMed*VLOOKUP(TermLow-$B183,ExitCharge,2,TRUE),0)</f>
        <v>0</v>
      </c>
      <c r="U183" s="32">
        <f>IF($B183&lt;=TermLow,SUM(R183:T183)-'Policy projection'!$C183*'Fund Projection'!$G183,0)</f>
        <v>0</v>
      </c>
      <c r="V183" s="33">
        <f t="shared" si="25"/>
        <v>0</v>
      </c>
      <c r="W183" s="31">
        <f>IF($B183&lt;=TermMed,'Policy projection'!$C183*(PremiumMed*VLOOKUP(PremiumMed,PremiumCharge,2)),0)</f>
        <v>0</v>
      </c>
      <c r="X183" s="32">
        <f>IF($B183&lt;=TermMed,'Policy projection'!$C183*(AllocPremMed*'Fund Projection'!$E183),0)</f>
        <v>0</v>
      </c>
      <c r="Y183" s="32">
        <f>IF($B183&lt;=TermMed,'Policy projection'!$E183*'Fund Projection'!$F183*AllocPremMed*VLOOKUP(TermMed-$B183,ExitCharge,2,TRUE),0)</f>
        <v>0</v>
      </c>
      <c r="Z183" s="32">
        <f>IF($B183&lt;=TermMed,SUM(W183:Y183)-'Policy projection'!$C183*'Fund Projection'!$G183,0)</f>
        <v>0</v>
      </c>
      <c r="AA183" s="33">
        <f t="shared" si="26"/>
        <v>0</v>
      </c>
      <c r="AB183" s="31">
        <f>IF($B183&lt;=TermHigh,'Policy projection'!$C183*(PremiumMed*VLOOKUP(PremiumMed,PremiumCharge,2)),0)</f>
        <v>0.44347457151327613</v>
      </c>
      <c r="AC183" s="32">
        <f>IF($B183&lt;=TermHigh,'Policy projection'!$C183*(AllocPremMed*'Fund Projection'!$E183),0)</f>
        <v>7.5916646616732404</v>
      </c>
      <c r="AD183" s="32">
        <f>IF($B183&lt;=TermHigh,'Policy projection'!$E183*'Fund Projection'!$F183*AllocPremMed*VLOOKUP(TermHigh-$B183,ExitCharge,2,TRUE),0)</f>
        <v>0</v>
      </c>
      <c r="AE183" s="32">
        <f>IF($B183&lt;=TermHigh,SUM(AB183:AD183)-'Policy projection'!$C183*'Fund Projection'!$G183,0)</f>
        <v>7.2276384941514475</v>
      </c>
      <c r="AF183" s="33">
        <f t="shared" si="27"/>
        <v>21.549427599507258</v>
      </c>
      <c r="AG183" s="31">
        <f>IF($B183&lt;=TermLow,'Policy projection'!$C183*(PremiumHigh*VLOOKUP(PremiumHigh,PremiumCharge,2)),0)</f>
        <v>0</v>
      </c>
      <c r="AH183" s="32">
        <f>IF($B183&lt;=TermLow,'Policy projection'!$C183*(AllocPremHigh*'Fund Projection'!$E183),0)</f>
        <v>0</v>
      </c>
      <c r="AI183" s="32">
        <f>IF($B183&lt;=TermLow,'Policy projection'!$E183*'Fund Projection'!$F183*AllocPremHigh*VLOOKUP(TermLow-$B183,ExitCharge,2,TRUE),0)</f>
        <v>0</v>
      </c>
      <c r="AJ183" s="32">
        <f>IF($B183&lt;=TermLow,SUM(AG183:AI183)-'Policy projection'!$C183*'Fund Projection'!$G183,0)</f>
        <v>0</v>
      </c>
      <c r="AK183" s="33">
        <f t="shared" si="28"/>
        <v>0</v>
      </c>
      <c r="AL183" s="31">
        <f>IF($B183&lt;=TermMed,'Policy projection'!$C183*(PremiumHigh*VLOOKUP(PremiumHigh,PremiumCharge,2)),0)</f>
        <v>0</v>
      </c>
      <c r="AM183" s="32">
        <f>IF($B183&lt;=TermMed,'Policy projection'!$C183*(AllocPremHigh*'Fund Projection'!$E183),0)</f>
        <v>0</v>
      </c>
      <c r="AN183" s="32">
        <f>IF($B183&lt;=TermMed,'Policy projection'!$E183*'Fund Projection'!$F183*AllocPremHigh*VLOOKUP(TermMed-$B183,ExitCharge,2,TRUE),0)</f>
        <v>0</v>
      </c>
      <c r="AO183" s="32">
        <f>IF($B183&lt;=TermMed,SUM(AL183:AN183)-'Policy projection'!$C183*'Fund Projection'!$G183,0)</f>
        <v>0</v>
      </c>
      <c r="AP183" s="33">
        <f t="shared" si="29"/>
        <v>0</v>
      </c>
      <c r="AQ183" s="31">
        <f>IF($B183&lt;=TermHigh,'Policy projection'!$C183*(PremiumHigh*VLOOKUP(PremiumHigh,PremiumCharge,2)),0)</f>
        <v>0</v>
      </c>
      <c r="AR183" s="32">
        <f>IF($B183&lt;=TermHigh,'Policy projection'!$C183*(AllocPremHigh*'Fund Projection'!$E183),0)</f>
        <v>15.336696286208568</v>
      </c>
      <c r="AS183" s="32">
        <f>IF($B183&lt;=TermHigh,'Policy projection'!$E183*'Fund Projection'!$F183*AllocPremHigh*VLOOKUP(TermHigh-$B183,ExitCharge,2,TRUE),0)</f>
        <v>0</v>
      </c>
      <c r="AT183" s="32">
        <f>IF($B183&lt;=TermHigh,SUM(AQ183:AS183)-'Policy projection'!$C183*'Fund Projection'!$G183,0)</f>
        <v>14.529195547173499</v>
      </c>
      <c r="AU183" s="33">
        <f t="shared" si="30"/>
        <v>43.321895928647194</v>
      </c>
    </row>
    <row r="184" spans="1:47" x14ac:dyDescent="0.3">
      <c r="A184">
        <f t="shared" si="32"/>
        <v>179</v>
      </c>
      <c r="B184">
        <f t="shared" si="31"/>
        <v>15</v>
      </c>
      <c r="C184" s="31">
        <f>IF($B184&lt;=TermLow,'Policy projection'!$C184*(PremiumLow*VLOOKUP(PremiumLow,PremiumCharge,2)),0)</f>
        <v>0</v>
      </c>
      <c r="D184" s="32">
        <f>IF($B184&lt;=TermLow,'Policy projection'!$C184*(AllocPremLow*'Fund Projection'!$E184),0)</f>
        <v>0</v>
      </c>
      <c r="E184" s="32">
        <f>IF($B184&lt;=TermLow,'Policy projection'!$E184*'Fund Projection'!$F184*AllocPremLow*VLOOKUP(TermLow-$B184,ExitCharge,2,TRUE),0)</f>
        <v>0</v>
      </c>
      <c r="F184" s="32">
        <f>IF($B184&lt;=TermLow,SUM(C184:E184)-'Policy projection'!$C184*'Fund Projection'!$G184,0)</f>
        <v>0</v>
      </c>
      <c r="G184" s="33">
        <f t="shared" si="22"/>
        <v>0</v>
      </c>
      <c r="H184" s="31">
        <f>IF($B184&lt;=TermMed,'Policy projection'!$C184*(PremiumLow*VLOOKUP(PremiumLow,PremiumCharge,2)),0)</f>
        <v>0</v>
      </c>
      <c r="I184" s="32">
        <f>IF($B184&lt;=TermMed,'Policy projection'!$C184*(AllocPremLow*'Fund Projection'!$E184),0)</f>
        <v>0</v>
      </c>
      <c r="J184" s="32">
        <f>IF($B184&lt;=TermMed,'Policy projection'!$E184*'Fund Projection'!$F184*AllocPremLow*VLOOKUP(TermMed-$B184,ExitCharge,2,TRUE),0)</f>
        <v>0</v>
      </c>
      <c r="K184" s="32">
        <f>IF($B184&lt;=TermMed,SUM(H184:J184)-'Policy projection'!$C184*'Fund Projection'!$G184,0)</f>
        <v>0</v>
      </c>
      <c r="L184" s="33">
        <f t="shared" si="23"/>
        <v>0</v>
      </c>
      <c r="M184" s="31">
        <f>IF($B184&lt;=TermHigh,'Policy projection'!$C184*(PremiumLow*VLOOKUP(PremiumLow,PremiumCharge,2)),0)</f>
        <v>0.66216296959076049</v>
      </c>
      <c r="N184" s="32">
        <f>IF($B184&lt;=TermHigh,'Policy projection'!$C184*(AllocPremLow*'Fund Projection'!$E184),0)</f>
        <v>3.7261514264299342</v>
      </c>
      <c r="O184" s="32">
        <f>IF($B184&lt;=TermHigh,'Policy projection'!$E184*'Fund Projection'!$F184*AllocPremLow*VLOOKUP(TermHigh-$B184,ExitCharge,2,TRUE),0)</f>
        <v>0</v>
      </c>
      <c r="P184" s="32">
        <f>IF($B184&lt;=TermHigh,SUM(M184:O184)-'Policy projection'!$C184*'Fund Projection'!$G184,0)</f>
        <v>3.5841128021925464</v>
      </c>
      <c r="Q184" s="33">
        <f t="shared" si="24"/>
        <v>7.1307634399424424</v>
      </c>
      <c r="R184" s="31">
        <f>IF($B184&lt;=TermLow,'Policy projection'!$C184*(PremiumMed*VLOOKUP(PremiumMed,PremiumCharge,2)),0)</f>
        <v>0</v>
      </c>
      <c r="S184" s="32">
        <f>IF($B184&lt;=TermLow,'Policy projection'!$C184*(AllocPremMed*'Fund Projection'!$E184),0)</f>
        <v>0</v>
      </c>
      <c r="T184" s="32">
        <f>IF($B184&lt;=TermLow,'Policy projection'!$E184*'Fund Projection'!$F184*AllocPremMed*VLOOKUP(TermLow-$B184,ExitCharge,2,TRUE),0)</f>
        <v>0</v>
      </c>
      <c r="U184" s="32">
        <f>IF($B184&lt;=TermLow,SUM(R184:T184)-'Policy projection'!$C184*'Fund Projection'!$G184,0)</f>
        <v>0</v>
      </c>
      <c r="V184" s="33">
        <f t="shared" si="25"/>
        <v>0</v>
      </c>
      <c r="W184" s="31">
        <f>IF($B184&lt;=TermMed,'Policy projection'!$C184*(PremiumMed*VLOOKUP(PremiumMed,PremiumCharge,2)),0)</f>
        <v>0</v>
      </c>
      <c r="X184" s="32">
        <f>IF($B184&lt;=TermMed,'Policy projection'!$C184*(AllocPremMed*'Fund Projection'!$E184),0)</f>
        <v>0</v>
      </c>
      <c r="Y184" s="32">
        <f>IF($B184&lt;=TermMed,'Policy projection'!$E184*'Fund Projection'!$F184*AllocPremMed*VLOOKUP(TermMed-$B184,ExitCharge,2,TRUE),0)</f>
        <v>0</v>
      </c>
      <c r="Z184" s="32">
        <f>IF($B184&lt;=TermMed,SUM(W184:Y184)-'Policy projection'!$C184*'Fund Projection'!$G184,0)</f>
        <v>0</v>
      </c>
      <c r="AA184" s="33">
        <f t="shared" si="26"/>
        <v>0</v>
      </c>
      <c r="AB184" s="31">
        <f>IF($B184&lt;=TermHigh,'Policy projection'!$C184*(PremiumMed*VLOOKUP(PremiumMed,PremiumCharge,2)),0)</f>
        <v>0.44144197972717364</v>
      </c>
      <c r="AC184" s="32">
        <f>IF($B184&lt;=TermHigh,'Policy projection'!$C184*(AllocPremMed*'Fund Projection'!$E184),0)</f>
        <v>7.6059585817848143</v>
      </c>
      <c r="AD184" s="32">
        <f>IF($B184&lt;=TermHigh,'Policy projection'!$E184*'Fund Projection'!$F184*AllocPremMed*VLOOKUP(TermHigh-$B184,ExitCharge,2,TRUE),0)</f>
        <v>0</v>
      </c>
      <c r="AE184" s="32">
        <f>IF($B184&lt;=TermHigh,SUM(AB184:AD184)-'Policy projection'!$C184*'Fund Projection'!$G184,0)</f>
        <v>7.2431989676838402</v>
      </c>
      <c r="AF184" s="33">
        <f t="shared" si="27"/>
        <v>14.411578387020425</v>
      </c>
      <c r="AG184" s="31">
        <f>IF($B184&lt;=TermLow,'Policy projection'!$C184*(PremiumHigh*VLOOKUP(PremiumHigh,PremiumCharge,2)),0)</f>
        <v>0</v>
      </c>
      <c r="AH184" s="32">
        <f>IF($B184&lt;=TermLow,'Policy projection'!$C184*(AllocPremHigh*'Fund Projection'!$E184),0)</f>
        <v>0</v>
      </c>
      <c r="AI184" s="32">
        <f>IF($B184&lt;=TermLow,'Policy projection'!$E184*'Fund Projection'!$F184*AllocPremHigh*VLOOKUP(TermLow-$B184,ExitCharge,2,TRUE),0)</f>
        <v>0</v>
      </c>
      <c r="AJ184" s="32">
        <f>IF($B184&lt;=TermLow,SUM(AG184:AI184)-'Policy projection'!$C184*'Fund Projection'!$G184,0)</f>
        <v>0</v>
      </c>
      <c r="AK184" s="33">
        <f t="shared" si="28"/>
        <v>0</v>
      </c>
      <c r="AL184" s="31">
        <f>IF($B184&lt;=TermMed,'Policy projection'!$C184*(PremiumHigh*VLOOKUP(PremiumHigh,PremiumCharge,2)),0)</f>
        <v>0</v>
      </c>
      <c r="AM184" s="32">
        <f>IF($B184&lt;=TermMed,'Policy projection'!$C184*(AllocPremHigh*'Fund Projection'!$E184),0)</f>
        <v>0</v>
      </c>
      <c r="AN184" s="32">
        <f>IF($B184&lt;=TermMed,'Policy projection'!$E184*'Fund Projection'!$F184*AllocPremHigh*VLOOKUP(TermMed-$B184,ExitCharge,2,TRUE),0)</f>
        <v>0</v>
      </c>
      <c r="AO184" s="32">
        <f>IF($B184&lt;=TermMed,SUM(AL184:AN184)-'Policy projection'!$C184*'Fund Projection'!$G184,0)</f>
        <v>0</v>
      </c>
      <c r="AP184" s="33">
        <f t="shared" si="29"/>
        <v>0</v>
      </c>
      <c r="AQ184" s="31">
        <f>IF($B184&lt;=TermHigh,'Policy projection'!$C184*(PremiumHigh*VLOOKUP(PremiumHigh,PremiumCharge,2)),0)</f>
        <v>0</v>
      </c>
      <c r="AR184" s="32">
        <f>IF($B184&lt;=TermHigh,'Policy projection'!$C184*(AllocPremHigh*'Fund Projection'!$E184),0)</f>
        <v>15.365572892494576</v>
      </c>
      <c r="AS184" s="32">
        <f>IF($B184&lt;=TermHigh,'Policy projection'!$E184*'Fund Projection'!$F184*AllocPremHigh*VLOOKUP(TermHigh-$B184,ExitCharge,2,TRUE),0)</f>
        <v>0</v>
      </c>
      <c r="AT184" s="32">
        <f>IF($B184&lt;=TermHigh,SUM(AQ184:AS184)-'Policy projection'!$C184*'Fund Projection'!$G184,0)</f>
        <v>14.561371298666428</v>
      </c>
      <c r="AU184" s="33">
        <f t="shared" si="30"/>
        <v>28.973208281176394</v>
      </c>
    </row>
    <row r="185" spans="1:47" x14ac:dyDescent="0.3">
      <c r="A185">
        <f t="shared" si="32"/>
        <v>180</v>
      </c>
      <c r="B185">
        <f t="shared" si="31"/>
        <v>15</v>
      </c>
      <c r="C185" s="31">
        <f>IF($B185&lt;=TermLow,'Policy projection'!$C185*(PremiumLow*VLOOKUP(PremiumLow,PremiumCharge,2)),0)</f>
        <v>0</v>
      </c>
      <c r="D185" s="32">
        <f>IF($B185&lt;=TermLow,'Policy projection'!$C185*(AllocPremLow*'Fund Projection'!$E185),0)</f>
        <v>0</v>
      </c>
      <c r="E185" s="32">
        <f>IF($B185&lt;=TermLow,'Policy projection'!$E185*'Fund Projection'!$F185*AllocPremLow*VLOOKUP(TermLow-$B185,ExitCharge,2,TRUE),0)</f>
        <v>0</v>
      </c>
      <c r="F185" s="32">
        <f>IF($B185&lt;=TermLow,SUM(C185:E185)-'Policy projection'!$C185*'Fund Projection'!$G185,0)</f>
        <v>0</v>
      </c>
      <c r="G185" s="33">
        <f t="shared" si="22"/>
        <v>0</v>
      </c>
      <c r="H185" s="31">
        <f>IF($B185&lt;=TermMed,'Policy projection'!$C185*(PremiumLow*VLOOKUP(PremiumLow,PremiumCharge,2)),0)</f>
        <v>0</v>
      </c>
      <c r="I185" s="32">
        <f>IF($B185&lt;=TermMed,'Policy projection'!$C185*(AllocPremLow*'Fund Projection'!$E185),0)</f>
        <v>0</v>
      </c>
      <c r="J185" s="32">
        <f>IF($B185&lt;=TermMed,'Policy projection'!$E185*'Fund Projection'!$F185*AllocPremLow*VLOOKUP(TermMed-$B185,ExitCharge,2,TRUE),0)</f>
        <v>0</v>
      </c>
      <c r="K185" s="32">
        <f>IF($B185&lt;=TermMed,SUM(H185:J185)-'Policy projection'!$C185*'Fund Projection'!$G185,0)</f>
        <v>0</v>
      </c>
      <c r="L185" s="33">
        <f t="shared" si="23"/>
        <v>0</v>
      </c>
      <c r="M185" s="31">
        <f>IF($B185&lt;=TermHigh,'Policy projection'!$C185*(PremiumLow*VLOOKUP(PremiumLow,PremiumCharge,2)),0)</f>
        <v>0.65912805598013613</v>
      </c>
      <c r="N185" s="32">
        <f>IF($B185&lt;=TermHigh,'Policy projection'!$C185*(AllocPremLow*'Fund Projection'!$E185),0)</f>
        <v>3.7330515327612304</v>
      </c>
      <c r="O185" s="32">
        <f>IF($B185&lt;=TermHigh,'Policy projection'!$E185*'Fund Projection'!$F185*AllocPremLow*VLOOKUP(TermHigh-$B185,ExitCharge,2,TRUE),0)</f>
        <v>0</v>
      </c>
      <c r="P185" s="32">
        <f>IF($B185&lt;=TermHigh,SUM(M185:O185)-'Policy projection'!$C185*'Fund Projection'!$G185,0)</f>
        <v>3.5912636610500024</v>
      </c>
      <c r="Q185" s="33">
        <f t="shared" si="24"/>
        <v>3.5763621520829898</v>
      </c>
      <c r="R185" s="31">
        <f>IF($B185&lt;=TermLow,'Policy projection'!$C185*(PremiumMed*VLOOKUP(PremiumMed,PremiumCharge,2)),0)</f>
        <v>0</v>
      </c>
      <c r="S185" s="32">
        <f>IF($B185&lt;=TermLow,'Policy projection'!$C185*(AllocPremMed*'Fund Projection'!$E185),0)</f>
        <v>0</v>
      </c>
      <c r="T185" s="32">
        <f>IF($B185&lt;=TermLow,'Policy projection'!$E185*'Fund Projection'!$F185*AllocPremMed*VLOOKUP(TermLow-$B185,ExitCharge,2,TRUE),0)</f>
        <v>0</v>
      </c>
      <c r="U185" s="32">
        <f>IF($B185&lt;=TermLow,SUM(R185:T185)-'Policy projection'!$C185*'Fund Projection'!$G185,0)</f>
        <v>0</v>
      </c>
      <c r="V185" s="33">
        <f t="shared" si="25"/>
        <v>0</v>
      </c>
      <c r="W185" s="31">
        <f>IF($B185&lt;=TermMed,'Policy projection'!$C185*(PremiumMed*VLOOKUP(PremiumMed,PremiumCharge,2)),0)</f>
        <v>0</v>
      </c>
      <c r="X185" s="32">
        <f>IF($B185&lt;=TermMed,'Policy projection'!$C185*(AllocPremMed*'Fund Projection'!$E185),0)</f>
        <v>0</v>
      </c>
      <c r="Y185" s="32">
        <f>IF($B185&lt;=TermMed,'Policy projection'!$E185*'Fund Projection'!$F185*AllocPremMed*VLOOKUP(TermMed-$B185,ExitCharge,2,TRUE),0)</f>
        <v>0</v>
      </c>
      <c r="Z185" s="32">
        <f>IF($B185&lt;=TermMed,SUM(W185:Y185)-'Policy projection'!$C185*'Fund Projection'!$G185,0)</f>
        <v>0</v>
      </c>
      <c r="AA185" s="33">
        <f t="shared" si="26"/>
        <v>0</v>
      </c>
      <c r="AB185" s="31">
        <f>IF($B185&lt;=TermHigh,'Policy projection'!$C185*(PremiumMed*VLOOKUP(PremiumMed,PremiumCharge,2)),0)</f>
        <v>0.43941870398675742</v>
      </c>
      <c r="AC185" s="32">
        <f>IF($B185&lt;=TermHigh,'Policy projection'!$C185*(AllocPremMed*'Fund Projection'!$E185),0)</f>
        <v>7.6200433349146763</v>
      </c>
      <c r="AD185" s="32">
        <f>IF($B185&lt;=TermHigh,'Policy projection'!$E185*'Fund Projection'!$F185*AllocPremMed*VLOOKUP(TermHigh-$B185,ExitCharge,2,TRUE),0)</f>
        <v>0</v>
      </c>
      <c r="AE185" s="32">
        <f>IF($B185&lt;=TermHigh,SUM(AB185:AD185)-'Policy projection'!$C185*'Fund Projection'!$G185,0)</f>
        <v>7.2585461112100687</v>
      </c>
      <c r="AF185" s="33">
        <f t="shared" si="27"/>
        <v>7.2284276626158359</v>
      </c>
      <c r="AG185" s="31">
        <f>IF($B185&lt;=TermLow,'Policy projection'!$C185*(PremiumHigh*VLOOKUP(PremiumHigh,PremiumCharge,2)),0)</f>
        <v>0</v>
      </c>
      <c r="AH185" s="32">
        <f>IF($B185&lt;=TermLow,'Policy projection'!$C185*(AllocPremHigh*'Fund Projection'!$E185),0)</f>
        <v>0</v>
      </c>
      <c r="AI185" s="32">
        <f>IF($B185&lt;=TermLow,'Policy projection'!$E185*'Fund Projection'!$F185*AllocPremHigh*VLOOKUP(TermLow-$B185,ExitCharge,2,TRUE),0)</f>
        <v>0</v>
      </c>
      <c r="AJ185" s="32">
        <f>IF($B185&lt;=TermLow,SUM(AG185:AI185)-'Policy projection'!$C185*'Fund Projection'!$G185,0)</f>
        <v>0</v>
      </c>
      <c r="AK185" s="33">
        <f t="shared" si="28"/>
        <v>0</v>
      </c>
      <c r="AL185" s="31">
        <f>IF($B185&lt;=TermMed,'Policy projection'!$C185*(PremiumHigh*VLOOKUP(PremiumHigh,PremiumCharge,2)),0)</f>
        <v>0</v>
      </c>
      <c r="AM185" s="32">
        <f>IF($B185&lt;=TermMed,'Policy projection'!$C185*(AllocPremHigh*'Fund Projection'!$E185),0)</f>
        <v>0</v>
      </c>
      <c r="AN185" s="32">
        <f>IF($B185&lt;=TermMed,'Policy projection'!$E185*'Fund Projection'!$F185*AllocPremHigh*VLOOKUP(TermMed-$B185,ExitCharge,2,TRUE),0)</f>
        <v>0</v>
      </c>
      <c r="AO185" s="32">
        <f>IF($B185&lt;=TermMed,SUM(AL185:AN185)-'Policy projection'!$C185*'Fund Projection'!$G185,0)</f>
        <v>0</v>
      </c>
      <c r="AP185" s="33">
        <f t="shared" si="29"/>
        <v>0</v>
      </c>
      <c r="AQ185" s="31">
        <f>IF($B185&lt;=TermHigh,'Policy projection'!$C185*(PremiumHigh*VLOOKUP(PremiumHigh,PremiumCharge,2)),0)</f>
        <v>0</v>
      </c>
      <c r="AR185" s="32">
        <f>IF($B185&lt;=TermHigh,'Policy projection'!$C185*(AllocPremHigh*'Fund Projection'!$E185),0)</f>
        <v>15.39402693922157</v>
      </c>
      <c r="AS185" s="32">
        <f>IF($B185&lt;=TermHigh,'Policy projection'!$E185*'Fund Projection'!$F185*AllocPremHigh*VLOOKUP(TermHigh-$B185,ExitCharge,2,TRUE),0)</f>
        <v>0</v>
      </c>
      <c r="AT185" s="32">
        <f>IF($B185&lt;=TermHigh,SUM(AQ185:AS185)-'Policy projection'!$C185*'Fund Projection'!$G185,0)</f>
        <v>14.593111011530207</v>
      </c>
      <c r="AU185" s="33">
        <f t="shared" si="30"/>
        <v>14.532558683681534</v>
      </c>
    </row>
    <row r="186" spans="1:47" x14ac:dyDescent="0.3">
      <c r="A186">
        <f t="shared" si="32"/>
        <v>181</v>
      </c>
      <c r="B186">
        <f t="shared" si="31"/>
        <v>16</v>
      </c>
      <c r="C186" s="31">
        <f>IF($B186&lt;=TermLow,'Policy projection'!$C186*(PremiumLow*VLOOKUP(PremiumLow,PremiumCharge,2)),0)</f>
        <v>0</v>
      </c>
      <c r="D186" s="32">
        <f>IF($B186&lt;=TermLow,'Policy projection'!$C186*(AllocPremLow*'Fund Projection'!$E186),0)</f>
        <v>0</v>
      </c>
      <c r="E186" s="32">
        <f>IF($B186&lt;=TermLow,'Policy projection'!$E186*'Fund Projection'!$F186*AllocPremLow*VLOOKUP(TermLow-$B186,ExitCharge,2,TRUE),0)</f>
        <v>0</v>
      </c>
      <c r="F186" s="32">
        <f>IF($B186&lt;=TermLow,SUM(C186:E186)-'Policy projection'!$C186*'Fund Projection'!$G186,0)</f>
        <v>0</v>
      </c>
      <c r="G186" s="33">
        <f t="shared" si="22"/>
        <v>0</v>
      </c>
      <c r="H186" s="31">
        <f>IF($B186&lt;=TermMed,'Policy projection'!$C186*(PremiumLow*VLOOKUP(PremiumLow,PremiumCharge,2)),0)</f>
        <v>0</v>
      </c>
      <c r="I186" s="32">
        <f>IF($B186&lt;=TermMed,'Policy projection'!$C186*(AllocPremLow*'Fund Projection'!$E186),0)</f>
        <v>0</v>
      </c>
      <c r="J186" s="32">
        <f>IF($B186&lt;=TermMed,'Policy projection'!$E186*'Fund Projection'!$F186*AllocPremLow*VLOOKUP(TermMed-$B186,ExitCharge,2,TRUE),0)</f>
        <v>0</v>
      </c>
      <c r="K186" s="32">
        <f>IF($B186&lt;=TermMed,SUM(H186:J186)-'Policy projection'!$C186*'Fund Projection'!$G186,0)</f>
        <v>0</v>
      </c>
      <c r="L186" s="33">
        <f t="shared" si="23"/>
        <v>0</v>
      </c>
      <c r="M186" s="31">
        <f>IF($B186&lt;=TermHigh,'Policy projection'!$C186*(PremiumLow*VLOOKUP(PremiumLow,PremiumCharge,2)),0)</f>
        <v>0</v>
      </c>
      <c r="N186" s="32">
        <f>IF($B186&lt;=TermHigh,'Policy projection'!$C186*(AllocPremLow*'Fund Projection'!$E186),0)</f>
        <v>0</v>
      </c>
      <c r="O186" s="32">
        <f>IF($B186&lt;=TermHigh,'Policy projection'!$E186*'Fund Projection'!$F186*AllocPremLow*VLOOKUP(TermHigh-$B186,ExitCharge,2,TRUE),0)</f>
        <v>0</v>
      </c>
      <c r="P186" s="32">
        <f>IF($B186&lt;=TermHigh,SUM(M186:O186)-'Policy projection'!$C186*'Fund Projection'!$G186,0)</f>
        <v>0</v>
      </c>
      <c r="Q186" s="33">
        <f t="shared" si="24"/>
        <v>0</v>
      </c>
      <c r="R186" s="31">
        <f>IF($B186&lt;=TermLow,'Policy projection'!$C186*(PremiumMed*VLOOKUP(PremiumMed,PremiumCharge,2)),0)</f>
        <v>0</v>
      </c>
      <c r="S186" s="32">
        <f>IF($B186&lt;=TermLow,'Policy projection'!$C186*(AllocPremMed*'Fund Projection'!$E186),0)</f>
        <v>0</v>
      </c>
      <c r="T186" s="32">
        <f>IF($B186&lt;=TermLow,'Policy projection'!$E186*'Fund Projection'!$F186*AllocPremMed*VLOOKUP(TermLow-$B186,ExitCharge,2,TRUE),0)</f>
        <v>0</v>
      </c>
      <c r="U186" s="32">
        <f>IF($B186&lt;=TermLow,SUM(R186:T186)-'Policy projection'!$C186*'Fund Projection'!$G186,0)</f>
        <v>0</v>
      </c>
      <c r="V186" s="33">
        <f t="shared" si="25"/>
        <v>0</v>
      </c>
      <c r="W186" s="31">
        <f>IF($B186&lt;=TermMed,'Policy projection'!$C186*(PremiumMed*VLOOKUP(PremiumMed,PremiumCharge,2)),0)</f>
        <v>0</v>
      </c>
      <c r="X186" s="32">
        <f>IF($B186&lt;=TermMed,'Policy projection'!$C186*(AllocPremMed*'Fund Projection'!$E186),0)</f>
        <v>0</v>
      </c>
      <c r="Y186" s="32">
        <f>IF($B186&lt;=TermMed,'Policy projection'!$E186*'Fund Projection'!$F186*AllocPremMed*VLOOKUP(TermMed-$B186,ExitCharge,2,TRUE),0)</f>
        <v>0</v>
      </c>
      <c r="Z186" s="32">
        <f>IF($B186&lt;=TermMed,SUM(W186:Y186)-'Policy projection'!$C186*'Fund Projection'!$G186,0)</f>
        <v>0</v>
      </c>
      <c r="AA186" s="33">
        <f t="shared" si="26"/>
        <v>0</v>
      </c>
      <c r="AB186" s="31">
        <f>IF($B186&lt;=TermHigh,'Policy projection'!$C186*(PremiumMed*VLOOKUP(PremiumMed,PremiumCharge,2)),0)</f>
        <v>0</v>
      </c>
      <c r="AC186" s="32">
        <f>IF($B186&lt;=TermHigh,'Policy projection'!$C186*(AllocPremMed*'Fund Projection'!$E186),0)</f>
        <v>0</v>
      </c>
      <c r="AD186" s="32">
        <f>IF($B186&lt;=TermHigh,'Policy projection'!$E186*'Fund Projection'!$F186*AllocPremMed*VLOOKUP(TermHigh-$B186,ExitCharge,2,TRUE),0)</f>
        <v>0</v>
      </c>
      <c r="AE186" s="32">
        <f>IF($B186&lt;=TermHigh,SUM(AB186:AD186)-'Policy projection'!$C186*'Fund Projection'!$G186,0)</f>
        <v>0</v>
      </c>
      <c r="AF186" s="33">
        <f t="shared" si="27"/>
        <v>0</v>
      </c>
      <c r="AG186" s="31">
        <f>IF($B186&lt;=TermLow,'Policy projection'!$C186*(PremiumHigh*VLOOKUP(PremiumHigh,PremiumCharge,2)),0)</f>
        <v>0</v>
      </c>
      <c r="AH186" s="32">
        <f>IF($B186&lt;=TermLow,'Policy projection'!$C186*(AllocPremHigh*'Fund Projection'!$E186),0)</f>
        <v>0</v>
      </c>
      <c r="AI186" s="32">
        <f>IF($B186&lt;=TermLow,'Policy projection'!$E186*'Fund Projection'!$F186*AllocPremHigh*VLOOKUP(TermLow-$B186,ExitCharge,2,TRUE),0)</f>
        <v>0</v>
      </c>
      <c r="AJ186" s="32">
        <f>IF($B186&lt;=TermLow,SUM(AG186:AI186)-'Policy projection'!$C186*'Fund Projection'!$G186,0)</f>
        <v>0</v>
      </c>
      <c r="AK186" s="33">
        <f t="shared" si="28"/>
        <v>0</v>
      </c>
      <c r="AL186" s="31">
        <f>IF($B186&lt;=TermMed,'Policy projection'!$C186*(PremiumHigh*VLOOKUP(PremiumHigh,PremiumCharge,2)),0)</f>
        <v>0</v>
      </c>
      <c r="AM186" s="32">
        <f>IF($B186&lt;=TermMed,'Policy projection'!$C186*(AllocPremHigh*'Fund Projection'!$E186),0)</f>
        <v>0</v>
      </c>
      <c r="AN186" s="32">
        <f>IF($B186&lt;=TermMed,'Policy projection'!$E186*'Fund Projection'!$F186*AllocPremHigh*VLOOKUP(TermMed-$B186,ExitCharge,2,TRUE),0)</f>
        <v>0</v>
      </c>
      <c r="AO186" s="32">
        <f>IF($B186&lt;=TermMed,SUM(AL186:AN186)-'Policy projection'!$C186*'Fund Projection'!$G186,0)</f>
        <v>0</v>
      </c>
      <c r="AP186" s="33">
        <f t="shared" si="29"/>
        <v>0</v>
      </c>
      <c r="AQ186" s="31">
        <f>IF($B186&lt;=TermHigh,'Policy projection'!$C186*(PremiumHigh*VLOOKUP(PremiumHigh,PremiumCharge,2)),0)</f>
        <v>0</v>
      </c>
      <c r="AR186" s="32">
        <f>IF($B186&lt;=TermHigh,'Policy projection'!$C186*(AllocPremHigh*'Fund Projection'!$E186),0)</f>
        <v>0</v>
      </c>
      <c r="AS186" s="32">
        <f>IF($B186&lt;=TermHigh,'Policy projection'!$E186*'Fund Projection'!$F186*AllocPremHigh*VLOOKUP(TermHigh-$B186,ExitCharge,2,TRUE),0)</f>
        <v>0</v>
      </c>
      <c r="AT186" s="32">
        <f>IF($B186&lt;=TermHigh,SUM(AQ186:AS186)-'Policy projection'!$C186*'Fund Projection'!$G186,0)</f>
        <v>0</v>
      </c>
      <c r="AU186" s="33">
        <f t="shared" si="30"/>
        <v>0</v>
      </c>
    </row>
    <row r="187" spans="1:47" x14ac:dyDescent="0.3">
      <c r="A187">
        <f t="shared" si="32"/>
        <v>182</v>
      </c>
      <c r="B187">
        <f t="shared" si="31"/>
        <v>16</v>
      </c>
      <c r="C187" s="31">
        <f>IF($B187&lt;=TermLow,'Policy projection'!$C187*(PremiumLow*VLOOKUP(PremiumLow,PremiumCharge,2)),0)</f>
        <v>0</v>
      </c>
      <c r="D187" s="32">
        <f>IF($B187&lt;=TermLow,'Policy projection'!$C187*(AllocPremLow*'Fund Projection'!$E187),0)</f>
        <v>0</v>
      </c>
      <c r="E187" s="32">
        <f>IF($B187&lt;=TermLow,'Policy projection'!$E187*'Fund Projection'!$F187*AllocPremLow*VLOOKUP(TermLow-$B187,ExitCharge,2,TRUE),0)</f>
        <v>0</v>
      </c>
      <c r="F187" s="32">
        <f>IF($B187&lt;=TermLow,SUM(C187:E187)-'Policy projection'!$C187*'Fund Projection'!$G187,0)</f>
        <v>0</v>
      </c>
      <c r="G187" s="33">
        <f t="shared" si="22"/>
        <v>0</v>
      </c>
      <c r="H187" s="31">
        <f>IF($B187&lt;=TermMed,'Policy projection'!$C187*(PremiumLow*VLOOKUP(PremiumLow,PremiumCharge,2)),0)</f>
        <v>0</v>
      </c>
      <c r="I187" s="32">
        <f>IF($B187&lt;=TermMed,'Policy projection'!$C187*(AllocPremLow*'Fund Projection'!$E187),0)</f>
        <v>0</v>
      </c>
      <c r="J187" s="32">
        <f>IF($B187&lt;=TermMed,'Policy projection'!$E187*'Fund Projection'!$F187*AllocPremLow*VLOOKUP(TermMed-$B187,ExitCharge,2,TRUE),0)</f>
        <v>0</v>
      </c>
      <c r="K187" s="32">
        <f>IF($B187&lt;=TermMed,SUM(H187:J187)-'Policy projection'!$C187*'Fund Projection'!$G187,0)</f>
        <v>0</v>
      </c>
      <c r="L187" s="33">
        <f t="shared" si="23"/>
        <v>0</v>
      </c>
      <c r="M187" s="31">
        <f>IF($B187&lt;=TermHigh,'Policy projection'!$C187*(PremiumLow*VLOOKUP(PremiumLow,PremiumCharge,2)),0)</f>
        <v>0</v>
      </c>
      <c r="N187" s="32">
        <f>IF($B187&lt;=TermHigh,'Policy projection'!$C187*(AllocPremLow*'Fund Projection'!$E187),0)</f>
        <v>0</v>
      </c>
      <c r="O187" s="32">
        <f>IF($B187&lt;=TermHigh,'Policy projection'!$E187*'Fund Projection'!$F187*AllocPremLow*VLOOKUP(TermHigh-$B187,ExitCharge,2,TRUE),0)</f>
        <v>0</v>
      </c>
      <c r="P187" s="32">
        <f>IF($B187&lt;=TermHigh,SUM(M187:O187)-'Policy projection'!$C187*'Fund Projection'!$G187,0)</f>
        <v>0</v>
      </c>
      <c r="Q187" s="33">
        <f t="shared" si="24"/>
        <v>0</v>
      </c>
      <c r="R187" s="31">
        <f>IF($B187&lt;=TermLow,'Policy projection'!$C187*(PremiumMed*VLOOKUP(PremiumMed,PremiumCharge,2)),0)</f>
        <v>0</v>
      </c>
      <c r="S187" s="32">
        <f>IF($B187&lt;=TermLow,'Policy projection'!$C187*(AllocPremMed*'Fund Projection'!$E187),0)</f>
        <v>0</v>
      </c>
      <c r="T187" s="32">
        <f>IF($B187&lt;=TermLow,'Policy projection'!$E187*'Fund Projection'!$F187*AllocPremMed*VLOOKUP(TermLow-$B187,ExitCharge,2,TRUE),0)</f>
        <v>0</v>
      </c>
      <c r="U187" s="32">
        <f>IF($B187&lt;=TermLow,SUM(R187:T187)-'Policy projection'!$C187*'Fund Projection'!$G187,0)</f>
        <v>0</v>
      </c>
      <c r="V187" s="33">
        <f t="shared" si="25"/>
        <v>0</v>
      </c>
      <c r="W187" s="31">
        <f>IF($B187&lt;=TermMed,'Policy projection'!$C187*(PremiumMed*VLOOKUP(PremiumMed,PremiumCharge,2)),0)</f>
        <v>0</v>
      </c>
      <c r="X187" s="32">
        <f>IF($B187&lt;=TermMed,'Policy projection'!$C187*(AllocPremMed*'Fund Projection'!$E187),0)</f>
        <v>0</v>
      </c>
      <c r="Y187" s="32">
        <f>IF($B187&lt;=TermMed,'Policy projection'!$E187*'Fund Projection'!$F187*AllocPremMed*VLOOKUP(TermMed-$B187,ExitCharge,2,TRUE),0)</f>
        <v>0</v>
      </c>
      <c r="Z187" s="32">
        <f>IF($B187&lt;=TermMed,SUM(W187:Y187)-'Policy projection'!$C187*'Fund Projection'!$G187,0)</f>
        <v>0</v>
      </c>
      <c r="AA187" s="33">
        <f t="shared" si="26"/>
        <v>0</v>
      </c>
      <c r="AB187" s="31">
        <f>IF($B187&lt;=TermHigh,'Policy projection'!$C187*(PremiumMed*VLOOKUP(PremiumMed,PremiumCharge,2)),0)</f>
        <v>0</v>
      </c>
      <c r="AC187" s="32">
        <f>IF($B187&lt;=TermHigh,'Policy projection'!$C187*(AllocPremMed*'Fund Projection'!$E187),0)</f>
        <v>0</v>
      </c>
      <c r="AD187" s="32">
        <f>IF($B187&lt;=TermHigh,'Policy projection'!$E187*'Fund Projection'!$F187*AllocPremMed*VLOOKUP(TermHigh-$B187,ExitCharge,2,TRUE),0)</f>
        <v>0</v>
      </c>
      <c r="AE187" s="32">
        <f>IF($B187&lt;=TermHigh,SUM(AB187:AD187)-'Policy projection'!$C187*'Fund Projection'!$G187,0)</f>
        <v>0</v>
      </c>
      <c r="AF187" s="33">
        <f t="shared" si="27"/>
        <v>0</v>
      </c>
      <c r="AG187" s="31">
        <f>IF($B187&lt;=TermLow,'Policy projection'!$C187*(PremiumHigh*VLOOKUP(PremiumHigh,PremiumCharge,2)),0)</f>
        <v>0</v>
      </c>
      <c r="AH187" s="32">
        <f>IF($B187&lt;=TermLow,'Policy projection'!$C187*(AllocPremHigh*'Fund Projection'!$E187),0)</f>
        <v>0</v>
      </c>
      <c r="AI187" s="32">
        <f>IF($B187&lt;=TermLow,'Policy projection'!$E187*'Fund Projection'!$F187*AllocPremHigh*VLOOKUP(TermLow-$B187,ExitCharge,2,TRUE),0)</f>
        <v>0</v>
      </c>
      <c r="AJ187" s="32">
        <f>IF($B187&lt;=TermLow,SUM(AG187:AI187)-'Policy projection'!$C187*'Fund Projection'!$G187,0)</f>
        <v>0</v>
      </c>
      <c r="AK187" s="33">
        <f t="shared" si="28"/>
        <v>0</v>
      </c>
      <c r="AL187" s="31">
        <f>IF($B187&lt;=TermMed,'Policy projection'!$C187*(PremiumHigh*VLOOKUP(PremiumHigh,PremiumCharge,2)),0)</f>
        <v>0</v>
      </c>
      <c r="AM187" s="32">
        <f>IF($B187&lt;=TermMed,'Policy projection'!$C187*(AllocPremHigh*'Fund Projection'!$E187),0)</f>
        <v>0</v>
      </c>
      <c r="AN187" s="32">
        <f>IF($B187&lt;=TermMed,'Policy projection'!$E187*'Fund Projection'!$F187*AllocPremHigh*VLOOKUP(TermMed-$B187,ExitCharge,2,TRUE),0)</f>
        <v>0</v>
      </c>
      <c r="AO187" s="32">
        <f>IF($B187&lt;=TermMed,SUM(AL187:AN187)-'Policy projection'!$C187*'Fund Projection'!$G187,0)</f>
        <v>0</v>
      </c>
      <c r="AP187" s="33">
        <f t="shared" si="29"/>
        <v>0</v>
      </c>
      <c r="AQ187" s="31">
        <f>IF($B187&lt;=TermHigh,'Policy projection'!$C187*(PremiumHigh*VLOOKUP(PremiumHigh,PremiumCharge,2)),0)</f>
        <v>0</v>
      </c>
      <c r="AR187" s="32">
        <f>IF($B187&lt;=TermHigh,'Policy projection'!$C187*(AllocPremHigh*'Fund Projection'!$E187),0)</f>
        <v>0</v>
      </c>
      <c r="AS187" s="32">
        <f>IF($B187&lt;=TermHigh,'Policy projection'!$E187*'Fund Projection'!$F187*AllocPremHigh*VLOOKUP(TermHigh-$B187,ExitCharge,2,TRUE),0)</f>
        <v>0</v>
      </c>
      <c r="AT187" s="32">
        <f>IF($B187&lt;=TermHigh,SUM(AQ187:AS187)-'Policy projection'!$C187*'Fund Projection'!$G187,0)</f>
        <v>0</v>
      </c>
      <c r="AU187" s="33">
        <f t="shared" si="30"/>
        <v>0</v>
      </c>
    </row>
    <row r="188" spans="1:47" x14ac:dyDescent="0.3">
      <c r="A188">
        <f t="shared" si="32"/>
        <v>183</v>
      </c>
      <c r="B188">
        <f t="shared" si="31"/>
        <v>16</v>
      </c>
      <c r="C188" s="31">
        <f>IF($B188&lt;=TermLow,'Policy projection'!$C188*(PremiumLow*VLOOKUP(PremiumLow,PremiumCharge,2)),0)</f>
        <v>0</v>
      </c>
      <c r="D188" s="32">
        <f>IF($B188&lt;=TermLow,'Policy projection'!$C188*(AllocPremLow*'Fund Projection'!$E188),0)</f>
        <v>0</v>
      </c>
      <c r="E188" s="32">
        <f>IF($B188&lt;=TermLow,'Policy projection'!$E188*'Fund Projection'!$F188*AllocPremLow*VLOOKUP(TermLow-$B188,ExitCharge,2,TRUE),0)</f>
        <v>0</v>
      </c>
      <c r="F188" s="32">
        <f>IF($B188&lt;=TermLow,SUM(C188:E188)-'Policy projection'!$C188*'Fund Projection'!$G188,0)</f>
        <v>0</v>
      </c>
      <c r="G188" s="33">
        <f t="shared" si="22"/>
        <v>0</v>
      </c>
      <c r="H188" s="31">
        <f>IF($B188&lt;=TermMed,'Policy projection'!$C188*(PremiumLow*VLOOKUP(PremiumLow,PremiumCharge,2)),0)</f>
        <v>0</v>
      </c>
      <c r="I188" s="32">
        <f>IF($B188&lt;=TermMed,'Policy projection'!$C188*(AllocPremLow*'Fund Projection'!$E188),0)</f>
        <v>0</v>
      </c>
      <c r="J188" s="32">
        <f>IF($B188&lt;=TermMed,'Policy projection'!$E188*'Fund Projection'!$F188*AllocPremLow*VLOOKUP(TermMed-$B188,ExitCharge,2,TRUE),0)</f>
        <v>0</v>
      </c>
      <c r="K188" s="32">
        <f>IF($B188&lt;=TermMed,SUM(H188:J188)-'Policy projection'!$C188*'Fund Projection'!$G188,0)</f>
        <v>0</v>
      </c>
      <c r="L188" s="33">
        <f t="shared" si="23"/>
        <v>0</v>
      </c>
      <c r="M188" s="31">
        <f>IF($B188&lt;=TermHigh,'Policy projection'!$C188*(PremiumLow*VLOOKUP(PremiumLow,PremiumCharge,2)),0)</f>
        <v>0</v>
      </c>
      <c r="N188" s="32">
        <f>IF($B188&lt;=TermHigh,'Policy projection'!$C188*(AllocPremLow*'Fund Projection'!$E188),0)</f>
        <v>0</v>
      </c>
      <c r="O188" s="32">
        <f>IF($B188&lt;=TermHigh,'Policy projection'!$E188*'Fund Projection'!$F188*AllocPremLow*VLOOKUP(TermHigh-$B188,ExitCharge,2,TRUE),0)</f>
        <v>0</v>
      </c>
      <c r="P188" s="32">
        <f>IF($B188&lt;=TermHigh,SUM(M188:O188)-'Policy projection'!$C188*'Fund Projection'!$G188,0)</f>
        <v>0</v>
      </c>
      <c r="Q188" s="33">
        <f t="shared" si="24"/>
        <v>0</v>
      </c>
      <c r="R188" s="31">
        <f>IF($B188&lt;=TermLow,'Policy projection'!$C188*(PremiumMed*VLOOKUP(PremiumMed,PremiumCharge,2)),0)</f>
        <v>0</v>
      </c>
      <c r="S188" s="32">
        <f>IF($B188&lt;=TermLow,'Policy projection'!$C188*(AllocPremMed*'Fund Projection'!$E188),0)</f>
        <v>0</v>
      </c>
      <c r="T188" s="32">
        <f>IF($B188&lt;=TermLow,'Policy projection'!$E188*'Fund Projection'!$F188*AllocPremMed*VLOOKUP(TermLow-$B188,ExitCharge,2,TRUE),0)</f>
        <v>0</v>
      </c>
      <c r="U188" s="32">
        <f>IF($B188&lt;=TermLow,SUM(R188:T188)-'Policy projection'!$C188*'Fund Projection'!$G188,0)</f>
        <v>0</v>
      </c>
      <c r="V188" s="33">
        <f t="shared" si="25"/>
        <v>0</v>
      </c>
      <c r="W188" s="31">
        <f>IF($B188&lt;=TermMed,'Policy projection'!$C188*(PremiumMed*VLOOKUP(PremiumMed,PremiumCharge,2)),0)</f>
        <v>0</v>
      </c>
      <c r="X188" s="32">
        <f>IF($B188&lt;=TermMed,'Policy projection'!$C188*(AllocPremMed*'Fund Projection'!$E188),0)</f>
        <v>0</v>
      </c>
      <c r="Y188" s="32">
        <f>IF($B188&lt;=TermMed,'Policy projection'!$E188*'Fund Projection'!$F188*AllocPremMed*VLOOKUP(TermMed-$B188,ExitCharge,2,TRUE),0)</f>
        <v>0</v>
      </c>
      <c r="Z188" s="32">
        <f>IF($B188&lt;=TermMed,SUM(W188:Y188)-'Policy projection'!$C188*'Fund Projection'!$G188,0)</f>
        <v>0</v>
      </c>
      <c r="AA188" s="33">
        <f t="shared" si="26"/>
        <v>0</v>
      </c>
      <c r="AB188" s="31">
        <f>IF($B188&lt;=TermHigh,'Policy projection'!$C188*(PremiumMed*VLOOKUP(PremiumMed,PremiumCharge,2)),0)</f>
        <v>0</v>
      </c>
      <c r="AC188" s="32">
        <f>IF($B188&lt;=TermHigh,'Policy projection'!$C188*(AllocPremMed*'Fund Projection'!$E188),0)</f>
        <v>0</v>
      </c>
      <c r="AD188" s="32">
        <f>IF($B188&lt;=TermHigh,'Policy projection'!$E188*'Fund Projection'!$F188*AllocPremMed*VLOOKUP(TermHigh-$B188,ExitCharge,2,TRUE),0)</f>
        <v>0</v>
      </c>
      <c r="AE188" s="32">
        <f>IF($B188&lt;=TermHigh,SUM(AB188:AD188)-'Policy projection'!$C188*'Fund Projection'!$G188,0)</f>
        <v>0</v>
      </c>
      <c r="AF188" s="33">
        <f t="shared" si="27"/>
        <v>0</v>
      </c>
      <c r="AG188" s="31">
        <f>IF($B188&lt;=TermLow,'Policy projection'!$C188*(PremiumHigh*VLOOKUP(PremiumHigh,PremiumCharge,2)),0)</f>
        <v>0</v>
      </c>
      <c r="AH188" s="32">
        <f>IF($B188&lt;=TermLow,'Policy projection'!$C188*(AllocPremHigh*'Fund Projection'!$E188),0)</f>
        <v>0</v>
      </c>
      <c r="AI188" s="32">
        <f>IF($B188&lt;=TermLow,'Policy projection'!$E188*'Fund Projection'!$F188*AllocPremHigh*VLOOKUP(TermLow-$B188,ExitCharge,2,TRUE),0)</f>
        <v>0</v>
      </c>
      <c r="AJ188" s="32">
        <f>IF($B188&lt;=TermLow,SUM(AG188:AI188)-'Policy projection'!$C188*'Fund Projection'!$G188,0)</f>
        <v>0</v>
      </c>
      <c r="AK188" s="33">
        <f t="shared" si="28"/>
        <v>0</v>
      </c>
      <c r="AL188" s="31">
        <f>IF($B188&lt;=TermMed,'Policy projection'!$C188*(PremiumHigh*VLOOKUP(PremiumHigh,PremiumCharge,2)),0)</f>
        <v>0</v>
      </c>
      <c r="AM188" s="32">
        <f>IF($B188&lt;=TermMed,'Policy projection'!$C188*(AllocPremHigh*'Fund Projection'!$E188),0)</f>
        <v>0</v>
      </c>
      <c r="AN188" s="32">
        <f>IF($B188&lt;=TermMed,'Policy projection'!$E188*'Fund Projection'!$F188*AllocPremHigh*VLOOKUP(TermMed-$B188,ExitCharge,2,TRUE),0)</f>
        <v>0</v>
      </c>
      <c r="AO188" s="32">
        <f>IF($B188&lt;=TermMed,SUM(AL188:AN188)-'Policy projection'!$C188*'Fund Projection'!$G188,0)</f>
        <v>0</v>
      </c>
      <c r="AP188" s="33">
        <f t="shared" si="29"/>
        <v>0</v>
      </c>
      <c r="AQ188" s="31">
        <f>IF($B188&lt;=TermHigh,'Policy projection'!$C188*(PremiumHigh*VLOOKUP(PremiumHigh,PremiumCharge,2)),0)</f>
        <v>0</v>
      </c>
      <c r="AR188" s="32">
        <f>IF($B188&lt;=TermHigh,'Policy projection'!$C188*(AllocPremHigh*'Fund Projection'!$E188),0)</f>
        <v>0</v>
      </c>
      <c r="AS188" s="32">
        <f>IF($B188&lt;=TermHigh,'Policy projection'!$E188*'Fund Projection'!$F188*AllocPremHigh*VLOOKUP(TermHigh-$B188,ExitCharge,2,TRUE),0)</f>
        <v>0</v>
      </c>
      <c r="AT188" s="32">
        <f>IF($B188&lt;=TermHigh,SUM(AQ188:AS188)-'Policy projection'!$C188*'Fund Projection'!$G188,0)</f>
        <v>0</v>
      </c>
      <c r="AU188" s="33">
        <f t="shared" si="30"/>
        <v>0</v>
      </c>
    </row>
    <row r="189" spans="1:47" x14ac:dyDescent="0.3">
      <c r="A189">
        <f t="shared" si="32"/>
        <v>184</v>
      </c>
      <c r="B189">
        <f t="shared" si="31"/>
        <v>16</v>
      </c>
      <c r="C189" s="31">
        <f>IF($B189&lt;=TermLow,'Policy projection'!$C189*(PremiumLow*VLOOKUP(PremiumLow,PremiumCharge,2)),0)</f>
        <v>0</v>
      </c>
      <c r="D189" s="32">
        <f>IF($B189&lt;=TermLow,'Policy projection'!$C189*(AllocPremLow*'Fund Projection'!$E189),0)</f>
        <v>0</v>
      </c>
      <c r="E189" s="32">
        <f>IF($B189&lt;=TermLow,'Policy projection'!$E189*'Fund Projection'!$F189*AllocPremLow*VLOOKUP(TermLow-$B189,ExitCharge,2,TRUE),0)</f>
        <v>0</v>
      </c>
      <c r="F189" s="32">
        <f>IF($B189&lt;=TermLow,SUM(C189:E189)-'Policy projection'!$C189*'Fund Projection'!$G189,0)</f>
        <v>0</v>
      </c>
      <c r="G189" s="33">
        <f t="shared" si="22"/>
        <v>0</v>
      </c>
      <c r="H189" s="31">
        <f>IF($B189&lt;=TermMed,'Policy projection'!$C189*(PremiumLow*VLOOKUP(PremiumLow,PremiumCharge,2)),0)</f>
        <v>0</v>
      </c>
      <c r="I189" s="32">
        <f>IF($B189&lt;=TermMed,'Policy projection'!$C189*(AllocPremLow*'Fund Projection'!$E189),0)</f>
        <v>0</v>
      </c>
      <c r="J189" s="32">
        <f>IF($B189&lt;=TermMed,'Policy projection'!$E189*'Fund Projection'!$F189*AllocPremLow*VLOOKUP(TermMed-$B189,ExitCharge,2,TRUE),0)</f>
        <v>0</v>
      </c>
      <c r="K189" s="32">
        <f>IF($B189&lt;=TermMed,SUM(H189:J189)-'Policy projection'!$C189*'Fund Projection'!$G189,0)</f>
        <v>0</v>
      </c>
      <c r="L189" s="33">
        <f t="shared" si="23"/>
        <v>0</v>
      </c>
      <c r="M189" s="31">
        <f>IF($B189&lt;=TermHigh,'Policy projection'!$C189*(PremiumLow*VLOOKUP(PremiumLow,PremiumCharge,2)),0)</f>
        <v>0</v>
      </c>
      <c r="N189" s="32">
        <f>IF($B189&lt;=TermHigh,'Policy projection'!$C189*(AllocPremLow*'Fund Projection'!$E189),0)</f>
        <v>0</v>
      </c>
      <c r="O189" s="32">
        <f>IF($B189&lt;=TermHigh,'Policy projection'!$E189*'Fund Projection'!$F189*AllocPremLow*VLOOKUP(TermHigh-$B189,ExitCharge,2,TRUE),0)</f>
        <v>0</v>
      </c>
      <c r="P189" s="32">
        <f>IF($B189&lt;=TermHigh,SUM(M189:O189)-'Policy projection'!$C189*'Fund Projection'!$G189,0)</f>
        <v>0</v>
      </c>
      <c r="Q189" s="33">
        <f t="shared" si="24"/>
        <v>0</v>
      </c>
      <c r="R189" s="31">
        <f>IF($B189&lt;=TermLow,'Policy projection'!$C189*(PremiumMed*VLOOKUP(PremiumMed,PremiumCharge,2)),0)</f>
        <v>0</v>
      </c>
      <c r="S189" s="32">
        <f>IF($B189&lt;=TermLow,'Policy projection'!$C189*(AllocPremMed*'Fund Projection'!$E189),0)</f>
        <v>0</v>
      </c>
      <c r="T189" s="32">
        <f>IF($B189&lt;=TermLow,'Policy projection'!$E189*'Fund Projection'!$F189*AllocPremMed*VLOOKUP(TermLow-$B189,ExitCharge,2,TRUE),0)</f>
        <v>0</v>
      </c>
      <c r="U189" s="32">
        <f>IF($B189&lt;=TermLow,SUM(R189:T189)-'Policy projection'!$C189*'Fund Projection'!$G189,0)</f>
        <v>0</v>
      </c>
      <c r="V189" s="33">
        <f t="shared" si="25"/>
        <v>0</v>
      </c>
      <c r="W189" s="31">
        <f>IF($B189&lt;=TermMed,'Policy projection'!$C189*(PremiumMed*VLOOKUP(PremiumMed,PremiumCharge,2)),0)</f>
        <v>0</v>
      </c>
      <c r="X189" s="32">
        <f>IF($B189&lt;=TermMed,'Policy projection'!$C189*(AllocPremMed*'Fund Projection'!$E189),0)</f>
        <v>0</v>
      </c>
      <c r="Y189" s="32">
        <f>IF($B189&lt;=TermMed,'Policy projection'!$E189*'Fund Projection'!$F189*AllocPremMed*VLOOKUP(TermMed-$B189,ExitCharge,2,TRUE),0)</f>
        <v>0</v>
      </c>
      <c r="Z189" s="32">
        <f>IF($B189&lt;=TermMed,SUM(W189:Y189)-'Policy projection'!$C189*'Fund Projection'!$G189,0)</f>
        <v>0</v>
      </c>
      <c r="AA189" s="33">
        <f t="shared" si="26"/>
        <v>0</v>
      </c>
      <c r="AB189" s="31">
        <f>IF($B189&lt;=TermHigh,'Policy projection'!$C189*(PremiumMed*VLOOKUP(PremiumMed,PremiumCharge,2)),0)</f>
        <v>0</v>
      </c>
      <c r="AC189" s="32">
        <f>IF($B189&lt;=TermHigh,'Policy projection'!$C189*(AllocPremMed*'Fund Projection'!$E189),0)</f>
        <v>0</v>
      </c>
      <c r="AD189" s="32">
        <f>IF($B189&lt;=TermHigh,'Policy projection'!$E189*'Fund Projection'!$F189*AllocPremMed*VLOOKUP(TermHigh-$B189,ExitCharge,2,TRUE),0)</f>
        <v>0</v>
      </c>
      <c r="AE189" s="32">
        <f>IF($B189&lt;=TermHigh,SUM(AB189:AD189)-'Policy projection'!$C189*'Fund Projection'!$G189,0)</f>
        <v>0</v>
      </c>
      <c r="AF189" s="33">
        <f t="shared" si="27"/>
        <v>0</v>
      </c>
      <c r="AG189" s="31">
        <f>IF($B189&lt;=TermLow,'Policy projection'!$C189*(PremiumHigh*VLOOKUP(PremiumHigh,PremiumCharge,2)),0)</f>
        <v>0</v>
      </c>
      <c r="AH189" s="32">
        <f>IF($B189&lt;=TermLow,'Policy projection'!$C189*(AllocPremHigh*'Fund Projection'!$E189),0)</f>
        <v>0</v>
      </c>
      <c r="AI189" s="32">
        <f>IF($B189&lt;=TermLow,'Policy projection'!$E189*'Fund Projection'!$F189*AllocPremHigh*VLOOKUP(TermLow-$B189,ExitCharge,2,TRUE),0)</f>
        <v>0</v>
      </c>
      <c r="AJ189" s="32">
        <f>IF($B189&lt;=TermLow,SUM(AG189:AI189)-'Policy projection'!$C189*'Fund Projection'!$G189,0)</f>
        <v>0</v>
      </c>
      <c r="AK189" s="33">
        <f t="shared" si="28"/>
        <v>0</v>
      </c>
      <c r="AL189" s="31">
        <f>IF($B189&lt;=TermMed,'Policy projection'!$C189*(PremiumHigh*VLOOKUP(PremiumHigh,PremiumCharge,2)),0)</f>
        <v>0</v>
      </c>
      <c r="AM189" s="32">
        <f>IF($B189&lt;=TermMed,'Policy projection'!$C189*(AllocPremHigh*'Fund Projection'!$E189),0)</f>
        <v>0</v>
      </c>
      <c r="AN189" s="32">
        <f>IF($B189&lt;=TermMed,'Policy projection'!$E189*'Fund Projection'!$F189*AllocPremHigh*VLOOKUP(TermMed-$B189,ExitCharge,2,TRUE),0)</f>
        <v>0</v>
      </c>
      <c r="AO189" s="32">
        <f>IF($B189&lt;=TermMed,SUM(AL189:AN189)-'Policy projection'!$C189*'Fund Projection'!$G189,0)</f>
        <v>0</v>
      </c>
      <c r="AP189" s="33">
        <f t="shared" si="29"/>
        <v>0</v>
      </c>
      <c r="AQ189" s="31">
        <f>IF($B189&lt;=TermHigh,'Policy projection'!$C189*(PremiumHigh*VLOOKUP(PremiumHigh,PremiumCharge,2)),0)</f>
        <v>0</v>
      </c>
      <c r="AR189" s="32">
        <f>IF($B189&lt;=TermHigh,'Policy projection'!$C189*(AllocPremHigh*'Fund Projection'!$E189),0)</f>
        <v>0</v>
      </c>
      <c r="AS189" s="32">
        <f>IF($B189&lt;=TermHigh,'Policy projection'!$E189*'Fund Projection'!$F189*AllocPremHigh*VLOOKUP(TermHigh-$B189,ExitCharge,2,TRUE),0)</f>
        <v>0</v>
      </c>
      <c r="AT189" s="32">
        <f>IF($B189&lt;=TermHigh,SUM(AQ189:AS189)-'Policy projection'!$C189*'Fund Projection'!$G189,0)</f>
        <v>0</v>
      </c>
      <c r="AU189" s="33">
        <f t="shared" si="30"/>
        <v>0</v>
      </c>
    </row>
    <row r="190" spans="1:47" x14ac:dyDescent="0.3">
      <c r="A190">
        <f t="shared" si="32"/>
        <v>185</v>
      </c>
      <c r="B190">
        <f t="shared" si="31"/>
        <v>16</v>
      </c>
      <c r="C190" s="31">
        <f>IF($B190&lt;=TermLow,'Policy projection'!$C190*(PremiumLow*VLOOKUP(PremiumLow,PremiumCharge,2)),0)</f>
        <v>0</v>
      </c>
      <c r="D190" s="32">
        <f>IF($B190&lt;=TermLow,'Policy projection'!$C190*(AllocPremLow*'Fund Projection'!$E190),0)</f>
        <v>0</v>
      </c>
      <c r="E190" s="32">
        <f>IF($B190&lt;=TermLow,'Policy projection'!$E190*'Fund Projection'!$F190*AllocPremLow*VLOOKUP(TermLow-$B190,ExitCharge,2,TRUE),0)</f>
        <v>0</v>
      </c>
      <c r="F190" s="32">
        <f>IF($B190&lt;=TermLow,SUM(C190:E190)-'Policy projection'!$C190*'Fund Projection'!$G190,0)</f>
        <v>0</v>
      </c>
      <c r="G190" s="33">
        <f t="shared" si="22"/>
        <v>0</v>
      </c>
      <c r="H190" s="31">
        <f>IF($B190&lt;=TermMed,'Policy projection'!$C190*(PremiumLow*VLOOKUP(PremiumLow,PremiumCharge,2)),0)</f>
        <v>0</v>
      </c>
      <c r="I190" s="32">
        <f>IF($B190&lt;=TermMed,'Policy projection'!$C190*(AllocPremLow*'Fund Projection'!$E190),0)</f>
        <v>0</v>
      </c>
      <c r="J190" s="32">
        <f>IF($B190&lt;=TermMed,'Policy projection'!$E190*'Fund Projection'!$F190*AllocPremLow*VLOOKUP(TermMed-$B190,ExitCharge,2,TRUE),0)</f>
        <v>0</v>
      </c>
      <c r="K190" s="32">
        <f>IF($B190&lt;=TermMed,SUM(H190:J190)-'Policy projection'!$C190*'Fund Projection'!$G190,0)</f>
        <v>0</v>
      </c>
      <c r="L190" s="33">
        <f t="shared" si="23"/>
        <v>0</v>
      </c>
      <c r="M190" s="31">
        <f>IF($B190&lt;=TermHigh,'Policy projection'!$C190*(PremiumLow*VLOOKUP(PremiumLow,PremiumCharge,2)),0)</f>
        <v>0</v>
      </c>
      <c r="N190" s="32">
        <f>IF($B190&lt;=TermHigh,'Policy projection'!$C190*(AllocPremLow*'Fund Projection'!$E190),0)</f>
        <v>0</v>
      </c>
      <c r="O190" s="32">
        <f>IF($B190&lt;=TermHigh,'Policy projection'!$E190*'Fund Projection'!$F190*AllocPremLow*VLOOKUP(TermHigh-$B190,ExitCharge,2,TRUE),0)</f>
        <v>0</v>
      </c>
      <c r="P190" s="32">
        <f>IF($B190&lt;=TermHigh,SUM(M190:O190)-'Policy projection'!$C190*'Fund Projection'!$G190,0)</f>
        <v>0</v>
      </c>
      <c r="Q190" s="33">
        <f t="shared" si="24"/>
        <v>0</v>
      </c>
      <c r="R190" s="31">
        <f>IF($B190&lt;=TermLow,'Policy projection'!$C190*(PremiumMed*VLOOKUP(PremiumMed,PremiumCharge,2)),0)</f>
        <v>0</v>
      </c>
      <c r="S190" s="32">
        <f>IF($B190&lt;=TermLow,'Policy projection'!$C190*(AllocPremMed*'Fund Projection'!$E190),0)</f>
        <v>0</v>
      </c>
      <c r="T190" s="32">
        <f>IF($B190&lt;=TermLow,'Policy projection'!$E190*'Fund Projection'!$F190*AllocPremMed*VLOOKUP(TermLow-$B190,ExitCharge,2,TRUE),0)</f>
        <v>0</v>
      </c>
      <c r="U190" s="32">
        <f>IF($B190&lt;=TermLow,SUM(R190:T190)-'Policy projection'!$C190*'Fund Projection'!$G190,0)</f>
        <v>0</v>
      </c>
      <c r="V190" s="33">
        <f t="shared" si="25"/>
        <v>0</v>
      </c>
      <c r="W190" s="31">
        <f>IF($B190&lt;=TermMed,'Policy projection'!$C190*(PremiumMed*VLOOKUP(PremiumMed,PremiumCharge,2)),0)</f>
        <v>0</v>
      </c>
      <c r="X190" s="32">
        <f>IF($B190&lt;=TermMed,'Policy projection'!$C190*(AllocPremMed*'Fund Projection'!$E190),0)</f>
        <v>0</v>
      </c>
      <c r="Y190" s="32">
        <f>IF($B190&lt;=TermMed,'Policy projection'!$E190*'Fund Projection'!$F190*AllocPremMed*VLOOKUP(TermMed-$B190,ExitCharge,2,TRUE),0)</f>
        <v>0</v>
      </c>
      <c r="Z190" s="32">
        <f>IF($B190&lt;=TermMed,SUM(W190:Y190)-'Policy projection'!$C190*'Fund Projection'!$G190,0)</f>
        <v>0</v>
      </c>
      <c r="AA190" s="33">
        <f t="shared" si="26"/>
        <v>0</v>
      </c>
      <c r="AB190" s="31">
        <f>IF($B190&lt;=TermHigh,'Policy projection'!$C190*(PremiumMed*VLOOKUP(PremiumMed,PremiumCharge,2)),0)</f>
        <v>0</v>
      </c>
      <c r="AC190" s="32">
        <f>IF($B190&lt;=TermHigh,'Policy projection'!$C190*(AllocPremMed*'Fund Projection'!$E190),0)</f>
        <v>0</v>
      </c>
      <c r="AD190" s="32">
        <f>IF($B190&lt;=TermHigh,'Policy projection'!$E190*'Fund Projection'!$F190*AllocPremMed*VLOOKUP(TermHigh-$B190,ExitCharge,2,TRUE),0)</f>
        <v>0</v>
      </c>
      <c r="AE190" s="32">
        <f>IF($B190&lt;=TermHigh,SUM(AB190:AD190)-'Policy projection'!$C190*'Fund Projection'!$G190,0)</f>
        <v>0</v>
      </c>
      <c r="AF190" s="33">
        <f t="shared" si="27"/>
        <v>0</v>
      </c>
      <c r="AG190" s="31">
        <f>IF($B190&lt;=TermLow,'Policy projection'!$C190*(PremiumHigh*VLOOKUP(PremiumHigh,PremiumCharge,2)),0)</f>
        <v>0</v>
      </c>
      <c r="AH190" s="32">
        <f>IF($B190&lt;=TermLow,'Policy projection'!$C190*(AllocPremHigh*'Fund Projection'!$E190),0)</f>
        <v>0</v>
      </c>
      <c r="AI190" s="32">
        <f>IF($B190&lt;=TermLow,'Policy projection'!$E190*'Fund Projection'!$F190*AllocPremHigh*VLOOKUP(TermLow-$B190,ExitCharge,2,TRUE),0)</f>
        <v>0</v>
      </c>
      <c r="AJ190" s="32">
        <f>IF($B190&lt;=TermLow,SUM(AG190:AI190)-'Policy projection'!$C190*'Fund Projection'!$G190,0)</f>
        <v>0</v>
      </c>
      <c r="AK190" s="33">
        <f t="shared" si="28"/>
        <v>0</v>
      </c>
      <c r="AL190" s="31">
        <f>IF($B190&lt;=TermMed,'Policy projection'!$C190*(PremiumHigh*VLOOKUP(PremiumHigh,PremiumCharge,2)),0)</f>
        <v>0</v>
      </c>
      <c r="AM190" s="32">
        <f>IF($B190&lt;=TermMed,'Policy projection'!$C190*(AllocPremHigh*'Fund Projection'!$E190),0)</f>
        <v>0</v>
      </c>
      <c r="AN190" s="32">
        <f>IF($B190&lt;=TermMed,'Policy projection'!$E190*'Fund Projection'!$F190*AllocPremHigh*VLOOKUP(TermMed-$B190,ExitCharge,2,TRUE),0)</f>
        <v>0</v>
      </c>
      <c r="AO190" s="32">
        <f>IF($B190&lt;=TermMed,SUM(AL190:AN190)-'Policy projection'!$C190*'Fund Projection'!$G190,0)</f>
        <v>0</v>
      </c>
      <c r="AP190" s="33">
        <f t="shared" si="29"/>
        <v>0</v>
      </c>
      <c r="AQ190" s="31">
        <f>IF($B190&lt;=TermHigh,'Policy projection'!$C190*(PremiumHigh*VLOOKUP(PremiumHigh,PremiumCharge,2)),0)</f>
        <v>0</v>
      </c>
      <c r="AR190" s="32">
        <f>IF($B190&lt;=TermHigh,'Policy projection'!$C190*(AllocPremHigh*'Fund Projection'!$E190),0)</f>
        <v>0</v>
      </c>
      <c r="AS190" s="32">
        <f>IF($B190&lt;=TermHigh,'Policy projection'!$E190*'Fund Projection'!$F190*AllocPremHigh*VLOOKUP(TermHigh-$B190,ExitCharge,2,TRUE),0)</f>
        <v>0</v>
      </c>
      <c r="AT190" s="32">
        <f>IF($B190&lt;=TermHigh,SUM(AQ190:AS190)-'Policy projection'!$C190*'Fund Projection'!$G190,0)</f>
        <v>0</v>
      </c>
      <c r="AU190" s="33">
        <f t="shared" si="30"/>
        <v>0</v>
      </c>
    </row>
    <row r="191" spans="1:47" x14ac:dyDescent="0.3">
      <c r="A191">
        <f t="shared" si="32"/>
        <v>186</v>
      </c>
      <c r="B191">
        <f t="shared" si="31"/>
        <v>16</v>
      </c>
      <c r="C191" s="31">
        <f>IF($B191&lt;=TermLow,'Policy projection'!$C191*(PremiumLow*VLOOKUP(PremiumLow,PremiumCharge,2)),0)</f>
        <v>0</v>
      </c>
      <c r="D191" s="32">
        <f>IF($B191&lt;=TermLow,'Policy projection'!$C191*(AllocPremLow*'Fund Projection'!$E191),0)</f>
        <v>0</v>
      </c>
      <c r="E191" s="32">
        <f>IF($B191&lt;=TermLow,'Policy projection'!$E191*'Fund Projection'!$F191*AllocPremLow*VLOOKUP(TermLow-$B191,ExitCharge,2,TRUE),0)</f>
        <v>0</v>
      </c>
      <c r="F191" s="32">
        <f>IF($B191&lt;=TermLow,SUM(C191:E191)-'Policy projection'!$C191*'Fund Projection'!$G191,0)</f>
        <v>0</v>
      </c>
      <c r="G191" s="33">
        <f t="shared" si="22"/>
        <v>0</v>
      </c>
      <c r="H191" s="31">
        <f>IF($B191&lt;=TermMed,'Policy projection'!$C191*(PremiumLow*VLOOKUP(PremiumLow,PremiumCharge,2)),0)</f>
        <v>0</v>
      </c>
      <c r="I191" s="32">
        <f>IF($B191&lt;=TermMed,'Policy projection'!$C191*(AllocPremLow*'Fund Projection'!$E191),0)</f>
        <v>0</v>
      </c>
      <c r="J191" s="32">
        <f>IF($B191&lt;=TermMed,'Policy projection'!$E191*'Fund Projection'!$F191*AllocPremLow*VLOOKUP(TermMed-$B191,ExitCharge,2,TRUE),0)</f>
        <v>0</v>
      </c>
      <c r="K191" s="32">
        <f>IF($B191&lt;=TermMed,SUM(H191:J191)-'Policy projection'!$C191*'Fund Projection'!$G191,0)</f>
        <v>0</v>
      </c>
      <c r="L191" s="33">
        <f t="shared" si="23"/>
        <v>0</v>
      </c>
      <c r="M191" s="31">
        <f>IF($B191&lt;=TermHigh,'Policy projection'!$C191*(PremiumLow*VLOOKUP(PremiumLow,PremiumCharge,2)),0)</f>
        <v>0</v>
      </c>
      <c r="N191" s="32">
        <f>IF($B191&lt;=TermHigh,'Policy projection'!$C191*(AllocPremLow*'Fund Projection'!$E191),0)</f>
        <v>0</v>
      </c>
      <c r="O191" s="32">
        <f>IF($B191&lt;=TermHigh,'Policy projection'!$E191*'Fund Projection'!$F191*AllocPremLow*VLOOKUP(TermHigh-$B191,ExitCharge,2,TRUE),0)</f>
        <v>0</v>
      </c>
      <c r="P191" s="32">
        <f>IF($B191&lt;=TermHigh,SUM(M191:O191)-'Policy projection'!$C191*'Fund Projection'!$G191,0)</f>
        <v>0</v>
      </c>
      <c r="Q191" s="33">
        <f t="shared" si="24"/>
        <v>0</v>
      </c>
      <c r="R191" s="31">
        <f>IF($B191&lt;=TermLow,'Policy projection'!$C191*(PremiumMed*VLOOKUP(PremiumMed,PremiumCharge,2)),0)</f>
        <v>0</v>
      </c>
      <c r="S191" s="32">
        <f>IF($B191&lt;=TermLow,'Policy projection'!$C191*(AllocPremMed*'Fund Projection'!$E191),0)</f>
        <v>0</v>
      </c>
      <c r="T191" s="32">
        <f>IF($B191&lt;=TermLow,'Policy projection'!$E191*'Fund Projection'!$F191*AllocPremMed*VLOOKUP(TermLow-$B191,ExitCharge,2,TRUE),0)</f>
        <v>0</v>
      </c>
      <c r="U191" s="32">
        <f>IF($B191&lt;=TermLow,SUM(R191:T191)-'Policy projection'!$C191*'Fund Projection'!$G191,0)</f>
        <v>0</v>
      </c>
      <c r="V191" s="33">
        <f t="shared" si="25"/>
        <v>0</v>
      </c>
      <c r="W191" s="31">
        <f>IF($B191&lt;=TermMed,'Policy projection'!$C191*(PremiumMed*VLOOKUP(PremiumMed,PremiumCharge,2)),0)</f>
        <v>0</v>
      </c>
      <c r="X191" s="32">
        <f>IF($B191&lt;=TermMed,'Policy projection'!$C191*(AllocPremMed*'Fund Projection'!$E191),0)</f>
        <v>0</v>
      </c>
      <c r="Y191" s="32">
        <f>IF($B191&lt;=TermMed,'Policy projection'!$E191*'Fund Projection'!$F191*AllocPremMed*VLOOKUP(TermMed-$B191,ExitCharge,2,TRUE),0)</f>
        <v>0</v>
      </c>
      <c r="Z191" s="32">
        <f>IF($B191&lt;=TermMed,SUM(W191:Y191)-'Policy projection'!$C191*'Fund Projection'!$G191,0)</f>
        <v>0</v>
      </c>
      <c r="AA191" s="33">
        <f t="shared" si="26"/>
        <v>0</v>
      </c>
      <c r="AB191" s="31">
        <f>IF($B191&lt;=TermHigh,'Policy projection'!$C191*(PremiumMed*VLOOKUP(PremiumMed,PremiumCharge,2)),0)</f>
        <v>0</v>
      </c>
      <c r="AC191" s="32">
        <f>IF($B191&lt;=TermHigh,'Policy projection'!$C191*(AllocPremMed*'Fund Projection'!$E191),0)</f>
        <v>0</v>
      </c>
      <c r="AD191" s="32">
        <f>IF($B191&lt;=TermHigh,'Policy projection'!$E191*'Fund Projection'!$F191*AllocPremMed*VLOOKUP(TermHigh-$B191,ExitCharge,2,TRUE),0)</f>
        <v>0</v>
      </c>
      <c r="AE191" s="32">
        <f>IF($B191&lt;=TermHigh,SUM(AB191:AD191)-'Policy projection'!$C191*'Fund Projection'!$G191,0)</f>
        <v>0</v>
      </c>
      <c r="AF191" s="33">
        <f t="shared" si="27"/>
        <v>0</v>
      </c>
      <c r="AG191" s="31">
        <f>IF($B191&lt;=TermLow,'Policy projection'!$C191*(PremiumHigh*VLOOKUP(PremiumHigh,PremiumCharge,2)),0)</f>
        <v>0</v>
      </c>
      <c r="AH191" s="32">
        <f>IF($B191&lt;=TermLow,'Policy projection'!$C191*(AllocPremHigh*'Fund Projection'!$E191),0)</f>
        <v>0</v>
      </c>
      <c r="AI191" s="32">
        <f>IF($B191&lt;=TermLow,'Policy projection'!$E191*'Fund Projection'!$F191*AllocPremHigh*VLOOKUP(TermLow-$B191,ExitCharge,2,TRUE),0)</f>
        <v>0</v>
      </c>
      <c r="AJ191" s="32">
        <f>IF($B191&lt;=TermLow,SUM(AG191:AI191)-'Policy projection'!$C191*'Fund Projection'!$G191,0)</f>
        <v>0</v>
      </c>
      <c r="AK191" s="33">
        <f t="shared" si="28"/>
        <v>0</v>
      </c>
      <c r="AL191" s="31">
        <f>IF($B191&lt;=TermMed,'Policy projection'!$C191*(PremiumHigh*VLOOKUP(PremiumHigh,PremiumCharge,2)),0)</f>
        <v>0</v>
      </c>
      <c r="AM191" s="32">
        <f>IF($B191&lt;=TermMed,'Policy projection'!$C191*(AllocPremHigh*'Fund Projection'!$E191),0)</f>
        <v>0</v>
      </c>
      <c r="AN191" s="32">
        <f>IF($B191&lt;=TermMed,'Policy projection'!$E191*'Fund Projection'!$F191*AllocPremHigh*VLOOKUP(TermMed-$B191,ExitCharge,2,TRUE),0)</f>
        <v>0</v>
      </c>
      <c r="AO191" s="32">
        <f>IF($B191&lt;=TermMed,SUM(AL191:AN191)-'Policy projection'!$C191*'Fund Projection'!$G191,0)</f>
        <v>0</v>
      </c>
      <c r="AP191" s="33">
        <f t="shared" si="29"/>
        <v>0</v>
      </c>
      <c r="AQ191" s="31">
        <f>IF($B191&lt;=TermHigh,'Policy projection'!$C191*(PremiumHigh*VLOOKUP(PremiumHigh,PremiumCharge,2)),0)</f>
        <v>0</v>
      </c>
      <c r="AR191" s="32">
        <f>IF($B191&lt;=TermHigh,'Policy projection'!$C191*(AllocPremHigh*'Fund Projection'!$E191),0)</f>
        <v>0</v>
      </c>
      <c r="AS191" s="32">
        <f>IF($B191&lt;=TermHigh,'Policy projection'!$E191*'Fund Projection'!$F191*AllocPremHigh*VLOOKUP(TermHigh-$B191,ExitCharge,2,TRUE),0)</f>
        <v>0</v>
      </c>
      <c r="AT191" s="32">
        <f>IF($B191&lt;=TermHigh,SUM(AQ191:AS191)-'Policy projection'!$C191*'Fund Projection'!$G191,0)</f>
        <v>0</v>
      </c>
      <c r="AU191" s="33">
        <f t="shared" si="30"/>
        <v>0</v>
      </c>
    </row>
    <row r="192" spans="1:47" x14ac:dyDescent="0.3">
      <c r="A192">
        <f t="shared" si="32"/>
        <v>187</v>
      </c>
      <c r="B192">
        <f t="shared" si="31"/>
        <v>16</v>
      </c>
      <c r="C192" s="31">
        <f>IF($B192&lt;=TermLow,'Policy projection'!$C192*(PremiumLow*VLOOKUP(PremiumLow,PremiumCharge,2)),0)</f>
        <v>0</v>
      </c>
      <c r="D192" s="32">
        <f>IF($B192&lt;=TermLow,'Policy projection'!$C192*(AllocPremLow*'Fund Projection'!$E192),0)</f>
        <v>0</v>
      </c>
      <c r="E192" s="32">
        <f>IF($B192&lt;=TermLow,'Policy projection'!$E192*'Fund Projection'!$F192*AllocPremLow*VLOOKUP(TermLow-$B192,ExitCharge,2,TRUE),0)</f>
        <v>0</v>
      </c>
      <c r="F192" s="32">
        <f>IF($B192&lt;=TermLow,SUM(C192:E192)-'Policy projection'!$C192*'Fund Projection'!$G192,0)</f>
        <v>0</v>
      </c>
      <c r="G192" s="33">
        <f t="shared" si="22"/>
        <v>0</v>
      </c>
      <c r="H192" s="31">
        <f>IF($B192&lt;=TermMed,'Policy projection'!$C192*(PremiumLow*VLOOKUP(PremiumLow,PremiumCharge,2)),0)</f>
        <v>0</v>
      </c>
      <c r="I192" s="32">
        <f>IF($B192&lt;=TermMed,'Policy projection'!$C192*(AllocPremLow*'Fund Projection'!$E192),0)</f>
        <v>0</v>
      </c>
      <c r="J192" s="32">
        <f>IF($B192&lt;=TermMed,'Policy projection'!$E192*'Fund Projection'!$F192*AllocPremLow*VLOOKUP(TermMed-$B192,ExitCharge,2,TRUE),0)</f>
        <v>0</v>
      </c>
      <c r="K192" s="32">
        <f>IF($B192&lt;=TermMed,SUM(H192:J192)-'Policy projection'!$C192*'Fund Projection'!$G192,0)</f>
        <v>0</v>
      </c>
      <c r="L192" s="33">
        <f t="shared" si="23"/>
        <v>0</v>
      </c>
      <c r="M192" s="31">
        <f>IF($B192&lt;=TermHigh,'Policy projection'!$C192*(PremiumLow*VLOOKUP(PremiumLow,PremiumCharge,2)),0)</f>
        <v>0</v>
      </c>
      <c r="N192" s="32">
        <f>IF($B192&lt;=TermHigh,'Policy projection'!$C192*(AllocPremLow*'Fund Projection'!$E192),0)</f>
        <v>0</v>
      </c>
      <c r="O192" s="32">
        <f>IF($B192&lt;=TermHigh,'Policy projection'!$E192*'Fund Projection'!$F192*AllocPremLow*VLOOKUP(TermHigh-$B192,ExitCharge,2,TRUE),0)</f>
        <v>0</v>
      </c>
      <c r="P192" s="32">
        <f>IF($B192&lt;=TermHigh,SUM(M192:O192)-'Policy projection'!$C192*'Fund Projection'!$G192,0)</f>
        <v>0</v>
      </c>
      <c r="Q192" s="33">
        <f t="shared" si="24"/>
        <v>0</v>
      </c>
      <c r="R192" s="31">
        <f>IF($B192&lt;=TermLow,'Policy projection'!$C192*(PremiumMed*VLOOKUP(PremiumMed,PremiumCharge,2)),0)</f>
        <v>0</v>
      </c>
      <c r="S192" s="32">
        <f>IF($B192&lt;=TermLow,'Policy projection'!$C192*(AllocPremMed*'Fund Projection'!$E192),0)</f>
        <v>0</v>
      </c>
      <c r="T192" s="32">
        <f>IF($B192&lt;=TermLow,'Policy projection'!$E192*'Fund Projection'!$F192*AllocPremMed*VLOOKUP(TermLow-$B192,ExitCharge,2,TRUE),0)</f>
        <v>0</v>
      </c>
      <c r="U192" s="32">
        <f>IF($B192&lt;=TermLow,SUM(R192:T192)-'Policy projection'!$C192*'Fund Projection'!$G192,0)</f>
        <v>0</v>
      </c>
      <c r="V192" s="33">
        <f t="shared" si="25"/>
        <v>0</v>
      </c>
      <c r="W192" s="31">
        <f>IF($B192&lt;=TermMed,'Policy projection'!$C192*(PremiumMed*VLOOKUP(PremiumMed,PremiumCharge,2)),0)</f>
        <v>0</v>
      </c>
      <c r="X192" s="32">
        <f>IF($B192&lt;=TermMed,'Policy projection'!$C192*(AllocPremMed*'Fund Projection'!$E192),0)</f>
        <v>0</v>
      </c>
      <c r="Y192" s="32">
        <f>IF($B192&lt;=TermMed,'Policy projection'!$E192*'Fund Projection'!$F192*AllocPremMed*VLOOKUP(TermMed-$B192,ExitCharge,2,TRUE),0)</f>
        <v>0</v>
      </c>
      <c r="Z192" s="32">
        <f>IF($B192&lt;=TermMed,SUM(W192:Y192)-'Policy projection'!$C192*'Fund Projection'!$G192,0)</f>
        <v>0</v>
      </c>
      <c r="AA192" s="33">
        <f t="shared" si="26"/>
        <v>0</v>
      </c>
      <c r="AB192" s="31">
        <f>IF($B192&lt;=TermHigh,'Policy projection'!$C192*(PremiumMed*VLOOKUP(PremiumMed,PremiumCharge,2)),0)</f>
        <v>0</v>
      </c>
      <c r="AC192" s="32">
        <f>IF($B192&lt;=TermHigh,'Policy projection'!$C192*(AllocPremMed*'Fund Projection'!$E192),0)</f>
        <v>0</v>
      </c>
      <c r="AD192" s="32">
        <f>IF($B192&lt;=TermHigh,'Policy projection'!$E192*'Fund Projection'!$F192*AllocPremMed*VLOOKUP(TermHigh-$B192,ExitCharge,2,TRUE),0)</f>
        <v>0</v>
      </c>
      <c r="AE192" s="32">
        <f>IF($B192&lt;=TermHigh,SUM(AB192:AD192)-'Policy projection'!$C192*'Fund Projection'!$G192,0)</f>
        <v>0</v>
      </c>
      <c r="AF192" s="33">
        <f t="shared" si="27"/>
        <v>0</v>
      </c>
      <c r="AG192" s="31">
        <f>IF($B192&lt;=TermLow,'Policy projection'!$C192*(PremiumHigh*VLOOKUP(PremiumHigh,PremiumCharge,2)),0)</f>
        <v>0</v>
      </c>
      <c r="AH192" s="32">
        <f>IF($B192&lt;=TermLow,'Policy projection'!$C192*(AllocPremHigh*'Fund Projection'!$E192),0)</f>
        <v>0</v>
      </c>
      <c r="AI192" s="32">
        <f>IF($B192&lt;=TermLow,'Policy projection'!$E192*'Fund Projection'!$F192*AllocPremHigh*VLOOKUP(TermLow-$B192,ExitCharge,2,TRUE),0)</f>
        <v>0</v>
      </c>
      <c r="AJ192" s="32">
        <f>IF($B192&lt;=TermLow,SUM(AG192:AI192)-'Policy projection'!$C192*'Fund Projection'!$G192,0)</f>
        <v>0</v>
      </c>
      <c r="AK192" s="33">
        <f t="shared" si="28"/>
        <v>0</v>
      </c>
      <c r="AL192" s="31">
        <f>IF($B192&lt;=TermMed,'Policy projection'!$C192*(PremiumHigh*VLOOKUP(PremiumHigh,PremiumCharge,2)),0)</f>
        <v>0</v>
      </c>
      <c r="AM192" s="32">
        <f>IF($B192&lt;=TermMed,'Policy projection'!$C192*(AllocPremHigh*'Fund Projection'!$E192),0)</f>
        <v>0</v>
      </c>
      <c r="AN192" s="32">
        <f>IF($B192&lt;=TermMed,'Policy projection'!$E192*'Fund Projection'!$F192*AllocPremHigh*VLOOKUP(TermMed-$B192,ExitCharge,2,TRUE),0)</f>
        <v>0</v>
      </c>
      <c r="AO192" s="32">
        <f>IF($B192&lt;=TermMed,SUM(AL192:AN192)-'Policy projection'!$C192*'Fund Projection'!$G192,0)</f>
        <v>0</v>
      </c>
      <c r="AP192" s="33">
        <f t="shared" si="29"/>
        <v>0</v>
      </c>
      <c r="AQ192" s="31">
        <f>IF($B192&lt;=TermHigh,'Policy projection'!$C192*(PremiumHigh*VLOOKUP(PremiumHigh,PremiumCharge,2)),0)</f>
        <v>0</v>
      </c>
      <c r="AR192" s="32">
        <f>IF($B192&lt;=TermHigh,'Policy projection'!$C192*(AllocPremHigh*'Fund Projection'!$E192),0)</f>
        <v>0</v>
      </c>
      <c r="AS192" s="32">
        <f>IF($B192&lt;=TermHigh,'Policy projection'!$E192*'Fund Projection'!$F192*AllocPremHigh*VLOOKUP(TermHigh-$B192,ExitCharge,2,TRUE),0)</f>
        <v>0</v>
      </c>
      <c r="AT192" s="32">
        <f>IF($B192&lt;=TermHigh,SUM(AQ192:AS192)-'Policy projection'!$C192*'Fund Projection'!$G192,0)</f>
        <v>0</v>
      </c>
      <c r="AU192" s="33">
        <f t="shared" si="30"/>
        <v>0</v>
      </c>
    </row>
    <row r="193" spans="1:47" x14ac:dyDescent="0.3">
      <c r="A193">
        <f t="shared" si="32"/>
        <v>188</v>
      </c>
      <c r="B193">
        <f t="shared" si="31"/>
        <v>16</v>
      </c>
      <c r="C193" s="31">
        <f>IF($B193&lt;=TermLow,'Policy projection'!$C193*(PremiumLow*VLOOKUP(PremiumLow,PremiumCharge,2)),0)</f>
        <v>0</v>
      </c>
      <c r="D193" s="32">
        <f>IF($B193&lt;=TermLow,'Policy projection'!$C193*(AllocPremLow*'Fund Projection'!$E193),0)</f>
        <v>0</v>
      </c>
      <c r="E193" s="32">
        <f>IF($B193&lt;=TermLow,'Policy projection'!$E193*'Fund Projection'!$F193*AllocPremLow*VLOOKUP(TermLow-$B193,ExitCharge,2,TRUE),0)</f>
        <v>0</v>
      </c>
      <c r="F193" s="32">
        <f>IF($B193&lt;=TermLow,SUM(C193:E193)-'Policy projection'!$C193*'Fund Projection'!$G193,0)</f>
        <v>0</v>
      </c>
      <c r="G193" s="33">
        <f t="shared" si="22"/>
        <v>0</v>
      </c>
      <c r="H193" s="31">
        <f>IF($B193&lt;=TermMed,'Policy projection'!$C193*(PremiumLow*VLOOKUP(PremiumLow,PremiumCharge,2)),0)</f>
        <v>0</v>
      </c>
      <c r="I193" s="32">
        <f>IF($B193&lt;=TermMed,'Policy projection'!$C193*(AllocPremLow*'Fund Projection'!$E193),0)</f>
        <v>0</v>
      </c>
      <c r="J193" s="32">
        <f>IF($B193&lt;=TermMed,'Policy projection'!$E193*'Fund Projection'!$F193*AllocPremLow*VLOOKUP(TermMed-$B193,ExitCharge,2,TRUE),0)</f>
        <v>0</v>
      </c>
      <c r="K193" s="32">
        <f>IF($B193&lt;=TermMed,SUM(H193:J193)-'Policy projection'!$C193*'Fund Projection'!$G193,0)</f>
        <v>0</v>
      </c>
      <c r="L193" s="33">
        <f t="shared" si="23"/>
        <v>0</v>
      </c>
      <c r="M193" s="31">
        <f>IF($B193&lt;=TermHigh,'Policy projection'!$C193*(PremiumLow*VLOOKUP(PremiumLow,PremiumCharge,2)),0)</f>
        <v>0</v>
      </c>
      <c r="N193" s="32">
        <f>IF($B193&lt;=TermHigh,'Policy projection'!$C193*(AllocPremLow*'Fund Projection'!$E193),0)</f>
        <v>0</v>
      </c>
      <c r="O193" s="32">
        <f>IF($B193&lt;=TermHigh,'Policy projection'!$E193*'Fund Projection'!$F193*AllocPremLow*VLOOKUP(TermHigh-$B193,ExitCharge,2,TRUE),0)</f>
        <v>0</v>
      </c>
      <c r="P193" s="32">
        <f>IF($B193&lt;=TermHigh,SUM(M193:O193)-'Policy projection'!$C193*'Fund Projection'!$G193,0)</f>
        <v>0</v>
      </c>
      <c r="Q193" s="33">
        <f t="shared" si="24"/>
        <v>0</v>
      </c>
      <c r="R193" s="31">
        <f>IF($B193&lt;=TermLow,'Policy projection'!$C193*(PremiumMed*VLOOKUP(PremiumMed,PremiumCharge,2)),0)</f>
        <v>0</v>
      </c>
      <c r="S193" s="32">
        <f>IF($B193&lt;=TermLow,'Policy projection'!$C193*(AllocPremMed*'Fund Projection'!$E193),0)</f>
        <v>0</v>
      </c>
      <c r="T193" s="32">
        <f>IF($B193&lt;=TermLow,'Policy projection'!$E193*'Fund Projection'!$F193*AllocPremMed*VLOOKUP(TermLow-$B193,ExitCharge,2,TRUE),0)</f>
        <v>0</v>
      </c>
      <c r="U193" s="32">
        <f>IF($B193&lt;=TermLow,SUM(R193:T193)-'Policy projection'!$C193*'Fund Projection'!$G193,0)</f>
        <v>0</v>
      </c>
      <c r="V193" s="33">
        <f t="shared" si="25"/>
        <v>0</v>
      </c>
      <c r="W193" s="31">
        <f>IF($B193&lt;=TermMed,'Policy projection'!$C193*(PremiumMed*VLOOKUP(PremiumMed,PremiumCharge,2)),0)</f>
        <v>0</v>
      </c>
      <c r="X193" s="32">
        <f>IF($B193&lt;=TermMed,'Policy projection'!$C193*(AllocPremMed*'Fund Projection'!$E193),0)</f>
        <v>0</v>
      </c>
      <c r="Y193" s="32">
        <f>IF($B193&lt;=TermMed,'Policy projection'!$E193*'Fund Projection'!$F193*AllocPremMed*VLOOKUP(TermMed-$B193,ExitCharge,2,TRUE),0)</f>
        <v>0</v>
      </c>
      <c r="Z193" s="32">
        <f>IF($B193&lt;=TermMed,SUM(W193:Y193)-'Policy projection'!$C193*'Fund Projection'!$G193,0)</f>
        <v>0</v>
      </c>
      <c r="AA193" s="33">
        <f t="shared" si="26"/>
        <v>0</v>
      </c>
      <c r="AB193" s="31">
        <f>IF($B193&lt;=TermHigh,'Policy projection'!$C193*(PremiumMed*VLOOKUP(PremiumMed,PremiumCharge,2)),0)</f>
        <v>0</v>
      </c>
      <c r="AC193" s="32">
        <f>IF($B193&lt;=TermHigh,'Policy projection'!$C193*(AllocPremMed*'Fund Projection'!$E193),0)</f>
        <v>0</v>
      </c>
      <c r="AD193" s="32">
        <f>IF($B193&lt;=TermHigh,'Policy projection'!$E193*'Fund Projection'!$F193*AllocPremMed*VLOOKUP(TermHigh-$B193,ExitCharge,2,TRUE),0)</f>
        <v>0</v>
      </c>
      <c r="AE193" s="32">
        <f>IF($B193&lt;=TermHigh,SUM(AB193:AD193)-'Policy projection'!$C193*'Fund Projection'!$G193,0)</f>
        <v>0</v>
      </c>
      <c r="AF193" s="33">
        <f t="shared" si="27"/>
        <v>0</v>
      </c>
      <c r="AG193" s="31">
        <f>IF($B193&lt;=TermLow,'Policy projection'!$C193*(PremiumHigh*VLOOKUP(PremiumHigh,PremiumCharge,2)),0)</f>
        <v>0</v>
      </c>
      <c r="AH193" s="32">
        <f>IF($B193&lt;=TermLow,'Policy projection'!$C193*(AllocPremHigh*'Fund Projection'!$E193),0)</f>
        <v>0</v>
      </c>
      <c r="AI193" s="32">
        <f>IF($B193&lt;=TermLow,'Policy projection'!$E193*'Fund Projection'!$F193*AllocPremHigh*VLOOKUP(TermLow-$B193,ExitCharge,2,TRUE),0)</f>
        <v>0</v>
      </c>
      <c r="AJ193" s="32">
        <f>IF($B193&lt;=TermLow,SUM(AG193:AI193)-'Policy projection'!$C193*'Fund Projection'!$G193,0)</f>
        <v>0</v>
      </c>
      <c r="AK193" s="33">
        <f t="shared" si="28"/>
        <v>0</v>
      </c>
      <c r="AL193" s="31">
        <f>IF($B193&lt;=TermMed,'Policy projection'!$C193*(PremiumHigh*VLOOKUP(PremiumHigh,PremiumCharge,2)),0)</f>
        <v>0</v>
      </c>
      <c r="AM193" s="32">
        <f>IF($B193&lt;=TermMed,'Policy projection'!$C193*(AllocPremHigh*'Fund Projection'!$E193),0)</f>
        <v>0</v>
      </c>
      <c r="AN193" s="32">
        <f>IF($B193&lt;=TermMed,'Policy projection'!$E193*'Fund Projection'!$F193*AllocPremHigh*VLOOKUP(TermMed-$B193,ExitCharge,2,TRUE),0)</f>
        <v>0</v>
      </c>
      <c r="AO193" s="32">
        <f>IF($B193&lt;=TermMed,SUM(AL193:AN193)-'Policy projection'!$C193*'Fund Projection'!$G193,0)</f>
        <v>0</v>
      </c>
      <c r="AP193" s="33">
        <f t="shared" si="29"/>
        <v>0</v>
      </c>
      <c r="AQ193" s="31">
        <f>IF($B193&lt;=TermHigh,'Policy projection'!$C193*(PremiumHigh*VLOOKUP(PremiumHigh,PremiumCharge,2)),0)</f>
        <v>0</v>
      </c>
      <c r="AR193" s="32">
        <f>IF($B193&lt;=TermHigh,'Policy projection'!$C193*(AllocPremHigh*'Fund Projection'!$E193),0)</f>
        <v>0</v>
      </c>
      <c r="AS193" s="32">
        <f>IF($B193&lt;=TermHigh,'Policy projection'!$E193*'Fund Projection'!$F193*AllocPremHigh*VLOOKUP(TermHigh-$B193,ExitCharge,2,TRUE),0)</f>
        <v>0</v>
      </c>
      <c r="AT193" s="32">
        <f>IF($B193&lt;=TermHigh,SUM(AQ193:AS193)-'Policy projection'!$C193*'Fund Projection'!$G193,0)</f>
        <v>0</v>
      </c>
      <c r="AU193" s="33">
        <f t="shared" si="30"/>
        <v>0</v>
      </c>
    </row>
    <row r="194" spans="1:47" x14ac:dyDescent="0.3">
      <c r="A194">
        <f t="shared" si="32"/>
        <v>189</v>
      </c>
      <c r="B194">
        <f t="shared" si="31"/>
        <v>16</v>
      </c>
      <c r="C194" s="31">
        <f>IF($B194&lt;=TermLow,'Policy projection'!$C194*(PremiumLow*VLOOKUP(PremiumLow,PremiumCharge,2)),0)</f>
        <v>0</v>
      </c>
      <c r="D194" s="32">
        <f>IF($B194&lt;=TermLow,'Policy projection'!$C194*(AllocPremLow*'Fund Projection'!$E194),0)</f>
        <v>0</v>
      </c>
      <c r="E194" s="32">
        <f>IF($B194&lt;=TermLow,'Policy projection'!$E194*'Fund Projection'!$F194*AllocPremLow*VLOOKUP(TermLow-$B194,ExitCharge,2,TRUE),0)</f>
        <v>0</v>
      </c>
      <c r="F194" s="32">
        <f>IF($B194&lt;=TermLow,SUM(C194:E194)-'Policy projection'!$C194*'Fund Projection'!$G194,0)</f>
        <v>0</v>
      </c>
      <c r="G194" s="33">
        <f t="shared" si="22"/>
        <v>0</v>
      </c>
      <c r="H194" s="31">
        <f>IF($B194&lt;=TermMed,'Policy projection'!$C194*(PremiumLow*VLOOKUP(PremiumLow,PremiumCharge,2)),0)</f>
        <v>0</v>
      </c>
      <c r="I194" s="32">
        <f>IF($B194&lt;=TermMed,'Policy projection'!$C194*(AllocPremLow*'Fund Projection'!$E194),0)</f>
        <v>0</v>
      </c>
      <c r="J194" s="32">
        <f>IF($B194&lt;=TermMed,'Policy projection'!$E194*'Fund Projection'!$F194*AllocPremLow*VLOOKUP(TermMed-$B194,ExitCharge,2,TRUE),0)</f>
        <v>0</v>
      </c>
      <c r="K194" s="32">
        <f>IF($B194&lt;=TermMed,SUM(H194:J194)-'Policy projection'!$C194*'Fund Projection'!$G194,0)</f>
        <v>0</v>
      </c>
      <c r="L194" s="33">
        <f t="shared" si="23"/>
        <v>0</v>
      </c>
      <c r="M194" s="31">
        <f>IF($B194&lt;=TermHigh,'Policy projection'!$C194*(PremiumLow*VLOOKUP(PremiumLow,PremiumCharge,2)),0)</f>
        <v>0</v>
      </c>
      <c r="N194" s="32">
        <f>IF($B194&lt;=TermHigh,'Policy projection'!$C194*(AllocPremLow*'Fund Projection'!$E194),0)</f>
        <v>0</v>
      </c>
      <c r="O194" s="32">
        <f>IF($B194&lt;=TermHigh,'Policy projection'!$E194*'Fund Projection'!$F194*AllocPremLow*VLOOKUP(TermHigh-$B194,ExitCharge,2,TRUE),0)</f>
        <v>0</v>
      </c>
      <c r="P194" s="32">
        <f>IF($B194&lt;=TermHigh,SUM(M194:O194)-'Policy projection'!$C194*'Fund Projection'!$G194,0)</f>
        <v>0</v>
      </c>
      <c r="Q194" s="33">
        <f t="shared" si="24"/>
        <v>0</v>
      </c>
      <c r="R194" s="31">
        <f>IF($B194&lt;=TermLow,'Policy projection'!$C194*(PremiumMed*VLOOKUP(PremiumMed,PremiumCharge,2)),0)</f>
        <v>0</v>
      </c>
      <c r="S194" s="32">
        <f>IF($B194&lt;=TermLow,'Policy projection'!$C194*(AllocPremMed*'Fund Projection'!$E194),0)</f>
        <v>0</v>
      </c>
      <c r="T194" s="32">
        <f>IF($B194&lt;=TermLow,'Policy projection'!$E194*'Fund Projection'!$F194*AllocPremMed*VLOOKUP(TermLow-$B194,ExitCharge,2,TRUE),0)</f>
        <v>0</v>
      </c>
      <c r="U194" s="32">
        <f>IF($B194&lt;=TermLow,SUM(R194:T194)-'Policy projection'!$C194*'Fund Projection'!$G194,0)</f>
        <v>0</v>
      </c>
      <c r="V194" s="33">
        <f t="shared" si="25"/>
        <v>0</v>
      </c>
      <c r="W194" s="31">
        <f>IF($B194&lt;=TermMed,'Policy projection'!$C194*(PremiumMed*VLOOKUP(PremiumMed,PremiumCharge,2)),0)</f>
        <v>0</v>
      </c>
      <c r="X194" s="32">
        <f>IF($B194&lt;=TermMed,'Policy projection'!$C194*(AllocPremMed*'Fund Projection'!$E194),0)</f>
        <v>0</v>
      </c>
      <c r="Y194" s="32">
        <f>IF($B194&lt;=TermMed,'Policy projection'!$E194*'Fund Projection'!$F194*AllocPremMed*VLOOKUP(TermMed-$B194,ExitCharge,2,TRUE),0)</f>
        <v>0</v>
      </c>
      <c r="Z194" s="32">
        <f>IF($B194&lt;=TermMed,SUM(W194:Y194)-'Policy projection'!$C194*'Fund Projection'!$G194,0)</f>
        <v>0</v>
      </c>
      <c r="AA194" s="33">
        <f t="shared" si="26"/>
        <v>0</v>
      </c>
      <c r="AB194" s="31">
        <f>IF($B194&lt;=TermHigh,'Policy projection'!$C194*(PremiumMed*VLOOKUP(PremiumMed,PremiumCharge,2)),0)</f>
        <v>0</v>
      </c>
      <c r="AC194" s="32">
        <f>IF($B194&lt;=TermHigh,'Policy projection'!$C194*(AllocPremMed*'Fund Projection'!$E194),0)</f>
        <v>0</v>
      </c>
      <c r="AD194" s="32">
        <f>IF($B194&lt;=TermHigh,'Policy projection'!$E194*'Fund Projection'!$F194*AllocPremMed*VLOOKUP(TermHigh-$B194,ExitCharge,2,TRUE),0)</f>
        <v>0</v>
      </c>
      <c r="AE194" s="32">
        <f>IF($B194&lt;=TermHigh,SUM(AB194:AD194)-'Policy projection'!$C194*'Fund Projection'!$G194,0)</f>
        <v>0</v>
      </c>
      <c r="AF194" s="33">
        <f t="shared" si="27"/>
        <v>0</v>
      </c>
      <c r="AG194" s="31">
        <f>IF($B194&lt;=TermLow,'Policy projection'!$C194*(PremiumHigh*VLOOKUP(PremiumHigh,PremiumCharge,2)),0)</f>
        <v>0</v>
      </c>
      <c r="AH194" s="32">
        <f>IF($B194&lt;=TermLow,'Policy projection'!$C194*(AllocPremHigh*'Fund Projection'!$E194),0)</f>
        <v>0</v>
      </c>
      <c r="AI194" s="32">
        <f>IF($B194&lt;=TermLow,'Policy projection'!$E194*'Fund Projection'!$F194*AllocPremHigh*VLOOKUP(TermLow-$B194,ExitCharge,2,TRUE),0)</f>
        <v>0</v>
      </c>
      <c r="AJ194" s="32">
        <f>IF($B194&lt;=TermLow,SUM(AG194:AI194)-'Policy projection'!$C194*'Fund Projection'!$G194,0)</f>
        <v>0</v>
      </c>
      <c r="AK194" s="33">
        <f t="shared" si="28"/>
        <v>0</v>
      </c>
      <c r="AL194" s="31">
        <f>IF($B194&lt;=TermMed,'Policy projection'!$C194*(PremiumHigh*VLOOKUP(PremiumHigh,PremiumCharge,2)),0)</f>
        <v>0</v>
      </c>
      <c r="AM194" s="32">
        <f>IF($B194&lt;=TermMed,'Policy projection'!$C194*(AllocPremHigh*'Fund Projection'!$E194),0)</f>
        <v>0</v>
      </c>
      <c r="AN194" s="32">
        <f>IF($B194&lt;=TermMed,'Policy projection'!$E194*'Fund Projection'!$F194*AllocPremHigh*VLOOKUP(TermMed-$B194,ExitCharge,2,TRUE),0)</f>
        <v>0</v>
      </c>
      <c r="AO194" s="32">
        <f>IF($B194&lt;=TermMed,SUM(AL194:AN194)-'Policy projection'!$C194*'Fund Projection'!$G194,0)</f>
        <v>0</v>
      </c>
      <c r="AP194" s="33">
        <f t="shared" si="29"/>
        <v>0</v>
      </c>
      <c r="AQ194" s="31">
        <f>IF($B194&lt;=TermHigh,'Policy projection'!$C194*(PremiumHigh*VLOOKUP(PremiumHigh,PremiumCharge,2)),0)</f>
        <v>0</v>
      </c>
      <c r="AR194" s="32">
        <f>IF($B194&lt;=TermHigh,'Policy projection'!$C194*(AllocPremHigh*'Fund Projection'!$E194),0)</f>
        <v>0</v>
      </c>
      <c r="AS194" s="32">
        <f>IF($B194&lt;=TermHigh,'Policy projection'!$E194*'Fund Projection'!$F194*AllocPremHigh*VLOOKUP(TermHigh-$B194,ExitCharge,2,TRUE),0)</f>
        <v>0</v>
      </c>
      <c r="AT194" s="32">
        <f>IF($B194&lt;=TermHigh,SUM(AQ194:AS194)-'Policy projection'!$C194*'Fund Projection'!$G194,0)</f>
        <v>0</v>
      </c>
      <c r="AU194" s="33">
        <f t="shared" si="30"/>
        <v>0</v>
      </c>
    </row>
    <row r="195" spans="1:47" x14ac:dyDescent="0.3">
      <c r="A195">
        <f t="shared" si="32"/>
        <v>190</v>
      </c>
      <c r="B195">
        <f t="shared" si="31"/>
        <v>16</v>
      </c>
      <c r="C195" s="31">
        <f>IF($B195&lt;=TermLow,'Policy projection'!$C195*(PremiumLow*VLOOKUP(PremiumLow,PremiumCharge,2)),0)</f>
        <v>0</v>
      </c>
      <c r="D195" s="32">
        <f>IF($B195&lt;=TermLow,'Policy projection'!$C195*(AllocPremLow*'Fund Projection'!$E195),0)</f>
        <v>0</v>
      </c>
      <c r="E195" s="32">
        <f>IF($B195&lt;=TermLow,'Policy projection'!$E195*'Fund Projection'!$F195*AllocPremLow*VLOOKUP(TermLow-$B195,ExitCharge,2,TRUE),0)</f>
        <v>0</v>
      </c>
      <c r="F195" s="32">
        <f>IF($B195&lt;=TermLow,SUM(C195:E195)-'Policy projection'!$C195*'Fund Projection'!$G195,0)</f>
        <v>0</v>
      </c>
      <c r="G195" s="33">
        <f t="shared" si="22"/>
        <v>0</v>
      </c>
      <c r="H195" s="31">
        <f>IF($B195&lt;=TermMed,'Policy projection'!$C195*(PremiumLow*VLOOKUP(PremiumLow,PremiumCharge,2)),0)</f>
        <v>0</v>
      </c>
      <c r="I195" s="32">
        <f>IF($B195&lt;=TermMed,'Policy projection'!$C195*(AllocPremLow*'Fund Projection'!$E195),0)</f>
        <v>0</v>
      </c>
      <c r="J195" s="32">
        <f>IF($B195&lt;=TermMed,'Policy projection'!$E195*'Fund Projection'!$F195*AllocPremLow*VLOOKUP(TermMed-$B195,ExitCharge,2,TRUE),0)</f>
        <v>0</v>
      </c>
      <c r="K195" s="32">
        <f>IF($B195&lt;=TermMed,SUM(H195:J195)-'Policy projection'!$C195*'Fund Projection'!$G195,0)</f>
        <v>0</v>
      </c>
      <c r="L195" s="33">
        <f t="shared" si="23"/>
        <v>0</v>
      </c>
      <c r="M195" s="31">
        <f>IF($B195&lt;=TermHigh,'Policy projection'!$C195*(PremiumLow*VLOOKUP(PremiumLow,PremiumCharge,2)),0)</f>
        <v>0</v>
      </c>
      <c r="N195" s="32">
        <f>IF($B195&lt;=TermHigh,'Policy projection'!$C195*(AllocPremLow*'Fund Projection'!$E195),0)</f>
        <v>0</v>
      </c>
      <c r="O195" s="32">
        <f>IF($B195&lt;=TermHigh,'Policy projection'!$E195*'Fund Projection'!$F195*AllocPremLow*VLOOKUP(TermHigh-$B195,ExitCharge,2,TRUE),0)</f>
        <v>0</v>
      </c>
      <c r="P195" s="32">
        <f>IF($B195&lt;=TermHigh,SUM(M195:O195)-'Policy projection'!$C195*'Fund Projection'!$G195,0)</f>
        <v>0</v>
      </c>
      <c r="Q195" s="33">
        <f t="shared" si="24"/>
        <v>0</v>
      </c>
      <c r="R195" s="31">
        <f>IF($B195&lt;=TermLow,'Policy projection'!$C195*(PremiumMed*VLOOKUP(PremiumMed,PremiumCharge,2)),0)</f>
        <v>0</v>
      </c>
      <c r="S195" s="32">
        <f>IF($B195&lt;=TermLow,'Policy projection'!$C195*(AllocPremMed*'Fund Projection'!$E195),0)</f>
        <v>0</v>
      </c>
      <c r="T195" s="32">
        <f>IF($B195&lt;=TermLow,'Policy projection'!$E195*'Fund Projection'!$F195*AllocPremMed*VLOOKUP(TermLow-$B195,ExitCharge,2,TRUE),0)</f>
        <v>0</v>
      </c>
      <c r="U195" s="32">
        <f>IF($B195&lt;=TermLow,SUM(R195:T195)-'Policy projection'!$C195*'Fund Projection'!$G195,0)</f>
        <v>0</v>
      </c>
      <c r="V195" s="33">
        <f t="shared" si="25"/>
        <v>0</v>
      </c>
      <c r="W195" s="31">
        <f>IF($B195&lt;=TermMed,'Policy projection'!$C195*(PremiumMed*VLOOKUP(PremiumMed,PremiumCharge,2)),0)</f>
        <v>0</v>
      </c>
      <c r="X195" s="32">
        <f>IF($B195&lt;=TermMed,'Policy projection'!$C195*(AllocPremMed*'Fund Projection'!$E195),0)</f>
        <v>0</v>
      </c>
      <c r="Y195" s="32">
        <f>IF($B195&lt;=TermMed,'Policy projection'!$E195*'Fund Projection'!$F195*AllocPremMed*VLOOKUP(TermMed-$B195,ExitCharge,2,TRUE),0)</f>
        <v>0</v>
      </c>
      <c r="Z195" s="32">
        <f>IF($B195&lt;=TermMed,SUM(W195:Y195)-'Policy projection'!$C195*'Fund Projection'!$G195,0)</f>
        <v>0</v>
      </c>
      <c r="AA195" s="33">
        <f t="shared" si="26"/>
        <v>0</v>
      </c>
      <c r="AB195" s="31">
        <f>IF($B195&lt;=TermHigh,'Policy projection'!$C195*(PremiumMed*VLOOKUP(PremiumMed,PremiumCharge,2)),0)</f>
        <v>0</v>
      </c>
      <c r="AC195" s="32">
        <f>IF($B195&lt;=TermHigh,'Policy projection'!$C195*(AllocPremMed*'Fund Projection'!$E195),0)</f>
        <v>0</v>
      </c>
      <c r="AD195" s="32">
        <f>IF($B195&lt;=TermHigh,'Policy projection'!$E195*'Fund Projection'!$F195*AllocPremMed*VLOOKUP(TermHigh-$B195,ExitCharge,2,TRUE),0)</f>
        <v>0</v>
      </c>
      <c r="AE195" s="32">
        <f>IF($B195&lt;=TermHigh,SUM(AB195:AD195)-'Policy projection'!$C195*'Fund Projection'!$G195,0)</f>
        <v>0</v>
      </c>
      <c r="AF195" s="33">
        <f t="shared" si="27"/>
        <v>0</v>
      </c>
      <c r="AG195" s="31">
        <f>IF($B195&lt;=TermLow,'Policy projection'!$C195*(PremiumHigh*VLOOKUP(PremiumHigh,PremiumCharge,2)),0)</f>
        <v>0</v>
      </c>
      <c r="AH195" s="32">
        <f>IF($B195&lt;=TermLow,'Policy projection'!$C195*(AllocPremHigh*'Fund Projection'!$E195),0)</f>
        <v>0</v>
      </c>
      <c r="AI195" s="32">
        <f>IF($B195&lt;=TermLow,'Policy projection'!$E195*'Fund Projection'!$F195*AllocPremHigh*VLOOKUP(TermLow-$B195,ExitCharge,2,TRUE),0)</f>
        <v>0</v>
      </c>
      <c r="AJ195" s="32">
        <f>IF($B195&lt;=TermLow,SUM(AG195:AI195)-'Policy projection'!$C195*'Fund Projection'!$G195,0)</f>
        <v>0</v>
      </c>
      <c r="AK195" s="33">
        <f t="shared" si="28"/>
        <v>0</v>
      </c>
      <c r="AL195" s="31">
        <f>IF($B195&lt;=TermMed,'Policy projection'!$C195*(PremiumHigh*VLOOKUP(PremiumHigh,PremiumCharge,2)),0)</f>
        <v>0</v>
      </c>
      <c r="AM195" s="32">
        <f>IF($B195&lt;=TermMed,'Policy projection'!$C195*(AllocPremHigh*'Fund Projection'!$E195),0)</f>
        <v>0</v>
      </c>
      <c r="AN195" s="32">
        <f>IF($B195&lt;=TermMed,'Policy projection'!$E195*'Fund Projection'!$F195*AllocPremHigh*VLOOKUP(TermMed-$B195,ExitCharge,2,TRUE),0)</f>
        <v>0</v>
      </c>
      <c r="AO195" s="32">
        <f>IF($B195&lt;=TermMed,SUM(AL195:AN195)-'Policy projection'!$C195*'Fund Projection'!$G195,0)</f>
        <v>0</v>
      </c>
      <c r="AP195" s="33">
        <f t="shared" si="29"/>
        <v>0</v>
      </c>
      <c r="AQ195" s="31">
        <f>IF($B195&lt;=TermHigh,'Policy projection'!$C195*(PremiumHigh*VLOOKUP(PremiumHigh,PremiumCharge,2)),0)</f>
        <v>0</v>
      </c>
      <c r="AR195" s="32">
        <f>IF($B195&lt;=TermHigh,'Policy projection'!$C195*(AllocPremHigh*'Fund Projection'!$E195),0)</f>
        <v>0</v>
      </c>
      <c r="AS195" s="32">
        <f>IF($B195&lt;=TermHigh,'Policy projection'!$E195*'Fund Projection'!$F195*AllocPremHigh*VLOOKUP(TermHigh-$B195,ExitCharge,2,TRUE),0)</f>
        <v>0</v>
      </c>
      <c r="AT195" s="32">
        <f>IF($B195&lt;=TermHigh,SUM(AQ195:AS195)-'Policy projection'!$C195*'Fund Projection'!$G195,0)</f>
        <v>0</v>
      </c>
      <c r="AU195" s="33">
        <f t="shared" si="30"/>
        <v>0</v>
      </c>
    </row>
    <row r="196" spans="1:47" x14ac:dyDescent="0.3">
      <c r="A196">
        <f t="shared" si="32"/>
        <v>191</v>
      </c>
      <c r="B196">
        <f t="shared" si="31"/>
        <v>16</v>
      </c>
      <c r="C196" s="31">
        <f>IF($B196&lt;=TermLow,'Policy projection'!$C196*(PremiumLow*VLOOKUP(PremiumLow,PremiumCharge,2)),0)</f>
        <v>0</v>
      </c>
      <c r="D196" s="32">
        <f>IF($B196&lt;=TermLow,'Policy projection'!$C196*(AllocPremLow*'Fund Projection'!$E196),0)</f>
        <v>0</v>
      </c>
      <c r="E196" s="32">
        <f>IF($B196&lt;=TermLow,'Policy projection'!$E196*'Fund Projection'!$F196*AllocPremLow*VLOOKUP(TermLow-$B196,ExitCharge,2,TRUE),0)</f>
        <v>0</v>
      </c>
      <c r="F196" s="32">
        <f>IF($B196&lt;=TermLow,SUM(C196:E196)-'Policy projection'!$C196*'Fund Projection'!$G196,0)</f>
        <v>0</v>
      </c>
      <c r="G196" s="33">
        <f t="shared" si="22"/>
        <v>0</v>
      </c>
      <c r="H196" s="31">
        <f>IF($B196&lt;=TermMed,'Policy projection'!$C196*(PremiumLow*VLOOKUP(PremiumLow,PremiumCharge,2)),0)</f>
        <v>0</v>
      </c>
      <c r="I196" s="32">
        <f>IF($B196&lt;=TermMed,'Policy projection'!$C196*(AllocPremLow*'Fund Projection'!$E196),0)</f>
        <v>0</v>
      </c>
      <c r="J196" s="32">
        <f>IF($B196&lt;=TermMed,'Policy projection'!$E196*'Fund Projection'!$F196*AllocPremLow*VLOOKUP(TermMed-$B196,ExitCharge,2,TRUE),0)</f>
        <v>0</v>
      </c>
      <c r="K196" s="32">
        <f>IF($B196&lt;=TermMed,SUM(H196:J196)-'Policy projection'!$C196*'Fund Projection'!$G196,0)</f>
        <v>0</v>
      </c>
      <c r="L196" s="33">
        <f t="shared" si="23"/>
        <v>0</v>
      </c>
      <c r="M196" s="31">
        <f>IF($B196&lt;=TermHigh,'Policy projection'!$C196*(PremiumLow*VLOOKUP(PremiumLow,PremiumCharge,2)),0)</f>
        <v>0</v>
      </c>
      <c r="N196" s="32">
        <f>IF($B196&lt;=TermHigh,'Policy projection'!$C196*(AllocPremLow*'Fund Projection'!$E196),0)</f>
        <v>0</v>
      </c>
      <c r="O196" s="32">
        <f>IF($B196&lt;=TermHigh,'Policy projection'!$E196*'Fund Projection'!$F196*AllocPremLow*VLOOKUP(TermHigh-$B196,ExitCharge,2,TRUE),0)</f>
        <v>0</v>
      </c>
      <c r="P196" s="32">
        <f>IF($B196&lt;=TermHigh,SUM(M196:O196)-'Policy projection'!$C196*'Fund Projection'!$G196,0)</f>
        <v>0</v>
      </c>
      <c r="Q196" s="33">
        <f t="shared" si="24"/>
        <v>0</v>
      </c>
      <c r="R196" s="31">
        <f>IF($B196&lt;=TermLow,'Policy projection'!$C196*(PremiumMed*VLOOKUP(PremiumMed,PremiumCharge,2)),0)</f>
        <v>0</v>
      </c>
      <c r="S196" s="32">
        <f>IF($B196&lt;=TermLow,'Policy projection'!$C196*(AllocPremMed*'Fund Projection'!$E196),0)</f>
        <v>0</v>
      </c>
      <c r="T196" s="32">
        <f>IF($B196&lt;=TermLow,'Policy projection'!$E196*'Fund Projection'!$F196*AllocPremMed*VLOOKUP(TermLow-$B196,ExitCharge,2,TRUE),0)</f>
        <v>0</v>
      </c>
      <c r="U196" s="32">
        <f>IF($B196&lt;=TermLow,SUM(R196:T196)-'Policy projection'!$C196*'Fund Projection'!$G196,0)</f>
        <v>0</v>
      </c>
      <c r="V196" s="33">
        <f t="shared" si="25"/>
        <v>0</v>
      </c>
      <c r="W196" s="31">
        <f>IF($B196&lt;=TermMed,'Policy projection'!$C196*(PremiumMed*VLOOKUP(PremiumMed,PremiumCharge,2)),0)</f>
        <v>0</v>
      </c>
      <c r="X196" s="32">
        <f>IF($B196&lt;=TermMed,'Policy projection'!$C196*(AllocPremMed*'Fund Projection'!$E196),0)</f>
        <v>0</v>
      </c>
      <c r="Y196" s="32">
        <f>IF($B196&lt;=TermMed,'Policy projection'!$E196*'Fund Projection'!$F196*AllocPremMed*VLOOKUP(TermMed-$B196,ExitCharge,2,TRUE),0)</f>
        <v>0</v>
      </c>
      <c r="Z196" s="32">
        <f>IF($B196&lt;=TermMed,SUM(W196:Y196)-'Policy projection'!$C196*'Fund Projection'!$G196,0)</f>
        <v>0</v>
      </c>
      <c r="AA196" s="33">
        <f t="shared" si="26"/>
        <v>0</v>
      </c>
      <c r="AB196" s="31">
        <f>IF($B196&lt;=TermHigh,'Policy projection'!$C196*(PremiumMed*VLOOKUP(PremiumMed,PremiumCharge,2)),0)</f>
        <v>0</v>
      </c>
      <c r="AC196" s="32">
        <f>IF($B196&lt;=TermHigh,'Policy projection'!$C196*(AllocPremMed*'Fund Projection'!$E196),0)</f>
        <v>0</v>
      </c>
      <c r="AD196" s="32">
        <f>IF($B196&lt;=TermHigh,'Policy projection'!$E196*'Fund Projection'!$F196*AllocPremMed*VLOOKUP(TermHigh-$B196,ExitCharge,2,TRUE),0)</f>
        <v>0</v>
      </c>
      <c r="AE196" s="32">
        <f>IF($B196&lt;=TermHigh,SUM(AB196:AD196)-'Policy projection'!$C196*'Fund Projection'!$G196,0)</f>
        <v>0</v>
      </c>
      <c r="AF196" s="33">
        <f t="shared" si="27"/>
        <v>0</v>
      </c>
      <c r="AG196" s="31">
        <f>IF($B196&lt;=TermLow,'Policy projection'!$C196*(PremiumHigh*VLOOKUP(PremiumHigh,PremiumCharge,2)),0)</f>
        <v>0</v>
      </c>
      <c r="AH196" s="32">
        <f>IF($B196&lt;=TermLow,'Policy projection'!$C196*(AllocPremHigh*'Fund Projection'!$E196),0)</f>
        <v>0</v>
      </c>
      <c r="AI196" s="32">
        <f>IF($B196&lt;=TermLow,'Policy projection'!$E196*'Fund Projection'!$F196*AllocPremHigh*VLOOKUP(TermLow-$B196,ExitCharge,2,TRUE),0)</f>
        <v>0</v>
      </c>
      <c r="AJ196" s="32">
        <f>IF($B196&lt;=TermLow,SUM(AG196:AI196)-'Policy projection'!$C196*'Fund Projection'!$G196,0)</f>
        <v>0</v>
      </c>
      <c r="AK196" s="33">
        <f t="shared" si="28"/>
        <v>0</v>
      </c>
      <c r="AL196" s="31">
        <f>IF($B196&lt;=TermMed,'Policy projection'!$C196*(PremiumHigh*VLOOKUP(PremiumHigh,PremiumCharge,2)),0)</f>
        <v>0</v>
      </c>
      <c r="AM196" s="32">
        <f>IF($B196&lt;=TermMed,'Policy projection'!$C196*(AllocPremHigh*'Fund Projection'!$E196),0)</f>
        <v>0</v>
      </c>
      <c r="AN196" s="32">
        <f>IF($B196&lt;=TermMed,'Policy projection'!$E196*'Fund Projection'!$F196*AllocPremHigh*VLOOKUP(TermMed-$B196,ExitCharge,2,TRUE),0)</f>
        <v>0</v>
      </c>
      <c r="AO196" s="32">
        <f>IF($B196&lt;=TermMed,SUM(AL196:AN196)-'Policy projection'!$C196*'Fund Projection'!$G196,0)</f>
        <v>0</v>
      </c>
      <c r="AP196" s="33">
        <f t="shared" si="29"/>
        <v>0</v>
      </c>
      <c r="AQ196" s="31">
        <f>IF($B196&lt;=TermHigh,'Policy projection'!$C196*(PremiumHigh*VLOOKUP(PremiumHigh,PremiumCharge,2)),0)</f>
        <v>0</v>
      </c>
      <c r="AR196" s="32">
        <f>IF($B196&lt;=TermHigh,'Policy projection'!$C196*(AllocPremHigh*'Fund Projection'!$E196),0)</f>
        <v>0</v>
      </c>
      <c r="AS196" s="32">
        <f>IF($B196&lt;=TermHigh,'Policy projection'!$E196*'Fund Projection'!$F196*AllocPremHigh*VLOOKUP(TermHigh-$B196,ExitCharge,2,TRUE),0)</f>
        <v>0</v>
      </c>
      <c r="AT196" s="32">
        <f>IF($B196&lt;=TermHigh,SUM(AQ196:AS196)-'Policy projection'!$C196*'Fund Projection'!$G196,0)</f>
        <v>0</v>
      </c>
      <c r="AU196" s="33">
        <f t="shared" si="30"/>
        <v>0</v>
      </c>
    </row>
    <row r="197" spans="1:47" x14ac:dyDescent="0.3">
      <c r="A197">
        <f t="shared" si="32"/>
        <v>192</v>
      </c>
      <c r="B197">
        <f t="shared" si="31"/>
        <v>16</v>
      </c>
      <c r="C197" s="31">
        <f>IF($B197&lt;=TermLow,'Policy projection'!$C197*(PremiumLow*VLOOKUP(PremiumLow,PremiumCharge,2)),0)</f>
        <v>0</v>
      </c>
      <c r="D197" s="32">
        <f>IF($B197&lt;=TermLow,'Policy projection'!$C197*(AllocPremLow*'Fund Projection'!$E197),0)</f>
        <v>0</v>
      </c>
      <c r="E197" s="32">
        <f>IF($B197&lt;=TermLow,'Policy projection'!$E197*'Fund Projection'!$F197*AllocPremLow*VLOOKUP(TermLow-$B197,ExitCharge,2,TRUE),0)</f>
        <v>0</v>
      </c>
      <c r="F197" s="32">
        <f>IF($B197&lt;=TermLow,SUM(C197:E197)-'Policy projection'!$C197*'Fund Projection'!$G197,0)</f>
        <v>0</v>
      </c>
      <c r="G197" s="33">
        <f t="shared" si="22"/>
        <v>0</v>
      </c>
      <c r="H197" s="31">
        <f>IF($B197&lt;=TermMed,'Policy projection'!$C197*(PremiumLow*VLOOKUP(PremiumLow,PremiumCharge,2)),0)</f>
        <v>0</v>
      </c>
      <c r="I197" s="32">
        <f>IF($B197&lt;=TermMed,'Policy projection'!$C197*(AllocPremLow*'Fund Projection'!$E197),0)</f>
        <v>0</v>
      </c>
      <c r="J197" s="32">
        <f>IF($B197&lt;=TermMed,'Policy projection'!$E197*'Fund Projection'!$F197*AllocPremLow*VLOOKUP(TermMed-$B197,ExitCharge,2,TRUE),0)</f>
        <v>0</v>
      </c>
      <c r="K197" s="32">
        <f>IF($B197&lt;=TermMed,SUM(H197:J197)-'Policy projection'!$C197*'Fund Projection'!$G197,0)</f>
        <v>0</v>
      </c>
      <c r="L197" s="33">
        <f t="shared" si="23"/>
        <v>0</v>
      </c>
      <c r="M197" s="31">
        <f>IF($B197&lt;=TermHigh,'Policy projection'!$C197*(PremiumLow*VLOOKUP(PremiumLow,PremiumCharge,2)),0)</f>
        <v>0</v>
      </c>
      <c r="N197" s="32">
        <f>IF($B197&lt;=TermHigh,'Policy projection'!$C197*(AllocPremLow*'Fund Projection'!$E197),0)</f>
        <v>0</v>
      </c>
      <c r="O197" s="32">
        <f>IF($B197&lt;=TermHigh,'Policy projection'!$E197*'Fund Projection'!$F197*AllocPremLow*VLOOKUP(TermHigh-$B197,ExitCharge,2,TRUE),0)</f>
        <v>0</v>
      </c>
      <c r="P197" s="32">
        <f>IF($B197&lt;=TermHigh,SUM(M197:O197)-'Policy projection'!$C197*'Fund Projection'!$G197,0)</f>
        <v>0</v>
      </c>
      <c r="Q197" s="33">
        <f t="shared" si="24"/>
        <v>0</v>
      </c>
      <c r="R197" s="31">
        <f>IF($B197&lt;=TermLow,'Policy projection'!$C197*(PremiumMed*VLOOKUP(PremiumMed,PremiumCharge,2)),0)</f>
        <v>0</v>
      </c>
      <c r="S197" s="32">
        <f>IF($B197&lt;=TermLow,'Policy projection'!$C197*(AllocPremMed*'Fund Projection'!$E197),0)</f>
        <v>0</v>
      </c>
      <c r="T197" s="32">
        <f>IF($B197&lt;=TermLow,'Policy projection'!$E197*'Fund Projection'!$F197*AllocPremMed*VLOOKUP(TermLow-$B197,ExitCharge,2,TRUE),0)</f>
        <v>0</v>
      </c>
      <c r="U197" s="32">
        <f>IF($B197&lt;=TermLow,SUM(R197:T197)-'Policy projection'!$C197*'Fund Projection'!$G197,0)</f>
        <v>0</v>
      </c>
      <c r="V197" s="33">
        <f t="shared" si="25"/>
        <v>0</v>
      </c>
      <c r="W197" s="31">
        <f>IF($B197&lt;=TermMed,'Policy projection'!$C197*(PremiumMed*VLOOKUP(PremiumMed,PremiumCharge,2)),0)</f>
        <v>0</v>
      </c>
      <c r="X197" s="32">
        <f>IF($B197&lt;=TermMed,'Policy projection'!$C197*(AllocPremMed*'Fund Projection'!$E197),0)</f>
        <v>0</v>
      </c>
      <c r="Y197" s="32">
        <f>IF($B197&lt;=TermMed,'Policy projection'!$E197*'Fund Projection'!$F197*AllocPremMed*VLOOKUP(TermMed-$B197,ExitCharge,2,TRUE),0)</f>
        <v>0</v>
      </c>
      <c r="Z197" s="32">
        <f>IF($B197&lt;=TermMed,SUM(W197:Y197)-'Policy projection'!$C197*'Fund Projection'!$G197,0)</f>
        <v>0</v>
      </c>
      <c r="AA197" s="33">
        <f t="shared" si="26"/>
        <v>0</v>
      </c>
      <c r="AB197" s="31">
        <f>IF($B197&lt;=TermHigh,'Policy projection'!$C197*(PremiumMed*VLOOKUP(PremiumMed,PremiumCharge,2)),0)</f>
        <v>0</v>
      </c>
      <c r="AC197" s="32">
        <f>IF($B197&lt;=TermHigh,'Policy projection'!$C197*(AllocPremMed*'Fund Projection'!$E197),0)</f>
        <v>0</v>
      </c>
      <c r="AD197" s="32">
        <f>IF($B197&lt;=TermHigh,'Policy projection'!$E197*'Fund Projection'!$F197*AllocPremMed*VLOOKUP(TermHigh-$B197,ExitCharge,2,TRUE),0)</f>
        <v>0</v>
      </c>
      <c r="AE197" s="32">
        <f>IF($B197&lt;=TermHigh,SUM(AB197:AD197)-'Policy projection'!$C197*'Fund Projection'!$G197,0)</f>
        <v>0</v>
      </c>
      <c r="AF197" s="33">
        <f t="shared" si="27"/>
        <v>0</v>
      </c>
      <c r="AG197" s="31">
        <f>IF($B197&lt;=TermLow,'Policy projection'!$C197*(PremiumHigh*VLOOKUP(PremiumHigh,PremiumCharge,2)),0)</f>
        <v>0</v>
      </c>
      <c r="AH197" s="32">
        <f>IF($B197&lt;=TermLow,'Policy projection'!$C197*(AllocPremHigh*'Fund Projection'!$E197),0)</f>
        <v>0</v>
      </c>
      <c r="AI197" s="32">
        <f>IF($B197&lt;=TermLow,'Policy projection'!$E197*'Fund Projection'!$F197*AllocPremHigh*VLOOKUP(TermLow-$B197,ExitCharge,2,TRUE),0)</f>
        <v>0</v>
      </c>
      <c r="AJ197" s="32">
        <f>IF($B197&lt;=TermLow,SUM(AG197:AI197)-'Policy projection'!$C197*'Fund Projection'!$G197,0)</f>
        <v>0</v>
      </c>
      <c r="AK197" s="33">
        <f t="shared" si="28"/>
        <v>0</v>
      </c>
      <c r="AL197" s="31">
        <f>IF($B197&lt;=TermMed,'Policy projection'!$C197*(PremiumHigh*VLOOKUP(PremiumHigh,PremiumCharge,2)),0)</f>
        <v>0</v>
      </c>
      <c r="AM197" s="32">
        <f>IF($B197&lt;=TermMed,'Policy projection'!$C197*(AllocPremHigh*'Fund Projection'!$E197),0)</f>
        <v>0</v>
      </c>
      <c r="AN197" s="32">
        <f>IF($B197&lt;=TermMed,'Policy projection'!$E197*'Fund Projection'!$F197*AllocPremHigh*VLOOKUP(TermMed-$B197,ExitCharge,2,TRUE),0)</f>
        <v>0</v>
      </c>
      <c r="AO197" s="32">
        <f>IF($B197&lt;=TermMed,SUM(AL197:AN197)-'Policy projection'!$C197*'Fund Projection'!$G197,0)</f>
        <v>0</v>
      </c>
      <c r="AP197" s="33">
        <f t="shared" si="29"/>
        <v>0</v>
      </c>
      <c r="AQ197" s="31">
        <f>IF($B197&lt;=TermHigh,'Policy projection'!$C197*(PremiumHigh*VLOOKUP(PremiumHigh,PremiumCharge,2)),0)</f>
        <v>0</v>
      </c>
      <c r="AR197" s="32">
        <f>IF($B197&lt;=TermHigh,'Policy projection'!$C197*(AllocPremHigh*'Fund Projection'!$E197),0)</f>
        <v>0</v>
      </c>
      <c r="AS197" s="32">
        <f>IF($B197&lt;=TermHigh,'Policy projection'!$E197*'Fund Projection'!$F197*AllocPremHigh*VLOOKUP(TermHigh-$B197,ExitCharge,2,TRUE),0)</f>
        <v>0</v>
      </c>
      <c r="AT197" s="32">
        <f>IF($B197&lt;=TermHigh,SUM(AQ197:AS197)-'Policy projection'!$C197*'Fund Projection'!$G197,0)</f>
        <v>0</v>
      </c>
      <c r="AU197" s="33">
        <f t="shared" si="30"/>
        <v>0</v>
      </c>
    </row>
    <row r="198" spans="1:47" x14ac:dyDescent="0.3">
      <c r="A198">
        <f t="shared" si="32"/>
        <v>193</v>
      </c>
      <c r="B198">
        <f t="shared" si="31"/>
        <v>17</v>
      </c>
      <c r="C198" s="31">
        <f>IF($B198&lt;=TermLow,'Policy projection'!$C198*(PremiumLow*VLOOKUP(PremiumLow,PremiumCharge,2)),0)</f>
        <v>0</v>
      </c>
      <c r="D198" s="32">
        <f>IF($B198&lt;=TermLow,'Policy projection'!$C198*(AllocPremLow*'Fund Projection'!$E198),0)</f>
        <v>0</v>
      </c>
      <c r="E198" s="32">
        <f>IF($B198&lt;=TermLow,'Policy projection'!$E198*'Fund Projection'!$F198*AllocPremLow*VLOOKUP(TermLow-$B198,ExitCharge,2,TRUE),0)</f>
        <v>0</v>
      </c>
      <c r="F198" s="32">
        <f>IF($B198&lt;=TermLow,SUM(C198:E198)-'Policy projection'!$C198*'Fund Projection'!$G198,0)</f>
        <v>0</v>
      </c>
      <c r="G198" s="33">
        <f t="shared" ref="G198:G245" si="33">IF($B198&gt;TermLow,0,(G199+F198)/(1+DiscRate/12))</f>
        <v>0</v>
      </c>
      <c r="H198" s="31">
        <f>IF($B198&lt;=TermMed,'Policy projection'!$C198*(PremiumLow*VLOOKUP(PremiumLow,PremiumCharge,2)),0)</f>
        <v>0</v>
      </c>
      <c r="I198" s="32">
        <f>IF($B198&lt;=TermMed,'Policy projection'!$C198*(AllocPremLow*'Fund Projection'!$E198),0)</f>
        <v>0</v>
      </c>
      <c r="J198" s="32">
        <f>IF($B198&lt;=TermMed,'Policy projection'!$E198*'Fund Projection'!$F198*AllocPremLow*VLOOKUP(TermMed-$B198,ExitCharge,2,TRUE),0)</f>
        <v>0</v>
      </c>
      <c r="K198" s="32">
        <f>IF($B198&lt;=TermMed,SUM(H198:J198)-'Policy projection'!$C198*'Fund Projection'!$G198,0)</f>
        <v>0</v>
      </c>
      <c r="L198" s="33">
        <f t="shared" ref="L198:L245" si="34">IF($B198&gt;TermMed,0,(L199+K198)/(1+DiscRate/12))</f>
        <v>0</v>
      </c>
      <c r="M198" s="31">
        <f>IF($B198&lt;=TermHigh,'Policy projection'!$C198*(PremiumLow*VLOOKUP(PremiumLow,PremiumCharge,2)),0)</f>
        <v>0</v>
      </c>
      <c r="N198" s="32">
        <f>IF($B198&lt;=TermHigh,'Policy projection'!$C198*(AllocPremLow*'Fund Projection'!$E198),0)</f>
        <v>0</v>
      </c>
      <c r="O198" s="32">
        <f>IF($B198&lt;=TermHigh,'Policy projection'!$E198*'Fund Projection'!$F198*AllocPremLow*VLOOKUP(TermHigh-$B198,ExitCharge,2,TRUE),0)</f>
        <v>0</v>
      </c>
      <c r="P198" s="32">
        <f>IF($B198&lt;=TermHigh,SUM(M198:O198)-'Policy projection'!$C198*'Fund Projection'!$G198,0)</f>
        <v>0</v>
      </c>
      <c r="Q198" s="33">
        <f t="shared" ref="Q198:Q245" si="35">IF($B198&gt;TermHigh,0,(Q199+P198)/(1+DiscRate/12))</f>
        <v>0</v>
      </c>
      <c r="R198" s="31">
        <f>IF($B198&lt;=TermLow,'Policy projection'!$C198*(PremiumMed*VLOOKUP(PremiumMed,PremiumCharge,2)),0)</f>
        <v>0</v>
      </c>
      <c r="S198" s="32">
        <f>IF($B198&lt;=TermLow,'Policy projection'!$C198*(AllocPremMed*'Fund Projection'!$E198),0)</f>
        <v>0</v>
      </c>
      <c r="T198" s="32">
        <f>IF($B198&lt;=TermLow,'Policy projection'!$E198*'Fund Projection'!$F198*AllocPremMed*VLOOKUP(TermLow-$B198,ExitCharge,2,TRUE),0)</f>
        <v>0</v>
      </c>
      <c r="U198" s="32">
        <f>IF($B198&lt;=TermLow,SUM(R198:T198)-'Policy projection'!$C198*'Fund Projection'!$G198,0)</f>
        <v>0</v>
      </c>
      <c r="V198" s="33">
        <f t="shared" ref="V198:V245" si="36">IF($B198&gt;TermLow,0,(V199+U198)/(1+DiscRate/12))</f>
        <v>0</v>
      </c>
      <c r="W198" s="31">
        <f>IF($B198&lt;=TermMed,'Policy projection'!$C198*(PremiumMed*VLOOKUP(PremiumMed,PremiumCharge,2)),0)</f>
        <v>0</v>
      </c>
      <c r="X198" s="32">
        <f>IF($B198&lt;=TermMed,'Policy projection'!$C198*(AllocPremMed*'Fund Projection'!$E198),0)</f>
        <v>0</v>
      </c>
      <c r="Y198" s="32">
        <f>IF($B198&lt;=TermMed,'Policy projection'!$E198*'Fund Projection'!$F198*AllocPremMed*VLOOKUP(TermMed-$B198,ExitCharge,2,TRUE),0)</f>
        <v>0</v>
      </c>
      <c r="Z198" s="32">
        <f>IF($B198&lt;=TermMed,SUM(W198:Y198)-'Policy projection'!$C198*'Fund Projection'!$G198,0)</f>
        <v>0</v>
      </c>
      <c r="AA198" s="33">
        <f t="shared" ref="AA198:AA245" si="37">IF($B198&gt;TermMed,0,(AA199+Z198)/(1+DiscRate/12))</f>
        <v>0</v>
      </c>
      <c r="AB198" s="31">
        <f>IF($B198&lt;=TermHigh,'Policy projection'!$C198*(PremiumMed*VLOOKUP(PremiumMed,PremiumCharge,2)),0)</f>
        <v>0</v>
      </c>
      <c r="AC198" s="32">
        <f>IF($B198&lt;=TermHigh,'Policy projection'!$C198*(AllocPremMed*'Fund Projection'!$E198),0)</f>
        <v>0</v>
      </c>
      <c r="AD198" s="32">
        <f>IF($B198&lt;=TermHigh,'Policy projection'!$E198*'Fund Projection'!$F198*AllocPremMed*VLOOKUP(TermHigh-$B198,ExitCharge,2,TRUE),0)</f>
        <v>0</v>
      </c>
      <c r="AE198" s="32">
        <f>IF($B198&lt;=TermHigh,SUM(AB198:AD198)-'Policy projection'!$C198*'Fund Projection'!$G198,0)</f>
        <v>0</v>
      </c>
      <c r="AF198" s="33">
        <f t="shared" ref="AF198:AF245" si="38">IF($B198&gt;TermHigh,0,(AF199+AE198)/(1+DiscRate/12))</f>
        <v>0</v>
      </c>
      <c r="AG198" s="31">
        <f>IF($B198&lt;=TermLow,'Policy projection'!$C198*(PremiumHigh*VLOOKUP(PremiumHigh,PremiumCharge,2)),0)</f>
        <v>0</v>
      </c>
      <c r="AH198" s="32">
        <f>IF($B198&lt;=TermLow,'Policy projection'!$C198*(AllocPremHigh*'Fund Projection'!$E198),0)</f>
        <v>0</v>
      </c>
      <c r="AI198" s="32">
        <f>IF($B198&lt;=TermLow,'Policy projection'!$E198*'Fund Projection'!$F198*AllocPremHigh*VLOOKUP(TermLow-$B198,ExitCharge,2,TRUE),0)</f>
        <v>0</v>
      </c>
      <c r="AJ198" s="32">
        <f>IF($B198&lt;=TermLow,SUM(AG198:AI198)-'Policy projection'!$C198*'Fund Projection'!$G198,0)</f>
        <v>0</v>
      </c>
      <c r="AK198" s="33">
        <f t="shared" ref="AK198:AK245" si="39">IF($B198&gt;TermLow,0,(AK199+AJ198)/(1+DiscRate/12))</f>
        <v>0</v>
      </c>
      <c r="AL198" s="31">
        <f>IF($B198&lt;=TermMed,'Policy projection'!$C198*(PremiumHigh*VLOOKUP(PremiumHigh,PremiumCharge,2)),0)</f>
        <v>0</v>
      </c>
      <c r="AM198" s="32">
        <f>IF($B198&lt;=TermMed,'Policy projection'!$C198*(AllocPremHigh*'Fund Projection'!$E198),0)</f>
        <v>0</v>
      </c>
      <c r="AN198" s="32">
        <f>IF($B198&lt;=TermMed,'Policy projection'!$E198*'Fund Projection'!$F198*AllocPremHigh*VLOOKUP(TermMed-$B198,ExitCharge,2,TRUE),0)</f>
        <v>0</v>
      </c>
      <c r="AO198" s="32">
        <f>IF($B198&lt;=TermMed,SUM(AL198:AN198)-'Policy projection'!$C198*'Fund Projection'!$G198,0)</f>
        <v>0</v>
      </c>
      <c r="AP198" s="33">
        <f t="shared" ref="AP198:AP245" si="40">IF($B198&gt;TermMed,0,(AP199+AO198)/(1+DiscRate/12))</f>
        <v>0</v>
      </c>
      <c r="AQ198" s="31">
        <f>IF($B198&lt;=TermHigh,'Policy projection'!$C198*(PremiumHigh*VLOOKUP(PremiumHigh,PremiumCharge,2)),0)</f>
        <v>0</v>
      </c>
      <c r="AR198" s="32">
        <f>IF($B198&lt;=TermHigh,'Policy projection'!$C198*(AllocPremHigh*'Fund Projection'!$E198),0)</f>
        <v>0</v>
      </c>
      <c r="AS198" s="32">
        <f>IF($B198&lt;=TermHigh,'Policy projection'!$E198*'Fund Projection'!$F198*AllocPremHigh*VLOOKUP(TermHigh-$B198,ExitCharge,2,TRUE),0)</f>
        <v>0</v>
      </c>
      <c r="AT198" s="32">
        <f>IF($B198&lt;=TermHigh,SUM(AQ198:AS198)-'Policy projection'!$C198*'Fund Projection'!$G198,0)</f>
        <v>0</v>
      </c>
      <c r="AU198" s="33">
        <f t="shared" ref="AU198:AU245" si="41">IF($B198&gt;TermHigh,0,(AU199+AT198)/(1+DiscRate/12))</f>
        <v>0</v>
      </c>
    </row>
    <row r="199" spans="1:47" x14ac:dyDescent="0.3">
      <c r="A199">
        <f t="shared" si="32"/>
        <v>194</v>
      </c>
      <c r="B199">
        <f t="shared" ref="B199:B245" si="42">INT(1+(A199-1)/12)</f>
        <v>17</v>
      </c>
      <c r="C199" s="31">
        <f>IF($B199&lt;=TermLow,'Policy projection'!$C199*(PremiumLow*VLOOKUP(PremiumLow,PremiumCharge,2)),0)</f>
        <v>0</v>
      </c>
      <c r="D199" s="32">
        <f>IF($B199&lt;=TermLow,'Policy projection'!$C199*(AllocPremLow*'Fund Projection'!$E199),0)</f>
        <v>0</v>
      </c>
      <c r="E199" s="32">
        <f>IF($B199&lt;=TermLow,'Policy projection'!$E199*'Fund Projection'!$F199*AllocPremLow*VLOOKUP(TermLow-$B199,ExitCharge,2,TRUE),0)</f>
        <v>0</v>
      </c>
      <c r="F199" s="32">
        <f>IF($B199&lt;=TermLow,SUM(C199:E199)-'Policy projection'!$C199*'Fund Projection'!$G199,0)</f>
        <v>0</v>
      </c>
      <c r="G199" s="33">
        <f t="shared" si="33"/>
        <v>0</v>
      </c>
      <c r="H199" s="31">
        <f>IF($B199&lt;=TermMed,'Policy projection'!$C199*(PremiumLow*VLOOKUP(PremiumLow,PremiumCharge,2)),0)</f>
        <v>0</v>
      </c>
      <c r="I199" s="32">
        <f>IF($B199&lt;=TermMed,'Policy projection'!$C199*(AllocPremLow*'Fund Projection'!$E199),0)</f>
        <v>0</v>
      </c>
      <c r="J199" s="32">
        <f>IF($B199&lt;=TermMed,'Policy projection'!$E199*'Fund Projection'!$F199*AllocPremLow*VLOOKUP(TermMed-$B199,ExitCharge,2,TRUE),0)</f>
        <v>0</v>
      </c>
      <c r="K199" s="32">
        <f>IF($B199&lt;=TermMed,SUM(H199:J199)-'Policy projection'!$C199*'Fund Projection'!$G199,0)</f>
        <v>0</v>
      </c>
      <c r="L199" s="33">
        <f t="shared" si="34"/>
        <v>0</v>
      </c>
      <c r="M199" s="31">
        <f>IF($B199&lt;=TermHigh,'Policy projection'!$C199*(PremiumLow*VLOOKUP(PremiumLow,PremiumCharge,2)),0)</f>
        <v>0</v>
      </c>
      <c r="N199" s="32">
        <f>IF($B199&lt;=TermHigh,'Policy projection'!$C199*(AllocPremLow*'Fund Projection'!$E199),0)</f>
        <v>0</v>
      </c>
      <c r="O199" s="32">
        <f>IF($B199&lt;=TermHigh,'Policy projection'!$E199*'Fund Projection'!$F199*AllocPremLow*VLOOKUP(TermHigh-$B199,ExitCharge,2,TRUE),0)</f>
        <v>0</v>
      </c>
      <c r="P199" s="32">
        <f>IF($B199&lt;=TermHigh,SUM(M199:O199)-'Policy projection'!$C199*'Fund Projection'!$G199,0)</f>
        <v>0</v>
      </c>
      <c r="Q199" s="33">
        <f t="shared" si="35"/>
        <v>0</v>
      </c>
      <c r="R199" s="31">
        <f>IF($B199&lt;=TermLow,'Policy projection'!$C199*(PremiumMed*VLOOKUP(PremiumMed,PremiumCharge,2)),0)</f>
        <v>0</v>
      </c>
      <c r="S199" s="32">
        <f>IF($B199&lt;=TermLow,'Policy projection'!$C199*(AllocPremMed*'Fund Projection'!$E199),0)</f>
        <v>0</v>
      </c>
      <c r="T199" s="32">
        <f>IF($B199&lt;=TermLow,'Policy projection'!$E199*'Fund Projection'!$F199*AllocPremMed*VLOOKUP(TermLow-$B199,ExitCharge,2,TRUE),0)</f>
        <v>0</v>
      </c>
      <c r="U199" s="32">
        <f>IF($B199&lt;=TermLow,SUM(R199:T199)-'Policy projection'!$C199*'Fund Projection'!$G199,0)</f>
        <v>0</v>
      </c>
      <c r="V199" s="33">
        <f t="shared" si="36"/>
        <v>0</v>
      </c>
      <c r="W199" s="31">
        <f>IF($B199&lt;=TermMed,'Policy projection'!$C199*(PremiumMed*VLOOKUP(PremiumMed,PremiumCharge,2)),0)</f>
        <v>0</v>
      </c>
      <c r="X199" s="32">
        <f>IF($B199&lt;=TermMed,'Policy projection'!$C199*(AllocPremMed*'Fund Projection'!$E199),0)</f>
        <v>0</v>
      </c>
      <c r="Y199" s="32">
        <f>IF($B199&lt;=TermMed,'Policy projection'!$E199*'Fund Projection'!$F199*AllocPremMed*VLOOKUP(TermMed-$B199,ExitCharge,2,TRUE),0)</f>
        <v>0</v>
      </c>
      <c r="Z199" s="32">
        <f>IF($B199&lt;=TermMed,SUM(W199:Y199)-'Policy projection'!$C199*'Fund Projection'!$G199,0)</f>
        <v>0</v>
      </c>
      <c r="AA199" s="33">
        <f t="shared" si="37"/>
        <v>0</v>
      </c>
      <c r="AB199" s="31">
        <f>IF($B199&lt;=TermHigh,'Policy projection'!$C199*(PremiumMed*VLOOKUP(PremiumMed,PremiumCharge,2)),0)</f>
        <v>0</v>
      </c>
      <c r="AC199" s="32">
        <f>IF($B199&lt;=TermHigh,'Policy projection'!$C199*(AllocPremMed*'Fund Projection'!$E199),0)</f>
        <v>0</v>
      </c>
      <c r="AD199" s="32">
        <f>IF($B199&lt;=TermHigh,'Policy projection'!$E199*'Fund Projection'!$F199*AllocPremMed*VLOOKUP(TermHigh-$B199,ExitCharge,2,TRUE),0)</f>
        <v>0</v>
      </c>
      <c r="AE199" s="32">
        <f>IF($B199&lt;=TermHigh,SUM(AB199:AD199)-'Policy projection'!$C199*'Fund Projection'!$G199,0)</f>
        <v>0</v>
      </c>
      <c r="AF199" s="33">
        <f t="shared" si="38"/>
        <v>0</v>
      </c>
      <c r="AG199" s="31">
        <f>IF($B199&lt;=TermLow,'Policy projection'!$C199*(PremiumHigh*VLOOKUP(PremiumHigh,PremiumCharge,2)),0)</f>
        <v>0</v>
      </c>
      <c r="AH199" s="32">
        <f>IF($B199&lt;=TermLow,'Policy projection'!$C199*(AllocPremHigh*'Fund Projection'!$E199),0)</f>
        <v>0</v>
      </c>
      <c r="AI199" s="32">
        <f>IF($B199&lt;=TermLow,'Policy projection'!$E199*'Fund Projection'!$F199*AllocPremHigh*VLOOKUP(TermLow-$B199,ExitCharge,2,TRUE),0)</f>
        <v>0</v>
      </c>
      <c r="AJ199" s="32">
        <f>IF($B199&lt;=TermLow,SUM(AG199:AI199)-'Policy projection'!$C199*'Fund Projection'!$G199,0)</f>
        <v>0</v>
      </c>
      <c r="AK199" s="33">
        <f t="shared" si="39"/>
        <v>0</v>
      </c>
      <c r="AL199" s="31">
        <f>IF($B199&lt;=TermMed,'Policy projection'!$C199*(PremiumHigh*VLOOKUP(PremiumHigh,PremiumCharge,2)),0)</f>
        <v>0</v>
      </c>
      <c r="AM199" s="32">
        <f>IF($B199&lt;=TermMed,'Policy projection'!$C199*(AllocPremHigh*'Fund Projection'!$E199),0)</f>
        <v>0</v>
      </c>
      <c r="AN199" s="32">
        <f>IF($B199&lt;=TermMed,'Policy projection'!$E199*'Fund Projection'!$F199*AllocPremHigh*VLOOKUP(TermMed-$B199,ExitCharge,2,TRUE),0)</f>
        <v>0</v>
      </c>
      <c r="AO199" s="32">
        <f>IF($B199&lt;=TermMed,SUM(AL199:AN199)-'Policy projection'!$C199*'Fund Projection'!$G199,0)</f>
        <v>0</v>
      </c>
      <c r="AP199" s="33">
        <f t="shared" si="40"/>
        <v>0</v>
      </c>
      <c r="AQ199" s="31">
        <f>IF($B199&lt;=TermHigh,'Policy projection'!$C199*(PremiumHigh*VLOOKUP(PremiumHigh,PremiumCharge,2)),0)</f>
        <v>0</v>
      </c>
      <c r="AR199" s="32">
        <f>IF($B199&lt;=TermHigh,'Policy projection'!$C199*(AllocPremHigh*'Fund Projection'!$E199),0)</f>
        <v>0</v>
      </c>
      <c r="AS199" s="32">
        <f>IF($B199&lt;=TermHigh,'Policy projection'!$E199*'Fund Projection'!$F199*AllocPremHigh*VLOOKUP(TermHigh-$B199,ExitCharge,2,TRUE),0)</f>
        <v>0</v>
      </c>
      <c r="AT199" s="32">
        <f>IF($B199&lt;=TermHigh,SUM(AQ199:AS199)-'Policy projection'!$C199*'Fund Projection'!$G199,0)</f>
        <v>0</v>
      </c>
      <c r="AU199" s="33">
        <f t="shared" si="41"/>
        <v>0</v>
      </c>
    </row>
    <row r="200" spans="1:47" x14ac:dyDescent="0.3">
      <c r="A200">
        <f t="shared" ref="A200:A245" si="43">A199+1</f>
        <v>195</v>
      </c>
      <c r="B200">
        <f t="shared" si="42"/>
        <v>17</v>
      </c>
      <c r="C200" s="31">
        <f>IF($B200&lt;=TermLow,'Policy projection'!$C200*(PremiumLow*VLOOKUP(PremiumLow,PremiumCharge,2)),0)</f>
        <v>0</v>
      </c>
      <c r="D200" s="32">
        <f>IF($B200&lt;=TermLow,'Policy projection'!$C200*(AllocPremLow*'Fund Projection'!$E200),0)</f>
        <v>0</v>
      </c>
      <c r="E200" s="32">
        <f>IF($B200&lt;=TermLow,'Policy projection'!$E200*'Fund Projection'!$F200*AllocPremLow*VLOOKUP(TermLow-$B200,ExitCharge,2,TRUE),0)</f>
        <v>0</v>
      </c>
      <c r="F200" s="32">
        <f>IF($B200&lt;=TermLow,SUM(C200:E200)-'Policy projection'!$C200*'Fund Projection'!$G200,0)</f>
        <v>0</v>
      </c>
      <c r="G200" s="33">
        <f t="shared" si="33"/>
        <v>0</v>
      </c>
      <c r="H200" s="31">
        <f>IF($B200&lt;=TermMed,'Policy projection'!$C200*(PremiumLow*VLOOKUP(PremiumLow,PremiumCharge,2)),0)</f>
        <v>0</v>
      </c>
      <c r="I200" s="32">
        <f>IF($B200&lt;=TermMed,'Policy projection'!$C200*(AllocPremLow*'Fund Projection'!$E200),0)</f>
        <v>0</v>
      </c>
      <c r="J200" s="32">
        <f>IF($B200&lt;=TermMed,'Policy projection'!$E200*'Fund Projection'!$F200*AllocPremLow*VLOOKUP(TermMed-$B200,ExitCharge,2,TRUE),0)</f>
        <v>0</v>
      </c>
      <c r="K200" s="32">
        <f>IF($B200&lt;=TermMed,SUM(H200:J200)-'Policy projection'!$C200*'Fund Projection'!$G200,0)</f>
        <v>0</v>
      </c>
      <c r="L200" s="33">
        <f t="shared" si="34"/>
        <v>0</v>
      </c>
      <c r="M200" s="31">
        <f>IF($B200&lt;=TermHigh,'Policy projection'!$C200*(PremiumLow*VLOOKUP(PremiumLow,PremiumCharge,2)),0)</f>
        <v>0</v>
      </c>
      <c r="N200" s="32">
        <f>IF($B200&lt;=TermHigh,'Policy projection'!$C200*(AllocPremLow*'Fund Projection'!$E200),0)</f>
        <v>0</v>
      </c>
      <c r="O200" s="32">
        <f>IF($B200&lt;=TermHigh,'Policy projection'!$E200*'Fund Projection'!$F200*AllocPremLow*VLOOKUP(TermHigh-$B200,ExitCharge,2,TRUE),0)</f>
        <v>0</v>
      </c>
      <c r="P200" s="32">
        <f>IF($B200&lt;=TermHigh,SUM(M200:O200)-'Policy projection'!$C200*'Fund Projection'!$G200,0)</f>
        <v>0</v>
      </c>
      <c r="Q200" s="33">
        <f t="shared" si="35"/>
        <v>0</v>
      </c>
      <c r="R200" s="31">
        <f>IF($B200&lt;=TermLow,'Policy projection'!$C200*(PremiumMed*VLOOKUP(PremiumMed,PremiumCharge,2)),0)</f>
        <v>0</v>
      </c>
      <c r="S200" s="32">
        <f>IF($B200&lt;=TermLow,'Policy projection'!$C200*(AllocPremMed*'Fund Projection'!$E200),0)</f>
        <v>0</v>
      </c>
      <c r="T200" s="32">
        <f>IF($B200&lt;=TermLow,'Policy projection'!$E200*'Fund Projection'!$F200*AllocPremMed*VLOOKUP(TermLow-$B200,ExitCharge,2,TRUE),0)</f>
        <v>0</v>
      </c>
      <c r="U200" s="32">
        <f>IF($B200&lt;=TermLow,SUM(R200:T200)-'Policy projection'!$C200*'Fund Projection'!$G200,0)</f>
        <v>0</v>
      </c>
      <c r="V200" s="33">
        <f t="shared" si="36"/>
        <v>0</v>
      </c>
      <c r="W200" s="31">
        <f>IF($B200&lt;=TermMed,'Policy projection'!$C200*(PremiumMed*VLOOKUP(PremiumMed,PremiumCharge,2)),0)</f>
        <v>0</v>
      </c>
      <c r="X200" s="32">
        <f>IF($B200&lt;=TermMed,'Policy projection'!$C200*(AllocPremMed*'Fund Projection'!$E200),0)</f>
        <v>0</v>
      </c>
      <c r="Y200" s="32">
        <f>IF($B200&lt;=TermMed,'Policy projection'!$E200*'Fund Projection'!$F200*AllocPremMed*VLOOKUP(TermMed-$B200,ExitCharge,2,TRUE),0)</f>
        <v>0</v>
      </c>
      <c r="Z200" s="32">
        <f>IF($B200&lt;=TermMed,SUM(W200:Y200)-'Policy projection'!$C200*'Fund Projection'!$G200,0)</f>
        <v>0</v>
      </c>
      <c r="AA200" s="33">
        <f t="shared" si="37"/>
        <v>0</v>
      </c>
      <c r="AB200" s="31">
        <f>IF($B200&lt;=TermHigh,'Policy projection'!$C200*(PremiumMed*VLOOKUP(PremiumMed,PremiumCharge,2)),0)</f>
        <v>0</v>
      </c>
      <c r="AC200" s="32">
        <f>IF($B200&lt;=TermHigh,'Policy projection'!$C200*(AllocPremMed*'Fund Projection'!$E200),0)</f>
        <v>0</v>
      </c>
      <c r="AD200" s="32">
        <f>IF($B200&lt;=TermHigh,'Policy projection'!$E200*'Fund Projection'!$F200*AllocPremMed*VLOOKUP(TermHigh-$B200,ExitCharge,2,TRUE),0)</f>
        <v>0</v>
      </c>
      <c r="AE200" s="32">
        <f>IF($B200&lt;=TermHigh,SUM(AB200:AD200)-'Policy projection'!$C200*'Fund Projection'!$G200,0)</f>
        <v>0</v>
      </c>
      <c r="AF200" s="33">
        <f t="shared" si="38"/>
        <v>0</v>
      </c>
      <c r="AG200" s="31">
        <f>IF($B200&lt;=TermLow,'Policy projection'!$C200*(PremiumHigh*VLOOKUP(PremiumHigh,PremiumCharge,2)),0)</f>
        <v>0</v>
      </c>
      <c r="AH200" s="32">
        <f>IF($B200&lt;=TermLow,'Policy projection'!$C200*(AllocPremHigh*'Fund Projection'!$E200),0)</f>
        <v>0</v>
      </c>
      <c r="AI200" s="32">
        <f>IF($B200&lt;=TermLow,'Policy projection'!$E200*'Fund Projection'!$F200*AllocPremHigh*VLOOKUP(TermLow-$B200,ExitCharge,2,TRUE),0)</f>
        <v>0</v>
      </c>
      <c r="AJ200" s="32">
        <f>IF($B200&lt;=TermLow,SUM(AG200:AI200)-'Policy projection'!$C200*'Fund Projection'!$G200,0)</f>
        <v>0</v>
      </c>
      <c r="AK200" s="33">
        <f t="shared" si="39"/>
        <v>0</v>
      </c>
      <c r="AL200" s="31">
        <f>IF($B200&lt;=TermMed,'Policy projection'!$C200*(PremiumHigh*VLOOKUP(PremiumHigh,PremiumCharge,2)),0)</f>
        <v>0</v>
      </c>
      <c r="AM200" s="32">
        <f>IF($B200&lt;=TermMed,'Policy projection'!$C200*(AllocPremHigh*'Fund Projection'!$E200),0)</f>
        <v>0</v>
      </c>
      <c r="AN200" s="32">
        <f>IF($B200&lt;=TermMed,'Policy projection'!$E200*'Fund Projection'!$F200*AllocPremHigh*VLOOKUP(TermMed-$B200,ExitCharge,2,TRUE),0)</f>
        <v>0</v>
      </c>
      <c r="AO200" s="32">
        <f>IF($B200&lt;=TermMed,SUM(AL200:AN200)-'Policy projection'!$C200*'Fund Projection'!$G200,0)</f>
        <v>0</v>
      </c>
      <c r="AP200" s="33">
        <f t="shared" si="40"/>
        <v>0</v>
      </c>
      <c r="AQ200" s="31">
        <f>IF($B200&lt;=TermHigh,'Policy projection'!$C200*(PremiumHigh*VLOOKUP(PremiumHigh,PremiumCharge,2)),0)</f>
        <v>0</v>
      </c>
      <c r="AR200" s="32">
        <f>IF($B200&lt;=TermHigh,'Policy projection'!$C200*(AllocPremHigh*'Fund Projection'!$E200),0)</f>
        <v>0</v>
      </c>
      <c r="AS200" s="32">
        <f>IF($B200&lt;=TermHigh,'Policy projection'!$E200*'Fund Projection'!$F200*AllocPremHigh*VLOOKUP(TermHigh-$B200,ExitCharge,2,TRUE),0)</f>
        <v>0</v>
      </c>
      <c r="AT200" s="32">
        <f>IF($B200&lt;=TermHigh,SUM(AQ200:AS200)-'Policy projection'!$C200*'Fund Projection'!$G200,0)</f>
        <v>0</v>
      </c>
      <c r="AU200" s="33">
        <f t="shared" si="41"/>
        <v>0</v>
      </c>
    </row>
    <row r="201" spans="1:47" x14ac:dyDescent="0.3">
      <c r="A201">
        <f t="shared" si="43"/>
        <v>196</v>
      </c>
      <c r="B201">
        <f t="shared" si="42"/>
        <v>17</v>
      </c>
      <c r="C201" s="31">
        <f>IF($B201&lt;=TermLow,'Policy projection'!$C201*(PremiumLow*VLOOKUP(PremiumLow,PremiumCharge,2)),0)</f>
        <v>0</v>
      </c>
      <c r="D201" s="32">
        <f>IF($B201&lt;=TermLow,'Policy projection'!$C201*(AllocPremLow*'Fund Projection'!$E201),0)</f>
        <v>0</v>
      </c>
      <c r="E201" s="32">
        <f>IF($B201&lt;=TermLow,'Policy projection'!$E201*'Fund Projection'!$F201*AllocPremLow*VLOOKUP(TermLow-$B201,ExitCharge,2,TRUE),0)</f>
        <v>0</v>
      </c>
      <c r="F201" s="32">
        <f>IF($B201&lt;=TermLow,SUM(C201:E201)-'Policy projection'!$C201*'Fund Projection'!$G201,0)</f>
        <v>0</v>
      </c>
      <c r="G201" s="33">
        <f t="shared" si="33"/>
        <v>0</v>
      </c>
      <c r="H201" s="31">
        <f>IF($B201&lt;=TermMed,'Policy projection'!$C201*(PremiumLow*VLOOKUP(PremiumLow,PremiumCharge,2)),0)</f>
        <v>0</v>
      </c>
      <c r="I201" s="32">
        <f>IF($B201&lt;=TermMed,'Policy projection'!$C201*(AllocPremLow*'Fund Projection'!$E201),0)</f>
        <v>0</v>
      </c>
      <c r="J201" s="32">
        <f>IF($B201&lt;=TermMed,'Policy projection'!$E201*'Fund Projection'!$F201*AllocPremLow*VLOOKUP(TermMed-$B201,ExitCharge,2,TRUE),0)</f>
        <v>0</v>
      </c>
      <c r="K201" s="32">
        <f>IF($B201&lt;=TermMed,SUM(H201:J201)-'Policy projection'!$C201*'Fund Projection'!$G201,0)</f>
        <v>0</v>
      </c>
      <c r="L201" s="33">
        <f t="shared" si="34"/>
        <v>0</v>
      </c>
      <c r="M201" s="31">
        <f>IF($B201&lt;=TermHigh,'Policy projection'!$C201*(PremiumLow*VLOOKUP(PremiumLow,PremiumCharge,2)),0)</f>
        <v>0</v>
      </c>
      <c r="N201" s="32">
        <f>IF($B201&lt;=TermHigh,'Policy projection'!$C201*(AllocPremLow*'Fund Projection'!$E201),0)</f>
        <v>0</v>
      </c>
      <c r="O201" s="32">
        <f>IF($B201&lt;=TermHigh,'Policy projection'!$E201*'Fund Projection'!$F201*AllocPremLow*VLOOKUP(TermHigh-$B201,ExitCharge,2,TRUE),0)</f>
        <v>0</v>
      </c>
      <c r="P201" s="32">
        <f>IF($B201&lt;=TermHigh,SUM(M201:O201)-'Policy projection'!$C201*'Fund Projection'!$G201,0)</f>
        <v>0</v>
      </c>
      <c r="Q201" s="33">
        <f t="shared" si="35"/>
        <v>0</v>
      </c>
      <c r="R201" s="31">
        <f>IF($B201&lt;=TermLow,'Policy projection'!$C201*(PremiumMed*VLOOKUP(PremiumMed,PremiumCharge,2)),0)</f>
        <v>0</v>
      </c>
      <c r="S201" s="32">
        <f>IF($B201&lt;=TermLow,'Policy projection'!$C201*(AllocPremMed*'Fund Projection'!$E201),0)</f>
        <v>0</v>
      </c>
      <c r="T201" s="32">
        <f>IF($B201&lt;=TermLow,'Policy projection'!$E201*'Fund Projection'!$F201*AllocPremMed*VLOOKUP(TermLow-$B201,ExitCharge,2,TRUE),0)</f>
        <v>0</v>
      </c>
      <c r="U201" s="32">
        <f>IF($B201&lt;=TermLow,SUM(R201:T201)-'Policy projection'!$C201*'Fund Projection'!$G201,0)</f>
        <v>0</v>
      </c>
      <c r="V201" s="33">
        <f t="shared" si="36"/>
        <v>0</v>
      </c>
      <c r="W201" s="31">
        <f>IF($B201&lt;=TermMed,'Policy projection'!$C201*(PremiumMed*VLOOKUP(PremiumMed,PremiumCharge,2)),0)</f>
        <v>0</v>
      </c>
      <c r="X201" s="32">
        <f>IF($B201&lt;=TermMed,'Policy projection'!$C201*(AllocPremMed*'Fund Projection'!$E201),0)</f>
        <v>0</v>
      </c>
      <c r="Y201" s="32">
        <f>IF($B201&lt;=TermMed,'Policy projection'!$E201*'Fund Projection'!$F201*AllocPremMed*VLOOKUP(TermMed-$B201,ExitCharge,2,TRUE),0)</f>
        <v>0</v>
      </c>
      <c r="Z201" s="32">
        <f>IF($B201&lt;=TermMed,SUM(W201:Y201)-'Policy projection'!$C201*'Fund Projection'!$G201,0)</f>
        <v>0</v>
      </c>
      <c r="AA201" s="33">
        <f t="shared" si="37"/>
        <v>0</v>
      </c>
      <c r="AB201" s="31">
        <f>IF($B201&lt;=TermHigh,'Policy projection'!$C201*(PremiumMed*VLOOKUP(PremiumMed,PremiumCharge,2)),0)</f>
        <v>0</v>
      </c>
      <c r="AC201" s="32">
        <f>IF($B201&lt;=TermHigh,'Policy projection'!$C201*(AllocPremMed*'Fund Projection'!$E201),0)</f>
        <v>0</v>
      </c>
      <c r="AD201" s="32">
        <f>IF($B201&lt;=TermHigh,'Policy projection'!$E201*'Fund Projection'!$F201*AllocPremMed*VLOOKUP(TermHigh-$B201,ExitCharge,2,TRUE),0)</f>
        <v>0</v>
      </c>
      <c r="AE201" s="32">
        <f>IF($B201&lt;=TermHigh,SUM(AB201:AD201)-'Policy projection'!$C201*'Fund Projection'!$G201,0)</f>
        <v>0</v>
      </c>
      <c r="AF201" s="33">
        <f t="shared" si="38"/>
        <v>0</v>
      </c>
      <c r="AG201" s="31">
        <f>IF($B201&lt;=TermLow,'Policy projection'!$C201*(PremiumHigh*VLOOKUP(PremiumHigh,PremiumCharge,2)),0)</f>
        <v>0</v>
      </c>
      <c r="AH201" s="32">
        <f>IF($B201&lt;=TermLow,'Policy projection'!$C201*(AllocPremHigh*'Fund Projection'!$E201),0)</f>
        <v>0</v>
      </c>
      <c r="AI201" s="32">
        <f>IF($B201&lt;=TermLow,'Policy projection'!$E201*'Fund Projection'!$F201*AllocPremHigh*VLOOKUP(TermLow-$B201,ExitCharge,2,TRUE),0)</f>
        <v>0</v>
      </c>
      <c r="AJ201" s="32">
        <f>IF($B201&lt;=TermLow,SUM(AG201:AI201)-'Policy projection'!$C201*'Fund Projection'!$G201,0)</f>
        <v>0</v>
      </c>
      <c r="AK201" s="33">
        <f t="shared" si="39"/>
        <v>0</v>
      </c>
      <c r="AL201" s="31">
        <f>IF($B201&lt;=TermMed,'Policy projection'!$C201*(PremiumHigh*VLOOKUP(PremiumHigh,PremiumCharge,2)),0)</f>
        <v>0</v>
      </c>
      <c r="AM201" s="32">
        <f>IF($B201&lt;=TermMed,'Policy projection'!$C201*(AllocPremHigh*'Fund Projection'!$E201),0)</f>
        <v>0</v>
      </c>
      <c r="AN201" s="32">
        <f>IF($B201&lt;=TermMed,'Policy projection'!$E201*'Fund Projection'!$F201*AllocPremHigh*VLOOKUP(TermMed-$B201,ExitCharge,2,TRUE),0)</f>
        <v>0</v>
      </c>
      <c r="AO201" s="32">
        <f>IF($B201&lt;=TermMed,SUM(AL201:AN201)-'Policy projection'!$C201*'Fund Projection'!$G201,0)</f>
        <v>0</v>
      </c>
      <c r="AP201" s="33">
        <f t="shared" si="40"/>
        <v>0</v>
      </c>
      <c r="AQ201" s="31">
        <f>IF($B201&lt;=TermHigh,'Policy projection'!$C201*(PremiumHigh*VLOOKUP(PremiumHigh,PremiumCharge,2)),0)</f>
        <v>0</v>
      </c>
      <c r="AR201" s="32">
        <f>IF($B201&lt;=TermHigh,'Policy projection'!$C201*(AllocPremHigh*'Fund Projection'!$E201),0)</f>
        <v>0</v>
      </c>
      <c r="AS201" s="32">
        <f>IF($B201&lt;=TermHigh,'Policy projection'!$E201*'Fund Projection'!$F201*AllocPremHigh*VLOOKUP(TermHigh-$B201,ExitCharge,2,TRUE),0)</f>
        <v>0</v>
      </c>
      <c r="AT201" s="32">
        <f>IF($B201&lt;=TermHigh,SUM(AQ201:AS201)-'Policy projection'!$C201*'Fund Projection'!$G201,0)</f>
        <v>0</v>
      </c>
      <c r="AU201" s="33">
        <f t="shared" si="41"/>
        <v>0</v>
      </c>
    </row>
    <row r="202" spans="1:47" x14ac:dyDescent="0.3">
      <c r="A202">
        <f t="shared" si="43"/>
        <v>197</v>
      </c>
      <c r="B202">
        <f t="shared" si="42"/>
        <v>17</v>
      </c>
      <c r="C202" s="31">
        <f>IF($B202&lt;=TermLow,'Policy projection'!$C202*(PremiumLow*VLOOKUP(PremiumLow,PremiumCharge,2)),0)</f>
        <v>0</v>
      </c>
      <c r="D202" s="32">
        <f>IF($B202&lt;=TermLow,'Policy projection'!$C202*(AllocPremLow*'Fund Projection'!$E202),0)</f>
        <v>0</v>
      </c>
      <c r="E202" s="32">
        <f>IF($B202&lt;=TermLow,'Policy projection'!$E202*'Fund Projection'!$F202*AllocPremLow*VLOOKUP(TermLow-$B202,ExitCharge,2,TRUE),0)</f>
        <v>0</v>
      </c>
      <c r="F202" s="32">
        <f>IF($B202&lt;=TermLow,SUM(C202:E202)-'Policy projection'!$C202*'Fund Projection'!$G202,0)</f>
        <v>0</v>
      </c>
      <c r="G202" s="33">
        <f t="shared" si="33"/>
        <v>0</v>
      </c>
      <c r="H202" s="31">
        <f>IF($B202&lt;=TermMed,'Policy projection'!$C202*(PremiumLow*VLOOKUP(PremiumLow,PremiumCharge,2)),0)</f>
        <v>0</v>
      </c>
      <c r="I202" s="32">
        <f>IF($B202&lt;=TermMed,'Policy projection'!$C202*(AllocPremLow*'Fund Projection'!$E202),0)</f>
        <v>0</v>
      </c>
      <c r="J202" s="32">
        <f>IF($B202&lt;=TermMed,'Policy projection'!$E202*'Fund Projection'!$F202*AllocPremLow*VLOOKUP(TermMed-$B202,ExitCharge,2,TRUE),0)</f>
        <v>0</v>
      </c>
      <c r="K202" s="32">
        <f>IF($B202&lt;=TermMed,SUM(H202:J202)-'Policy projection'!$C202*'Fund Projection'!$G202,0)</f>
        <v>0</v>
      </c>
      <c r="L202" s="33">
        <f t="shared" si="34"/>
        <v>0</v>
      </c>
      <c r="M202" s="31">
        <f>IF($B202&lt;=TermHigh,'Policy projection'!$C202*(PremiumLow*VLOOKUP(PremiumLow,PremiumCharge,2)),0)</f>
        <v>0</v>
      </c>
      <c r="N202" s="32">
        <f>IF($B202&lt;=TermHigh,'Policy projection'!$C202*(AllocPremLow*'Fund Projection'!$E202),0)</f>
        <v>0</v>
      </c>
      <c r="O202" s="32">
        <f>IF($B202&lt;=TermHigh,'Policy projection'!$E202*'Fund Projection'!$F202*AllocPremLow*VLOOKUP(TermHigh-$B202,ExitCharge,2,TRUE),0)</f>
        <v>0</v>
      </c>
      <c r="P202" s="32">
        <f>IF($B202&lt;=TermHigh,SUM(M202:O202)-'Policy projection'!$C202*'Fund Projection'!$G202,0)</f>
        <v>0</v>
      </c>
      <c r="Q202" s="33">
        <f t="shared" si="35"/>
        <v>0</v>
      </c>
      <c r="R202" s="31">
        <f>IF($B202&lt;=TermLow,'Policy projection'!$C202*(PremiumMed*VLOOKUP(PremiumMed,PremiumCharge,2)),0)</f>
        <v>0</v>
      </c>
      <c r="S202" s="32">
        <f>IF($B202&lt;=TermLow,'Policy projection'!$C202*(AllocPremMed*'Fund Projection'!$E202),0)</f>
        <v>0</v>
      </c>
      <c r="T202" s="32">
        <f>IF($B202&lt;=TermLow,'Policy projection'!$E202*'Fund Projection'!$F202*AllocPremMed*VLOOKUP(TermLow-$B202,ExitCharge,2,TRUE),0)</f>
        <v>0</v>
      </c>
      <c r="U202" s="32">
        <f>IF($B202&lt;=TermLow,SUM(R202:T202)-'Policy projection'!$C202*'Fund Projection'!$G202,0)</f>
        <v>0</v>
      </c>
      <c r="V202" s="33">
        <f t="shared" si="36"/>
        <v>0</v>
      </c>
      <c r="W202" s="31">
        <f>IF($B202&lt;=TermMed,'Policy projection'!$C202*(PremiumMed*VLOOKUP(PremiumMed,PremiumCharge,2)),0)</f>
        <v>0</v>
      </c>
      <c r="X202" s="32">
        <f>IF($B202&lt;=TermMed,'Policy projection'!$C202*(AllocPremMed*'Fund Projection'!$E202),0)</f>
        <v>0</v>
      </c>
      <c r="Y202" s="32">
        <f>IF($B202&lt;=TermMed,'Policy projection'!$E202*'Fund Projection'!$F202*AllocPremMed*VLOOKUP(TermMed-$B202,ExitCharge,2,TRUE),0)</f>
        <v>0</v>
      </c>
      <c r="Z202" s="32">
        <f>IF($B202&lt;=TermMed,SUM(W202:Y202)-'Policy projection'!$C202*'Fund Projection'!$G202,0)</f>
        <v>0</v>
      </c>
      <c r="AA202" s="33">
        <f t="shared" si="37"/>
        <v>0</v>
      </c>
      <c r="AB202" s="31">
        <f>IF($B202&lt;=TermHigh,'Policy projection'!$C202*(PremiumMed*VLOOKUP(PremiumMed,PremiumCharge,2)),0)</f>
        <v>0</v>
      </c>
      <c r="AC202" s="32">
        <f>IF($B202&lt;=TermHigh,'Policy projection'!$C202*(AllocPremMed*'Fund Projection'!$E202),0)</f>
        <v>0</v>
      </c>
      <c r="AD202" s="32">
        <f>IF($B202&lt;=TermHigh,'Policy projection'!$E202*'Fund Projection'!$F202*AllocPremMed*VLOOKUP(TermHigh-$B202,ExitCharge,2,TRUE),0)</f>
        <v>0</v>
      </c>
      <c r="AE202" s="32">
        <f>IF($B202&lt;=TermHigh,SUM(AB202:AD202)-'Policy projection'!$C202*'Fund Projection'!$G202,0)</f>
        <v>0</v>
      </c>
      <c r="AF202" s="33">
        <f t="shared" si="38"/>
        <v>0</v>
      </c>
      <c r="AG202" s="31">
        <f>IF($B202&lt;=TermLow,'Policy projection'!$C202*(PremiumHigh*VLOOKUP(PremiumHigh,PremiumCharge,2)),0)</f>
        <v>0</v>
      </c>
      <c r="AH202" s="32">
        <f>IF($B202&lt;=TermLow,'Policy projection'!$C202*(AllocPremHigh*'Fund Projection'!$E202),0)</f>
        <v>0</v>
      </c>
      <c r="AI202" s="32">
        <f>IF($B202&lt;=TermLow,'Policy projection'!$E202*'Fund Projection'!$F202*AllocPremHigh*VLOOKUP(TermLow-$B202,ExitCharge,2,TRUE),0)</f>
        <v>0</v>
      </c>
      <c r="AJ202" s="32">
        <f>IF($B202&lt;=TermLow,SUM(AG202:AI202)-'Policy projection'!$C202*'Fund Projection'!$G202,0)</f>
        <v>0</v>
      </c>
      <c r="AK202" s="33">
        <f t="shared" si="39"/>
        <v>0</v>
      </c>
      <c r="AL202" s="31">
        <f>IF($B202&lt;=TermMed,'Policy projection'!$C202*(PremiumHigh*VLOOKUP(PremiumHigh,PremiumCharge,2)),0)</f>
        <v>0</v>
      </c>
      <c r="AM202" s="32">
        <f>IF($B202&lt;=TermMed,'Policy projection'!$C202*(AllocPremHigh*'Fund Projection'!$E202),0)</f>
        <v>0</v>
      </c>
      <c r="AN202" s="32">
        <f>IF($B202&lt;=TermMed,'Policy projection'!$E202*'Fund Projection'!$F202*AllocPremHigh*VLOOKUP(TermMed-$B202,ExitCharge,2,TRUE),0)</f>
        <v>0</v>
      </c>
      <c r="AO202" s="32">
        <f>IF($B202&lt;=TermMed,SUM(AL202:AN202)-'Policy projection'!$C202*'Fund Projection'!$G202,0)</f>
        <v>0</v>
      </c>
      <c r="AP202" s="33">
        <f t="shared" si="40"/>
        <v>0</v>
      </c>
      <c r="AQ202" s="31">
        <f>IF($B202&lt;=TermHigh,'Policy projection'!$C202*(PremiumHigh*VLOOKUP(PremiumHigh,PremiumCharge,2)),0)</f>
        <v>0</v>
      </c>
      <c r="AR202" s="32">
        <f>IF($B202&lt;=TermHigh,'Policy projection'!$C202*(AllocPremHigh*'Fund Projection'!$E202),0)</f>
        <v>0</v>
      </c>
      <c r="AS202" s="32">
        <f>IF($B202&lt;=TermHigh,'Policy projection'!$E202*'Fund Projection'!$F202*AllocPremHigh*VLOOKUP(TermHigh-$B202,ExitCharge,2,TRUE),0)</f>
        <v>0</v>
      </c>
      <c r="AT202" s="32">
        <f>IF($B202&lt;=TermHigh,SUM(AQ202:AS202)-'Policy projection'!$C202*'Fund Projection'!$G202,0)</f>
        <v>0</v>
      </c>
      <c r="AU202" s="33">
        <f t="shared" si="41"/>
        <v>0</v>
      </c>
    </row>
    <row r="203" spans="1:47" x14ac:dyDescent="0.3">
      <c r="A203">
        <f t="shared" si="43"/>
        <v>198</v>
      </c>
      <c r="B203">
        <f t="shared" si="42"/>
        <v>17</v>
      </c>
      <c r="C203" s="31">
        <f>IF($B203&lt;=TermLow,'Policy projection'!$C203*(PremiumLow*VLOOKUP(PremiumLow,PremiumCharge,2)),0)</f>
        <v>0</v>
      </c>
      <c r="D203" s="32">
        <f>IF($B203&lt;=TermLow,'Policy projection'!$C203*(AllocPremLow*'Fund Projection'!$E203),0)</f>
        <v>0</v>
      </c>
      <c r="E203" s="32">
        <f>IF($B203&lt;=TermLow,'Policy projection'!$E203*'Fund Projection'!$F203*AllocPremLow*VLOOKUP(TermLow-$B203,ExitCharge,2,TRUE),0)</f>
        <v>0</v>
      </c>
      <c r="F203" s="32">
        <f>IF($B203&lt;=TermLow,SUM(C203:E203)-'Policy projection'!$C203*'Fund Projection'!$G203,0)</f>
        <v>0</v>
      </c>
      <c r="G203" s="33">
        <f t="shared" si="33"/>
        <v>0</v>
      </c>
      <c r="H203" s="31">
        <f>IF($B203&lt;=TermMed,'Policy projection'!$C203*(PremiumLow*VLOOKUP(PremiumLow,PremiumCharge,2)),0)</f>
        <v>0</v>
      </c>
      <c r="I203" s="32">
        <f>IF($B203&lt;=TermMed,'Policy projection'!$C203*(AllocPremLow*'Fund Projection'!$E203),0)</f>
        <v>0</v>
      </c>
      <c r="J203" s="32">
        <f>IF($B203&lt;=TermMed,'Policy projection'!$E203*'Fund Projection'!$F203*AllocPremLow*VLOOKUP(TermMed-$B203,ExitCharge,2,TRUE),0)</f>
        <v>0</v>
      </c>
      <c r="K203" s="32">
        <f>IF($B203&lt;=TermMed,SUM(H203:J203)-'Policy projection'!$C203*'Fund Projection'!$G203,0)</f>
        <v>0</v>
      </c>
      <c r="L203" s="33">
        <f t="shared" si="34"/>
        <v>0</v>
      </c>
      <c r="M203" s="31">
        <f>IF($B203&lt;=TermHigh,'Policy projection'!$C203*(PremiumLow*VLOOKUP(PremiumLow,PremiumCharge,2)),0)</f>
        <v>0</v>
      </c>
      <c r="N203" s="32">
        <f>IF($B203&lt;=TermHigh,'Policy projection'!$C203*(AllocPremLow*'Fund Projection'!$E203),0)</f>
        <v>0</v>
      </c>
      <c r="O203" s="32">
        <f>IF($B203&lt;=TermHigh,'Policy projection'!$E203*'Fund Projection'!$F203*AllocPremLow*VLOOKUP(TermHigh-$B203,ExitCharge,2,TRUE),0)</f>
        <v>0</v>
      </c>
      <c r="P203" s="32">
        <f>IF($B203&lt;=TermHigh,SUM(M203:O203)-'Policy projection'!$C203*'Fund Projection'!$G203,0)</f>
        <v>0</v>
      </c>
      <c r="Q203" s="33">
        <f t="shared" si="35"/>
        <v>0</v>
      </c>
      <c r="R203" s="31">
        <f>IF($B203&lt;=TermLow,'Policy projection'!$C203*(PremiumMed*VLOOKUP(PremiumMed,PremiumCharge,2)),0)</f>
        <v>0</v>
      </c>
      <c r="S203" s="32">
        <f>IF($B203&lt;=TermLow,'Policy projection'!$C203*(AllocPremMed*'Fund Projection'!$E203),0)</f>
        <v>0</v>
      </c>
      <c r="T203" s="32">
        <f>IF($B203&lt;=TermLow,'Policy projection'!$E203*'Fund Projection'!$F203*AllocPremMed*VLOOKUP(TermLow-$B203,ExitCharge,2,TRUE),0)</f>
        <v>0</v>
      </c>
      <c r="U203" s="32">
        <f>IF($B203&lt;=TermLow,SUM(R203:T203)-'Policy projection'!$C203*'Fund Projection'!$G203,0)</f>
        <v>0</v>
      </c>
      <c r="V203" s="33">
        <f t="shared" si="36"/>
        <v>0</v>
      </c>
      <c r="W203" s="31">
        <f>IF($B203&lt;=TermMed,'Policy projection'!$C203*(PremiumMed*VLOOKUP(PremiumMed,PremiumCharge,2)),0)</f>
        <v>0</v>
      </c>
      <c r="X203" s="32">
        <f>IF($B203&lt;=TermMed,'Policy projection'!$C203*(AllocPremMed*'Fund Projection'!$E203),0)</f>
        <v>0</v>
      </c>
      <c r="Y203" s="32">
        <f>IF($B203&lt;=TermMed,'Policy projection'!$E203*'Fund Projection'!$F203*AllocPremMed*VLOOKUP(TermMed-$B203,ExitCharge,2,TRUE),0)</f>
        <v>0</v>
      </c>
      <c r="Z203" s="32">
        <f>IF($B203&lt;=TermMed,SUM(W203:Y203)-'Policy projection'!$C203*'Fund Projection'!$G203,0)</f>
        <v>0</v>
      </c>
      <c r="AA203" s="33">
        <f t="shared" si="37"/>
        <v>0</v>
      </c>
      <c r="AB203" s="31">
        <f>IF($B203&lt;=TermHigh,'Policy projection'!$C203*(PremiumMed*VLOOKUP(PremiumMed,PremiumCharge,2)),0)</f>
        <v>0</v>
      </c>
      <c r="AC203" s="32">
        <f>IF($B203&lt;=TermHigh,'Policy projection'!$C203*(AllocPremMed*'Fund Projection'!$E203),0)</f>
        <v>0</v>
      </c>
      <c r="AD203" s="32">
        <f>IF($B203&lt;=TermHigh,'Policy projection'!$E203*'Fund Projection'!$F203*AllocPremMed*VLOOKUP(TermHigh-$B203,ExitCharge,2,TRUE),0)</f>
        <v>0</v>
      </c>
      <c r="AE203" s="32">
        <f>IF($B203&lt;=TermHigh,SUM(AB203:AD203)-'Policy projection'!$C203*'Fund Projection'!$G203,0)</f>
        <v>0</v>
      </c>
      <c r="AF203" s="33">
        <f t="shared" si="38"/>
        <v>0</v>
      </c>
      <c r="AG203" s="31">
        <f>IF($B203&lt;=TermLow,'Policy projection'!$C203*(PremiumHigh*VLOOKUP(PremiumHigh,PremiumCharge,2)),0)</f>
        <v>0</v>
      </c>
      <c r="AH203" s="32">
        <f>IF($B203&lt;=TermLow,'Policy projection'!$C203*(AllocPremHigh*'Fund Projection'!$E203),0)</f>
        <v>0</v>
      </c>
      <c r="AI203" s="32">
        <f>IF($B203&lt;=TermLow,'Policy projection'!$E203*'Fund Projection'!$F203*AllocPremHigh*VLOOKUP(TermLow-$B203,ExitCharge,2,TRUE),0)</f>
        <v>0</v>
      </c>
      <c r="AJ203" s="32">
        <f>IF($B203&lt;=TermLow,SUM(AG203:AI203)-'Policy projection'!$C203*'Fund Projection'!$G203,0)</f>
        <v>0</v>
      </c>
      <c r="AK203" s="33">
        <f t="shared" si="39"/>
        <v>0</v>
      </c>
      <c r="AL203" s="31">
        <f>IF($B203&lt;=TermMed,'Policy projection'!$C203*(PremiumHigh*VLOOKUP(PremiumHigh,PremiumCharge,2)),0)</f>
        <v>0</v>
      </c>
      <c r="AM203" s="32">
        <f>IF($B203&lt;=TermMed,'Policy projection'!$C203*(AllocPremHigh*'Fund Projection'!$E203),0)</f>
        <v>0</v>
      </c>
      <c r="AN203" s="32">
        <f>IF($B203&lt;=TermMed,'Policy projection'!$E203*'Fund Projection'!$F203*AllocPremHigh*VLOOKUP(TermMed-$B203,ExitCharge,2,TRUE),0)</f>
        <v>0</v>
      </c>
      <c r="AO203" s="32">
        <f>IF($B203&lt;=TermMed,SUM(AL203:AN203)-'Policy projection'!$C203*'Fund Projection'!$G203,0)</f>
        <v>0</v>
      </c>
      <c r="AP203" s="33">
        <f t="shared" si="40"/>
        <v>0</v>
      </c>
      <c r="AQ203" s="31">
        <f>IF($B203&lt;=TermHigh,'Policy projection'!$C203*(PremiumHigh*VLOOKUP(PremiumHigh,PremiumCharge,2)),0)</f>
        <v>0</v>
      </c>
      <c r="AR203" s="32">
        <f>IF($B203&lt;=TermHigh,'Policy projection'!$C203*(AllocPremHigh*'Fund Projection'!$E203),0)</f>
        <v>0</v>
      </c>
      <c r="AS203" s="32">
        <f>IF($B203&lt;=TermHigh,'Policy projection'!$E203*'Fund Projection'!$F203*AllocPremHigh*VLOOKUP(TermHigh-$B203,ExitCharge,2,TRUE),0)</f>
        <v>0</v>
      </c>
      <c r="AT203" s="32">
        <f>IF($B203&lt;=TermHigh,SUM(AQ203:AS203)-'Policy projection'!$C203*'Fund Projection'!$G203,0)</f>
        <v>0</v>
      </c>
      <c r="AU203" s="33">
        <f t="shared" si="41"/>
        <v>0</v>
      </c>
    </row>
    <row r="204" spans="1:47" x14ac:dyDescent="0.3">
      <c r="A204">
        <f t="shared" si="43"/>
        <v>199</v>
      </c>
      <c r="B204">
        <f t="shared" si="42"/>
        <v>17</v>
      </c>
      <c r="C204" s="31">
        <f>IF($B204&lt;=TermLow,'Policy projection'!$C204*(PremiumLow*VLOOKUP(PremiumLow,PremiumCharge,2)),0)</f>
        <v>0</v>
      </c>
      <c r="D204" s="32">
        <f>IF($B204&lt;=TermLow,'Policy projection'!$C204*(AllocPremLow*'Fund Projection'!$E204),0)</f>
        <v>0</v>
      </c>
      <c r="E204" s="32">
        <f>IF($B204&lt;=TermLow,'Policy projection'!$E204*'Fund Projection'!$F204*AllocPremLow*VLOOKUP(TermLow-$B204,ExitCharge,2,TRUE),0)</f>
        <v>0</v>
      </c>
      <c r="F204" s="32">
        <f>IF($B204&lt;=TermLow,SUM(C204:E204)-'Policy projection'!$C204*'Fund Projection'!$G204,0)</f>
        <v>0</v>
      </c>
      <c r="G204" s="33">
        <f t="shared" si="33"/>
        <v>0</v>
      </c>
      <c r="H204" s="31">
        <f>IF($B204&lt;=TermMed,'Policy projection'!$C204*(PremiumLow*VLOOKUP(PremiumLow,PremiumCharge,2)),0)</f>
        <v>0</v>
      </c>
      <c r="I204" s="32">
        <f>IF($B204&lt;=TermMed,'Policy projection'!$C204*(AllocPremLow*'Fund Projection'!$E204),0)</f>
        <v>0</v>
      </c>
      <c r="J204" s="32">
        <f>IF($B204&lt;=TermMed,'Policy projection'!$E204*'Fund Projection'!$F204*AllocPremLow*VLOOKUP(TermMed-$B204,ExitCharge,2,TRUE),0)</f>
        <v>0</v>
      </c>
      <c r="K204" s="32">
        <f>IF($B204&lt;=TermMed,SUM(H204:J204)-'Policy projection'!$C204*'Fund Projection'!$G204,0)</f>
        <v>0</v>
      </c>
      <c r="L204" s="33">
        <f t="shared" si="34"/>
        <v>0</v>
      </c>
      <c r="M204" s="31">
        <f>IF($B204&lt;=TermHigh,'Policy projection'!$C204*(PremiumLow*VLOOKUP(PremiumLow,PremiumCharge,2)),0)</f>
        <v>0</v>
      </c>
      <c r="N204" s="32">
        <f>IF($B204&lt;=TermHigh,'Policy projection'!$C204*(AllocPremLow*'Fund Projection'!$E204),0)</f>
        <v>0</v>
      </c>
      <c r="O204" s="32">
        <f>IF($B204&lt;=TermHigh,'Policy projection'!$E204*'Fund Projection'!$F204*AllocPremLow*VLOOKUP(TermHigh-$B204,ExitCharge,2,TRUE),0)</f>
        <v>0</v>
      </c>
      <c r="P204" s="32">
        <f>IF($B204&lt;=TermHigh,SUM(M204:O204)-'Policy projection'!$C204*'Fund Projection'!$G204,0)</f>
        <v>0</v>
      </c>
      <c r="Q204" s="33">
        <f t="shared" si="35"/>
        <v>0</v>
      </c>
      <c r="R204" s="31">
        <f>IF($B204&lt;=TermLow,'Policy projection'!$C204*(PremiumMed*VLOOKUP(PremiumMed,PremiumCharge,2)),0)</f>
        <v>0</v>
      </c>
      <c r="S204" s="32">
        <f>IF($B204&lt;=TermLow,'Policy projection'!$C204*(AllocPremMed*'Fund Projection'!$E204),0)</f>
        <v>0</v>
      </c>
      <c r="T204" s="32">
        <f>IF($B204&lt;=TermLow,'Policy projection'!$E204*'Fund Projection'!$F204*AllocPremMed*VLOOKUP(TermLow-$B204,ExitCharge,2,TRUE),0)</f>
        <v>0</v>
      </c>
      <c r="U204" s="32">
        <f>IF($B204&lt;=TermLow,SUM(R204:T204)-'Policy projection'!$C204*'Fund Projection'!$G204,0)</f>
        <v>0</v>
      </c>
      <c r="V204" s="33">
        <f t="shared" si="36"/>
        <v>0</v>
      </c>
      <c r="W204" s="31">
        <f>IF($B204&lt;=TermMed,'Policy projection'!$C204*(PremiumMed*VLOOKUP(PremiumMed,PremiumCharge,2)),0)</f>
        <v>0</v>
      </c>
      <c r="X204" s="32">
        <f>IF($B204&lt;=TermMed,'Policy projection'!$C204*(AllocPremMed*'Fund Projection'!$E204),0)</f>
        <v>0</v>
      </c>
      <c r="Y204" s="32">
        <f>IF($B204&lt;=TermMed,'Policy projection'!$E204*'Fund Projection'!$F204*AllocPremMed*VLOOKUP(TermMed-$B204,ExitCharge,2,TRUE),0)</f>
        <v>0</v>
      </c>
      <c r="Z204" s="32">
        <f>IF($B204&lt;=TermMed,SUM(W204:Y204)-'Policy projection'!$C204*'Fund Projection'!$G204,0)</f>
        <v>0</v>
      </c>
      <c r="AA204" s="33">
        <f t="shared" si="37"/>
        <v>0</v>
      </c>
      <c r="AB204" s="31">
        <f>IF($B204&lt;=TermHigh,'Policy projection'!$C204*(PremiumMed*VLOOKUP(PremiumMed,PremiumCharge,2)),0)</f>
        <v>0</v>
      </c>
      <c r="AC204" s="32">
        <f>IF($B204&lt;=TermHigh,'Policy projection'!$C204*(AllocPremMed*'Fund Projection'!$E204),0)</f>
        <v>0</v>
      </c>
      <c r="AD204" s="32">
        <f>IF($B204&lt;=TermHigh,'Policy projection'!$E204*'Fund Projection'!$F204*AllocPremMed*VLOOKUP(TermHigh-$B204,ExitCharge,2,TRUE),0)</f>
        <v>0</v>
      </c>
      <c r="AE204" s="32">
        <f>IF($B204&lt;=TermHigh,SUM(AB204:AD204)-'Policy projection'!$C204*'Fund Projection'!$G204,0)</f>
        <v>0</v>
      </c>
      <c r="AF204" s="33">
        <f t="shared" si="38"/>
        <v>0</v>
      </c>
      <c r="AG204" s="31">
        <f>IF($B204&lt;=TermLow,'Policy projection'!$C204*(PremiumHigh*VLOOKUP(PremiumHigh,PremiumCharge,2)),0)</f>
        <v>0</v>
      </c>
      <c r="AH204" s="32">
        <f>IF($B204&lt;=TermLow,'Policy projection'!$C204*(AllocPremHigh*'Fund Projection'!$E204),0)</f>
        <v>0</v>
      </c>
      <c r="AI204" s="32">
        <f>IF($B204&lt;=TermLow,'Policy projection'!$E204*'Fund Projection'!$F204*AllocPremHigh*VLOOKUP(TermLow-$B204,ExitCharge,2,TRUE),0)</f>
        <v>0</v>
      </c>
      <c r="AJ204" s="32">
        <f>IF($B204&lt;=TermLow,SUM(AG204:AI204)-'Policy projection'!$C204*'Fund Projection'!$G204,0)</f>
        <v>0</v>
      </c>
      <c r="AK204" s="33">
        <f t="shared" si="39"/>
        <v>0</v>
      </c>
      <c r="AL204" s="31">
        <f>IF($B204&lt;=TermMed,'Policy projection'!$C204*(PremiumHigh*VLOOKUP(PremiumHigh,PremiumCharge,2)),0)</f>
        <v>0</v>
      </c>
      <c r="AM204" s="32">
        <f>IF($B204&lt;=TermMed,'Policy projection'!$C204*(AllocPremHigh*'Fund Projection'!$E204),0)</f>
        <v>0</v>
      </c>
      <c r="AN204" s="32">
        <f>IF($B204&lt;=TermMed,'Policy projection'!$E204*'Fund Projection'!$F204*AllocPremHigh*VLOOKUP(TermMed-$B204,ExitCharge,2,TRUE),0)</f>
        <v>0</v>
      </c>
      <c r="AO204" s="32">
        <f>IF($B204&lt;=TermMed,SUM(AL204:AN204)-'Policy projection'!$C204*'Fund Projection'!$G204,0)</f>
        <v>0</v>
      </c>
      <c r="AP204" s="33">
        <f t="shared" si="40"/>
        <v>0</v>
      </c>
      <c r="AQ204" s="31">
        <f>IF($B204&lt;=TermHigh,'Policy projection'!$C204*(PremiumHigh*VLOOKUP(PremiumHigh,PremiumCharge,2)),0)</f>
        <v>0</v>
      </c>
      <c r="AR204" s="32">
        <f>IF($B204&lt;=TermHigh,'Policy projection'!$C204*(AllocPremHigh*'Fund Projection'!$E204),0)</f>
        <v>0</v>
      </c>
      <c r="AS204" s="32">
        <f>IF($B204&lt;=TermHigh,'Policy projection'!$E204*'Fund Projection'!$F204*AllocPremHigh*VLOOKUP(TermHigh-$B204,ExitCharge,2,TRUE),0)</f>
        <v>0</v>
      </c>
      <c r="AT204" s="32">
        <f>IF($B204&lt;=TermHigh,SUM(AQ204:AS204)-'Policy projection'!$C204*'Fund Projection'!$G204,0)</f>
        <v>0</v>
      </c>
      <c r="AU204" s="33">
        <f t="shared" si="41"/>
        <v>0</v>
      </c>
    </row>
    <row r="205" spans="1:47" x14ac:dyDescent="0.3">
      <c r="A205">
        <f t="shared" si="43"/>
        <v>200</v>
      </c>
      <c r="B205">
        <f t="shared" si="42"/>
        <v>17</v>
      </c>
      <c r="C205" s="31">
        <f>IF($B205&lt;=TermLow,'Policy projection'!$C205*(PremiumLow*VLOOKUP(PremiumLow,PremiumCharge,2)),0)</f>
        <v>0</v>
      </c>
      <c r="D205" s="32">
        <f>IF($B205&lt;=TermLow,'Policy projection'!$C205*(AllocPremLow*'Fund Projection'!$E205),0)</f>
        <v>0</v>
      </c>
      <c r="E205" s="32">
        <f>IF($B205&lt;=TermLow,'Policy projection'!$E205*'Fund Projection'!$F205*AllocPremLow*VLOOKUP(TermLow-$B205,ExitCharge,2,TRUE),0)</f>
        <v>0</v>
      </c>
      <c r="F205" s="32">
        <f>IF($B205&lt;=TermLow,SUM(C205:E205)-'Policy projection'!$C205*'Fund Projection'!$G205,0)</f>
        <v>0</v>
      </c>
      <c r="G205" s="33">
        <f t="shared" si="33"/>
        <v>0</v>
      </c>
      <c r="H205" s="31">
        <f>IF($B205&lt;=TermMed,'Policy projection'!$C205*(PremiumLow*VLOOKUP(PremiumLow,PremiumCharge,2)),0)</f>
        <v>0</v>
      </c>
      <c r="I205" s="32">
        <f>IF($B205&lt;=TermMed,'Policy projection'!$C205*(AllocPremLow*'Fund Projection'!$E205),0)</f>
        <v>0</v>
      </c>
      <c r="J205" s="32">
        <f>IF($B205&lt;=TermMed,'Policy projection'!$E205*'Fund Projection'!$F205*AllocPremLow*VLOOKUP(TermMed-$B205,ExitCharge,2,TRUE),0)</f>
        <v>0</v>
      </c>
      <c r="K205" s="32">
        <f>IF($B205&lt;=TermMed,SUM(H205:J205)-'Policy projection'!$C205*'Fund Projection'!$G205,0)</f>
        <v>0</v>
      </c>
      <c r="L205" s="33">
        <f t="shared" si="34"/>
        <v>0</v>
      </c>
      <c r="M205" s="31">
        <f>IF($B205&lt;=TermHigh,'Policy projection'!$C205*(PremiumLow*VLOOKUP(PremiumLow,PremiumCharge,2)),0)</f>
        <v>0</v>
      </c>
      <c r="N205" s="32">
        <f>IF($B205&lt;=TermHigh,'Policy projection'!$C205*(AllocPremLow*'Fund Projection'!$E205),0)</f>
        <v>0</v>
      </c>
      <c r="O205" s="32">
        <f>IF($B205&lt;=TermHigh,'Policy projection'!$E205*'Fund Projection'!$F205*AllocPremLow*VLOOKUP(TermHigh-$B205,ExitCharge,2,TRUE),0)</f>
        <v>0</v>
      </c>
      <c r="P205" s="32">
        <f>IF($B205&lt;=TermHigh,SUM(M205:O205)-'Policy projection'!$C205*'Fund Projection'!$G205,0)</f>
        <v>0</v>
      </c>
      <c r="Q205" s="33">
        <f t="shared" si="35"/>
        <v>0</v>
      </c>
      <c r="R205" s="31">
        <f>IF($B205&lt;=TermLow,'Policy projection'!$C205*(PremiumMed*VLOOKUP(PremiumMed,PremiumCharge,2)),0)</f>
        <v>0</v>
      </c>
      <c r="S205" s="32">
        <f>IF($B205&lt;=TermLow,'Policy projection'!$C205*(AllocPremMed*'Fund Projection'!$E205),0)</f>
        <v>0</v>
      </c>
      <c r="T205" s="32">
        <f>IF($B205&lt;=TermLow,'Policy projection'!$E205*'Fund Projection'!$F205*AllocPremMed*VLOOKUP(TermLow-$B205,ExitCharge,2,TRUE),0)</f>
        <v>0</v>
      </c>
      <c r="U205" s="32">
        <f>IF($B205&lt;=TermLow,SUM(R205:T205)-'Policy projection'!$C205*'Fund Projection'!$G205,0)</f>
        <v>0</v>
      </c>
      <c r="V205" s="33">
        <f t="shared" si="36"/>
        <v>0</v>
      </c>
      <c r="W205" s="31">
        <f>IF($B205&lt;=TermMed,'Policy projection'!$C205*(PremiumMed*VLOOKUP(PremiumMed,PremiumCharge,2)),0)</f>
        <v>0</v>
      </c>
      <c r="X205" s="32">
        <f>IF($B205&lt;=TermMed,'Policy projection'!$C205*(AllocPremMed*'Fund Projection'!$E205),0)</f>
        <v>0</v>
      </c>
      <c r="Y205" s="32">
        <f>IF($B205&lt;=TermMed,'Policy projection'!$E205*'Fund Projection'!$F205*AllocPremMed*VLOOKUP(TermMed-$B205,ExitCharge,2,TRUE),0)</f>
        <v>0</v>
      </c>
      <c r="Z205" s="32">
        <f>IF($B205&lt;=TermMed,SUM(W205:Y205)-'Policy projection'!$C205*'Fund Projection'!$G205,0)</f>
        <v>0</v>
      </c>
      <c r="AA205" s="33">
        <f t="shared" si="37"/>
        <v>0</v>
      </c>
      <c r="AB205" s="31">
        <f>IF($B205&lt;=TermHigh,'Policy projection'!$C205*(PremiumMed*VLOOKUP(PremiumMed,PremiumCharge,2)),0)</f>
        <v>0</v>
      </c>
      <c r="AC205" s="32">
        <f>IF($B205&lt;=TermHigh,'Policy projection'!$C205*(AllocPremMed*'Fund Projection'!$E205),0)</f>
        <v>0</v>
      </c>
      <c r="AD205" s="32">
        <f>IF($B205&lt;=TermHigh,'Policy projection'!$E205*'Fund Projection'!$F205*AllocPremMed*VLOOKUP(TermHigh-$B205,ExitCharge,2,TRUE),0)</f>
        <v>0</v>
      </c>
      <c r="AE205" s="32">
        <f>IF($B205&lt;=TermHigh,SUM(AB205:AD205)-'Policy projection'!$C205*'Fund Projection'!$G205,0)</f>
        <v>0</v>
      </c>
      <c r="AF205" s="33">
        <f t="shared" si="38"/>
        <v>0</v>
      </c>
      <c r="AG205" s="31">
        <f>IF($B205&lt;=TermLow,'Policy projection'!$C205*(PremiumHigh*VLOOKUP(PremiumHigh,PremiumCharge,2)),0)</f>
        <v>0</v>
      </c>
      <c r="AH205" s="32">
        <f>IF($B205&lt;=TermLow,'Policy projection'!$C205*(AllocPremHigh*'Fund Projection'!$E205),0)</f>
        <v>0</v>
      </c>
      <c r="AI205" s="32">
        <f>IF($B205&lt;=TermLow,'Policy projection'!$E205*'Fund Projection'!$F205*AllocPremHigh*VLOOKUP(TermLow-$B205,ExitCharge,2,TRUE),0)</f>
        <v>0</v>
      </c>
      <c r="AJ205" s="32">
        <f>IF($B205&lt;=TermLow,SUM(AG205:AI205)-'Policy projection'!$C205*'Fund Projection'!$G205,0)</f>
        <v>0</v>
      </c>
      <c r="AK205" s="33">
        <f t="shared" si="39"/>
        <v>0</v>
      </c>
      <c r="AL205" s="31">
        <f>IF($B205&lt;=TermMed,'Policy projection'!$C205*(PremiumHigh*VLOOKUP(PremiumHigh,PremiumCharge,2)),0)</f>
        <v>0</v>
      </c>
      <c r="AM205" s="32">
        <f>IF($B205&lt;=TermMed,'Policy projection'!$C205*(AllocPremHigh*'Fund Projection'!$E205),0)</f>
        <v>0</v>
      </c>
      <c r="AN205" s="32">
        <f>IF($B205&lt;=TermMed,'Policy projection'!$E205*'Fund Projection'!$F205*AllocPremHigh*VLOOKUP(TermMed-$B205,ExitCharge,2,TRUE),0)</f>
        <v>0</v>
      </c>
      <c r="AO205" s="32">
        <f>IF($B205&lt;=TermMed,SUM(AL205:AN205)-'Policy projection'!$C205*'Fund Projection'!$G205,0)</f>
        <v>0</v>
      </c>
      <c r="AP205" s="33">
        <f t="shared" si="40"/>
        <v>0</v>
      </c>
      <c r="AQ205" s="31">
        <f>IF($B205&lt;=TermHigh,'Policy projection'!$C205*(PremiumHigh*VLOOKUP(PremiumHigh,PremiumCharge,2)),0)</f>
        <v>0</v>
      </c>
      <c r="AR205" s="32">
        <f>IF($B205&lt;=TermHigh,'Policy projection'!$C205*(AllocPremHigh*'Fund Projection'!$E205),0)</f>
        <v>0</v>
      </c>
      <c r="AS205" s="32">
        <f>IF($B205&lt;=TermHigh,'Policy projection'!$E205*'Fund Projection'!$F205*AllocPremHigh*VLOOKUP(TermHigh-$B205,ExitCharge,2,TRUE),0)</f>
        <v>0</v>
      </c>
      <c r="AT205" s="32">
        <f>IF($B205&lt;=TermHigh,SUM(AQ205:AS205)-'Policy projection'!$C205*'Fund Projection'!$G205,0)</f>
        <v>0</v>
      </c>
      <c r="AU205" s="33">
        <f t="shared" si="41"/>
        <v>0</v>
      </c>
    </row>
    <row r="206" spans="1:47" x14ac:dyDescent="0.3">
      <c r="A206">
        <f t="shared" si="43"/>
        <v>201</v>
      </c>
      <c r="B206">
        <f t="shared" si="42"/>
        <v>17</v>
      </c>
      <c r="C206" s="31">
        <f>IF($B206&lt;=TermLow,'Policy projection'!$C206*(PremiumLow*VLOOKUP(PremiumLow,PremiumCharge,2)),0)</f>
        <v>0</v>
      </c>
      <c r="D206" s="32">
        <f>IF($B206&lt;=TermLow,'Policy projection'!$C206*(AllocPremLow*'Fund Projection'!$E206),0)</f>
        <v>0</v>
      </c>
      <c r="E206" s="32">
        <f>IF($B206&lt;=TermLow,'Policy projection'!$E206*'Fund Projection'!$F206*AllocPremLow*VLOOKUP(TermLow-$B206,ExitCharge,2,TRUE),0)</f>
        <v>0</v>
      </c>
      <c r="F206" s="32">
        <f>IF($B206&lt;=TermLow,SUM(C206:E206)-'Policy projection'!$C206*'Fund Projection'!$G206,0)</f>
        <v>0</v>
      </c>
      <c r="G206" s="33">
        <f t="shared" si="33"/>
        <v>0</v>
      </c>
      <c r="H206" s="31">
        <f>IF($B206&lt;=TermMed,'Policy projection'!$C206*(PremiumLow*VLOOKUP(PremiumLow,PremiumCharge,2)),0)</f>
        <v>0</v>
      </c>
      <c r="I206" s="32">
        <f>IF($B206&lt;=TermMed,'Policy projection'!$C206*(AllocPremLow*'Fund Projection'!$E206),0)</f>
        <v>0</v>
      </c>
      <c r="J206" s="32">
        <f>IF($B206&lt;=TermMed,'Policy projection'!$E206*'Fund Projection'!$F206*AllocPremLow*VLOOKUP(TermMed-$B206,ExitCharge,2,TRUE),0)</f>
        <v>0</v>
      </c>
      <c r="K206" s="32">
        <f>IF($B206&lt;=TermMed,SUM(H206:J206)-'Policy projection'!$C206*'Fund Projection'!$G206,0)</f>
        <v>0</v>
      </c>
      <c r="L206" s="33">
        <f t="shared" si="34"/>
        <v>0</v>
      </c>
      <c r="M206" s="31">
        <f>IF($B206&lt;=TermHigh,'Policy projection'!$C206*(PremiumLow*VLOOKUP(PremiumLow,PremiumCharge,2)),0)</f>
        <v>0</v>
      </c>
      <c r="N206" s="32">
        <f>IF($B206&lt;=TermHigh,'Policy projection'!$C206*(AllocPremLow*'Fund Projection'!$E206),0)</f>
        <v>0</v>
      </c>
      <c r="O206" s="32">
        <f>IF($B206&lt;=TermHigh,'Policy projection'!$E206*'Fund Projection'!$F206*AllocPremLow*VLOOKUP(TermHigh-$B206,ExitCharge,2,TRUE),0)</f>
        <v>0</v>
      </c>
      <c r="P206" s="32">
        <f>IF($B206&lt;=TermHigh,SUM(M206:O206)-'Policy projection'!$C206*'Fund Projection'!$G206,0)</f>
        <v>0</v>
      </c>
      <c r="Q206" s="33">
        <f t="shared" si="35"/>
        <v>0</v>
      </c>
      <c r="R206" s="31">
        <f>IF($B206&lt;=TermLow,'Policy projection'!$C206*(PremiumMed*VLOOKUP(PremiumMed,PremiumCharge,2)),0)</f>
        <v>0</v>
      </c>
      <c r="S206" s="32">
        <f>IF($B206&lt;=TermLow,'Policy projection'!$C206*(AllocPremMed*'Fund Projection'!$E206),0)</f>
        <v>0</v>
      </c>
      <c r="T206" s="32">
        <f>IF($B206&lt;=TermLow,'Policy projection'!$E206*'Fund Projection'!$F206*AllocPremMed*VLOOKUP(TermLow-$B206,ExitCharge,2,TRUE),0)</f>
        <v>0</v>
      </c>
      <c r="U206" s="32">
        <f>IF($B206&lt;=TermLow,SUM(R206:T206)-'Policy projection'!$C206*'Fund Projection'!$G206,0)</f>
        <v>0</v>
      </c>
      <c r="V206" s="33">
        <f t="shared" si="36"/>
        <v>0</v>
      </c>
      <c r="W206" s="31">
        <f>IF($B206&lt;=TermMed,'Policy projection'!$C206*(PremiumMed*VLOOKUP(PremiumMed,PremiumCharge,2)),0)</f>
        <v>0</v>
      </c>
      <c r="X206" s="32">
        <f>IF($B206&lt;=TermMed,'Policy projection'!$C206*(AllocPremMed*'Fund Projection'!$E206),0)</f>
        <v>0</v>
      </c>
      <c r="Y206" s="32">
        <f>IF($B206&lt;=TermMed,'Policy projection'!$E206*'Fund Projection'!$F206*AllocPremMed*VLOOKUP(TermMed-$B206,ExitCharge,2,TRUE),0)</f>
        <v>0</v>
      </c>
      <c r="Z206" s="32">
        <f>IF($B206&lt;=TermMed,SUM(W206:Y206)-'Policy projection'!$C206*'Fund Projection'!$G206,0)</f>
        <v>0</v>
      </c>
      <c r="AA206" s="33">
        <f t="shared" si="37"/>
        <v>0</v>
      </c>
      <c r="AB206" s="31">
        <f>IF($B206&lt;=TermHigh,'Policy projection'!$C206*(PremiumMed*VLOOKUP(PremiumMed,PremiumCharge,2)),0)</f>
        <v>0</v>
      </c>
      <c r="AC206" s="32">
        <f>IF($B206&lt;=TermHigh,'Policy projection'!$C206*(AllocPremMed*'Fund Projection'!$E206),0)</f>
        <v>0</v>
      </c>
      <c r="AD206" s="32">
        <f>IF($B206&lt;=TermHigh,'Policy projection'!$E206*'Fund Projection'!$F206*AllocPremMed*VLOOKUP(TermHigh-$B206,ExitCharge,2,TRUE),0)</f>
        <v>0</v>
      </c>
      <c r="AE206" s="32">
        <f>IF($B206&lt;=TermHigh,SUM(AB206:AD206)-'Policy projection'!$C206*'Fund Projection'!$G206,0)</f>
        <v>0</v>
      </c>
      <c r="AF206" s="33">
        <f t="shared" si="38"/>
        <v>0</v>
      </c>
      <c r="AG206" s="31">
        <f>IF($B206&lt;=TermLow,'Policy projection'!$C206*(PremiumHigh*VLOOKUP(PremiumHigh,PremiumCharge,2)),0)</f>
        <v>0</v>
      </c>
      <c r="AH206" s="32">
        <f>IF($B206&lt;=TermLow,'Policy projection'!$C206*(AllocPremHigh*'Fund Projection'!$E206),0)</f>
        <v>0</v>
      </c>
      <c r="AI206" s="32">
        <f>IF($B206&lt;=TermLow,'Policy projection'!$E206*'Fund Projection'!$F206*AllocPremHigh*VLOOKUP(TermLow-$B206,ExitCharge,2,TRUE),0)</f>
        <v>0</v>
      </c>
      <c r="AJ206" s="32">
        <f>IF($B206&lt;=TermLow,SUM(AG206:AI206)-'Policy projection'!$C206*'Fund Projection'!$G206,0)</f>
        <v>0</v>
      </c>
      <c r="AK206" s="33">
        <f t="shared" si="39"/>
        <v>0</v>
      </c>
      <c r="AL206" s="31">
        <f>IF($B206&lt;=TermMed,'Policy projection'!$C206*(PremiumHigh*VLOOKUP(PremiumHigh,PremiumCharge,2)),0)</f>
        <v>0</v>
      </c>
      <c r="AM206" s="32">
        <f>IF($B206&lt;=TermMed,'Policy projection'!$C206*(AllocPremHigh*'Fund Projection'!$E206),0)</f>
        <v>0</v>
      </c>
      <c r="AN206" s="32">
        <f>IF($B206&lt;=TermMed,'Policy projection'!$E206*'Fund Projection'!$F206*AllocPremHigh*VLOOKUP(TermMed-$B206,ExitCharge,2,TRUE),0)</f>
        <v>0</v>
      </c>
      <c r="AO206" s="32">
        <f>IF($B206&lt;=TermMed,SUM(AL206:AN206)-'Policy projection'!$C206*'Fund Projection'!$G206,0)</f>
        <v>0</v>
      </c>
      <c r="AP206" s="33">
        <f t="shared" si="40"/>
        <v>0</v>
      </c>
      <c r="AQ206" s="31">
        <f>IF($B206&lt;=TermHigh,'Policy projection'!$C206*(PremiumHigh*VLOOKUP(PremiumHigh,PremiumCharge,2)),0)</f>
        <v>0</v>
      </c>
      <c r="AR206" s="32">
        <f>IF($B206&lt;=TermHigh,'Policy projection'!$C206*(AllocPremHigh*'Fund Projection'!$E206),0)</f>
        <v>0</v>
      </c>
      <c r="AS206" s="32">
        <f>IF($B206&lt;=TermHigh,'Policy projection'!$E206*'Fund Projection'!$F206*AllocPremHigh*VLOOKUP(TermHigh-$B206,ExitCharge,2,TRUE),0)</f>
        <v>0</v>
      </c>
      <c r="AT206" s="32">
        <f>IF($B206&lt;=TermHigh,SUM(AQ206:AS206)-'Policy projection'!$C206*'Fund Projection'!$G206,0)</f>
        <v>0</v>
      </c>
      <c r="AU206" s="33">
        <f t="shared" si="41"/>
        <v>0</v>
      </c>
    </row>
    <row r="207" spans="1:47" x14ac:dyDescent="0.3">
      <c r="A207">
        <f t="shared" si="43"/>
        <v>202</v>
      </c>
      <c r="B207">
        <f t="shared" si="42"/>
        <v>17</v>
      </c>
      <c r="C207" s="31">
        <f>IF($B207&lt;=TermLow,'Policy projection'!$C207*(PremiumLow*VLOOKUP(PremiumLow,PremiumCharge,2)),0)</f>
        <v>0</v>
      </c>
      <c r="D207" s="32">
        <f>IF($B207&lt;=TermLow,'Policy projection'!$C207*(AllocPremLow*'Fund Projection'!$E207),0)</f>
        <v>0</v>
      </c>
      <c r="E207" s="32">
        <f>IF($B207&lt;=TermLow,'Policy projection'!$E207*'Fund Projection'!$F207*AllocPremLow*VLOOKUP(TermLow-$B207,ExitCharge,2,TRUE),0)</f>
        <v>0</v>
      </c>
      <c r="F207" s="32">
        <f>IF($B207&lt;=TermLow,SUM(C207:E207)-'Policy projection'!$C207*'Fund Projection'!$G207,0)</f>
        <v>0</v>
      </c>
      <c r="G207" s="33">
        <f t="shared" si="33"/>
        <v>0</v>
      </c>
      <c r="H207" s="31">
        <f>IF($B207&lt;=TermMed,'Policy projection'!$C207*(PremiumLow*VLOOKUP(PremiumLow,PremiumCharge,2)),0)</f>
        <v>0</v>
      </c>
      <c r="I207" s="32">
        <f>IF($B207&lt;=TermMed,'Policy projection'!$C207*(AllocPremLow*'Fund Projection'!$E207),0)</f>
        <v>0</v>
      </c>
      <c r="J207" s="32">
        <f>IF($B207&lt;=TermMed,'Policy projection'!$E207*'Fund Projection'!$F207*AllocPremLow*VLOOKUP(TermMed-$B207,ExitCharge,2,TRUE),0)</f>
        <v>0</v>
      </c>
      <c r="K207" s="32">
        <f>IF($B207&lt;=TermMed,SUM(H207:J207)-'Policy projection'!$C207*'Fund Projection'!$G207,0)</f>
        <v>0</v>
      </c>
      <c r="L207" s="33">
        <f t="shared" si="34"/>
        <v>0</v>
      </c>
      <c r="M207" s="31">
        <f>IF($B207&lt;=TermHigh,'Policy projection'!$C207*(PremiumLow*VLOOKUP(PremiumLow,PremiumCharge,2)),0)</f>
        <v>0</v>
      </c>
      <c r="N207" s="32">
        <f>IF($B207&lt;=TermHigh,'Policy projection'!$C207*(AllocPremLow*'Fund Projection'!$E207),0)</f>
        <v>0</v>
      </c>
      <c r="O207" s="32">
        <f>IF($B207&lt;=TermHigh,'Policy projection'!$E207*'Fund Projection'!$F207*AllocPremLow*VLOOKUP(TermHigh-$B207,ExitCharge,2,TRUE),0)</f>
        <v>0</v>
      </c>
      <c r="P207" s="32">
        <f>IF($B207&lt;=TermHigh,SUM(M207:O207)-'Policy projection'!$C207*'Fund Projection'!$G207,0)</f>
        <v>0</v>
      </c>
      <c r="Q207" s="33">
        <f t="shared" si="35"/>
        <v>0</v>
      </c>
      <c r="R207" s="31">
        <f>IF($B207&lt;=TermLow,'Policy projection'!$C207*(PremiumMed*VLOOKUP(PremiumMed,PremiumCharge,2)),0)</f>
        <v>0</v>
      </c>
      <c r="S207" s="32">
        <f>IF($B207&lt;=TermLow,'Policy projection'!$C207*(AllocPremMed*'Fund Projection'!$E207),0)</f>
        <v>0</v>
      </c>
      <c r="T207" s="32">
        <f>IF($B207&lt;=TermLow,'Policy projection'!$E207*'Fund Projection'!$F207*AllocPremMed*VLOOKUP(TermLow-$B207,ExitCharge,2,TRUE),0)</f>
        <v>0</v>
      </c>
      <c r="U207" s="32">
        <f>IF($B207&lt;=TermLow,SUM(R207:T207)-'Policy projection'!$C207*'Fund Projection'!$G207,0)</f>
        <v>0</v>
      </c>
      <c r="V207" s="33">
        <f t="shared" si="36"/>
        <v>0</v>
      </c>
      <c r="W207" s="31">
        <f>IF($B207&lt;=TermMed,'Policy projection'!$C207*(PremiumMed*VLOOKUP(PremiumMed,PremiumCharge,2)),0)</f>
        <v>0</v>
      </c>
      <c r="X207" s="32">
        <f>IF($B207&lt;=TermMed,'Policy projection'!$C207*(AllocPremMed*'Fund Projection'!$E207),0)</f>
        <v>0</v>
      </c>
      <c r="Y207" s="32">
        <f>IF($B207&lt;=TermMed,'Policy projection'!$E207*'Fund Projection'!$F207*AllocPremMed*VLOOKUP(TermMed-$B207,ExitCharge,2,TRUE),0)</f>
        <v>0</v>
      </c>
      <c r="Z207" s="32">
        <f>IF($B207&lt;=TermMed,SUM(W207:Y207)-'Policy projection'!$C207*'Fund Projection'!$G207,0)</f>
        <v>0</v>
      </c>
      <c r="AA207" s="33">
        <f t="shared" si="37"/>
        <v>0</v>
      </c>
      <c r="AB207" s="31">
        <f>IF($B207&lt;=TermHigh,'Policy projection'!$C207*(PremiumMed*VLOOKUP(PremiumMed,PremiumCharge,2)),0)</f>
        <v>0</v>
      </c>
      <c r="AC207" s="32">
        <f>IF($B207&lt;=TermHigh,'Policy projection'!$C207*(AllocPremMed*'Fund Projection'!$E207),0)</f>
        <v>0</v>
      </c>
      <c r="AD207" s="32">
        <f>IF($B207&lt;=TermHigh,'Policy projection'!$E207*'Fund Projection'!$F207*AllocPremMed*VLOOKUP(TermHigh-$B207,ExitCharge,2,TRUE),0)</f>
        <v>0</v>
      </c>
      <c r="AE207" s="32">
        <f>IF($B207&lt;=TermHigh,SUM(AB207:AD207)-'Policy projection'!$C207*'Fund Projection'!$G207,0)</f>
        <v>0</v>
      </c>
      <c r="AF207" s="33">
        <f t="shared" si="38"/>
        <v>0</v>
      </c>
      <c r="AG207" s="31">
        <f>IF($B207&lt;=TermLow,'Policy projection'!$C207*(PremiumHigh*VLOOKUP(PremiumHigh,PremiumCharge,2)),0)</f>
        <v>0</v>
      </c>
      <c r="AH207" s="32">
        <f>IF($B207&lt;=TermLow,'Policy projection'!$C207*(AllocPremHigh*'Fund Projection'!$E207),0)</f>
        <v>0</v>
      </c>
      <c r="AI207" s="32">
        <f>IF($B207&lt;=TermLow,'Policy projection'!$E207*'Fund Projection'!$F207*AllocPremHigh*VLOOKUP(TermLow-$B207,ExitCharge,2,TRUE),0)</f>
        <v>0</v>
      </c>
      <c r="AJ207" s="32">
        <f>IF($B207&lt;=TermLow,SUM(AG207:AI207)-'Policy projection'!$C207*'Fund Projection'!$G207,0)</f>
        <v>0</v>
      </c>
      <c r="AK207" s="33">
        <f t="shared" si="39"/>
        <v>0</v>
      </c>
      <c r="AL207" s="31">
        <f>IF($B207&lt;=TermMed,'Policy projection'!$C207*(PremiumHigh*VLOOKUP(PremiumHigh,PremiumCharge,2)),0)</f>
        <v>0</v>
      </c>
      <c r="AM207" s="32">
        <f>IF($B207&lt;=TermMed,'Policy projection'!$C207*(AllocPremHigh*'Fund Projection'!$E207),0)</f>
        <v>0</v>
      </c>
      <c r="AN207" s="32">
        <f>IF($B207&lt;=TermMed,'Policy projection'!$E207*'Fund Projection'!$F207*AllocPremHigh*VLOOKUP(TermMed-$B207,ExitCharge,2,TRUE),0)</f>
        <v>0</v>
      </c>
      <c r="AO207" s="32">
        <f>IF($B207&lt;=TermMed,SUM(AL207:AN207)-'Policy projection'!$C207*'Fund Projection'!$G207,0)</f>
        <v>0</v>
      </c>
      <c r="AP207" s="33">
        <f t="shared" si="40"/>
        <v>0</v>
      </c>
      <c r="AQ207" s="31">
        <f>IF($B207&lt;=TermHigh,'Policy projection'!$C207*(PremiumHigh*VLOOKUP(PremiumHigh,PremiumCharge,2)),0)</f>
        <v>0</v>
      </c>
      <c r="AR207" s="32">
        <f>IF($B207&lt;=TermHigh,'Policy projection'!$C207*(AllocPremHigh*'Fund Projection'!$E207),0)</f>
        <v>0</v>
      </c>
      <c r="AS207" s="32">
        <f>IF($B207&lt;=TermHigh,'Policy projection'!$E207*'Fund Projection'!$F207*AllocPremHigh*VLOOKUP(TermHigh-$B207,ExitCharge,2,TRUE),0)</f>
        <v>0</v>
      </c>
      <c r="AT207" s="32">
        <f>IF($B207&lt;=TermHigh,SUM(AQ207:AS207)-'Policy projection'!$C207*'Fund Projection'!$G207,0)</f>
        <v>0</v>
      </c>
      <c r="AU207" s="33">
        <f t="shared" si="41"/>
        <v>0</v>
      </c>
    </row>
    <row r="208" spans="1:47" x14ac:dyDescent="0.3">
      <c r="A208">
        <f t="shared" si="43"/>
        <v>203</v>
      </c>
      <c r="B208">
        <f t="shared" si="42"/>
        <v>17</v>
      </c>
      <c r="C208" s="31">
        <f>IF($B208&lt;=TermLow,'Policy projection'!$C208*(PremiumLow*VLOOKUP(PremiumLow,PremiumCharge,2)),0)</f>
        <v>0</v>
      </c>
      <c r="D208" s="32">
        <f>IF($B208&lt;=TermLow,'Policy projection'!$C208*(AllocPremLow*'Fund Projection'!$E208),0)</f>
        <v>0</v>
      </c>
      <c r="E208" s="32">
        <f>IF($B208&lt;=TermLow,'Policy projection'!$E208*'Fund Projection'!$F208*AllocPremLow*VLOOKUP(TermLow-$B208,ExitCharge,2,TRUE),0)</f>
        <v>0</v>
      </c>
      <c r="F208" s="32">
        <f>IF($B208&lt;=TermLow,SUM(C208:E208)-'Policy projection'!$C208*'Fund Projection'!$G208,0)</f>
        <v>0</v>
      </c>
      <c r="G208" s="33">
        <f t="shared" si="33"/>
        <v>0</v>
      </c>
      <c r="H208" s="31">
        <f>IF($B208&lt;=TermMed,'Policy projection'!$C208*(PremiumLow*VLOOKUP(PremiumLow,PremiumCharge,2)),0)</f>
        <v>0</v>
      </c>
      <c r="I208" s="32">
        <f>IF($B208&lt;=TermMed,'Policy projection'!$C208*(AllocPremLow*'Fund Projection'!$E208),0)</f>
        <v>0</v>
      </c>
      <c r="J208" s="32">
        <f>IF($B208&lt;=TermMed,'Policy projection'!$E208*'Fund Projection'!$F208*AllocPremLow*VLOOKUP(TermMed-$B208,ExitCharge,2,TRUE),0)</f>
        <v>0</v>
      </c>
      <c r="K208" s="32">
        <f>IF($B208&lt;=TermMed,SUM(H208:J208)-'Policy projection'!$C208*'Fund Projection'!$G208,0)</f>
        <v>0</v>
      </c>
      <c r="L208" s="33">
        <f t="shared" si="34"/>
        <v>0</v>
      </c>
      <c r="M208" s="31">
        <f>IF($B208&lt;=TermHigh,'Policy projection'!$C208*(PremiumLow*VLOOKUP(PremiumLow,PremiumCharge,2)),0)</f>
        <v>0</v>
      </c>
      <c r="N208" s="32">
        <f>IF($B208&lt;=TermHigh,'Policy projection'!$C208*(AllocPremLow*'Fund Projection'!$E208),0)</f>
        <v>0</v>
      </c>
      <c r="O208" s="32">
        <f>IF($B208&lt;=TermHigh,'Policy projection'!$E208*'Fund Projection'!$F208*AllocPremLow*VLOOKUP(TermHigh-$B208,ExitCharge,2,TRUE),0)</f>
        <v>0</v>
      </c>
      <c r="P208" s="32">
        <f>IF($B208&lt;=TermHigh,SUM(M208:O208)-'Policy projection'!$C208*'Fund Projection'!$G208,0)</f>
        <v>0</v>
      </c>
      <c r="Q208" s="33">
        <f t="shared" si="35"/>
        <v>0</v>
      </c>
      <c r="R208" s="31">
        <f>IF($B208&lt;=TermLow,'Policy projection'!$C208*(PremiumMed*VLOOKUP(PremiumMed,PremiumCharge,2)),0)</f>
        <v>0</v>
      </c>
      <c r="S208" s="32">
        <f>IF($B208&lt;=TermLow,'Policy projection'!$C208*(AllocPremMed*'Fund Projection'!$E208),0)</f>
        <v>0</v>
      </c>
      <c r="T208" s="32">
        <f>IF($B208&lt;=TermLow,'Policy projection'!$E208*'Fund Projection'!$F208*AllocPremMed*VLOOKUP(TermLow-$B208,ExitCharge,2,TRUE),0)</f>
        <v>0</v>
      </c>
      <c r="U208" s="32">
        <f>IF($B208&lt;=TermLow,SUM(R208:T208)-'Policy projection'!$C208*'Fund Projection'!$G208,0)</f>
        <v>0</v>
      </c>
      <c r="V208" s="33">
        <f t="shared" si="36"/>
        <v>0</v>
      </c>
      <c r="W208" s="31">
        <f>IF($B208&lt;=TermMed,'Policy projection'!$C208*(PremiumMed*VLOOKUP(PremiumMed,PremiumCharge,2)),0)</f>
        <v>0</v>
      </c>
      <c r="X208" s="32">
        <f>IF($B208&lt;=TermMed,'Policy projection'!$C208*(AllocPremMed*'Fund Projection'!$E208),0)</f>
        <v>0</v>
      </c>
      <c r="Y208" s="32">
        <f>IF($B208&lt;=TermMed,'Policy projection'!$E208*'Fund Projection'!$F208*AllocPremMed*VLOOKUP(TermMed-$B208,ExitCharge,2,TRUE),0)</f>
        <v>0</v>
      </c>
      <c r="Z208" s="32">
        <f>IF($B208&lt;=TermMed,SUM(W208:Y208)-'Policy projection'!$C208*'Fund Projection'!$G208,0)</f>
        <v>0</v>
      </c>
      <c r="AA208" s="33">
        <f t="shared" si="37"/>
        <v>0</v>
      </c>
      <c r="AB208" s="31">
        <f>IF($B208&lt;=TermHigh,'Policy projection'!$C208*(PremiumMed*VLOOKUP(PremiumMed,PremiumCharge,2)),0)</f>
        <v>0</v>
      </c>
      <c r="AC208" s="32">
        <f>IF($B208&lt;=TermHigh,'Policy projection'!$C208*(AllocPremMed*'Fund Projection'!$E208),0)</f>
        <v>0</v>
      </c>
      <c r="AD208" s="32">
        <f>IF($B208&lt;=TermHigh,'Policy projection'!$E208*'Fund Projection'!$F208*AllocPremMed*VLOOKUP(TermHigh-$B208,ExitCharge,2,TRUE),0)</f>
        <v>0</v>
      </c>
      <c r="AE208" s="32">
        <f>IF($B208&lt;=TermHigh,SUM(AB208:AD208)-'Policy projection'!$C208*'Fund Projection'!$G208,0)</f>
        <v>0</v>
      </c>
      <c r="AF208" s="33">
        <f t="shared" si="38"/>
        <v>0</v>
      </c>
      <c r="AG208" s="31">
        <f>IF($B208&lt;=TermLow,'Policy projection'!$C208*(PremiumHigh*VLOOKUP(PremiumHigh,PremiumCharge,2)),0)</f>
        <v>0</v>
      </c>
      <c r="AH208" s="32">
        <f>IF($B208&lt;=TermLow,'Policy projection'!$C208*(AllocPremHigh*'Fund Projection'!$E208),0)</f>
        <v>0</v>
      </c>
      <c r="AI208" s="32">
        <f>IF($B208&lt;=TermLow,'Policy projection'!$E208*'Fund Projection'!$F208*AllocPremHigh*VLOOKUP(TermLow-$B208,ExitCharge,2,TRUE),0)</f>
        <v>0</v>
      </c>
      <c r="AJ208" s="32">
        <f>IF($B208&lt;=TermLow,SUM(AG208:AI208)-'Policy projection'!$C208*'Fund Projection'!$G208,0)</f>
        <v>0</v>
      </c>
      <c r="AK208" s="33">
        <f t="shared" si="39"/>
        <v>0</v>
      </c>
      <c r="AL208" s="31">
        <f>IF($B208&lt;=TermMed,'Policy projection'!$C208*(PremiumHigh*VLOOKUP(PremiumHigh,PremiumCharge,2)),0)</f>
        <v>0</v>
      </c>
      <c r="AM208" s="32">
        <f>IF($B208&lt;=TermMed,'Policy projection'!$C208*(AllocPremHigh*'Fund Projection'!$E208),0)</f>
        <v>0</v>
      </c>
      <c r="AN208" s="32">
        <f>IF($B208&lt;=TermMed,'Policy projection'!$E208*'Fund Projection'!$F208*AllocPremHigh*VLOOKUP(TermMed-$B208,ExitCharge,2,TRUE),0)</f>
        <v>0</v>
      </c>
      <c r="AO208" s="32">
        <f>IF($B208&lt;=TermMed,SUM(AL208:AN208)-'Policy projection'!$C208*'Fund Projection'!$G208,0)</f>
        <v>0</v>
      </c>
      <c r="AP208" s="33">
        <f t="shared" si="40"/>
        <v>0</v>
      </c>
      <c r="AQ208" s="31">
        <f>IF($B208&lt;=TermHigh,'Policy projection'!$C208*(PremiumHigh*VLOOKUP(PremiumHigh,PremiumCharge,2)),0)</f>
        <v>0</v>
      </c>
      <c r="AR208" s="32">
        <f>IF($B208&lt;=TermHigh,'Policy projection'!$C208*(AllocPremHigh*'Fund Projection'!$E208),0)</f>
        <v>0</v>
      </c>
      <c r="AS208" s="32">
        <f>IF($B208&lt;=TermHigh,'Policy projection'!$E208*'Fund Projection'!$F208*AllocPremHigh*VLOOKUP(TermHigh-$B208,ExitCharge,2,TRUE),0)</f>
        <v>0</v>
      </c>
      <c r="AT208" s="32">
        <f>IF($B208&lt;=TermHigh,SUM(AQ208:AS208)-'Policy projection'!$C208*'Fund Projection'!$G208,0)</f>
        <v>0</v>
      </c>
      <c r="AU208" s="33">
        <f t="shared" si="41"/>
        <v>0</v>
      </c>
    </row>
    <row r="209" spans="1:47" x14ac:dyDescent="0.3">
      <c r="A209">
        <f t="shared" si="43"/>
        <v>204</v>
      </c>
      <c r="B209">
        <f t="shared" si="42"/>
        <v>17</v>
      </c>
      <c r="C209" s="31">
        <f>IF($B209&lt;=TermLow,'Policy projection'!$C209*(PremiumLow*VLOOKUP(PremiumLow,PremiumCharge,2)),0)</f>
        <v>0</v>
      </c>
      <c r="D209" s="32">
        <f>IF($B209&lt;=TermLow,'Policy projection'!$C209*(AllocPremLow*'Fund Projection'!$E209),0)</f>
        <v>0</v>
      </c>
      <c r="E209" s="32">
        <f>IF($B209&lt;=TermLow,'Policy projection'!$E209*'Fund Projection'!$F209*AllocPremLow*VLOOKUP(TermLow-$B209,ExitCharge,2,TRUE),0)</f>
        <v>0</v>
      </c>
      <c r="F209" s="32">
        <f>IF($B209&lt;=TermLow,SUM(C209:E209)-'Policy projection'!$C209*'Fund Projection'!$G209,0)</f>
        <v>0</v>
      </c>
      <c r="G209" s="33">
        <f t="shared" si="33"/>
        <v>0</v>
      </c>
      <c r="H209" s="31">
        <f>IF($B209&lt;=TermMed,'Policy projection'!$C209*(PremiumLow*VLOOKUP(PremiumLow,PremiumCharge,2)),0)</f>
        <v>0</v>
      </c>
      <c r="I209" s="32">
        <f>IF($B209&lt;=TermMed,'Policy projection'!$C209*(AllocPremLow*'Fund Projection'!$E209),0)</f>
        <v>0</v>
      </c>
      <c r="J209" s="32">
        <f>IF($B209&lt;=TermMed,'Policy projection'!$E209*'Fund Projection'!$F209*AllocPremLow*VLOOKUP(TermMed-$B209,ExitCharge,2,TRUE),0)</f>
        <v>0</v>
      </c>
      <c r="K209" s="32">
        <f>IF($B209&lt;=TermMed,SUM(H209:J209)-'Policy projection'!$C209*'Fund Projection'!$G209,0)</f>
        <v>0</v>
      </c>
      <c r="L209" s="33">
        <f t="shared" si="34"/>
        <v>0</v>
      </c>
      <c r="M209" s="31">
        <f>IF($B209&lt;=TermHigh,'Policy projection'!$C209*(PremiumLow*VLOOKUP(PremiumLow,PremiumCharge,2)),0)</f>
        <v>0</v>
      </c>
      <c r="N209" s="32">
        <f>IF($B209&lt;=TermHigh,'Policy projection'!$C209*(AllocPremLow*'Fund Projection'!$E209),0)</f>
        <v>0</v>
      </c>
      <c r="O209" s="32">
        <f>IF($B209&lt;=TermHigh,'Policy projection'!$E209*'Fund Projection'!$F209*AllocPremLow*VLOOKUP(TermHigh-$B209,ExitCharge,2,TRUE),0)</f>
        <v>0</v>
      </c>
      <c r="P209" s="32">
        <f>IF($B209&lt;=TermHigh,SUM(M209:O209)-'Policy projection'!$C209*'Fund Projection'!$G209,0)</f>
        <v>0</v>
      </c>
      <c r="Q209" s="33">
        <f t="shared" si="35"/>
        <v>0</v>
      </c>
      <c r="R209" s="31">
        <f>IF($B209&lt;=TermLow,'Policy projection'!$C209*(PremiumMed*VLOOKUP(PremiumMed,PremiumCharge,2)),0)</f>
        <v>0</v>
      </c>
      <c r="S209" s="32">
        <f>IF($B209&lt;=TermLow,'Policy projection'!$C209*(AllocPremMed*'Fund Projection'!$E209),0)</f>
        <v>0</v>
      </c>
      <c r="T209" s="32">
        <f>IF($B209&lt;=TermLow,'Policy projection'!$E209*'Fund Projection'!$F209*AllocPremMed*VLOOKUP(TermLow-$B209,ExitCharge,2,TRUE),0)</f>
        <v>0</v>
      </c>
      <c r="U209" s="32">
        <f>IF($B209&lt;=TermLow,SUM(R209:T209)-'Policy projection'!$C209*'Fund Projection'!$G209,0)</f>
        <v>0</v>
      </c>
      <c r="V209" s="33">
        <f t="shared" si="36"/>
        <v>0</v>
      </c>
      <c r="W209" s="31">
        <f>IF($B209&lt;=TermMed,'Policy projection'!$C209*(PremiumMed*VLOOKUP(PremiumMed,PremiumCharge,2)),0)</f>
        <v>0</v>
      </c>
      <c r="X209" s="32">
        <f>IF($B209&lt;=TermMed,'Policy projection'!$C209*(AllocPremMed*'Fund Projection'!$E209),0)</f>
        <v>0</v>
      </c>
      <c r="Y209" s="32">
        <f>IF($B209&lt;=TermMed,'Policy projection'!$E209*'Fund Projection'!$F209*AllocPremMed*VLOOKUP(TermMed-$B209,ExitCharge,2,TRUE),0)</f>
        <v>0</v>
      </c>
      <c r="Z209" s="32">
        <f>IF($B209&lt;=TermMed,SUM(W209:Y209)-'Policy projection'!$C209*'Fund Projection'!$G209,0)</f>
        <v>0</v>
      </c>
      <c r="AA209" s="33">
        <f t="shared" si="37"/>
        <v>0</v>
      </c>
      <c r="AB209" s="31">
        <f>IF($B209&lt;=TermHigh,'Policy projection'!$C209*(PremiumMed*VLOOKUP(PremiumMed,PremiumCharge,2)),0)</f>
        <v>0</v>
      </c>
      <c r="AC209" s="32">
        <f>IF($B209&lt;=TermHigh,'Policy projection'!$C209*(AllocPremMed*'Fund Projection'!$E209),0)</f>
        <v>0</v>
      </c>
      <c r="AD209" s="32">
        <f>IF($B209&lt;=TermHigh,'Policy projection'!$E209*'Fund Projection'!$F209*AllocPremMed*VLOOKUP(TermHigh-$B209,ExitCharge,2,TRUE),0)</f>
        <v>0</v>
      </c>
      <c r="AE209" s="32">
        <f>IF($B209&lt;=TermHigh,SUM(AB209:AD209)-'Policy projection'!$C209*'Fund Projection'!$G209,0)</f>
        <v>0</v>
      </c>
      <c r="AF209" s="33">
        <f t="shared" si="38"/>
        <v>0</v>
      </c>
      <c r="AG209" s="31">
        <f>IF($B209&lt;=TermLow,'Policy projection'!$C209*(PremiumHigh*VLOOKUP(PremiumHigh,PremiumCharge,2)),0)</f>
        <v>0</v>
      </c>
      <c r="AH209" s="32">
        <f>IF($B209&lt;=TermLow,'Policy projection'!$C209*(AllocPremHigh*'Fund Projection'!$E209),0)</f>
        <v>0</v>
      </c>
      <c r="AI209" s="32">
        <f>IF($B209&lt;=TermLow,'Policy projection'!$E209*'Fund Projection'!$F209*AllocPremHigh*VLOOKUP(TermLow-$B209,ExitCharge,2,TRUE),0)</f>
        <v>0</v>
      </c>
      <c r="AJ209" s="32">
        <f>IF($B209&lt;=TermLow,SUM(AG209:AI209)-'Policy projection'!$C209*'Fund Projection'!$G209,0)</f>
        <v>0</v>
      </c>
      <c r="AK209" s="33">
        <f t="shared" si="39"/>
        <v>0</v>
      </c>
      <c r="AL209" s="31">
        <f>IF($B209&lt;=TermMed,'Policy projection'!$C209*(PremiumHigh*VLOOKUP(PremiumHigh,PremiumCharge,2)),0)</f>
        <v>0</v>
      </c>
      <c r="AM209" s="32">
        <f>IF($B209&lt;=TermMed,'Policy projection'!$C209*(AllocPremHigh*'Fund Projection'!$E209),0)</f>
        <v>0</v>
      </c>
      <c r="AN209" s="32">
        <f>IF($B209&lt;=TermMed,'Policy projection'!$E209*'Fund Projection'!$F209*AllocPremHigh*VLOOKUP(TermMed-$B209,ExitCharge,2,TRUE),0)</f>
        <v>0</v>
      </c>
      <c r="AO209" s="32">
        <f>IF($B209&lt;=TermMed,SUM(AL209:AN209)-'Policy projection'!$C209*'Fund Projection'!$G209,0)</f>
        <v>0</v>
      </c>
      <c r="AP209" s="33">
        <f t="shared" si="40"/>
        <v>0</v>
      </c>
      <c r="AQ209" s="31">
        <f>IF($B209&lt;=TermHigh,'Policy projection'!$C209*(PremiumHigh*VLOOKUP(PremiumHigh,PremiumCharge,2)),0)</f>
        <v>0</v>
      </c>
      <c r="AR209" s="32">
        <f>IF($B209&lt;=TermHigh,'Policy projection'!$C209*(AllocPremHigh*'Fund Projection'!$E209),0)</f>
        <v>0</v>
      </c>
      <c r="AS209" s="32">
        <f>IF($B209&lt;=TermHigh,'Policy projection'!$E209*'Fund Projection'!$F209*AllocPremHigh*VLOOKUP(TermHigh-$B209,ExitCharge,2,TRUE),0)</f>
        <v>0</v>
      </c>
      <c r="AT209" s="32">
        <f>IF($B209&lt;=TermHigh,SUM(AQ209:AS209)-'Policy projection'!$C209*'Fund Projection'!$G209,0)</f>
        <v>0</v>
      </c>
      <c r="AU209" s="33">
        <f t="shared" si="41"/>
        <v>0</v>
      </c>
    </row>
    <row r="210" spans="1:47" x14ac:dyDescent="0.3">
      <c r="A210">
        <f t="shared" si="43"/>
        <v>205</v>
      </c>
      <c r="B210">
        <f t="shared" si="42"/>
        <v>18</v>
      </c>
      <c r="C210" s="31">
        <f>IF($B210&lt;=TermLow,'Policy projection'!$C210*(PremiumLow*VLOOKUP(PremiumLow,PremiumCharge,2)),0)</f>
        <v>0</v>
      </c>
      <c r="D210" s="32">
        <f>IF($B210&lt;=TermLow,'Policy projection'!$C210*(AllocPremLow*'Fund Projection'!$E210),0)</f>
        <v>0</v>
      </c>
      <c r="E210" s="32">
        <f>IF($B210&lt;=TermLow,'Policy projection'!$E210*'Fund Projection'!$F210*AllocPremLow*VLOOKUP(TermLow-$B210,ExitCharge,2,TRUE),0)</f>
        <v>0</v>
      </c>
      <c r="F210" s="32">
        <f>IF($B210&lt;=TermLow,SUM(C210:E210)-'Policy projection'!$C210*'Fund Projection'!$G210,0)</f>
        <v>0</v>
      </c>
      <c r="G210" s="33">
        <f t="shared" si="33"/>
        <v>0</v>
      </c>
      <c r="H210" s="31">
        <f>IF($B210&lt;=TermMed,'Policy projection'!$C210*(PremiumLow*VLOOKUP(PremiumLow,PremiumCharge,2)),0)</f>
        <v>0</v>
      </c>
      <c r="I210" s="32">
        <f>IF($B210&lt;=TermMed,'Policy projection'!$C210*(AllocPremLow*'Fund Projection'!$E210),0)</f>
        <v>0</v>
      </c>
      <c r="J210" s="32">
        <f>IF($B210&lt;=TermMed,'Policy projection'!$E210*'Fund Projection'!$F210*AllocPremLow*VLOOKUP(TermMed-$B210,ExitCharge,2,TRUE),0)</f>
        <v>0</v>
      </c>
      <c r="K210" s="32">
        <f>IF($B210&lt;=TermMed,SUM(H210:J210)-'Policy projection'!$C210*'Fund Projection'!$G210,0)</f>
        <v>0</v>
      </c>
      <c r="L210" s="33">
        <f t="shared" si="34"/>
        <v>0</v>
      </c>
      <c r="M210" s="31">
        <f>IF($B210&lt;=TermHigh,'Policy projection'!$C210*(PremiumLow*VLOOKUP(PremiumLow,PremiumCharge,2)),0)</f>
        <v>0</v>
      </c>
      <c r="N210" s="32">
        <f>IF($B210&lt;=TermHigh,'Policy projection'!$C210*(AllocPremLow*'Fund Projection'!$E210),0)</f>
        <v>0</v>
      </c>
      <c r="O210" s="32">
        <f>IF($B210&lt;=TermHigh,'Policy projection'!$E210*'Fund Projection'!$F210*AllocPremLow*VLOOKUP(TermHigh-$B210,ExitCharge,2,TRUE),0)</f>
        <v>0</v>
      </c>
      <c r="P210" s="32">
        <f>IF($B210&lt;=TermHigh,SUM(M210:O210)-'Policy projection'!$C210*'Fund Projection'!$G210,0)</f>
        <v>0</v>
      </c>
      <c r="Q210" s="33">
        <f t="shared" si="35"/>
        <v>0</v>
      </c>
      <c r="R210" s="31">
        <f>IF($B210&lt;=TermLow,'Policy projection'!$C210*(PremiumMed*VLOOKUP(PremiumMed,PremiumCharge,2)),0)</f>
        <v>0</v>
      </c>
      <c r="S210" s="32">
        <f>IF($B210&lt;=TermLow,'Policy projection'!$C210*(AllocPremMed*'Fund Projection'!$E210),0)</f>
        <v>0</v>
      </c>
      <c r="T210" s="32">
        <f>IF($B210&lt;=TermLow,'Policy projection'!$E210*'Fund Projection'!$F210*AllocPremMed*VLOOKUP(TermLow-$B210,ExitCharge,2,TRUE),0)</f>
        <v>0</v>
      </c>
      <c r="U210" s="32">
        <f>IF($B210&lt;=TermLow,SUM(R210:T210)-'Policy projection'!$C210*'Fund Projection'!$G210,0)</f>
        <v>0</v>
      </c>
      <c r="V210" s="33">
        <f t="shared" si="36"/>
        <v>0</v>
      </c>
      <c r="W210" s="31">
        <f>IF($B210&lt;=TermMed,'Policy projection'!$C210*(PremiumMed*VLOOKUP(PremiumMed,PremiumCharge,2)),0)</f>
        <v>0</v>
      </c>
      <c r="X210" s="32">
        <f>IF($B210&lt;=TermMed,'Policy projection'!$C210*(AllocPremMed*'Fund Projection'!$E210),0)</f>
        <v>0</v>
      </c>
      <c r="Y210" s="32">
        <f>IF($B210&lt;=TermMed,'Policy projection'!$E210*'Fund Projection'!$F210*AllocPremMed*VLOOKUP(TermMed-$B210,ExitCharge,2,TRUE),0)</f>
        <v>0</v>
      </c>
      <c r="Z210" s="32">
        <f>IF($B210&lt;=TermMed,SUM(W210:Y210)-'Policy projection'!$C210*'Fund Projection'!$G210,0)</f>
        <v>0</v>
      </c>
      <c r="AA210" s="33">
        <f t="shared" si="37"/>
        <v>0</v>
      </c>
      <c r="AB210" s="31">
        <f>IF($B210&lt;=TermHigh,'Policy projection'!$C210*(PremiumMed*VLOOKUP(PremiumMed,PremiumCharge,2)),0)</f>
        <v>0</v>
      </c>
      <c r="AC210" s="32">
        <f>IF($B210&lt;=TermHigh,'Policy projection'!$C210*(AllocPremMed*'Fund Projection'!$E210),0)</f>
        <v>0</v>
      </c>
      <c r="AD210" s="32">
        <f>IF($B210&lt;=TermHigh,'Policy projection'!$E210*'Fund Projection'!$F210*AllocPremMed*VLOOKUP(TermHigh-$B210,ExitCharge,2,TRUE),0)</f>
        <v>0</v>
      </c>
      <c r="AE210" s="32">
        <f>IF($B210&lt;=TermHigh,SUM(AB210:AD210)-'Policy projection'!$C210*'Fund Projection'!$G210,0)</f>
        <v>0</v>
      </c>
      <c r="AF210" s="33">
        <f t="shared" si="38"/>
        <v>0</v>
      </c>
      <c r="AG210" s="31">
        <f>IF($B210&lt;=TermLow,'Policy projection'!$C210*(PremiumHigh*VLOOKUP(PremiumHigh,PremiumCharge,2)),0)</f>
        <v>0</v>
      </c>
      <c r="AH210" s="32">
        <f>IF($B210&lt;=TermLow,'Policy projection'!$C210*(AllocPremHigh*'Fund Projection'!$E210),0)</f>
        <v>0</v>
      </c>
      <c r="AI210" s="32">
        <f>IF($B210&lt;=TermLow,'Policy projection'!$E210*'Fund Projection'!$F210*AllocPremHigh*VLOOKUP(TermLow-$B210,ExitCharge,2,TRUE),0)</f>
        <v>0</v>
      </c>
      <c r="AJ210" s="32">
        <f>IF($B210&lt;=TermLow,SUM(AG210:AI210)-'Policy projection'!$C210*'Fund Projection'!$G210,0)</f>
        <v>0</v>
      </c>
      <c r="AK210" s="33">
        <f t="shared" si="39"/>
        <v>0</v>
      </c>
      <c r="AL210" s="31">
        <f>IF($B210&lt;=TermMed,'Policy projection'!$C210*(PremiumHigh*VLOOKUP(PremiumHigh,PremiumCharge,2)),0)</f>
        <v>0</v>
      </c>
      <c r="AM210" s="32">
        <f>IF($B210&lt;=TermMed,'Policy projection'!$C210*(AllocPremHigh*'Fund Projection'!$E210),0)</f>
        <v>0</v>
      </c>
      <c r="AN210" s="32">
        <f>IF($B210&lt;=TermMed,'Policy projection'!$E210*'Fund Projection'!$F210*AllocPremHigh*VLOOKUP(TermMed-$B210,ExitCharge,2,TRUE),0)</f>
        <v>0</v>
      </c>
      <c r="AO210" s="32">
        <f>IF($B210&lt;=TermMed,SUM(AL210:AN210)-'Policy projection'!$C210*'Fund Projection'!$G210,0)</f>
        <v>0</v>
      </c>
      <c r="AP210" s="33">
        <f t="shared" si="40"/>
        <v>0</v>
      </c>
      <c r="AQ210" s="31">
        <f>IF($B210&lt;=TermHigh,'Policy projection'!$C210*(PremiumHigh*VLOOKUP(PremiumHigh,PremiumCharge,2)),0)</f>
        <v>0</v>
      </c>
      <c r="AR210" s="32">
        <f>IF($B210&lt;=TermHigh,'Policy projection'!$C210*(AllocPremHigh*'Fund Projection'!$E210),0)</f>
        <v>0</v>
      </c>
      <c r="AS210" s="32">
        <f>IF($B210&lt;=TermHigh,'Policy projection'!$E210*'Fund Projection'!$F210*AllocPremHigh*VLOOKUP(TermHigh-$B210,ExitCharge,2,TRUE),0)</f>
        <v>0</v>
      </c>
      <c r="AT210" s="32">
        <f>IF($B210&lt;=TermHigh,SUM(AQ210:AS210)-'Policy projection'!$C210*'Fund Projection'!$G210,0)</f>
        <v>0</v>
      </c>
      <c r="AU210" s="33">
        <f t="shared" si="41"/>
        <v>0</v>
      </c>
    </row>
    <row r="211" spans="1:47" x14ac:dyDescent="0.3">
      <c r="A211">
        <f t="shared" si="43"/>
        <v>206</v>
      </c>
      <c r="B211">
        <f t="shared" si="42"/>
        <v>18</v>
      </c>
      <c r="C211" s="31">
        <f>IF($B211&lt;=TermLow,'Policy projection'!$C211*(PremiumLow*VLOOKUP(PremiumLow,PremiumCharge,2)),0)</f>
        <v>0</v>
      </c>
      <c r="D211" s="32">
        <f>IF($B211&lt;=TermLow,'Policy projection'!$C211*(AllocPremLow*'Fund Projection'!$E211),0)</f>
        <v>0</v>
      </c>
      <c r="E211" s="32">
        <f>IF($B211&lt;=TermLow,'Policy projection'!$E211*'Fund Projection'!$F211*AllocPremLow*VLOOKUP(TermLow-$B211,ExitCharge,2,TRUE),0)</f>
        <v>0</v>
      </c>
      <c r="F211" s="32">
        <f>IF($B211&lt;=TermLow,SUM(C211:E211)-'Policy projection'!$C211*'Fund Projection'!$G211,0)</f>
        <v>0</v>
      </c>
      <c r="G211" s="33">
        <f t="shared" si="33"/>
        <v>0</v>
      </c>
      <c r="H211" s="31">
        <f>IF($B211&lt;=TermMed,'Policy projection'!$C211*(PremiumLow*VLOOKUP(PremiumLow,PremiumCharge,2)),0)</f>
        <v>0</v>
      </c>
      <c r="I211" s="32">
        <f>IF($B211&lt;=TermMed,'Policy projection'!$C211*(AllocPremLow*'Fund Projection'!$E211),0)</f>
        <v>0</v>
      </c>
      <c r="J211" s="32">
        <f>IF($B211&lt;=TermMed,'Policy projection'!$E211*'Fund Projection'!$F211*AllocPremLow*VLOOKUP(TermMed-$B211,ExitCharge,2,TRUE),0)</f>
        <v>0</v>
      </c>
      <c r="K211" s="32">
        <f>IF($B211&lt;=TermMed,SUM(H211:J211)-'Policy projection'!$C211*'Fund Projection'!$G211,0)</f>
        <v>0</v>
      </c>
      <c r="L211" s="33">
        <f t="shared" si="34"/>
        <v>0</v>
      </c>
      <c r="M211" s="31">
        <f>IF($B211&lt;=TermHigh,'Policy projection'!$C211*(PremiumLow*VLOOKUP(PremiumLow,PremiumCharge,2)),0)</f>
        <v>0</v>
      </c>
      <c r="N211" s="32">
        <f>IF($B211&lt;=TermHigh,'Policy projection'!$C211*(AllocPremLow*'Fund Projection'!$E211),0)</f>
        <v>0</v>
      </c>
      <c r="O211" s="32">
        <f>IF($B211&lt;=TermHigh,'Policy projection'!$E211*'Fund Projection'!$F211*AllocPremLow*VLOOKUP(TermHigh-$B211,ExitCharge,2,TRUE),0)</f>
        <v>0</v>
      </c>
      <c r="P211" s="32">
        <f>IF($B211&lt;=TermHigh,SUM(M211:O211)-'Policy projection'!$C211*'Fund Projection'!$G211,0)</f>
        <v>0</v>
      </c>
      <c r="Q211" s="33">
        <f t="shared" si="35"/>
        <v>0</v>
      </c>
      <c r="R211" s="31">
        <f>IF($B211&lt;=TermLow,'Policy projection'!$C211*(PremiumMed*VLOOKUP(PremiumMed,PremiumCharge,2)),0)</f>
        <v>0</v>
      </c>
      <c r="S211" s="32">
        <f>IF($B211&lt;=TermLow,'Policy projection'!$C211*(AllocPremMed*'Fund Projection'!$E211),0)</f>
        <v>0</v>
      </c>
      <c r="T211" s="32">
        <f>IF($B211&lt;=TermLow,'Policy projection'!$E211*'Fund Projection'!$F211*AllocPremMed*VLOOKUP(TermLow-$B211,ExitCharge,2,TRUE),0)</f>
        <v>0</v>
      </c>
      <c r="U211" s="32">
        <f>IF($B211&lt;=TermLow,SUM(R211:T211)-'Policy projection'!$C211*'Fund Projection'!$G211,0)</f>
        <v>0</v>
      </c>
      <c r="V211" s="33">
        <f t="shared" si="36"/>
        <v>0</v>
      </c>
      <c r="W211" s="31">
        <f>IF($B211&lt;=TermMed,'Policy projection'!$C211*(PremiumMed*VLOOKUP(PremiumMed,PremiumCharge,2)),0)</f>
        <v>0</v>
      </c>
      <c r="X211" s="32">
        <f>IF($B211&lt;=TermMed,'Policy projection'!$C211*(AllocPremMed*'Fund Projection'!$E211),0)</f>
        <v>0</v>
      </c>
      <c r="Y211" s="32">
        <f>IF($B211&lt;=TermMed,'Policy projection'!$E211*'Fund Projection'!$F211*AllocPremMed*VLOOKUP(TermMed-$B211,ExitCharge,2,TRUE),0)</f>
        <v>0</v>
      </c>
      <c r="Z211" s="32">
        <f>IF($B211&lt;=TermMed,SUM(W211:Y211)-'Policy projection'!$C211*'Fund Projection'!$G211,0)</f>
        <v>0</v>
      </c>
      <c r="AA211" s="33">
        <f t="shared" si="37"/>
        <v>0</v>
      </c>
      <c r="AB211" s="31">
        <f>IF($B211&lt;=TermHigh,'Policy projection'!$C211*(PremiumMed*VLOOKUP(PremiumMed,PremiumCharge,2)),0)</f>
        <v>0</v>
      </c>
      <c r="AC211" s="32">
        <f>IF($B211&lt;=TermHigh,'Policy projection'!$C211*(AllocPremMed*'Fund Projection'!$E211),0)</f>
        <v>0</v>
      </c>
      <c r="AD211" s="32">
        <f>IF($B211&lt;=TermHigh,'Policy projection'!$E211*'Fund Projection'!$F211*AllocPremMed*VLOOKUP(TermHigh-$B211,ExitCharge,2,TRUE),0)</f>
        <v>0</v>
      </c>
      <c r="AE211" s="32">
        <f>IF($B211&lt;=TermHigh,SUM(AB211:AD211)-'Policy projection'!$C211*'Fund Projection'!$G211,0)</f>
        <v>0</v>
      </c>
      <c r="AF211" s="33">
        <f t="shared" si="38"/>
        <v>0</v>
      </c>
      <c r="AG211" s="31">
        <f>IF($B211&lt;=TermLow,'Policy projection'!$C211*(PremiumHigh*VLOOKUP(PremiumHigh,PremiumCharge,2)),0)</f>
        <v>0</v>
      </c>
      <c r="AH211" s="32">
        <f>IF($B211&lt;=TermLow,'Policy projection'!$C211*(AllocPremHigh*'Fund Projection'!$E211),0)</f>
        <v>0</v>
      </c>
      <c r="AI211" s="32">
        <f>IF($B211&lt;=TermLow,'Policy projection'!$E211*'Fund Projection'!$F211*AllocPremHigh*VLOOKUP(TermLow-$B211,ExitCharge,2,TRUE),0)</f>
        <v>0</v>
      </c>
      <c r="AJ211" s="32">
        <f>IF($B211&lt;=TermLow,SUM(AG211:AI211)-'Policy projection'!$C211*'Fund Projection'!$G211,0)</f>
        <v>0</v>
      </c>
      <c r="AK211" s="33">
        <f t="shared" si="39"/>
        <v>0</v>
      </c>
      <c r="AL211" s="31">
        <f>IF($B211&lt;=TermMed,'Policy projection'!$C211*(PremiumHigh*VLOOKUP(PremiumHigh,PremiumCharge,2)),0)</f>
        <v>0</v>
      </c>
      <c r="AM211" s="32">
        <f>IF($B211&lt;=TermMed,'Policy projection'!$C211*(AllocPremHigh*'Fund Projection'!$E211),0)</f>
        <v>0</v>
      </c>
      <c r="AN211" s="32">
        <f>IF($B211&lt;=TermMed,'Policy projection'!$E211*'Fund Projection'!$F211*AllocPremHigh*VLOOKUP(TermMed-$B211,ExitCharge,2,TRUE),0)</f>
        <v>0</v>
      </c>
      <c r="AO211" s="32">
        <f>IF($B211&lt;=TermMed,SUM(AL211:AN211)-'Policy projection'!$C211*'Fund Projection'!$G211,0)</f>
        <v>0</v>
      </c>
      <c r="AP211" s="33">
        <f t="shared" si="40"/>
        <v>0</v>
      </c>
      <c r="AQ211" s="31">
        <f>IF($B211&lt;=TermHigh,'Policy projection'!$C211*(PremiumHigh*VLOOKUP(PremiumHigh,PremiumCharge,2)),0)</f>
        <v>0</v>
      </c>
      <c r="AR211" s="32">
        <f>IF($B211&lt;=TermHigh,'Policy projection'!$C211*(AllocPremHigh*'Fund Projection'!$E211),0)</f>
        <v>0</v>
      </c>
      <c r="AS211" s="32">
        <f>IF($B211&lt;=TermHigh,'Policy projection'!$E211*'Fund Projection'!$F211*AllocPremHigh*VLOOKUP(TermHigh-$B211,ExitCharge,2,TRUE),0)</f>
        <v>0</v>
      </c>
      <c r="AT211" s="32">
        <f>IF($B211&lt;=TermHigh,SUM(AQ211:AS211)-'Policy projection'!$C211*'Fund Projection'!$G211,0)</f>
        <v>0</v>
      </c>
      <c r="AU211" s="33">
        <f t="shared" si="41"/>
        <v>0</v>
      </c>
    </row>
    <row r="212" spans="1:47" x14ac:dyDescent="0.3">
      <c r="A212">
        <f t="shared" si="43"/>
        <v>207</v>
      </c>
      <c r="B212">
        <f t="shared" si="42"/>
        <v>18</v>
      </c>
      <c r="C212" s="31">
        <f>IF($B212&lt;=TermLow,'Policy projection'!$C212*(PremiumLow*VLOOKUP(PremiumLow,PremiumCharge,2)),0)</f>
        <v>0</v>
      </c>
      <c r="D212" s="32">
        <f>IF($B212&lt;=TermLow,'Policy projection'!$C212*(AllocPremLow*'Fund Projection'!$E212),0)</f>
        <v>0</v>
      </c>
      <c r="E212" s="32">
        <f>IF($B212&lt;=TermLow,'Policy projection'!$E212*'Fund Projection'!$F212*AllocPremLow*VLOOKUP(TermLow-$B212,ExitCharge,2,TRUE),0)</f>
        <v>0</v>
      </c>
      <c r="F212" s="32">
        <f>IF($B212&lt;=TermLow,SUM(C212:E212)-'Policy projection'!$C212*'Fund Projection'!$G212,0)</f>
        <v>0</v>
      </c>
      <c r="G212" s="33">
        <f t="shared" si="33"/>
        <v>0</v>
      </c>
      <c r="H212" s="31">
        <f>IF($B212&lt;=TermMed,'Policy projection'!$C212*(PremiumLow*VLOOKUP(PremiumLow,PremiumCharge,2)),0)</f>
        <v>0</v>
      </c>
      <c r="I212" s="32">
        <f>IF($B212&lt;=TermMed,'Policy projection'!$C212*(AllocPremLow*'Fund Projection'!$E212),0)</f>
        <v>0</v>
      </c>
      <c r="J212" s="32">
        <f>IF($B212&lt;=TermMed,'Policy projection'!$E212*'Fund Projection'!$F212*AllocPremLow*VLOOKUP(TermMed-$B212,ExitCharge,2,TRUE),0)</f>
        <v>0</v>
      </c>
      <c r="K212" s="32">
        <f>IF($B212&lt;=TermMed,SUM(H212:J212)-'Policy projection'!$C212*'Fund Projection'!$G212,0)</f>
        <v>0</v>
      </c>
      <c r="L212" s="33">
        <f t="shared" si="34"/>
        <v>0</v>
      </c>
      <c r="M212" s="31">
        <f>IF($B212&lt;=TermHigh,'Policy projection'!$C212*(PremiumLow*VLOOKUP(PremiumLow,PremiumCharge,2)),0)</f>
        <v>0</v>
      </c>
      <c r="N212" s="32">
        <f>IF($B212&lt;=TermHigh,'Policy projection'!$C212*(AllocPremLow*'Fund Projection'!$E212),0)</f>
        <v>0</v>
      </c>
      <c r="O212" s="32">
        <f>IF($B212&lt;=TermHigh,'Policy projection'!$E212*'Fund Projection'!$F212*AllocPremLow*VLOOKUP(TermHigh-$B212,ExitCharge,2,TRUE),0)</f>
        <v>0</v>
      </c>
      <c r="P212" s="32">
        <f>IF($B212&lt;=TermHigh,SUM(M212:O212)-'Policy projection'!$C212*'Fund Projection'!$G212,0)</f>
        <v>0</v>
      </c>
      <c r="Q212" s="33">
        <f t="shared" si="35"/>
        <v>0</v>
      </c>
      <c r="R212" s="31">
        <f>IF($B212&lt;=TermLow,'Policy projection'!$C212*(PremiumMed*VLOOKUP(PremiumMed,PremiumCharge,2)),0)</f>
        <v>0</v>
      </c>
      <c r="S212" s="32">
        <f>IF($B212&lt;=TermLow,'Policy projection'!$C212*(AllocPremMed*'Fund Projection'!$E212),0)</f>
        <v>0</v>
      </c>
      <c r="T212" s="32">
        <f>IF($B212&lt;=TermLow,'Policy projection'!$E212*'Fund Projection'!$F212*AllocPremMed*VLOOKUP(TermLow-$B212,ExitCharge,2,TRUE),0)</f>
        <v>0</v>
      </c>
      <c r="U212" s="32">
        <f>IF($B212&lt;=TermLow,SUM(R212:T212)-'Policy projection'!$C212*'Fund Projection'!$G212,0)</f>
        <v>0</v>
      </c>
      <c r="V212" s="33">
        <f t="shared" si="36"/>
        <v>0</v>
      </c>
      <c r="W212" s="31">
        <f>IF($B212&lt;=TermMed,'Policy projection'!$C212*(PremiumMed*VLOOKUP(PremiumMed,PremiumCharge,2)),0)</f>
        <v>0</v>
      </c>
      <c r="X212" s="32">
        <f>IF($B212&lt;=TermMed,'Policy projection'!$C212*(AllocPremMed*'Fund Projection'!$E212),0)</f>
        <v>0</v>
      </c>
      <c r="Y212" s="32">
        <f>IF($B212&lt;=TermMed,'Policy projection'!$E212*'Fund Projection'!$F212*AllocPremMed*VLOOKUP(TermMed-$B212,ExitCharge,2,TRUE),0)</f>
        <v>0</v>
      </c>
      <c r="Z212" s="32">
        <f>IF($B212&lt;=TermMed,SUM(W212:Y212)-'Policy projection'!$C212*'Fund Projection'!$G212,0)</f>
        <v>0</v>
      </c>
      <c r="AA212" s="33">
        <f t="shared" si="37"/>
        <v>0</v>
      </c>
      <c r="AB212" s="31">
        <f>IF($B212&lt;=TermHigh,'Policy projection'!$C212*(PremiumMed*VLOOKUP(PremiumMed,PremiumCharge,2)),0)</f>
        <v>0</v>
      </c>
      <c r="AC212" s="32">
        <f>IF($B212&lt;=TermHigh,'Policy projection'!$C212*(AllocPremMed*'Fund Projection'!$E212),0)</f>
        <v>0</v>
      </c>
      <c r="AD212" s="32">
        <f>IF($B212&lt;=TermHigh,'Policy projection'!$E212*'Fund Projection'!$F212*AllocPremMed*VLOOKUP(TermHigh-$B212,ExitCharge,2,TRUE),0)</f>
        <v>0</v>
      </c>
      <c r="AE212" s="32">
        <f>IF($B212&lt;=TermHigh,SUM(AB212:AD212)-'Policy projection'!$C212*'Fund Projection'!$G212,0)</f>
        <v>0</v>
      </c>
      <c r="AF212" s="33">
        <f t="shared" si="38"/>
        <v>0</v>
      </c>
      <c r="AG212" s="31">
        <f>IF($B212&lt;=TermLow,'Policy projection'!$C212*(PremiumHigh*VLOOKUP(PremiumHigh,PremiumCharge,2)),0)</f>
        <v>0</v>
      </c>
      <c r="AH212" s="32">
        <f>IF($B212&lt;=TermLow,'Policy projection'!$C212*(AllocPremHigh*'Fund Projection'!$E212),0)</f>
        <v>0</v>
      </c>
      <c r="AI212" s="32">
        <f>IF($B212&lt;=TermLow,'Policy projection'!$E212*'Fund Projection'!$F212*AllocPremHigh*VLOOKUP(TermLow-$B212,ExitCharge,2,TRUE),0)</f>
        <v>0</v>
      </c>
      <c r="AJ212" s="32">
        <f>IF($B212&lt;=TermLow,SUM(AG212:AI212)-'Policy projection'!$C212*'Fund Projection'!$G212,0)</f>
        <v>0</v>
      </c>
      <c r="AK212" s="33">
        <f t="shared" si="39"/>
        <v>0</v>
      </c>
      <c r="AL212" s="31">
        <f>IF($B212&lt;=TermMed,'Policy projection'!$C212*(PremiumHigh*VLOOKUP(PremiumHigh,PremiumCharge,2)),0)</f>
        <v>0</v>
      </c>
      <c r="AM212" s="32">
        <f>IF($B212&lt;=TermMed,'Policy projection'!$C212*(AllocPremHigh*'Fund Projection'!$E212),0)</f>
        <v>0</v>
      </c>
      <c r="AN212" s="32">
        <f>IF($B212&lt;=TermMed,'Policy projection'!$E212*'Fund Projection'!$F212*AllocPremHigh*VLOOKUP(TermMed-$B212,ExitCharge,2,TRUE),0)</f>
        <v>0</v>
      </c>
      <c r="AO212" s="32">
        <f>IF($B212&lt;=TermMed,SUM(AL212:AN212)-'Policy projection'!$C212*'Fund Projection'!$G212,0)</f>
        <v>0</v>
      </c>
      <c r="AP212" s="33">
        <f t="shared" si="40"/>
        <v>0</v>
      </c>
      <c r="AQ212" s="31">
        <f>IF($B212&lt;=TermHigh,'Policy projection'!$C212*(PremiumHigh*VLOOKUP(PremiumHigh,PremiumCharge,2)),0)</f>
        <v>0</v>
      </c>
      <c r="AR212" s="32">
        <f>IF($B212&lt;=TermHigh,'Policy projection'!$C212*(AllocPremHigh*'Fund Projection'!$E212),0)</f>
        <v>0</v>
      </c>
      <c r="AS212" s="32">
        <f>IF($B212&lt;=TermHigh,'Policy projection'!$E212*'Fund Projection'!$F212*AllocPremHigh*VLOOKUP(TermHigh-$B212,ExitCharge,2,TRUE),0)</f>
        <v>0</v>
      </c>
      <c r="AT212" s="32">
        <f>IF($B212&lt;=TermHigh,SUM(AQ212:AS212)-'Policy projection'!$C212*'Fund Projection'!$G212,0)</f>
        <v>0</v>
      </c>
      <c r="AU212" s="33">
        <f t="shared" si="41"/>
        <v>0</v>
      </c>
    </row>
    <row r="213" spans="1:47" x14ac:dyDescent="0.3">
      <c r="A213">
        <f t="shared" si="43"/>
        <v>208</v>
      </c>
      <c r="B213">
        <f t="shared" si="42"/>
        <v>18</v>
      </c>
      <c r="C213" s="31">
        <f>IF($B213&lt;=TermLow,'Policy projection'!$C213*(PremiumLow*VLOOKUP(PremiumLow,PremiumCharge,2)),0)</f>
        <v>0</v>
      </c>
      <c r="D213" s="32">
        <f>IF($B213&lt;=TermLow,'Policy projection'!$C213*(AllocPremLow*'Fund Projection'!$E213),0)</f>
        <v>0</v>
      </c>
      <c r="E213" s="32">
        <f>IF($B213&lt;=TermLow,'Policy projection'!$E213*'Fund Projection'!$F213*AllocPremLow*VLOOKUP(TermLow-$B213,ExitCharge,2,TRUE),0)</f>
        <v>0</v>
      </c>
      <c r="F213" s="32">
        <f>IF($B213&lt;=TermLow,SUM(C213:E213)-'Policy projection'!$C213*'Fund Projection'!$G213,0)</f>
        <v>0</v>
      </c>
      <c r="G213" s="33">
        <f t="shared" si="33"/>
        <v>0</v>
      </c>
      <c r="H213" s="31">
        <f>IF($B213&lt;=TermMed,'Policy projection'!$C213*(PremiumLow*VLOOKUP(PremiumLow,PremiumCharge,2)),0)</f>
        <v>0</v>
      </c>
      <c r="I213" s="32">
        <f>IF($B213&lt;=TermMed,'Policy projection'!$C213*(AllocPremLow*'Fund Projection'!$E213),0)</f>
        <v>0</v>
      </c>
      <c r="J213" s="32">
        <f>IF($B213&lt;=TermMed,'Policy projection'!$E213*'Fund Projection'!$F213*AllocPremLow*VLOOKUP(TermMed-$B213,ExitCharge,2,TRUE),0)</f>
        <v>0</v>
      </c>
      <c r="K213" s="32">
        <f>IF($B213&lt;=TermMed,SUM(H213:J213)-'Policy projection'!$C213*'Fund Projection'!$G213,0)</f>
        <v>0</v>
      </c>
      <c r="L213" s="33">
        <f t="shared" si="34"/>
        <v>0</v>
      </c>
      <c r="M213" s="31">
        <f>IF($B213&lt;=TermHigh,'Policy projection'!$C213*(PremiumLow*VLOOKUP(PremiumLow,PremiumCharge,2)),0)</f>
        <v>0</v>
      </c>
      <c r="N213" s="32">
        <f>IF($B213&lt;=TermHigh,'Policy projection'!$C213*(AllocPremLow*'Fund Projection'!$E213),0)</f>
        <v>0</v>
      </c>
      <c r="O213" s="32">
        <f>IF($B213&lt;=TermHigh,'Policy projection'!$E213*'Fund Projection'!$F213*AllocPremLow*VLOOKUP(TermHigh-$B213,ExitCharge,2,TRUE),0)</f>
        <v>0</v>
      </c>
      <c r="P213" s="32">
        <f>IF($B213&lt;=TermHigh,SUM(M213:O213)-'Policy projection'!$C213*'Fund Projection'!$G213,0)</f>
        <v>0</v>
      </c>
      <c r="Q213" s="33">
        <f t="shared" si="35"/>
        <v>0</v>
      </c>
      <c r="R213" s="31">
        <f>IF($B213&lt;=TermLow,'Policy projection'!$C213*(PremiumMed*VLOOKUP(PremiumMed,PremiumCharge,2)),0)</f>
        <v>0</v>
      </c>
      <c r="S213" s="32">
        <f>IF($B213&lt;=TermLow,'Policy projection'!$C213*(AllocPremMed*'Fund Projection'!$E213),0)</f>
        <v>0</v>
      </c>
      <c r="T213" s="32">
        <f>IF($B213&lt;=TermLow,'Policy projection'!$E213*'Fund Projection'!$F213*AllocPremMed*VLOOKUP(TermLow-$B213,ExitCharge,2,TRUE),0)</f>
        <v>0</v>
      </c>
      <c r="U213" s="32">
        <f>IF($B213&lt;=TermLow,SUM(R213:T213)-'Policy projection'!$C213*'Fund Projection'!$G213,0)</f>
        <v>0</v>
      </c>
      <c r="V213" s="33">
        <f t="shared" si="36"/>
        <v>0</v>
      </c>
      <c r="W213" s="31">
        <f>IF($B213&lt;=TermMed,'Policy projection'!$C213*(PremiumMed*VLOOKUP(PremiumMed,PremiumCharge,2)),0)</f>
        <v>0</v>
      </c>
      <c r="X213" s="32">
        <f>IF($B213&lt;=TermMed,'Policy projection'!$C213*(AllocPremMed*'Fund Projection'!$E213),0)</f>
        <v>0</v>
      </c>
      <c r="Y213" s="32">
        <f>IF($B213&lt;=TermMed,'Policy projection'!$E213*'Fund Projection'!$F213*AllocPremMed*VLOOKUP(TermMed-$B213,ExitCharge,2,TRUE),0)</f>
        <v>0</v>
      </c>
      <c r="Z213" s="32">
        <f>IF($B213&lt;=TermMed,SUM(W213:Y213)-'Policy projection'!$C213*'Fund Projection'!$G213,0)</f>
        <v>0</v>
      </c>
      <c r="AA213" s="33">
        <f t="shared" si="37"/>
        <v>0</v>
      </c>
      <c r="AB213" s="31">
        <f>IF($B213&lt;=TermHigh,'Policy projection'!$C213*(PremiumMed*VLOOKUP(PremiumMed,PremiumCharge,2)),0)</f>
        <v>0</v>
      </c>
      <c r="AC213" s="32">
        <f>IF($B213&lt;=TermHigh,'Policy projection'!$C213*(AllocPremMed*'Fund Projection'!$E213),0)</f>
        <v>0</v>
      </c>
      <c r="AD213" s="32">
        <f>IF($B213&lt;=TermHigh,'Policy projection'!$E213*'Fund Projection'!$F213*AllocPremMed*VLOOKUP(TermHigh-$B213,ExitCharge,2,TRUE),0)</f>
        <v>0</v>
      </c>
      <c r="AE213" s="32">
        <f>IF($B213&lt;=TermHigh,SUM(AB213:AD213)-'Policy projection'!$C213*'Fund Projection'!$G213,0)</f>
        <v>0</v>
      </c>
      <c r="AF213" s="33">
        <f t="shared" si="38"/>
        <v>0</v>
      </c>
      <c r="AG213" s="31">
        <f>IF($B213&lt;=TermLow,'Policy projection'!$C213*(PremiumHigh*VLOOKUP(PremiumHigh,PremiumCharge,2)),0)</f>
        <v>0</v>
      </c>
      <c r="AH213" s="32">
        <f>IF($B213&lt;=TermLow,'Policy projection'!$C213*(AllocPremHigh*'Fund Projection'!$E213),0)</f>
        <v>0</v>
      </c>
      <c r="AI213" s="32">
        <f>IF($B213&lt;=TermLow,'Policy projection'!$E213*'Fund Projection'!$F213*AllocPremHigh*VLOOKUP(TermLow-$B213,ExitCharge,2,TRUE),0)</f>
        <v>0</v>
      </c>
      <c r="AJ213" s="32">
        <f>IF($B213&lt;=TermLow,SUM(AG213:AI213)-'Policy projection'!$C213*'Fund Projection'!$G213,0)</f>
        <v>0</v>
      </c>
      <c r="AK213" s="33">
        <f t="shared" si="39"/>
        <v>0</v>
      </c>
      <c r="AL213" s="31">
        <f>IF($B213&lt;=TermMed,'Policy projection'!$C213*(PremiumHigh*VLOOKUP(PremiumHigh,PremiumCharge,2)),0)</f>
        <v>0</v>
      </c>
      <c r="AM213" s="32">
        <f>IF($B213&lt;=TermMed,'Policy projection'!$C213*(AllocPremHigh*'Fund Projection'!$E213),0)</f>
        <v>0</v>
      </c>
      <c r="AN213" s="32">
        <f>IF($B213&lt;=TermMed,'Policy projection'!$E213*'Fund Projection'!$F213*AllocPremHigh*VLOOKUP(TermMed-$B213,ExitCharge,2,TRUE),0)</f>
        <v>0</v>
      </c>
      <c r="AO213" s="32">
        <f>IF($B213&lt;=TermMed,SUM(AL213:AN213)-'Policy projection'!$C213*'Fund Projection'!$G213,0)</f>
        <v>0</v>
      </c>
      <c r="AP213" s="33">
        <f t="shared" si="40"/>
        <v>0</v>
      </c>
      <c r="AQ213" s="31">
        <f>IF($B213&lt;=TermHigh,'Policy projection'!$C213*(PremiumHigh*VLOOKUP(PremiumHigh,PremiumCharge,2)),0)</f>
        <v>0</v>
      </c>
      <c r="AR213" s="32">
        <f>IF($B213&lt;=TermHigh,'Policy projection'!$C213*(AllocPremHigh*'Fund Projection'!$E213),0)</f>
        <v>0</v>
      </c>
      <c r="AS213" s="32">
        <f>IF($B213&lt;=TermHigh,'Policy projection'!$E213*'Fund Projection'!$F213*AllocPremHigh*VLOOKUP(TermHigh-$B213,ExitCharge,2,TRUE),0)</f>
        <v>0</v>
      </c>
      <c r="AT213" s="32">
        <f>IF($B213&lt;=TermHigh,SUM(AQ213:AS213)-'Policy projection'!$C213*'Fund Projection'!$G213,0)</f>
        <v>0</v>
      </c>
      <c r="AU213" s="33">
        <f t="shared" si="41"/>
        <v>0</v>
      </c>
    </row>
    <row r="214" spans="1:47" x14ac:dyDescent="0.3">
      <c r="A214">
        <f t="shared" si="43"/>
        <v>209</v>
      </c>
      <c r="B214">
        <f t="shared" si="42"/>
        <v>18</v>
      </c>
      <c r="C214" s="31">
        <f>IF($B214&lt;=TermLow,'Policy projection'!$C214*(PremiumLow*VLOOKUP(PremiumLow,PremiumCharge,2)),0)</f>
        <v>0</v>
      </c>
      <c r="D214" s="32">
        <f>IF($B214&lt;=TermLow,'Policy projection'!$C214*(AllocPremLow*'Fund Projection'!$E214),0)</f>
        <v>0</v>
      </c>
      <c r="E214" s="32">
        <f>IF($B214&lt;=TermLow,'Policy projection'!$E214*'Fund Projection'!$F214*AllocPremLow*VLOOKUP(TermLow-$B214,ExitCharge,2,TRUE),0)</f>
        <v>0</v>
      </c>
      <c r="F214" s="32">
        <f>IF($B214&lt;=TermLow,SUM(C214:E214)-'Policy projection'!$C214*'Fund Projection'!$G214,0)</f>
        <v>0</v>
      </c>
      <c r="G214" s="33">
        <f t="shared" si="33"/>
        <v>0</v>
      </c>
      <c r="H214" s="31">
        <f>IF($B214&lt;=TermMed,'Policy projection'!$C214*(PremiumLow*VLOOKUP(PremiumLow,PremiumCharge,2)),0)</f>
        <v>0</v>
      </c>
      <c r="I214" s="32">
        <f>IF($B214&lt;=TermMed,'Policy projection'!$C214*(AllocPremLow*'Fund Projection'!$E214),0)</f>
        <v>0</v>
      </c>
      <c r="J214" s="32">
        <f>IF($B214&lt;=TermMed,'Policy projection'!$E214*'Fund Projection'!$F214*AllocPremLow*VLOOKUP(TermMed-$B214,ExitCharge,2,TRUE),0)</f>
        <v>0</v>
      </c>
      <c r="K214" s="32">
        <f>IF($B214&lt;=TermMed,SUM(H214:J214)-'Policy projection'!$C214*'Fund Projection'!$G214,0)</f>
        <v>0</v>
      </c>
      <c r="L214" s="33">
        <f t="shared" si="34"/>
        <v>0</v>
      </c>
      <c r="M214" s="31">
        <f>IF($B214&lt;=TermHigh,'Policy projection'!$C214*(PremiumLow*VLOOKUP(PremiumLow,PremiumCharge,2)),0)</f>
        <v>0</v>
      </c>
      <c r="N214" s="32">
        <f>IF($B214&lt;=TermHigh,'Policy projection'!$C214*(AllocPremLow*'Fund Projection'!$E214),0)</f>
        <v>0</v>
      </c>
      <c r="O214" s="32">
        <f>IF($B214&lt;=TermHigh,'Policy projection'!$E214*'Fund Projection'!$F214*AllocPremLow*VLOOKUP(TermHigh-$B214,ExitCharge,2,TRUE),0)</f>
        <v>0</v>
      </c>
      <c r="P214" s="32">
        <f>IF($B214&lt;=TermHigh,SUM(M214:O214)-'Policy projection'!$C214*'Fund Projection'!$G214,0)</f>
        <v>0</v>
      </c>
      <c r="Q214" s="33">
        <f t="shared" si="35"/>
        <v>0</v>
      </c>
      <c r="R214" s="31">
        <f>IF($B214&lt;=TermLow,'Policy projection'!$C214*(PremiumMed*VLOOKUP(PremiumMed,PremiumCharge,2)),0)</f>
        <v>0</v>
      </c>
      <c r="S214" s="32">
        <f>IF($B214&lt;=TermLow,'Policy projection'!$C214*(AllocPremMed*'Fund Projection'!$E214),0)</f>
        <v>0</v>
      </c>
      <c r="T214" s="32">
        <f>IF($B214&lt;=TermLow,'Policy projection'!$E214*'Fund Projection'!$F214*AllocPremMed*VLOOKUP(TermLow-$B214,ExitCharge,2,TRUE),0)</f>
        <v>0</v>
      </c>
      <c r="U214" s="32">
        <f>IF($B214&lt;=TermLow,SUM(R214:T214)-'Policy projection'!$C214*'Fund Projection'!$G214,0)</f>
        <v>0</v>
      </c>
      <c r="V214" s="33">
        <f t="shared" si="36"/>
        <v>0</v>
      </c>
      <c r="W214" s="31">
        <f>IF($B214&lt;=TermMed,'Policy projection'!$C214*(PremiumMed*VLOOKUP(PremiumMed,PremiumCharge,2)),0)</f>
        <v>0</v>
      </c>
      <c r="X214" s="32">
        <f>IF($B214&lt;=TermMed,'Policy projection'!$C214*(AllocPremMed*'Fund Projection'!$E214),0)</f>
        <v>0</v>
      </c>
      <c r="Y214" s="32">
        <f>IF($B214&lt;=TermMed,'Policy projection'!$E214*'Fund Projection'!$F214*AllocPremMed*VLOOKUP(TermMed-$B214,ExitCharge,2,TRUE),0)</f>
        <v>0</v>
      </c>
      <c r="Z214" s="32">
        <f>IF($B214&lt;=TermMed,SUM(W214:Y214)-'Policy projection'!$C214*'Fund Projection'!$G214,0)</f>
        <v>0</v>
      </c>
      <c r="AA214" s="33">
        <f t="shared" si="37"/>
        <v>0</v>
      </c>
      <c r="AB214" s="31">
        <f>IF($B214&lt;=TermHigh,'Policy projection'!$C214*(PremiumMed*VLOOKUP(PremiumMed,PremiumCharge,2)),0)</f>
        <v>0</v>
      </c>
      <c r="AC214" s="32">
        <f>IF($B214&lt;=TermHigh,'Policy projection'!$C214*(AllocPremMed*'Fund Projection'!$E214),0)</f>
        <v>0</v>
      </c>
      <c r="AD214" s="32">
        <f>IF($B214&lt;=TermHigh,'Policy projection'!$E214*'Fund Projection'!$F214*AllocPremMed*VLOOKUP(TermHigh-$B214,ExitCharge,2,TRUE),0)</f>
        <v>0</v>
      </c>
      <c r="AE214" s="32">
        <f>IF($B214&lt;=TermHigh,SUM(AB214:AD214)-'Policy projection'!$C214*'Fund Projection'!$G214,0)</f>
        <v>0</v>
      </c>
      <c r="AF214" s="33">
        <f t="shared" si="38"/>
        <v>0</v>
      </c>
      <c r="AG214" s="31">
        <f>IF($B214&lt;=TermLow,'Policy projection'!$C214*(PremiumHigh*VLOOKUP(PremiumHigh,PremiumCharge,2)),0)</f>
        <v>0</v>
      </c>
      <c r="AH214" s="32">
        <f>IF($B214&lt;=TermLow,'Policy projection'!$C214*(AllocPremHigh*'Fund Projection'!$E214),0)</f>
        <v>0</v>
      </c>
      <c r="AI214" s="32">
        <f>IF($B214&lt;=TermLow,'Policy projection'!$E214*'Fund Projection'!$F214*AllocPremHigh*VLOOKUP(TermLow-$B214,ExitCharge,2,TRUE),0)</f>
        <v>0</v>
      </c>
      <c r="AJ214" s="32">
        <f>IF($B214&lt;=TermLow,SUM(AG214:AI214)-'Policy projection'!$C214*'Fund Projection'!$G214,0)</f>
        <v>0</v>
      </c>
      <c r="AK214" s="33">
        <f t="shared" si="39"/>
        <v>0</v>
      </c>
      <c r="AL214" s="31">
        <f>IF($B214&lt;=TermMed,'Policy projection'!$C214*(PremiumHigh*VLOOKUP(PremiumHigh,PremiumCharge,2)),0)</f>
        <v>0</v>
      </c>
      <c r="AM214" s="32">
        <f>IF($B214&lt;=TermMed,'Policy projection'!$C214*(AllocPremHigh*'Fund Projection'!$E214),0)</f>
        <v>0</v>
      </c>
      <c r="AN214" s="32">
        <f>IF($B214&lt;=TermMed,'Policy projection'!$E214*'Fund Projection'!$F214*AllocPremHigh*VLOOKUP(TermMed-$B214,ExitCharge,2,TRUE),0)</f>
        <v>0</v>
      </c>
      <c r="AO214" s="32">
        <f>IF($B214&lt;=TermMed,SUM(AL214:AN214)-'Policy projection'!$C214*'Fund Projection'!$G214,0)</f>
        <v>0</v>
      </c>
      <c r="AP214" s="33">
        <f t="shared" si="40"/>
        <v>0</v>
      </c>
      <c r="AQ214" s="31">
        <f>IF($B214&lt;=TermHigh,'Policy projection'!$C214*(PremiumHigh*VLOOKUP(PremiumHigh,PremiumCharge,2)),0)</f>
        <v>0</v>
      </c>
      <c r="AR214" s="32">
        <f>IF($B214&lt;=TermHigh,'Policy projection'!$C214*(AllocPremHigh*'Fund Projection'!$E214),0)</f>
        <v>0</v>
      </c>
      <c r="AS214" s="32">
        <f>IF($B214&lt;=TermHigh,'Policy projection'!$E214*'Fund Projection'!$F214*AllocPremHigh*VLOOKUP(TermHigh-$B214,ExitCharge,2,TRUE),0)</f>
        <v>0</v>
      </c>
      <c r="AT214" s="32">
        <f>IF($B214&lt;=TermHigh,SUM(AQ214:AS214)-'Policy projection'!$C214*'Fund Projection'!$G214,0)</f>
        <v>0</v>
      </c>
      <c r="AU214" s="33">
        <f t="shared" si="41"/>
        <v>0</v>
      </c>
    </row>
    <row r="215" spans="1:47" x14ac:dyDescent="0.3">
      <c r="A215">
        <f t="shared" si="43"/>
        <v>210</v>
      </c>
      <c r="B215">
        <f t="shared" si="42"/>
        <v>18</v>
      </c>
      <c r="C215" s="31">
        <f>IF($B215&lt;=TermLow,'Policy projection'!$C215*(PremiumLow*VLOOKUP(PremiumLow,PremiumCharge,2)),0)</f>
        <v>0</v>
      </c>
      <c r="D215" s="32">
        <f>IF($B215&lt;=TermLow,'Policy projection'!$C215*(AllocPremLow*'Fund Projection'!$E215),0)</f>
        <v>0</v>
      </c>
      <c r="E215" s="32">
        <f>IF($B215&lt;=TermLow,'Policy projection'!$E215*'Fund Projection'!$F215*AllocPremLow*VLOOKUP(TermLow-$B215,ExitCharge,2,TRUE),0)</f>
        <v>0</v>
      </c>
      <c r="F215" s="32">
        <f>IF($B215&lt;=TermLow,SUM(C215:E215)-'Policy projection'!$C215*'Fund Projection'!$G215,0)</f>
        <v>0</v>
      </c>
      <c r="G215" s="33">
        <f t="shared" si="33"/>
        <v>0</v>
      </c>
      <c r="H215" s="31">
        <f>IF($B215&lt;=TermMed,'Policy projection'!$C215*(PremiumLow*VLOOKUP(PremiumLow,PremiumCharge,2)),0)</f>
        <v>0</v>
      </c>
      <c r="I215" s="32">
        <f>IF($B215&lt;=TermMed,'Policy projection'!$C215*(AllocPremLow*'Fund Projection'!$E215),0)</f>
        <v>0</v>
      </c>
      <c r="J215" s="32">
        <f>IF($B215&lt;=TermMed,'Policy projection'!$E215*'Fund Projection'!$F215*AllocPremLow*VLOOKUP(TermMed-$B215,ExitCharge,2,TRUE),0)</f>
        <v>0</v>
      </c>
      <c r="K215" s="32">
        <f>IF($B215&lt;=TermMed,SUM(H215:J215)-'Policy projection'!$C215*'Fund Projection'!$G215,0)</f>
        <v>0</v>
      </c>
      <c r="L215" s="33">
        <f t="shared" si="34"/>
        <v>0</v>
      </c>
      <c r="M215" s="31">
        <f>IF($B215&lt;=TermHigh,'Policy projection'!$C215*(PremiumLow*VLOOKUP(PremiumLow,PremiumCharge,2)),0)</f>
        <v>0</v>
      </c>
      <c r="N215" s="32">
        <f>IF($B215&lt;=TermHigh,'Policy projection'!$C215*(AllocPremLow*'Fund Projection'!$E215),0)</f>
        <v>0</v>
      </c>
      <c r="O215" s="32">
        <f>IF($B215&lt;=TermHigh,'Policy projection'!$E215*'Fund Projection'!$F215*AllocPremLow*VLOOKUP(TermHigh-$B215,ExitCharge,2,TRUE),0)</f>
        <v>0</v>
      </c>
      <c r="P215" s="32">
        <f>IF($B215&lt;=TermHigh,SUM(M215:O215)-'Policy projection'!$C215*'Fund Projection'!$G215,0)</f>
        <v>0</v>
      </c>
      <c r="Q215" s="33">
        <f t="shared" si="35"/>
        <v>0</v>
      </c>
      <c r="R215" s="31">
        <f>IF($B215&lt;=TermLow,'Policy projection'!$C215*(PremiumMed*VLOOKUP(PremiumMed,PremiumCharge,2)),0)</f>
        <v>0</v>
      </c>
      <c r="S215" s="32">
        <f>IF($B215&lt;=TermLow,'Policy projection'!$C215*(AllocPremMed*'Fund Projection'!$E215),0)</f>
        <v>0</v>
      </c>
      <c r="T215" s="32">
        <f>IF($B215&lt;=TermLow,'Policy projection'!$E215*'Fund Projection'!$F215*AllocPremMed*VLOOKUP(TermLow-$B215,ExitCharge,2,TRUE),0)</f>
        <v>0</v>
      </c>
      <c r="U215" s="32">
        <f>IF($B215&lt;=TermLow,SUM(R215:T215)-'Policy projection'!$C215*'Fund Projection'!$G215,0)</f>
        <v>0</v>
      </c>
      <c r="V215" s="33">
        <f t="shared" si="36"/>
        <v>0</v>
      </c>
      <c r="W215" s="31">
        <f>IF($B215&lt;=TermMed,'Policy projection'!$C215*(PremiumMed*VLOOKUP(PremiumMed,PremiumCharge,2)),0)</f>
        <v>0</v>
      </c>
      <c r="X215" s="32">
        <f>IF($B215&lt;=TermMed,'Policy projection'!$C215*(AllocPremMed*'Fund Projection'!$E215),0)</f>
        <v>0</v>
      </c>
      <c r="Y215" s="32">
        <f>IF($B215&lt;=TermMed,'Policy projection'!$E215*'Fund Projection'!$F215*AllocPremMed*VLOOKUP(TermMed-$B215,ExitCharge,2,TRUE),0)</f>
        <v>0</v>
      </c>
      <c r="Z215" s="32">
        <f>IF($B215&lt;=TermMed,SUM(W215:Y215)-'Policy projection'!$C215*'Fund Projection'!$G215,0)</f>
        <v>0</v>
      </c>
      <c r="AA215" s="33">
        <f t="shared" si="37"/>
        <v>0</v>
      </c>
      <c r="AB215" s="31">
        <f>IF($B215&lt;=TermHigh,'Policy projection'!$C215*(PremiumMed*VLOOKUP(PremiumMed,PremiumCharge,2)),0)</f>
        <v>0</v>
      </c>
      <c r="AC215" s="32">
        <f>IF($B215&lt;=TermHigh,'Policy projection'!$C215*(AllocPremMed*'Fund Projection'!$E215),0)</f>
        <v>0</v>
      </c>
      <c r="AD215" s="32">
        <f>IF($B215&lt;=TermHigh,'Policy projection'!$E215*'Fund Projection'!$F215*AllocPremMed*VLOOKUP(TermHigh-$B215,ExitCharge,2,TRUE),0)</f>
        <v>0</v>
      </c>
      <c r="AE215" s="32">
        <f>IF($B215&lt;=TermHigh,SUM(AB215:AD215)-'Policy projection'!$C215*'Fund Projection'!$G215,0)</f>
        <v>0</v>
      </c>
      <c r="AF215" s="33">
        <f t="shared" si="38"/>
        <v>0</v>
      </c>
      <c r="AG215" s="31">
        <f>IF($B215&lt;=TermLow,'Policy projection'!$C215*(PremiumHigh*VLOOKUP(PremiumHigh,PremiumCharge,2)),0)</f>
        <v>0</v>
      </c>
      <c r="AH215" s="32">
        <f>IF($B215&lt;=TermLow,'Policy projection'!$C215*(AllocPremHigh*'Fund Projection'!$E215),0)</f>
        <v>0</v>
      </c>
      <c r="AI215" s="32">
        <f>IF($B215&lt;=TermLow,'Policy projection'!$E215*'Fund Projection'!$F215*AllocPremHigh*VLOOKUP(TermLow-$B215,ExitCharge,2,TRUE),0)</f>
        <v>0</v>
      </c>
      <c r="AJ215" s="32">
        <f>IF($B215&lt;=TermLow,SUM(AG215:AI215)-'Policy projection'!$C215*'Fund Projection'!$G215,0)</f>
        <v>0</v>
      </c>
      <c r="AK215" s="33">
        <f t="shared" si="39"/>
        <v>0</v>
      </c>
      <c r="AL215" s="31">
        <f>IF($B215&lt;=TermMed,'Policy projection'!$C215*(PremiumHigh*VLOOKUP(PremiumHigh,PremiumCharge,2)),0)</f>
        <v>0</v>
      </c>
      <c r="AM215" s="32">
        <f>IF($B215&lt;=TermMed,'Policy projection'!$C215*(AllocPremHigh*'Fund Projection'!$E215),0)</f>
        <v>0</v>
      </c>
      <c r="AN215" s="32">
        <f>IF($B215&lt;=TermMed,'Policy projection'!$E215*'Fund Projection'!$F215*AllocPremHigh*VLOOKUP(TermMed-$B215,ExitCharge,2,TRUE),0)</f>
        <v>0</v>
      </c>
      <c r="AO215" s="32">
        <f>IF($B215&lt;=TermMed,SUM(AL215:AN215)-'Policy projection'!$C215*'Fund Projection'!$G215,0)</f>
        <v>0</v>
      </c>
      <c r="AP215" s="33">
        <f t="shared" si="40"/>
        <v>0</v>
      </c>
      <c r="AQ215" s="31">
        <f>IF($B215&lt;=TermHigh,'Policy projection'!$C215*(PremiumHigh*VLOOKUP(PremiumHigh,PremiumCharge,2)),0)</f>
        <v>0</v>
      </c>
      <c r="AR215" s="32">
        <f>IF($B215&lt;=TermHigh,'Policy projection'!$C215*(AllocPremHigh*'Fund Projection'!$E215),0)</f>
        <v>0</v>
      </c>
      <c r="AS215" s="32">
        <f>IF($B215&lt;=TermHigh,'Policy projection'!$E215*'Fund Projection'!$F215*AllocPremHigh*VLOOKUP(TermHigh-$B215,ExitCharge,2,TRUE),0)</f>
        <v>0</v>
      </c>
      <c r="AT215" s="32">
        <f>IF($B215&lt;=TermHigh,SUM(AQ215:AS215)-'Policy projection'!$C215*'Fund Projection'!$G215,0)</f>
        <v>0</v>
      </c>
      <c r="AU215" s="33">
        <f t="shared" si="41"/>
        <v>0</v>
      </c>
    </row>
    <row r="216" spans="1:47" x14ac:dyDescent="0.3">
      <c r="A216">
        <f t="shared" si="43"/>
        <v>211</v>
      </c>
      <c r="B216">
        <f t="shared" si="42"/>
        <v>18</v>
      </c>
      <c r="C216" s="31">
        <f>IF($B216&lt;=TermLow,'Policy projection'!$C216*(PremiumLow*VLOOKUP(PremiumLow,PremiumCharge,2)),0)</f>
        <v>0</v>
      </c>
      <c r="D216" s="32">
        <f>IF($B216&lt;=TermLow,'Policy projection'!$C216*(AllocPremLow*'Fund Projection'!$E216),0)</f>
        <v>0</v>
      </c>
      <c r="E216" s="32">
        <f>IF($B216&lt;=TermLow,'Policy projection'!$E216*'Fund Projection'!$F216*AllocPremLow*VLOOKUP(TermLow-$B216,ExitCharge,2,TRUE),0)</f>
        <v>0</v>
      </c>
      <c r="F216" s="32">
        <f>IF($B216&lt;=TermLow,SUM(C216:E216)-'Policy projection'!$C216*'Fund Projection'!$G216,0)</f>
        <v>0</v>
      </c>
      <c r="G216" s="33">
        <f t="shared" si="33"/>
        <v>0</v>
      </c>
      <c r="H216" s="31">
        <f>IF($B216&lt;=TermMed,'Policy projection'!$C216*(PremiumLow*VLOOKUP(PremiumLow,PremiumCharge,2)),0)</f>
        <v>0</v>
      </c>
      <c r="I216" s="32">
        <f>IF($B216&lt;=TermMed,'Policy projection'!$C216*(AllocPremLow*'Fund Projection'!$E216),0)</f>
        <v>0</v>
      </c>
      <c r="J216" s="32">
        <f>IF($B216&lt;=TermMed,'Policy projection'!$E216*'Fund Projection'!$F216*AllocPremLow*VLOOKUP(TermMed-$B216,ExitCharge,2,TRUE),0)</f>
        <v>0</v>
      </c>
      <c r="K216" s="32">
        <f>IF($B216&lt;=TermMed,SUM(H216:J216)-'Policy projection'!$C216*'Fund Projection'!$G216,0)</f>
        <v>0</v>
      </c>
      <c r="L216" s="33">
        <f t="shared" si="34"/>
        <v>0</v>
      </c>
      <c r="M216" s="31">
        <f>IF($B216&lt;=TermHigh,'Policy projection'!$C216*(PremiumLow*VLOOKUP(PremiumLow,PremiumCharge,2)),0)</f>
        <v>0</v>
      </c>
      <c r="N216" s="32">
        <f>IF($B216&lt;=TermHigh,'Policy projection'!$C216*(AllocPremLow*'Fund Projection'!$E216),0)</f>
        <v>0</v>
      </c>
      <c r="O216" s="32">
        <f>IF($B216&lt;=TermHigh,'Policy projection'!$E216*'Fund Projection'!$F216*AllocPremLow*VLOOKUP(TermHigh-$B216,ExitCharge,2,TRUE),0)</f>
        <v>0</v>
      </c>
      <c r="P216" s="32">
        <f>IF($B216&lt;=TermHigh,SUM(M216:O216)-'Policy projection'!$C216*'Fund Projection'!$G216,0)</f>
        <v>0</v>
      </c>
      <c r="Q216" s="33">
        <f t="shared" si="35"/>
        <v>0</v>
      </c>
      <c r="R216" s="31">
        <f>IF($B216&lt;=TermLow,'Policy projection'!$C216*(PremiumMed*VLOOKUP(PremiumMed,PremiumCharge,2)),0)</f>
        <v>0</v>
      </c>
      <c r="S216" s="32">
        <f>IF($B216&lt;=TermLow,'Policy projection'!$C216*(AllocPremMed*'Fund Projection'!$E216),0)</f>
        <v>0</v>
      </c>
      <c r="T216" s="32">
        <f>IF($B216&lt;=TermLow,'Policy projection'!$E216*'Fund Projection'!$F216*AllocPremMed*VLOOKUP(TermLow-$B216,ExitCharge,2,TRUE),0)</f>
        <v>0</v>
      </c>
      <c r="U216" s="32">
        <f>IF($B216&lt;=TermLow,SUM(R216:T216)-'Policy projection'!$C216*'Fund Projection'!$G216,0)</f>
        <v>0</v>
      </c>
      <c r="V216" s="33">
        <f t="shared" si="36"/>
        <v>0</v>
      </c>
      <c r="W216" s="31">
        <f>IF($B216&lt;=TermMed,'Policy projection'!$C216*(PremiumMed*VLOOKUP(PremiumMed,PremiumCharge,2)),0)</f>
        <v>0</v>
      </c>
      <c r="X216" s="32">
        <f>IF($B216&lt;=TermMed,'Policy projection'!$C216*(AllocPremMed*'Fund Projection'!$E216),0)</f>
        <v>0</v>
      </c>
      <c r="Y216" s="32">
        <f>IF($B216&lt;=TermMed,'Policy projection'!$E216*'Fund Projection'!$F216*AllocPremMed*VLOOKUP(TermMed-$B216,ExitCharge,2,TRUE),0)</f>
        <v>0</v>
      </c>
      <c r="Z216" s="32">
        <f>IF($B216&lt;=TermMed,SUM(W216:Y216)-'Policy projection'!$C216*'Fund Projection'!$G216,0)</f>
        <v>0</v>
      </c>
      <c r="AA216" s="33">
        <f t="shared" si="37"/>
        <v>0</v>
      </c>
      <c r="AB216" s="31">
        <f>IF($B216&lt;=TermHigh,'Policy projection'!$C216*(PremiumMed*VLOOKUP(PremiumMed,PremiumCharge,2)),0)</f>
        <v>0</v>
      </c>
      <c r="AC216" s="32">
        <f>IF($B216&lt;=TermHigh,'Policy projection'!$C216*(AllocPremMed*'Fund Projection'!$E216),0)</f>
        <v>0</v>
      </c>
      <c r="AD216" s="32">
        <f>IF($B216&lt;=TermHigh,'Policy projection'!$E216*'Fund Projection'!$F216*AllocPremMed*VLOOKUP(TermHigh-$B216,ExitCharge,2,TRUE),0)</f>
        <v>0</v>
      </c>
      <c r="AE216" s="32">
        <f>IF($B216&lt;=TermHigh,SUM(AB216:AD216)-'Policy projection'!$C216*'Fund Projection'!$G216,0)</f>
        <v>0</v>
      </c>
      <c r="AF216" s="33">
        <f t="shared" si="38"/>
        <v>0</v>
      </c>
      <c r="AG216" s="31">
        <f>IF($B216&lt;=TermLow,'Policy projection'!$C216*(PremiumHigh*VLOOKUP(PremiumHigh,PremiumCharge,2)),0)</f>
        <v>0</v>
      </c>
      <c r="AH216" s="32">
        <f>IF($B216&lt;=TermLow,'Policy projection'!$C216*(AllocPremHigh*'Fund Projection'!$E216),0)</f>
        <v>0</v>
      </c>
      <c r="AI216" s="32">
        <f>IF($B216&lt;=TermLow,'Policy projection'!$E216*'Fund Projection'!$F216*AllocPremHigh*VLOOKUP(TermLow-$B216,ExitCharge,2,TRUE),0)</f>
        <v>0</v>
      </c>
      <c r="AJ216" s="32">
        <f>IF($B216&lt;=TermLow,SUM(AG216:AI216)-'Policy projection'!$C216*'Fund Projection'!$G216,0)</f>
        <v>0</v>
      </c>
      <c r="AK216" s="33">
        <f t="shared" si="39"/>
        <v>0</v>
      </c>
      <c r="AL216" s="31">
        <f>IF($B216&lt;=TermMed,'Policy projection'!$C216*(PremiumHigh*VLOOKUP(PremiumHigh,PremiumCharge,2)),0)</f>
        <v>0</v>
      </c>
      <c r="AM216" s="32">
        <f>IF($B216&lt;=TermMed,'Policy projection'!$C216*(AllocPremHigh*'Fund Projection'!$E216),0)</f>
        <v>0</v>
      </c>
      <c r="AN216" s="32">
        <f>IF($B216&lt;=TermMed,'Policy projection'!$E216*'Fund Projection'!$F216*AllocPremHigh*VLOOKUP(TermMed-$B216,ExitCharge,2,TRUE),0)</f>
        <v>0</v>
      </c>
      <c r="AO216" s="32">
        <f>IF($B216&lt;=TermMed,SUM(AL216:AN216)-'Policy projection'!$C216*'Fund Projection'!$G216,0)</f>
        <v>0</v>
      </c>
      <c r="AP216" s="33">
        <f t="shared" si="40"/>
        <v>0</v>
      </c>
      <c r="AQ216" s="31">
        <f>IF($B216&lt;=TermHigh,'Policy projection'!$C216*(PremiumHigh*VLOOKUP(PremiumHigh,PremiumCharge,2)),0)</f>
        <v>0</v>
      </c>
      <c r="AR216" s="32">
        <f>IF($B216&lt;=TermHigh,'Policy projection'!$C216*(AllocPremHigh*'Fund Projection'!$E216),0)</f>
        <v>0</v>
      </c>
      <c r="AS216" s="32">
        <f>IF($B216&lt;=TermHigh,'Policy projection'!$E216*'Fund Projection'!$F216*AllocPremHigh*VLOOKUP(TermHigh-$B216,ExitCharge,2,TRUE),0)</f>
        <v>0</v>
      </c>
      <c r="AT216" s="32">
        <f>IF($B216&lt;=TermHigh,SUM(AQ216:AS216)-'Policy projection'!$C216*'Fund Projection'!$G216,0)</f>
        <v>0</v>
      </c>
      <c r="AU216" s="33">
        <f t="shared" si="41"/>
        <v>0</v>
      </c>
    </row>
    <row r="217" spans="1:47" x14ac:dyDescent="0.3">
      <c r="A217">
        <f t="shared" si="43"/>
        <v>212</v>
      </c>
      <c r="B217">
        <f t="shared" si="42"/>
        <v>18</v>
      </c>
      <c r="C217" s="31">
        <f>IF($B217&lt;=TermLow,'Policy projection'!$C217*(PremiumLow*VLOOKUP(PremiumLow,PremiumCharge,2)),0)</f>
        <v>0</v>
      </c>
      <c r="D217" s="32">
        <f>IF($B217&lt;=TermLow,'Policy projection'!$C217*(AllocPremLow*'Fund Projection'!$E217),0)</f>
        <v>0</v>
      </c>
      <c r="E217" s="32">
        <f>IF($B217&lt;=TermLow,'Policy projection'!$E217*'Fund Projection'!$F217*AllocPremLow*VLOOKUP(TermLow-$B217,ExitCharge,2,TRUE),0)</f>
        <v>0</v>
      </c>
      <c r="F217" s="32">
        <f>IF($B217&lt;=TermLow,SUM(C217:E217)-'Policy projection'!$C217*'Fund Projection'!$G217,0)</f>
        <v>0</v>
      </c>
      <c r="G217" s="33">
        <f t="shared" si="33"/>
        <v>0</v>
      </c>
      <c r="H217" s="31">
        <f>IF($B217&lt;=TermMed,'Policy projection'!$C217*(PremiumLow*VLOOKUP(PremiumLow,PremiumCharge,2)),0)</f>
        <v>0</v>
      </c>
      <c r="I217" s="32">
        <f>IF($B217&lt;=TermMed,'Policy projection'!$C217*(AllocPremLow*'Fund Projection'!$E217),0)</f>
        <v>0</v>
      </c>
      <c r="J217" s="32">
        <f>IF($B217&lt;=TermMed,'Policy projection'!$E217*'Fund Projection'!$F217*AllocPremLow*VLOOKUP(TermMed-$B217,ExitCharge,2,TRUE),0)</f>
        <v>0</v>
      </c>
      <c r="K217" s="32">
        <f>IF($B217&lt;=TermMed,SUM(H217:J217)-'Policy projection'!$C217*'Fund Projection'!$G217,0)</f>
        <v>0</v>
      </c>
      <c r="L217" s="33">
        <f t="shared" si="34"/>
        <v>0</v>
      </c>
      <c r="M217" s="31">
        <f>IF($B217&lt;=TermHigh,'Policy projection'!$C217*(PremiumLow*VLOOKUP(PremiumLow,PremiumCharge,2)),0)</f>
        <v>0</v>
      </c>
      <c r="N217" s="32">
        <f>IF($B217&lt;=TermHigh,'Policy projection'!$C217*(AllocPremLow*'Fund Projection'!$E217),0)</f>
        <v>0</v>
      </c>
      <c r="O217" s="32">
        <f>IF($B217&lt;=TermHigh,'Policy projection'!$E217*'Fund Projection'!$F217*AllocPremLow*VLOOKUP(TermHigh-$B217,ExitCharge,2,TRUE),0)</f>
        <v>0</v>
      </c>
      <c r="P217" s="32">
        <f>IF($B217&lt;=TermHigh,SUM(M217:O217)-'Policy projection'!$C217*'Fund Projection'!$G217,0)</f>
        <v>0</v>
      </c>
      <c r="Q217" s="33">
        <f t="shared" si="35"/>
        <v>0</v>
      </c>
      <c r="R217" s="31">
        <f>IF($B217&lt;=TermLow,'Policy projection'!$C217*(PremiumMed*VLOOKUP(PremiumMed,PremiumCharge,2)),0)</f>
        <v>0</v>
      </c>
      <c r="S217" s="32">
        <f>IF($B217&lt;=TermLow,'Policy projection'!$C217*(AllocPremMed*'Fund Projection'!$E217),0)</f>
        <v>0</v>
      </c>
      <c r="T217" s="32">
        <f>IF($B217&lt;=TermLow,'Policy projection'!$E217*'Fund Projection'!$F217*AllocPremMed*VLOOKUP(TermLow-$B217,ExitCharge,2,TRUE),0)</f>
        <v>0</v>
      </c>
      <c r="U217" s="32">
        <f>IF($B217&lt;=TermLow,SUM(R217:T217)-'Policy projection'!$C217*'Fund Projection'!$G217,0)</f>
        <v>0</v>
      </c>
      <c r="V217" s="33">
        <f t="shared" si="36"/>
        <v>0</v>
      </c>
      <c r="W217" s="31">
        <f>IF($B217&lt;=TermMed,'Policy projection'!$C217*(PremiumMed*VLOOKUP(PremiumMed,PremiumCharge,2)),0)</f>
        <v>0</v>
      </c>
      <c r="X217" s="32">
        <f>IF($B217&lt;=TermMed,'Policy projection'!$C217*(AllocPremMed*'Fund Projection'!$E217),0)</f>
        <v>0</v>
      </c>
      <c r="Y217" s="32">
        <f>IF($B217&lt;=TermMed,'Policy projection'!$E217*'Fund Projection'!$F217*AllocPremMed*VLOOKUP(TermMed-$B217,ExitCharge,2,TRUE),0)</f>
        <v>0</v>
      </c>
      <c r="Z217" s="32">
        <f>IF($B217&lt;=TermMed,SUM(W217:Y217)-'Policy projection'!$C217*'Fund Projection'!$G217,0)</f>
        <v>0</v>
      </c>
      <c r="AA217" s="33">
        <f t="shared" si="37"/>
        <v>0</v>
      </c>
      <c r="AB217" s="31">
        <f>IF($B217&lt;=TermHigh,'Policy projection'!$C217*(PremiumMed*VLOOKUP(PremiumMed,PremiumCharge,2)),0)</f>
        <v>0</v>
      </c>
      <c r="AC217" s="32">
        <f>IF($B217&lt;=TermHigh,'Policy projection'!$C217*(AllocPremMed*'Fund Projection'!$E217),0)</f>
        <v>0</v>
      </c>
      <c r="AD217" s="32">
        <f>IF($B217&lt;=TermHigh,'Policy projection'!$E217*'Fund Projection'!$F217*AllocPremMed*VLOOKUP(TermHigh-$B217,ExitCharge,2,TRUE),0)</f>
        <v>0</v>
      </c>
      <c r="AE217" s="32">
        <f>IF($B217&lt;=TermHigh,SUM(AB217:AD217)-'Policy projection'!$C217*'Fund Projection'!$G217,0)</f>
        <v>0</v>
      </c>
      <c r="AF217" s="33">
        <f t="shared" si="38"/>
        <v>0</v>
      </c>
      <c r="AG217" s="31">
        <f>IF($B217&lt;=TermLow,'Policy projection'!$C217*(PremiumHigh*VLOOKUP(PremiumHigh,PremiumCharge,2)),0)</f>
        <v>0</v>
      </c>
      <c r="AH217" s="32">
        <f>IF($B217&lt;=TermLow,'Policy projection'!$C217*(AllocPremHigh*'Fund Projection'!$E217),0)</f>
        <v>0</v>
      </c>
      <c r="AI217" s="32">
        <f>IF($B217&lt;=TermLow,'Policy projection'!$E217*'Fund Projection'!$F217*AllocPremHigh*VLOOKUP(TermLow-$B217,ExitCharge,2,TRUE),0)</f>
        <v>0</v>
      </c>
      <c r="AJ217" s="32">
        <f>IF($B217&lt;=TermLow,SUM(AG217:AI217)-'Policy projection'!$C217*'Fund Projection'!$G217,0)</f>
        <v>0</v>
      </c>
      <c r="AK217" s="33">
        <f t="shared" si="39"/>
        <v>0</v>
      </c>
      <c r="AL217" s="31">
        <f>IF($B217&lt;=TermMed,'Policy projection'!$C217*(PremiumHigh*VLOOKUP(PremiumHigh,PremiumCharge,2)),0)</f>
        <v>0</v>
      </c>
      <c r="AM217" s="32">
        <f>IF($B217&lt;=TermMed,'Policy projection'!$C217*(AllocPremHigh*'Fund Projection'!$E217),0)</f>
        <v>0</v>
      </c>
      <c r="AN217" s="32">
        <f>IF($B217&lt;=TermMed,'Policy projection'!$E217*'Fund Projection'!$F217*AllocPremHigh*VLOOKUP(TermMed-$B217,ExitCharge,2,TRUE),0)</f>
        <v>0</v>
      </c>
      <c r="AO217" s="32">
        <f>IF($B217&lt;=TermMed,SUM(AL217:AN217)-'Policy projection'!$C217*'Fund Projection'!$G217,0)</f>
        <v>0</v>
      </c>
      <c r="AP217" s="33">
        <f t="shared" si="40"/>
        <v>0</v>
      </c>
      <c r="AQ217" s="31">
        <f>IF($B217&lt;=TermHigh,'Policy projection'!$C217*(PremiumHigh*VLOOKUP(PremiumHigh,PremiumCharge,2)),0)</f>
        <v>0</v>
      </c>
      <c r="AR217" s="32">
        <f>IF($B217&lt;=TermHigh,'Policy projection'!$C217*(AllocPremHigh*'Fund Projection'!$E217),0)</f>
        <v>0</v>
      </c>
      <c r="AS217" s="32">
        <f>IF($B217&lt;=TermHigh,'Policy projection'!$E217*'Fund Projection'!$F217*AllocPremHigh*VLOOKUP(TermHigh-$B217,ExitCharge,2,TRUE),0)</f>
        <v>0</v>
      </c>
      <c r="AT217" s="32">
        <f>IF($B217&lt;=TermHigh,SUM(AQ217:AS217)-'Policy projection'!$C217*'Fund Projection'!$G217,0)</f>
        <v>0</v>
      </c>
      <c r="AU217" s="33">
        <f t="shared" si="41"/>
        <v>0</v>
      </c>
    </row>
    <row r="218" spans="1:47" x14ac:dyDescent="0.3">
      <c r="A218">
        <f t="shared" si="43"/>
        <v>213</v>
      </c>
      <c r="B218">
        <f t="shared" si="42"/>
        <v>18</v>
      </c>
      <c r="C218" s="31">
        <f>IF($B218&lt;=TermLow,'Policy projection'!$C218*(PremiumLow*VLOOKUP(PremiumLow,PremiumCharge,2)),0)</f>
        <v>0</v>
      </c>
      <c r="D218" s="32">
        <f>IF($B218&lt;=TermLow,'Policy projection'!$C218*(AllocPremLow*'Fund Projection'!$E218),0)</f>
        <v>0</v>
      </c>
      <c r="E218" s="32">
        <f>IF($B218&lt;=TermLow,'Policy projection'!$E218*'Fund Projection'!$F218*AllocPremLow*VLOOKUP(TermLow-$B218,ExitCharge,2,TRUE),0)</f>
        <v>0</v>
      </c>
      <c r="F218" s="32">
        <f>IF($B218&lt;=TermLow,SUM(C218:E218)-'Policy projection'!$C218*'Fund Projection'!$G218,0)</f>
        <v>0</v>
      </c>
      <c r="G218" s="33">
        <f t="shared" si="33"/>
        <v>0</v>
      </c>
      <c r="H218" s="31">
        <f>IF($B218&lt;=TermMed,'Policy projection'!$C218*(PremiumLow*VLOOKUP(PremiumLow,PremiumCharge,2)),0)</f>
        <v>0</v>
      </c>
      <c r="I218" s="32">
        <f>IF($B218&lt;=TermMed,'Policy projection'!$C218*(AllocPremLow*'Fund Projection'!$E218),0)</f>
        <v>0</v>
      </c>
      <c r="J218" s="32">
        <f>IF($B218&lt;=TermMed,'Policy projection'!$E218*'Fund Projection'!$F218*AllocPremLow*VLOOKUP(TermMed-$B218,ExitCharge,2,TRUE),0)</f>
        <v>0</v>
      </c>
      <c r="K218" s="32">
        <f>IF($B218&lt;=TermMed,SUM(H218:J218)-'Policy projection'!$C218*'Fund Projection'!$G218,0)</f>
        <v>0</v>
      </c>
      <c r="L218" s="33">
        <f t="shared" si="34"/>
        <v>0</v>
      </c>
      <c r="M218" s="31">
        <f>IF($B218&lt;=TermHigh,'Policy projection'!$C218*(PremiumLow*VLOOKUP(PremiumLow,PremiumCharge,2)),0)</f>
        <v>0</v>
      </c>
      <c r="N218" s="32">
        <f>IF($B218&lt;=TermHigh,'Policy projection'!$C218*(AllocPremLow*'Fund Projection'!$E218),0)</f>
        <v>0</v>
      </c>
      <c r="O218" s="32">
        <f>IF($B218&lt;=TermHigh,'Policy projection'!$E218*'Fund Projection'!$F218*AllocPremLow*VLOOKUP(TermHigh-$B218,ExitCharge,2,TRUE),0)</f>
        <v>0</v>
      </c>
      <c r="P218" s="32">
        <f>IF($B218&lt;=TermHigh,SUM(M218:O218)-'Policy projection'!$C218*'Fund Projection'!$G218,0)</f>
        <v>0</v>
      </c>
      <c r="Q218" s="33">
        <f t="shared" si="35"/>
        <v>0</v>
      </c>
      <c r="R218" s="31">
        <f>IF($B218&lt;=TermLow,'Policy projection'!$C218*(PremiumMed*VLOOKUP(PremiumMed,PremiumCharge,2)),0)</f>
        <v>0</v>
      </c>
      <c r="S218" s="32">
        <f>IF($B218&lt;=TermLow,'Policy projection'!$C218*(AllocPremMed*'Fund Projection'!$E218),0)</f>
        <v>0</v>
      </c>
      <c r="T218" s="32">
        <f>IF($B218&lt;=TermLow,'Policy projection'!$E218*'Fund Projection'!$F218*AllocPremMed*VLOOKUP(TermLow-$B218,ExitCharge,2,TRUE),0)</f>
        <v>0</v>
      </c>
      <c r="U218" s="32">
        <f>IF($B218&lt;=TermLow,SUM(R218:T218)-'Policy projection'!$C218*'Fund Projection'!$G218,0)</f>
        <v>0</v>
      </c>
      <c r="V218" s="33">
        <f t="shared" si="36"/>
        <v>0</v>
      </c>
      <c r="W218" s="31">
        <f>IF($B218&lt;=TermMed,'Policy projection'!$C218*(PremiumMed*VLOOKUP(PremiumMed,PremiumCharge,2)),0)</f>
        <v>0</v>
      </c>
      <c r="X218" s="32">
        <f>IF($B218&lt;=TermMed,'Policy projection'!$C218*(AllocPremMed*'Fund Projection'!$E218),0)</f>
        <v>0</v>
      </c>
      <c r="Y218" s="32">
        <f>IF($B218&lt;=TermMed,'Policy projection'!$E218*'Fund Projection'!$F218*AllocPremMed*VLOOKUP(TermMed-$B218,ExitCharge,2,TRUE),0)</f>
        <v>0</v>
      </c>
      <c r="Z218" s="32">
        <f>IF($B218&lt;=TermMed,SUM(W218:Y218)-'Policy projection'!$C218*'Fund Projection'!$G218,0)</f>
        <v>0</v>
      </c>
      <c r="AA218" s="33">
        <f t="shared" si="37"/>
        <v>0</v>
      </c>
      <c r="AB218" s="31">
        <f>IF($B218&lt;=TermHigh,'Policy projection'!$C218*(PremiumMed*VLOOKUP(PremiumMed,PremiumCharge,2)),0)</f>
        <v>0</v>
      </c>
      <c r="AC218" s="32">
        <f>IF($B218&lt;=TermHigh,'Policy projection'!$C218*(AllocPremMed*'Fund Projection'!$E218),0)</f>
        <v>0</v>
      </c>
      <c r="AD218" s="32">
        <f>IF($B218&lt;=TermHigh,'Policy projection'!$E218*'Fund Projection'!$F218*AllocPremMed*VLOOKUP(TermHigh-$B218,ExitCharge,2,TRUE),0)</f>
        <v>0</v>
      </c>
      <c r="AE218" s="32">
        <f>IF($B218&lt;=TermHigh,SUM(AB218:AD218)-'Policy projection'!$C218*'Fund Projection'!$G218,0)</f>
        <v>0</v>
      </c>
      <c r="AF218" s="33">
        <f t="shared" si="38"/>
        <v>0</v>
      </c>
      <c r="AG218" s="31">
        <f>IF($B218&lt;=TermLow,'Policy projection'!$C218*(PremiumHigh*VLOOKUP(PremiumHigh,PremiumCharge,2)),0)</f>
        <v>0</v>
      </c>
      <c r="AH218" s="32">
        <f>IF($B218&lt;=TermLow,'Policy projection'!$C218*(AllocPremHigh*'Fund Projection'!$E218),0)</f>
        <v>0</v>
      </c>
      <c r="AI218" s="32">
        <f>IF($B218&lt;=TermLow,'Policy projection'!$E218*'Fund Projection'!$F218*AllocPremHigh*VLOOKUP(TermLow-$B218,ExitCharge,2,TRUE),0)</f>
        <v>0</v>
      </c>
      <c r="AJ218" s="32">
        <f>IF($B218&lt;=TermLow,SUM(AG218:AI218)-'Policy projection'!$C218*'Fund Projection'!$G218,0)</f>
        <v>0</v>
      </c>
      <c r="AK218" s="33">
        <f t="shared" si="39"/>
        <v>0</v>
      </c>
      <c r="AL218" s="31">
        <f>IF($B218&lt;=TermMed,'Policy projection'!$C218*(PremiumHigh*VLOOKUP(PremiumHigh,PremiumCharge,2)),0)</f>
        <v>0</v>
      </c>
      <c r="AM218" s="32">
        <f>IF($B218&lt;=TermMed,'Policy projection'!$C218*(AllocPremHigh*'Fund Projection'!$E218),0)</f>
        <v>0</v>
      </c>
      <c r="AN218" s="32">
        <f>IF($B218&lt;=TermMed,'Policy projection'!$E218*'Fund Projection'!$F218*AllocPremHigh*VLOOKUP(TermMed-$B218,ExitCharge,2,TRUE),0)</f>
        <v>0</v>
      </c>
      <c r="AO218" s="32">
        <f>IF($B218&lt;=TermMed,SUM(AL218:AN218)-'Policy projection'!$C218*'Fund Projection'!$G218,0)</f>
        <v>0</v>
      </c>
      <c r="AP218" s="33">
        <f t="shared" si="40"/>
        <v>0</v>
      </c>
      <c r="AQ218" s="31">
        <f>IF($B218&lt;=TermHigh,'Policy projection'!$C218*(PremiumHigh*VLOOKUP(PremiumHigh,PremiumCharge,2)),0)</f>
        <v>0</v>
      </c>
      <c r="AR218" s="32">
        <f>IF($B218&lt;=TermHigh,'Policy projection'!$C218*(AllocPremHigh*'Fund Projection'!$E218),0)</f>
        <v>0</v>
      </c>
      <c r="AS218" s="32">
        <f>IF($B218&lt;=TermHigh,'Policy projection'!$E218*'Fund Projection'!$F218*AllocPremHigh*VLOOKUP(TermHigh-$B218,ExitCharge,2,TRUE),0)</f>
        <v>0</v>
      </c>
      <c r="AT218" s="32">
        <f>IF($B218&lt;=TermHigh,SUM(AQ218:AS218)-'Policy projection'!$C218*'Fund Projection'!$G218,0)</f>
        <v>0</v>
      </c>
      <c r="AU218" s="33">
        <f t="shared" si="41"/>
        <v>0</v>
      </c>
    </row>
    <row r="219" spans="1:47" x14ac:dyDescent="0.3">
      <c r="A219">
        <f t="shared" si="43"/>
        <v>214</v>
      </c>
      <c r="B219">
        <f t="shared" si="42"/>
        <v>18</v>
      </c>
      <c r="C219" s="31">
        <f>IF($B219&lt;=TermLow,'Policy projection'!$C219*(PremiumLow*VLOOKUP(PremiumLow,PremiumCharge,2)),0)</f>
        <v>0</v>
      </c>
      <c r="D219" s="32">
        <f>IF($B219&lt;=TermLow,'Policy projection'!$C219*(AllocPremLow*'Fund Projection'!$E219),0)</f>
        <v>0</v>
      </c>
      <c r="E219" s="32">
        <f>IF($B219&lt;=TermLow,'Policy projection'!$E219*'Fund Projection'!$F219*AllocPremLow*VLOOKUP(TermLow-$B219,ExitCharge,2,TRUE),0)</f>
        <v>0</v>
      </c>
      <c r="F219" s="32">
        <f>IF($B219&lt;=TermLow,SUM(C219:E219)-'Policy projection'!$C219*'Fund Projection'!$G219,0)</f>
        <v>0</v>
      </c>
      <c r="G219" s="33">
        <f t="shared" si="33"/>
        <v>0</v>
      </c>
      <c r="H219" s="31">
        <f>IF($B219&lt;=TermMed,'Policy projection'!$C219*(PremiumLow*VLOOKUP(PremiumLow,PremiumCharge,2)),0)</f>
        <v>0</v>
      </c>
      <c r="I219" s="32">
        <f>IF($B219&lt;=TermMed,'Policy projection'!$C219*(AllocPremLow*'Fund Projection'!$E219),0)</f>
        <v>0</v>
      </c>
      <c r="J219" s="32">
        <f>IF($B219&lt;=TermMed,'Policy projection'!$E219*'Fund Projection'!$F219*AllocPremLow*VLOOKUP(TermMed-$B219,ExitCharge,2,TRUE),0)</f>
        <v>0</v>
      </c>
      <c r="K219" s="32">
        <f>IF($B219&lt;=TermMed,SUM(H219:J219)-'Policy projection'!$C219*'Fund Projection'!$G219,0)</f>
        <v>0</v>
      </c>
      <c r="L219" s="33">
        <f t="shared" si="34"/>
        <v>0</v>
      </c>
      <c r="M219" s="31">
        <f>IF($B219&lt;=TermHigh,'Policy projection'!$C219*(PremiumLow*VLOOKUP(PremiumLow,PremiumCharge,2)),0)</f>
        <v>0</v>
      </c>
      <c r="N219" s="32">
        <f>IF($B219&lt;=TermHigh,'Policy projection'!$C219*(AllocPremLow*'Fund Projection'!$E219),0)</f>
        <v>0</v>
      </c>
      <c r="O219" s="32">
        <f>IF($B219&lt;=TermHigh,'Policy projection'!$E219*'Fund Projection'!$F219*AllocPremLow*VLOOKUP(TermHigh-$B219,ExitCharge,2,TRUE),0)</f>
        <v>0</v>
      </c>
      <c r="P219" s="32">
        <f>IF($B219&lt;=TermHigh,SUM(M219:O219)-'Policy projection'!$C219*'Fund Projection'!$G219,0)</f>
        <v>0</v>
      </c>
      <c r="Q219" s="33">
        <f t="shared" si="35"/>
        <v>0</v>
      </c>
      <c r="R219" s="31">
        <f>IF($B219&lt;=TermLow,'Policy projection'!$C219*(PremiumMed*VLOOKUP(PremiumMed,PremiumCharge,2)),0)</f>
        <v>0</v>
      </c>
      <c r="S219" s="32">
        <f>IF($B219&lt;=TermLow,'Policy projection'!$C219*(AllocPremMed*'Fund Projection'!$E219),0)</f>
        <v>0</v>
      </c>
      <c r="T219" s="32">
        <f>IF($B219&lt;=TermLow,'Policy projection'!$E219*'Fund Projection'!$F219*AllocPremMed*VLOOKUP(TermLow-$B219,ExitCharge,2,TRUE),0)</f>
        <v>0</v>
      </c>
      <c r="U219" s="32">
        <f>IF($B219&lt;=TermLow,SUM(R219:T219)-'Policy projection'!$C219*'Fund Projection'!$G219,0)</f>
        <v>0</v>
      </c>
      <c r="V219" s="33">
        <f t="shared" si="36"/>
        <v>0</v>
      </c>
      <c r="W219" s="31">
        <f>IF($B219&lt;=TermMed,'Policy projection'!$C219*(PremiumMed*VLOOKUP(PremiumMed,PremiumCharge,2)),0)</f>
        <v>0</v>
      </c>
      <c r="X219" s="32">
        <f>IF($B219&lt;=TermMed,'Policy projection'!$C219*(AllocPremMed*'Fund Projection'!$E219),0)</f>
        <v>0</v>
      </c>
      <c r="Y219" s="32">
        <f>IF($B219&lt;=TermMed,'Policy projection'!$E219*'Fund Projection'!$F219*AllocPremMed*VLOOKUP(TermMed-$B219,ExitCharge,2,TRUE),0)</f>
        <v>0</v>
      </c>
      <c r="Z219" s="32">
        <f>IF($B219&lt;=TermMed,SUM(W219:Y219)-'Policy projection'!$C219*'Fund Projection'!$G219,0)</f>
        <v>0</v>
      </c>
      <c r="AA219" s="33">
        <f t="shared" si="37"/>
        <v>0</v>
      </c>
      <c r="AB219" s="31">
        <f>IF($B219&lt;=TermHigh,'Policy projection'!$C219*(PremiumMed*VLOOKUP(PremiumMed,PremiumCharge,2)),0)</f>
        <v>0</v>
      </c>
      <c r="AC219" s="32">
        <f>IF($B219&lt;=TermHigh,'Policy projection'!$C219*(AllocPremMed*'Fund Projection'!$E219),0)</f>
        <v>0</v>
      </c>
      <c r="AD219" s="32">
        <f>IF($B219&lt;=TermHigh,'Policy projection'!$E219*'Fund Projection'!$F219*AllocPremMed*VLOOKUP(TermHigh-$B219,ExitCharge,2,TRUE),0)</f>
        <v>0</v>
      </c>
      <c r="AE219" s="32">
        <f>IF($B219&lt;=TermHigh,SUM(AB219:AD219)-'Policy projection'!$C219*'Fund Projection'!$G219,0)</f>
        <v>0</v>
      </c>
      <c r="AF219" s="33">
        <f t="shared" si="38"/>
        <v>0</v>
      </c>
      <c r="AG219" s="31">
        <f>IF($B219&lt;=TermLow,'Policy projection'!$C219*(PremiumHigh*VLOOKUP(PremiumHigh,PremiumCharge,2)),0)</f>
        <v>0</v>
      </c>
      <c r="AH219" s="32">
        <f>IF($B219&lt;=TermLow,'Policy projection'!$C219*(AllocPremHigh*'Fund Projection'!$E219),0)</f>
        <v>0</v>
      </c>
      <c r="AI219" s="32">
        <f>IF($B219&lt;=TermLow,'Policy projection'!$E219*'Fund Projection'!$F219*AllocPremHigh*VLOOKUP(TermLow-$B219,ExitCharge,2,TRUE),0)</f>
        <v>0</v>
      </c>
      <c r="AJ219" s="32">
        <f>IF($B219&lt;=TermLow,SUM(AG219:AI219)-'Policy projection'!$C219*'Fund Projection'!$G219,0)</f>
        <v>0</v>
      </c>
      <c r="AK219" s="33">
        <f t="shared" si="39"/>
        <v>0</v>
      </c>
      <c r="AL219" s="31">
        <f>IF($B219&lt;=TermMed,'Policy projection'!$C219*(PremiumHigh*VLOOKUP(PremiumHigh,PremiumCharge,2)),0)</f>
        <v>0</v>
      </c>
      <c r="AM219" s="32">
        <f>IF($B219&lt;=TermMed,'Policy projection'!$C219*(AllocPremHigh*'Fund Projection'!$E219),0)</f>
        <v>0</v>
      </c>
      <c r="AN219" s="32">
        <f>IF($B219&lt;=TermMed,'Policy projection'!$E219*'Fund Projection'!$F219*AllocPremHigh*VLOOKUP(TermMed-$B219,ExitCharge,2,TRUE),0)</f>
        <v>0</v>
      </c>
      <c r="AO219" s="32">
        <f>IF($B219&lt;=TermMed,SUM(AL219:AN219)-'Policy projection'!$C219*'Fund Projection'!$G219,0)</f>
        <v>0</v>
      </c>
      <c r="AP219" s="33">
        <f t="shared" si="40"/>
        <v>0</v>
      </c>
      <c r="AQ219" s="31">
        <f>IF($B219&lt;=TermHigh,'Policy projection'!$C219*(PremiumHigh*VLOOKUP(PremiumHigh,PremiumCharge,2)),0)</f>
        <v>0</v>
      </c>
      <c r="AR219" s="32">
        <f>IF($B219&lt;=TermHigh,'Policy projection'!$C219*(AllocPremHigh*'Fund Projection'!$E219),0)</f>
        <v>0</v>
      </c>
      <c r="AS219" s="32">
        <f>IF($B219&lt;=TermHigh,'Policy projection'!$E219*'Fund Projection'!$F219*AllocPremHigh*VLOOKUP(TermHigh-$B219,ExitCharge,2,TRUE),0)</f>
        <v>0</v>
      </c>
      <c r="AT219" s="32">
        <f>IF($B219&lt;=TermHigh,SUM(AQ219:AS219)-'Policy projection'!$C219*'Fund Projection'!$G219,0)</f>
        <v>0</v>
      </c>
      <c r="AU219" s="33">
        <f t="shared" si="41"/>
        <v>0</v>
      </c>
    </row>
    <row r="220" spans="1:47" x14ac:dyDescent="0.3">
      <c r="A220">
        <f t="shared" si="43"/>
        <v>215</v>
      </c>
      <c r="B220">
        <f t="shared" si="42"/>
        <v>18</v>
      </c>
      <c r="C220" s="31">
        <f>IF($B220&lt;=TermLow,'Policy projection'!$C220*(PremiumLow*VLOOKUP(PremiumLow,PremiumCharge,2)),0)</f>
        <v>0</v>
      </c>
      <c r="D220" s="32">
        <f>IF($B220&lt;=TermLow,'Policy projection'!$C220*(AllocPremLow*'Fund Projection'!$E220),0)</f>
        <v>0</v>
      </c>
      <c r="E220" s="32">
        <f>IF($B220&lt;=TermLow,'Policy projection'!$E220*'Fund Projection'!$F220*AllocPremLow*VLOOKUP(TermLow-$B220,ExitCharge,2,TRUE),0)</f>
        <v>0</v>
      </c>
      <c r="F220" s="32">
        <f>IF($B220&lt;=TermLow,SUM(C220:E220)-'Policy projection'!$C220*'Fund Projection'!$G220,0)</f>
        <v>0</v>
      </c>
      <c r="G220" s="33">
        <f t="shared" si="33"/>
        <v>0</v>
      </c>
      <c r="H220" s="31">
        <f>IF($B220&lt;=TermMed,'Policy projection'!$C220*(PremiumLow*VLOOKUP(PremiumLow,PremiumCharge,2)),0)</f>
        <v>0</v>
      </c>
      <c r="I220" s="32">
        <f>IF($B220&lt;=TermMed,'Policy projection'!$C220*(AllocPremLow*'Fund Projection'!$E220),0)</f>
        <v>0</v>
      </c>
      <c r="J220" s="32">
        <f>IF($B220&lt;=TermMed,'Policy projection'!$E220*'Fund Projection'!$F220*AllocPremLow*VLOOKUP(TermMed-$B220,ExitCharge,2,TRUE),0)</f>
        <v>0</v>
      </c>
      <c r="K220" s="32">
        <f>IF($B220&lt;=TermMed,SUM(H220:J220)-'Policy projection'!$C220*'Fund Projection'!$G220,0)</f>
        <v>0</v>
      </c>
      <c r="L220" s="33">
        <f t="shared" si="34"/>
        <v>0</v>
      </c>
      <c r="M220" s="31">
        <f>IF($B220&lt;=TermHigh,'Policy projection'!$C220*(PremiumLow*VLOOKUP(PremiumLow,PremiumCharge,2)),0)</f>
        <v>0</v>
      </c>
      <c r="N220" s="32">
        <f>IF($B220&lt;=TermHigh,'Policy projection'!$C220*(AllocPremLow*'Fund Projection'!$E220),0)</f>
        <v>0</v>
      </c>
      <c r="O220" s="32">
        <f>IF($B220&lt;=TermHigh,'Policy projection'!$E220*'Fund Projection'!$F220*AllocPremLow*VLOOKUP(TermHigh-$B220,ExitCharge,2,TRUE),0)</f>
        <v>0</v>
      </c>
      <c r="P220" s="32">
        <f>IF($B220&lt;=TermHigh,SUM(M220:O220)-'Policy projection'!$C220*'Fund Projection'!$G220,0)</f>
        <v>0</v>
      </c>
      <c r="Q220" s="33">
        <f t="shared" si="35"/>
        <v>0</v>
      </c>
      <c r="R220" s="31">
        <f>IF($B220&lt;=TermLow,'Policy projection'!$C220*(PremiumMed*VLOOKUP(PremiumMed,PremiumCharge,2)),0)</f>
        <v>0</v>
      </c>
      <c r="S220" s="32">
        <f>IF($B220&lt;=TermLow,'Policy projection'!$C220*(AllocPremMed*'Fund Projection'!$E220),0)</f>
        <v>0</v>
      </c>
      <c r="T220" s="32">
        <f>IF($B220&lt;=TermLow,'Policy projection'!$E220*'Fund Projection'!$F220*AllocPremMed*VLOOKUP(TermLow-$B220,ExitCharge,2,TRUE),0)</f>
        <v>0</v>
      </c>
      <c r="U220" s="32">
        <f>IF($B220&lt;=TermLow,SUM(R220:T220)-'Policy projection'!$C220*'Fund Projection'!$G220,0)</f>
        <v>0</v>
      </c>
      <c r="V220" s="33">
        <f t="shared" si="36"/>
        <v>0</v>
      </c>
      <c r="W220" s="31">
        <f>IF($B220&lt;=TermMed,'Policy projection'!$C220*(PremiumMed*VLOOKUP(PremiumMed,PremiumCharge,2)),0)</f>
        <v>0</v>
      </c>
      <c r="X220" s="32">
        <f>IF($B220&lt;=TermMed,'Policy projection'!$C220*(AllocPremMed*'Fund Projection'!$E220),0)</f>
        <v>0</v>
      </c>
      <c r="Y220" s="32">
        <f>IF($B220&lt;=TermMed,'Policy projection'!$E220*'Fund Projection'!$F220*AllocPremMed*VLOOKUP(TermMed-$B220,ExitCharge,2,TRUE),0)</f>
        <v>0</v>
      </c>
      <c r="Z220" s="32">
        <f>IF($B220&lt;=TermMed,SUM(W220:Y220)-'Policy projection'!$C220*'Fund Projection'!$G220,0)</f>
        <v>0</v>
      </c>
      <c r="AA220" s="33">
        <f t="shared" si="37"/>
        <v>0</v>
      </c>
      <c r="AB220" s="31">
        <f>IF($B220&lt;=TermHigh,'Policy projection'!$C220*(PremiumMed*VLOOKUP(PremiumMed,PremiumCharge,2)),0)</f>
        <v>0</v>
      </c>
      <c r="AC220" s="32">
        <f>IF($B220&lt;=TermHigh,'Policy projection'!$C220*(AllocPremMed*'Fund Projection'!$E220),0)</f>
        <v>0</v>
      </c>
      <c r="AD220" s="32">
        <f>IF($B220&lt;=TermHigh,'Policy projection'!$E220*'Fund Projection'!$F220*AllocPremMed*VLOOKUP(TermHigh-$B220,ExitCharge,2,TRUE),0)</f>
        <v>0</v>
      </c>
      <c r="AE220" s="32">
        <f>IF($B220&lt;=TermHigh,SUM(AB220:AD220)-'Policy projection'!$C220*'Fund Projection'!$G220,0)</f>
        <v>0</v>
      </c>
      <c r="AF220" s="33">
        <f t="shared" si="38"/>
        <v>0</v>
      </c>
      <c r="AG220" s="31">
        <f>IF($B220&lt;=TermLow,'Policy projection'!$C220*(PremiumHigh*VLOOKUP(PremiumHigh,PremiumCharge,2)),0)</f>
        <v>0</v>
      </c>
      <c r="AH220" s="32">
        <f>IF($B220&lt;=TermLow,'Policy projection'!$C220*(AllocPremHigh*'Fund Projection'!$E220),0)</f>
        <v>0</v>
      </c>
      <c r="AI220" s="32">
        <f>IF($B220&lt;=TermLow,'Policy projection'!$E220*'Fund Projection'!$F220*AllocPremHigh*VLOOKUP(TermLow-$B220,ExitCharge,2,TRUE),0)</f>
        <v>0</v>
      </c>
      <c r="AJ220" s="32">
        <f>IF($B220&lt;=TermLow,SUM(AG220:AI220)-'Policy projection'!$C220*'Fund Projection'!$G220,0)</f>
        <v>0</v>
      </c>
      <c r="AK220" s="33">
        <f t="shared" si="39"/>
        <v>0</v>
      </c>
      <c r="AL220" s="31">
        <f>IF($B220&lt;=TermMed,'Policy projection'!$C220*(PremiumHigh*VLOOKUP(PremiumHigh,PremiumCharge,2)),0)</f>
        <v>0</v>
      </c>
      <c r="AM220" s="32">
        <f>IF($B220&lt;=TermMed,'Policy projection'!$C220*(AllocPremHigh*'Fund Projection'!$E220),0)</f>
        <v>0</v>
      </c>
      <c r="AN220" s="32">
        <f>IF($B220&lt;=TermMed,'Policy projection'!$E220*'Fund Projection'!$F220*AllocPremHigh*VLOOKUP(TermMed-$B220,ExitCharge,2,TRUE),0)</f>
        <v>0</v>
      </c>
      <c r="AO220" s="32">
        <f>IF($B220&lt;=TermMed,SUM(AL220:AN220)-'Policy projection'!$C220*'Fund Projection'!$G220,0)</f>
        <v>0</v>
      </c>
      <c r="AP220" s="33">
        <f t="shared" si="40"/>
        <v>0</v>
      </c>
      <c r="AQ220" s="31">
        <f>IF($B220&lt;=TermHigh,'Policy projection'!$C220*(PremiumHigh*VLOOKUP(PremiumHigh,PremiumCharge,2)),0)</f>
        <v>0</v>
      </c>
      <c r="AR220" s="32">
        <f>IF($B220&lt;=TermHigh,'Policy projection'!$C220*(AllocPremHigh*'Fund Projection'!$E220),0)</f>
        <v>0</v>
      </c>
      <c r="AS220" s="32">
        <f>IF($B220&lt;=TermHigh,'Policy projection'!$E220*'Fund Projection'!$F220*AllocPremHigh*VLOOKUP(TermHigh-$B220,ExitCharge,2,TRUE),0)</f>
        <v>0</v>
      </c>
      <c r="AT220" s="32">
        <f>IF($B220&lt;=TermHigh,SUM(AQ220:AS220)-'Policy projection'!$C220*'Fund Projection'!$G220,0)</f>
        <v>0</v>
      </c>
      <c r="AU220" s="33">
        <f t="shared" si="41"/>
        <v>0</v>
      </c>
    </row>
    <row r="221" spans="1:47" x14ac:dyDescent="0.3">
      <c r="A221">
        <f t="shared" si="43"/>
        <v>216</v>
      </c>
      <c r="B221">
        <f t="shared" si="42"/>
        <v>18</v>
      </c>
      <c r="C221" s="31">
        <f>IF($B221&lt;=TermLow,'Policy projection'!$C221*(PremiumLow*VLOOKUP(PremiumLow,PremiumCharge,2)),0)</f>
        <v>0</v>
      </c>
      <c r="D221" s="32">
        <f>IF($B221&lt;=TermLow,'Policy projection'!$C221*(AllocPremLow*'Fund Projection'!$E221),0)</f>
        <v>0</v>
      </c>
      <c r="E221" s="32">
        <f>IF($B221&lt;=TermLow,'Policy projection'!$E221*'Fund Projection'!$F221*AllocPremLow*VLOOKUP(TermLow-$B221,ExitCharge,2,TRUE),0)</f>
        <v>0</v>
      </c>
      <c r="F221" s="32">
        <f>IF($B221&lt;=TermLow,SUM(C221:E221)-'Policy projection'!$C221*'Fund Projection'!$G221,0)</f>
        <v>0</v>
      </c>
      <c r="G221" s="33">
        <f t="shared" si="33"/>
        <v>0</v>
      </c>
      <c r="H221" s="31">
        <f>IF($B221&lt;=TermMed,'Policy projection'!$C221*(PremiumLow*VLOOKUP(PremiumLow,PremiumCharge,2)),0)</f>
        <v>0</v>
      </c>
      <c r="I221" s="32">
        <f>IF($B221&lt;=TermMed,'Policy projection'!$C221*(AllocPremLow*'Fund Projection'!$E221),0)</f>
        <v>0</v>
      </c>
      <c r="J221" s="32">
        <f>IF($B221&lt;=TermMed,'Policy projection'!$E221*'Fund Projection'!$F221*AllocPremLow*VLOOKUP(TermMed-$B221,ExitCharge,2,TRUE),0)</f>
        <v>0</v>
      </c>
      <c r="K221" s="32">
        <f>IF($B221&lt;=TermMed,SUM(H221:J221)-'Policy projection'!$C221*'Fund Projection'!$G221,0)</f>
        <v>0</v>
      </c>
      <c r="L221" s="33">
        <f t="shared" si="34"/>
        <v>0</v>
      </c>
      <c r="M221" s="31">
        <f>IF($B221&lt;=TermHigh,'Policy projection'!$C221*(PremiumLow*VLOOKUP(PremiumLow,PremiumCharge,2)),0)</f>
        <v>0</v>
      </c>
      <c r="N221" s="32">
        <f>IF($B221&lt;=TermHigh,'Policy projection'!$C221*(AllocPremLow*'Fund Projection'!$E221),0)</f>
        <v>0</v>
      </c>
      <c r="O221" s="32">
        <f>IF($B221&lt;=TermHigh,'Policy projection'!$E221*'Fund Projection'!$F221*AllocPremLow*VLOOKUP(TermHigh-$B221,ExitCharge,2,TRUE),0)</f>
        <v>0</v>
      </c>
      <c r="P221" s="32">
        <f>IF($B221&lt;=TermHigh,SUM(M221:O221)-'Policy projection'!$C221*'Fund Projection'!$G221,0)</f>
        <v>0</v>
      </c>
      <c r="Q221" s="33">
        <f t="shared" si="35"/>
        <v>0</v>
      </c>
      <c r="R221" s="31">
        <f>IF($B221&lt;=TermLow,'Policy projection'!$C221*(PremiumMed*VLOOKUP(PremiumMed,PremiumCharge,2)),0)</f>
        <v>0</v>
      </c>
      <c r="S221" s="32">
        <f>IF($B221&lt;=TermLow,'Policy projection'!$C221*(AllocPremMed*'Fund Projection'!$E221),0)</f>
        <v>0</v>
      </c>
      <c r="T221" s="32">
        <f>IF($B221&lt;=TermLow,'Policy projection'!$E221*'Fund Projection'!$F221*AllocPremMed*VLOOKUP(TermLow-$B221,ExitCharge,2,TRUE),0)</f>
        <v>0</v>
      </c>
      <c r="U221" s="32">
        <f>IF($B221&lt;=TermLow,SUM(R221:T221)-'Policy projection'!$C221*'Fund Projection'!$G221,0)</f>
        <v>0</v>
      </c>
      <c r="V221" s="33">
        <f t="shared" si="36"/>
        <v>0</v>
      </c>
      <c r="W221" s="31">
        <f>IF($B221&lt;=TermMed,'Policy projection'!$C221*(PremiumMed*VLOOKUP(PremiumMed,PremiumCharge,2)),0)</f>
        <v>0</v>
      </c>
      <c r="X221" s="32">
        <f>IF($B221&lt;=TermMed,'Policy projection'!$C221*(AllocPremMed*'Fund Projection'!$E221),0)</f>
        <v>0</v>
      </c>
      <c r="Y221" s="32">
        <f>IF($B221&lt;=TermMed,'Policy projection'!$E221*'Fund Projection'!$F221*AllocPremMed*VLOOKUP(TermMed-$B221,ExitCharge,2,TRUE),0)</f>
        <v>0</v>
      </c>
      <c r="Z221" s="32">
        <f>IF($B221&lt;=TermMed,SUM(W221:Y221)-'Policy projection'!$C221*'Fund Projection'!$G221,0)</f>
        <v>0</v>
      </c>
      <c r="AA221" s="33">
        <f t="shared" si="37"/>
        <v>0</v>
      </c>
      <c r="AB221" s="31">
        <f>IF($B221&lt;=TermHigh,'Policy projection'!$C221*(PremiumMed*VLOOKUP(PremiumMed,PremiumCharge,2)),0)</f>
        <v>0</v>
      </c>
      <c r="AC221" s="32">
        <f>IF($B221&lt;=TermHigh,'Policy projection'!$C221*(AllocPremMed*'Fund Projection'!$E221),0)</f>
        <v>0</v>
      </c>
      <c r="AD221" s="32">
        <f>IF($B221&lt;=TermHigh,'Policy projection'!$E221*'Fund Projection'!$F221*AllocPremMed*VLOOKUP(TermHigh-$B221,ExitCharge,2,TRUE),0)</f>
        <v>0</v>
      </c>
      <c r="AE221" s="32">
        <f>IF($B221&lt;=TermHigh,SUM(AB221:AD221)-'Policy projection'!$C221*'Fund Projection'!$G221,0)</f>
        <v>0</v>
      </c>
      <c r="AF221" s="33">
        <f t="shared" si="38"/>
        <v>0</v>
      </c>
      <c r="AG221" s="31">
        <f>IF($B221&lt;=TermLow,'Policy projection'!$C221*(PremiumHigh*VLOOKUP(PremiumHigh,PremiumCharge,2)),0)</f>
        <v>0</v>
      </c>
      <c r="AH221" s="32">
        <f>IF($B221&lt;=TermLow,'Policy projection'!$C221*(AllocPremHigh*'Fund Projection'!$E221),0)</f>
        <v>0</v>
      </c>
      <c r="AI221" s="32">
        <f>IF($B221&lt;=TermLow,'Policy projection'!$E221*'Fund Projection'!$F221*AllocPremHigh*VLOOKUP(TermLow-$B221,ExitCharge,2,TRUE),0)</f>
        <v>0</v>
      </c>
      <c r="AJ221" s="32">
        <f>IF($B221&lt;=TermLow,SUM(AG221:AI221)-'Policy projection'!$C221*'Fund Projection'!$G221,0)</f>
        <v>0</v>
      </c>
      <c r="AK221" s="33">
        <f t="shared" si="39"/>
        <v>0</v>
      </c>
      <c r="AL221" s="31">
        <f>IF($B221&lt;=TermMed,'Policy projection'!$C221*(PremiumHigh*VLOOKUP(PremiumHigh,PremiumCharge,2)),0)</f>
        <v>0</v>
      </c>
      <c r="AM221" s="32">
        <f>IF($B221&lt;=TermMed,'Policy projection'!$C221*(AllocPremHigh*'Fund Projection'!$E221),0)</f>
        <v>0</v>
      </c>
      <c r="AN221" s="32">
        <f>IF($B221&lt;=TermMed,'Policy projection'!$E221*'Fund Projection'!$F221*AllocPremHigh*VLOOKUP(TermMed-$B221,ExitCharge,2,TRUE),0)</f>
        <v>0</v>
      </c>
      <c r="AO221" s="32">
        <f>IF($B221&lt;=TermMed,SUM(AL221:AN221)-'Policy projection'!$C221*'Fund Projection'!$G221,0)</f>
        <v>0</v>
      </c>
      <c r="AP221" s="33">
        <f t="shared" si="40"/>
        <v>0</v>
      </c>
      <c r="AQ221" s="31">
        <f>IF($B221&lt;=TermHigh,'Policy projection'!$C221*(PremiumHigh*VLOOKUP(PremiumHigh,PremiumCharge,2)),0)</f>
        <v>0</v>
      </c>
      <c r="AR221" s="32">
        <f>IF($B221&lt;=TermHigh,'Policy projection'!$C221*(AllocPremHigh*'Fund Projection'!$E221),0)</f>
        <v>0</v>
      </c>
      <c r="AS221" s="32">
        <f>IF($B221&lt;=TermHigh,'Policy projection'!$E221*'Fund Projection'!$F221*AllocPremHigh*VLOOKUP(TermHigh-$B221,ExitCharge,2,TRUE),0)</f>
        <v>0</v>
      </c>
      <c r="AT221" s="32">
        <f>IF($B221&lt;=TermHigh,SUM(AQ221:AS221)-'Policy projection'!$C221*'Fund Projection'!$G221,0)</f>
        <v>0</v>
      </c>
      <c r="AU221" s="33">
        <f t="shared" si="41"/>
        <v>0</v>
      </c>
    </row>
    <row r="222" spans="1:47" x14ac:dyDescent="0.3">
      <c r="A222">
        <f t="shared" si="43"/>
        <v>217</v>
      </c>
      <c r="B222">
        <f t="shared" si="42"/>
        <v>19</v>
      </c>
      <c r="C222" s="31">
        <f>IF($B222&lt;=TermLow,'Policy projection'!$C222*(PremiumLow*VLOOKUP(PremiumLow,PremiumCharge,2)),0)</f>
        <v>0</v>
      </c>
      <c r="D222" s="32">
        <f>IF($B222&lt;=TermLow,'Policy projection'!$C222*(AllocPremLow*'Fund Projection'!$E222),0)</f>
        <v>0</v>
      </c>
      <c r="E222" s="32">
        <f>IF($B222&lt;=TermLow,'Policy projection'!$E222*'Fund Projection'!$F222*AllocPremLow*VLOOKUP(TermLow-$B222,ExitCharge,2,TRUE),0)</f>
        <v>0</v>
      </c>
      <c r="F222" s="32">
        <f>IF($B222&lt;=TermLow,SUM(C222:E222)-'Policy projection'!$C222*'Fund Projection'!$G222,0)</f>
        <v>0</v>
      </c>
      <c r="G222" s="33">
        <f t="shared" si="33"/>
        <v>0</v>
      </c>
      <c r="H222" s="31">
        <f>IF($B222&lt;=TermMed,'Policy projection'!$C222*(PremiumLow*VLOOKUP(PremiumLow,PremiumCharge,2)),0)</f>
        <v>0</v>
      </c>
      <c r="I222" s="32">
        <f>IF($B222&lt;=TermMed,'Policy projection'!$C222*(AllocPremLow*'Fund Projection'!$E222),0)</f>
        <v>0</v>
      </c>
      <c r="J222" s="32">
        <f>IF($B222&lt;=TermMed,'Policy projection'!$E222*'Fund Projection'!$F222*AllocPremLow*VLOOKUP(TermMed-$B222,ExitCharge,2,TRUE),0)</f>
        <v>0</v>
      </c>
      <c r="K222" s="32">
        <f>IF($B222&lt;=TermMed,SUM(H222:J222)-'Policy projection'!$C222*'Fund Projection'!$G222,0)</f>
        <v>0</v>
      </c>
      <c r="L222" s="33">
        <f t="shared" si="34"/>
        <v>0</v>
      </c>
      <c r="M222" s="31">
        <f>IF($B222&lt;=TermHigh,'Policy projection'!$C222*(PremiumLow*VLOOKUP(PremiumLow,PremiumCharge,2)),0)</f>
        <v>0</v>
      </c>
      <c r="N222" s="32">
        <f>IF($B222&lt;=TermHigh,'Policy projection'!$C222*(AllocPremLow*'Fund Projection'!$E222),0)</f>
        <v>0</v>
      </c>
      <c r="O222" s="32">
        <f>IF($B222&lt;=TermHigh,'Policy projection'!$E222*'Fund Projection'!$F222*AllocPremLow*VLOOKUP(TermHigh-$B222,ExitCharge,2,TRUE),0)</f>
        <v>0</v>
      </c>
      <c r="P222" s="32">
        <f>IF($B222&lt;=TermHigh,SUM(M222:O222)-'Policy projection'!$C222*'Fund Projection'!$G222,0)</f>
        <v>0</v>
      </c>
      <c r="Q222" s="33">
        <f t="shared" si="35"/>
        <v>0</v>
      </c>
      <c r="R222" s="31">
        <f>IF($B222&lt;=TermLow,'Policy projection'!$C222*(PremiumMed*VLOOKUP(PremiumMed,PremiumCharge,2)),0)</f>
        <v>0</v>
      </c>
      <c r="S222" s="32">
        <f>IF($B222&lt;=TermLow,'Policy projection'!$C222*(AllocPremMed*'Fund Projection'!$E222),0)</f>
        <v>0</v>
      </c>
      <c r="T222" s="32">
        <f>IF($B222&lt;=TermLow,'Policy projection'!$E222*'Fund Projection'!$F222*AllocPremMed*VLOOKUP(TermLow-$B222,ExitCharge,2,TRUE),0)</f>
        <v>0</v>
      </c>
      <c r="U222" s="32">
        <f>IF($B222&lt;=TermLow,SUM(R222:T222)-'Policy projection'!$C222*'Fund Projection'!$G222,0)</f>
        <v>0</v>
      </c>
      <c r="V222" s="33">
        <f t="shared" si="36"/>
        <v>0</v>
      </c>
      <c r="W222" s="31">
        <f>IF($B222&lt;=TermMed,'Policy projection'!$C222*(PremiumMed*VLOOKUP(PremiumMed,PremiumCharge,2)),0)</f>
        <v>0</v>
      </c>
      <c r="X222" s="32">
        <f>IF($B222&lt;=TermMed,'Policy projection'!$C222*(AllocPremMed*'Fund Projection'!$E222),0)</f>
        <v>0</v>
      </c>
      <c r="Y222" s="32">
        <f>IF($B222&lt;=TermMed,'Policy projection'!$E222*'Fund Projection'!$F222*AllocPremMed*VLOOKUP(TermMed-$B222,ExitCharge,2,TRUE),0)</f>
        <v>0</v>
      </c>
      <c r="Z222" s="32">
        <f>IF($B222&lt;=TermMed,SUM(W222:Y222)-'Policy projection'!$C222*'Fund Projection'!$G222,0)</f>
        <v>0</v>
      </c>
      <c r="AA222" s="33">
        <f t="shared" si="37"/>
        <v>0</v>
      </c>
      <c r="AB222" s="31">
        <f>IF($B222&lt;=TermHigh,'Policy projection'!$C222*(PremiumMed*VLOOKUP(PremiumMed,PremiumCharge,2)),0)</f>
        <v>0</v>
      </c>
      <c r="AC222" s="32">
        <f>IF($B222&lt;=TermHigh,'Policy projection'!$C222*(AllocPremMed*'Fund Projection'!$E222),0)</f>
        <v>0</v>
      </c>
      <c r="AD222" s="32">
        <f>IF($B222&lt;=TermHigh,'Policy projection'!$E222*'Fund Projection'!$F222*AllocPremMed*VLOOKUP(TermHigh-$B222,ExitCharge,2,TRUE),0)</f>
        <v>0</v>
      </c>
      <c r="AE222" s="32">
        <f>IF($B222&lt;=TermHigh,SUM(AB222:AD222)-'Policy projection'!$C222*'Fund Projection'!$G222,0)</f>
        <v>0</v>
      </c>
      <c r="AF222" s="33">
        <f t="shared" si="38"/>
        <v>0</v>
      </c>
      <c r="AG222" s="31">
        <f>IF($B222&lt;=TermLow,'Policy projection'!$C222*(PremiumHigh*VLOOKUP(PremiumHigh,PremiumCharge,2)),0)</f>
        <v>0</v>
      </c>
      <c r="AH222" s="32">
        <f>IF($B222&lt;=TermLow,'Policy projection'!$C222*(AllocPremHigh*'Fund Projection'!$E222),0)</f>
        <v>0</v>
      </c>
      <c r="AI222" s="32">
        <f>IF($B222&lt;=TermLow,'Policy projection'!$E222*'Fund Projection'!$F222*AllocPremHigh*VLOOKUP(TermLow-$B222,ExitCharge,2,TRUE),0)</f>
        <v>0</v>
      </c>
      <c r="AJ222" s="32">
        <f>IF($B222&lt;=TermLow,SUM(AG222:AI222)-'Policy projection'!$C222*'Fund Projection'!$G222,0)</f>
        <v>0</v>
      </c>
      <c r="AK222" s="33">
        <f t="shared" si="39"/>
        <v>0</v>
      </c>
      <c r="AL222" s="31">
        <f>IF($B222&lt;=TermMed,'Policy projection'!$C222*(PremiumHigh*VLOOKUP(PremiumHigh,PremiumCharge,2)),0)</f>
        <v>0</v>
      </c>
      <c r="AM222" s="32">
        <f>IF($B222&lt;=TermMed,'Policy projection'!$C222*(AllocPremHigh*'Fund Projection'!$E222),0)</f>
        <v>0</v>
      </c>
      <c r="AN222" s="32">
        <f>IF($B222&lt;=TermMed,'Policy projection'!$E222*'Fund Projection'!$F222*AllocPremHigh*VLOOKUP(TermMed-$B222,ExitCharge,2,TRUE),0)</f>
        <v>0</v>
      </c>
      <c r="AO222" s="32">
        <f>IF($B222&lt;=TermMed,SUM(AL222:AN222)-'Policy projection'!$C222*'Fund Projection'!$G222,0)</f>
        <v>0</v>
      </c>
      <c r="AP222" s="33">
        <f t="shared" si="40"/>
        <v>0</v>
      </c>
      <c r="AQ222" s="31">
        <f>IF($B222&lt;=TermHigh,'Policy projection'!$C222*(PremiumHigh*VLOOKUP(PremiumHigh,PremiumCharge,2)),0)</f>
        <v>0</v>
      </c>
      <c r="AR222" s="32">
        <f>IF($B222&lt;=TermHigh,'Policy projection'!$C222*(AllocPremHigh*'Fund Projection'!$E222),0)</f>
        <v>0</v>
      </c>
      <c r="AS222" s="32">
        <f>IF($B222&lt;=TermHigh,'Policy projection'!$E222*'Fund Projection'!$F222*AllocPremHigh*VLOOKUP(TermHigh-$B222,ExitCharge,2,TRUE),0)</f>
        <v>0</v>
      </c>
      <c r="AT222" s="32">
        <f>IF($B222&lt;=TermHigh,SUM(AQ222:AS222)-'Policy projection'!$C222*'Fund Projection'!$G222,0)</f>
        <v>0</v>
      </c>
      <c r="AU222" s="33">
        <f t="shared" si="41"/>
        <v>0</v>
      </c>
    </row>
    <row r="223" spans="1:47" x14ac:dyDescent="0.3">
      <c r="A223">
        <f t="shared" si="43"/>
        <v>218</v>
      </c>
      <c r="B223">
        <f t="shared" si="42"/>
        <v>19</v>
      </c>
      <c r="C223" s="31">
        <f>IF($B223&lt;=TermLow,'Policy projection'!$C223*(PremiumLow*VLOOKUP(PremiumLow,PremiumCharge,2)),0)</f>
        <v>0</v>
      </c>
      <c r="D223" s="32">
        <f>IF($B223&lt;=TermLow,'Policy projection'!$C223*(AllocPremLow*'Fund Projection'!$E223),0)</f>
        <v>0</v>
      </c>
      <c r="E223" s="32">
        <f>IF($B223&lt;=TermLow,'Policy projection'!$E223*'Fund Projection'!$F223*AllocPremLow*VLOOKUP(TermLow-$B223,ExitCharge,2,TRUE),0)</f>
        <v>0</v>
      </c>
      <c r="F223" s="32">
        <f>IF($B223&lt;=TermLow,SUM(C223:E223)-'Policy projection'!$C223*'Fund Projection'!$G223,0)</f>
        <v>0</v>
      </c>
      <c r="G223" s="33">
        <f t="shared" si="33"/>
        <v>0</v>
      </c>
      <c r="H223" s="31">
        <f>IF($B223&lt;=TermMed,'Policy projection'!$C223*(PremiumLow*VLOOKUP(PremiumLow,PremiumCharge,2)),0)</f>
        <v>0</v>
      </c>
      <c r="I223" s="32">
        <f>IF($B223&lt;=TermMed,'Policy projection'!$C223*(AllocPremLow*'Fund Projection'!$E223),0)</f>
        <v>0</v>
      </c>
      <c r="J223" s="32">
        <f>IF($B223&lt;=TermMed,'Policy projection'!$E223*'Fund Projection'!$F223*AllocPremLow*VLOOKUP(TermMed-$B223,ExitCharge,2,TRUE),0)</f>
        <v>0</v>
      </c>
      <c r="K223" s="32">
        <f>IF($B223&lt;=TermMed,SUM(H223:J223)-'Policy projection'!$C223*'Fund Projection'!$G223,0)</f>
        <v>0</v>
      </c>
      <c r="L223" s="33">
        <f t="shared" si="34"/>
        <v>0</v>
      </c>
      <c r="M223" s="31">
        <f>IF($B223&lt;=TermHigh,'Policy projection'!$C223*(PremiumLow*VLOOKUP(PremiumLow,PremiumCharge,2)),0)</f>
        <v>0</v>
      </c>
      <c r="N223" s="32">
        <f>IF($B223&lt;=TermHigh,'Policy projection'!$C223*(AllocPremLow*'Fund Projection'!$E223),0)</f>
        <v>0</v>
      </c>
      <c r="O223" s="32">
        <f>IF($B223&lt;=TermHigh,'Policy projection'!$E223*'Fund Projection'!$F223*AllocPremLow*VLOOKUP(TermHigh-$B223,ExitCharge,2,TRUE),0)</f>
        <v>0</v>
      </c>
      <c r="P223" s="32">
        <f>IF($B223&lt;=TermHigh,SUM(M223:O223)-'Policy projection'!$C223*'Fund Projection'!$G223,0)</f>
        <v>0</v>
      </c>
      <c r="Q223" s="33">
        <f t="shared" si="35"/>
        <v>0</v>
      </c>
      <c r="R223" s="31">
        <f>IF($B223&lt;=TermLow,'Policy projection'!$C223*(PremiumMed*VLOOKUP(PremiumMed,PremiumCharge,2)),0)</f>
        <v>0</v>
      </c>
      <c r="S223" s="32">
        <f>IF($B223&lt;=TermLow,'Policy projection'!$C223*(AllocPremMed*'Fund Projection'!$E223),0)</f>
        <v>0</v>
      </c>
      <c r="T223" s="32">
        <f>IF($B223&lt;=TermLow,'Policy projection'!$E223*'Fund Projection'!$F223*AllocPremMed*VLOOKUP(TermLow-$B223,ExitCharge,2,TRUE),0)</f>
        <v>0</v>
      </c>
      <c r="U223" s="32">
        <f>IF($B223&lt;=TermLow,SUM(R223:T223)-'Policy projection'!$C223*'Fund Projection'!$G223,0)</f>
        <v>0</v>
      </c>
      <c r="V223" s="33">
        <f t="shared" si="36"/>
        <v>0</v>
      </c>
      <c r="W223" s="31">
        <f>IF($B223&lt;=TermMed,'Policy projection'!$C223*(PremiumMed*VLOOKUP(PremiumMed,PremiumCharge,2)),0)</f>
        <v>0</v>
      </c>
      <c r="X223" s="32">
        <f>IF($B223&lt;=TermMed,'Policy projection'!$C223*(AllocPremMed*'Fund Projection'!$E223),0)</f>
        <v>0</v>
      </c>
      <c r="Y223" s="32">
        <f>IF($B223&lt;=TermMed,'Policy projection'!$E223*'Fund Projection'!$F223*AllocPremMed*VLOOKUP(TermMed-$B223,ExitCharge,2,TRUE),0)</f>
        <v>0</v>
      </c>
      <c r="Z223" s="32">
        <f>IF($B223&lt;=TermMed,SUM(W223:Y223)-'Policy projection'!$C223*'Fund Projection'!$G223,0)</f>
        <v>0</v>
      </c>
      <c r="AA223" s="33">
        <f t="shared" si="37"/>
        <v>0</v>
      </c>
      <c r="AB223" s="31">
        <f>IF($B223&lt;=TermHigh,'Policy projection'!$C223*(PremiumMed*VLOOKUP(PremiumMed,PremiumCharge,2)),0)</f>
        <v>0</v>
      </c>
      <c r="AC223" s="32">
        <f>IF($B223&lt;=TermHigh,'Policy projection'!$C223*(AllocPremMed*'Fund Projection'!$E223),0)</f>
        <v>0</v>
      </c>
      <c r="AD223" s="32">
        <f>IF($B223&lt;=TermHigh,'Policy projection'!$E223*'Fund Projection'!$F223*AllocPremMed*VLOOKUP(TermHigh-$B223,ExitCharge,2,TRUE),0)</f>
        <v>0</v>
      </c>
      <c r="AE223" s="32">
        <f>IF($B223&lt;=TermHigh,SUM(AB223:AD223)-'Policy projection'!$C223*'Fund Projection'!$G223,0)</f>
        <v>0</v>
      </c>
      <c r="AF223" s="33">
        <f t="shared" si="38"/>
        <v>0</v>
      </c>
      <c r="AG223" s="31">
        <f>IF($B223&lt;=TermLow,'Policy projection'!$C223*(PremiumHigh*VLOOKUP(PremiumHigh,PremiumCharge,2)),0)</f>
        <v>0</v>
      </c>
      <c r="AH223" s="32">
        <f>IF($B223&lt;=TermLow,'Policy projection'!$C223*(AllocPremHigh*'Fund Projection'!$E223),0)</f>
        <v>0</v>
      </c>
      <c r="AI223" s="32">
        <f>IF($B223&lt;=TermLow,'Policy projection'!$E223*'Fund Projection'!$F223*AllocPremHigh*VLOOKUP(TermLow-$B223,ExitCharge,2,TRUE),0)</f>
        <v>0</v>
      </c>
      <c r="AJ223" s="32">
        <f>IF($B223&lt;=TermLow,SUM(AG223:AI223)-'Policy projection'!$C223*'Fund Projection'!$G223,0)</f>
        <v>0</v>
      </c>
      <c r="AK223" s="33">
        <f t="shared" si="39"/>
        <v>0</v>
      </c>
      <c r="AL223" s="31">
        <f>IF($B223&lt;=TermMed,'Policy projection'!$C223*(PremiumHigh*VLOOKUP(PremiumHigh,PremiumCharge,2)),0)</f>
        <v>0</v>
      </c>
      <c r="AM223" s="32">
        <f>IF($B223&lt;=TermMed,'Policy projection'!$C223*(AllocPremHigh*'Fund Projection'!$E223),0)</f>
        <v>0</v>
      </c>
      <c r="AN223" s="32">
        <f>IF($B223&lt;=TermMed,'Policy projection'!$E223*'Fund Projection'!$F223*AllocPremHigh*VLOOKUP(TermMed-$B223,ExitCharge,2,TRUE),0)</f>
        <v>0</v>
      </c>
      <c r="AO223" s="32">
        <f>IF($B223&lt;=TermMed,SUM(AL223:AN223)-'Policy projection'!$C223*'Fund Projection'!$G223,0)</f>
        <v>0</v>
      </c>
      <c r="AP223" s="33">
        <f t="shared" si="40"/>
        <v>0</v>
      </c>
      <c r="AQ223" s="31">
        <f>IF($B223&lt;=TermHigh,'Policy projection'!$C223*(PremiumHigh*VLOOKUP(PremiumHigh,PremiumCharge,2)),0)</f>
        <v>0</v>
      </c>
      <c r="AR223" s="32">
        <f>IF($B223&lt;=TermHigh,'Policy projection'!$C223*(AllocPremHigh*'Fund Projection'!$E223),0)</f>
        <v>0</v>
      </c>
      <c r="AS223" s="32">
        <f>IF($B223&lt;=TermHigh,'Policy projection'!$E223*'Fund Projection'!$F223*AllocPremHigh*VLOOKUP(TermHigh-$B223,ExitCharge,2,TRUE),0)</f>
        <v>0</v>
      </c>
      <c r="AT223" s="32">
        <f>IF($B223&lt;=TermHigh,SUM(AQ223:AS223)-'Policy projection'!$C223*'Fund Projection'!$G223,0)</f>
        <v>0</v>
      </c>
      <c r="AU223" s="33">
        <f t="shared" si="41"/>
        <v>0</v>
      </c>
    </row>
    <row r="224" spans="1:47" x14ac:dyDescent="0.3">
      <c r="A224">
        <f t="shared" si="43"/>
        <v>219</v>
      </c>
      <c r="B224">
        <f t="shared" si="42"/>
        <v>19</v>
      </c>
      <c r="C224" s="31">
        <f>IF($B224&lt;=TermLow,'Policy projection'!$C224*(PremiumLow*VLOOKUP(PremiumLow,PremiumCharge,2)),0)</f>
        <v>0</v>
      </c>
      <c r="D224" s="32">
        <f>IF($B224&lt;=TermLow,'Policy projection'!$C224*(AllocPremLow*'Fund Projection'!$E224),0)</f>
        <v>0</v>
      </c>
      <c r="E224" s="32">
        <f>IF($B224&lt;=TermLow,'Policy projection'!$E224*'Fund Projection'!$F224*AllocPremLow*VLOOKUP(TermLow-$B224,ExitCharge,2,TRUE),0)</f>
        <v>0</v>
      </c>
      <c r="F224" s="32">
        <f>IF($B224&lt;=TermLow,SUM(C224:E224)-'Policy projection'!$C224*'Fund Projection'!$G224,0)</f>
        <v>0</v>
      </c>
      <c r="G224" s="33">
        <f t="shared" si="33"/>
        <v>0</v>
      </c>
      <c r="H224" s="31">
        <f>IF($B224&lt;=TermMed,'Policy projection'!$C224*(PremiumLow*VLOOKUP(PremiumLow,PremiumCharge,2)),0)</f>
        <v>0</v>
      </c>
      <c r="I224" s="32">
        <f>IF($B224&lt;=TermMed,'Policy projection'!$C224*(AllocPremLow*'Fund Projection'!$E224),0)</f>
        <v>0</v>
      </c>
      <c r="J224" s="32">
        <f>IF($B224&lt;=TermMed,'Policy projection'!$E224*'Fund Projection'!$F224*AllocPremLow*VLOOKUP(TermMed-$B224,ExitCharge,2,TRUE),0)</f>
        <v>0</v>
      </c>
      <c r="K224" s="32">
        <f>IF($B224&lt;=TermMed,SUM(H224:J224)-'Policy projection'!$C224*'Fund Projection'!$G224,0)</f>
        <v>0</v>
      </c>
      <c r="L224" s="33">
        <f t="shared" si="34"/>
        <v>0</v>
      </c>
      <c r="M224" s="31">
        <f>IF($B224&lt;=TermHigh,'Policy projection'!$C224*(PremiumLow*VLOOKUP(PremiumLow,PremiumCharge,2)),0)</f>
        <v>0</v>
      </c>
      <c r="N224" s="32">
        <f>IF($B224&lt;=TermHigh,'Policy projection'!$C224*(AllocPremLow*'Fund Projection'!$E224),0)</f>
        <v>0</v>
      </c>
      <c r="O224" s="32">
        <f>IF($B224&lt;=TermHigh,'Policy projection'!$E224*'Fund Projection'!$F224*AllocPremLow*VLOOKUP(TermHigh-$B224,ExitCharge,2,TRUE),0)</f>
        <v>0</v>
      </c>
      <c r="P224" s="32">
        <f>IF($B224&lt;=TermHigh,SUM(M224:O224)-'Policy projection'!$C224*'Fund Projection'!$G224,0)</f>
        <v>0</v>
      </c>
      <c r="Q224" s="33">
        <f t="shared" si="35"/>
        <v>0</v>
      </c>
      <c r="R224" s="31">
        <f>IF($B224&lt;=TermLow,'Policy projection'!$C224*(PremiumMed*VLOOKUP(PremiumMed,PremiumCharge,2)),0)</f>
        <v>0</v>
      </c>
      <c r="S224" s="32">
        <f>IF($B224&lt;=TermLow,'Policy projection'!$C224*(AllocPremMed*'Fund Projection'!$E224),0)</f>
        <v>0</v>
      </c>
      <c r="T224" s="32">
        <f>IF($B224&lt;=TermLow,'Policy projection'!$E224*'Fund Projection'!$F224*AllocPremMed*VLOOKUP(TermLow-$B224,ExitCharge,2,TRUE),0)</f>
        <v>0</v>
      </c>
      <c r="U224" s="32">
        <f>IF($B224&lt;=TermLow,SUM(R224:T224)-'Policy projection'!$C224*'Fund Projection'!$G224,0)</f>
        <v>0</v>
      </c>
      <c r="V224" s="33">
        <f t="shared" si="36"/>
        <v>0</v>
      </c>
      <c r="W224" s="31">
        <f>IF($B224&lt;=TermMed,'Policy projection'!$C224*(PremiumMed*VLOOKUP(PremiumMed,PremiumCharge,2)),0)</f>
        <v>0</v>
      </c>
      <c r="X224" s="32">
        <f>IF($B224&lt;=TermMed,'Policy projection'!$C224*(AllocPremMed*'Fund Projection'!$E224),0)</f>
        <v>0</v>
      </c>
      <c r="Y224" s="32">
        <f>IF($B224&lt;=TermMed,'Policy projection'!$E224*'Fund Projection'!$F224*AllocPremMed*VLOOKUP(TermMed-$B224,ExitCharge,2,TRUE),0)</f>
        <v>0</v>
      </c>
      <c r="Z224" s="32">
        <f>IF($B224&lt;=TermMed,SUM(W224:Y224)-'Policy projection'!$C224*'Fund Projection'!$G224,0)</f>
        <v>0</v>
      </c>
      <c r="AA224" s="33">
        <f t="shared" si="37"/>
        <v>0</v>
      </c>
      <c r="AB224" s="31">
        <f>IF($B224&lt;=TermHigh,'Policy projection'!$C224*(PremiumMed*VLOOKUP(PremiumMed,PremiumCharge,2)),0)</f>
        <v>0</v>
      </c>
      <c r="AC224" s="32">
        <f>IF($B224&lt;=TermHigh,'Policy projection'!$C224*(AllocPremMed*'Fund Projection'!$E224),0)</f>
        <v>0</v>
      </c>
      <c r="AD224" s="32">
        <f>IF($B224&lt;=TermHigh,'Policy projection'!$E224*'Fund Projection'!$F224*AllocPremMed*VLOOKUP(TermHigh-$B224,ExitCharge,2,TRUE),0)</f>
        <v>0</v>
      </c>
      <c r="AE224" s="32">
        <f>IF($B224&lt;=TermHigh,SUM(AB224:AD224)-'Policy projection'!$C224*'Fund Projection'!$G224,0)</f>
        <v>0</v>
      </c>
      <c r="AF224" s="33">
        <f t="shared" si="38"/>
        <v>0</v>
      </c>
      <c r="AG224" s="31">
        <f>IF($B224&lt;=TermLow,'Policy projection'!$C224*(PremiumHigh*VLOOKUP(PremiumHigh,PremiumCharge,2)),0)</f>
        <v>0</v>
      </c>
      <c r="AH224" s="32">
        <f>IF($B224&lt;=TermLow,'Policy projection'!$C224*(AllocPremHigh*'Fund Projection'!$E224),0)</f>
        <v>0</v>
      </c>
      <c r="AI224" s="32">
        <f>IF($B224&lt;=TermLow,'Policy projection'!$E224*'Fund Projection'!$F224*AllocPremHigh*VLOOKUP(TermLow-$B224,ExitCharge,2,TRUE),0)</f>
        <v>0</v>
      </c>
      <c r="AJ224" s="32">
        <f>IF($B224&lt;=TermLow,SUM(AG224:AI224)-'Policy projection'!$C224*'Fund Projection'!$G224,0)</f>
        <v>0</v>
      </c>
      <c r="AK224" s="33">
        <f t="shared" si="39"/>
        <v>0</v>
      </c>
      <c r="AL224" s="31">
        <f>IF($B224&lt;=TermMed,'Policy projection'!$C224*(PremiumHigh*VLOOKUP(PremiumHigh,PremiumCharge,2)),0)</f>
        <v>0</v>
      </c>
      <c r="AM224" s="32">
        <f>IF($B224&lt;=TermMed,'Policy projection'!$C224*(AllocPremHigh*'Fund Projection'!$E224),0)</f>
        <v>0</v>
      </c>
      <c r="AN224" s="32">
        <f>IF($B224&lt;=TermMed,'Policy projection'!$E224*'Fund Projection'!$F224*AllocPremHigh*VLOOKUP(TermMed-$B224,ExitCharge,2,TRUE),0)</f>
        <v>0</v>
      </c>
      <c r="AO224" s="32">
        <f>IF($B224&lt;=TermMed,SUM(AL224:AN224)-'Policy projection'!$C224*'Fund Projection'!$G224,0)</f>
        <v>0</v>
      </c>
      <c r="AP224" s="33">
        <f t="shared" si="40"/>
        <v>0</v>
      </c>
      <c r="AQ224" s="31">
        <f>IF($B224&lt;=TermHigh,'Policy projection'!$C224*(PremiumHigh*VLOOKUP(PremiumHigh,PremiumCharge,2)),0)</f>
        <v>0</v>
      </c>
      <c r="AR224" s="32">
        <f>IF($B224&lt;=TermHigh,'Policy projection'!$C224*(AllocPremHigh*'Fund Projection'!$E224),0)</f>
        <v>0</v>
      </c>
      <c r="AS224" s="32">
        <f>IF($B224&lt;=TermHigh,'Policy projection'!$E224*'Fund Projection'!$F224*AllocPremHigh*VLOOKUP(TermHigh-$B224,ExitCharge,2,TRUE),0)</f>
        <v>0</v>
      </c>
      <c r="AT224" s="32">
        <f>IF($B224&lt;=TermHigh,SUM(AQ224:AS224)-'Policy projection'!$C224*'Fund Projection'!$G224,0)</f>
        <v>0</v>
      </c>
      <c r="AU224" s="33">
        <f t="shared" si="41"/>
        <v>0</v>
      </c>
    </row>
    <row r="225" spans="1:47" x14ac:dyDescent="0.3">
      <c r="A225">
        <f t="shared" si="43"/>
        <v>220</v>
      </c>
      <c r="B225">
        <f t="shared" si="42"/>
        <v>19</v>
      </c>
      <c r="C225" s="31">
        <f>IF($B225&lt;=TermLow,'Policy projection'!$C225*(PremiumLow*VLOOKUP(PremiumLow,PremiumCharge,2)),0)</f>
        <v>0</v>
      </c>
      <c r="D225" s="32">
        <f>IF($B225&lt;=TermLow,'Policy projection'!$C225*(AllocPremLow*'Fund Projection'!$E225),0)</f>
        <v>0</v>
      </c>
      <c r="E225" s="32">
        <f>IF($B225&lt;=TermLow,'Policy projection'!$E225*'Fund Projection'!$F225*AllocPremLow*VLOOKUP(TermLow-$B225,ExitCharge,2,TRUE),0)</f>
        <v>0</v>
      </c>
      <c r="F225" s="32">
        <f>IF($B225&lt;=TermLow,SUM(C225:E225)-'Policy projection'!$C225*'Fund Projection'!$G225,0)</f>
        <v>0</v>
      </c>
      <c r="G225" s="33">
        <f t="shared" si="33"/>
        <v>0</v>
      </c>
      <c r="H225" s="31">
        <f>IF($B225&lt;=TermMed,'Policy projection'!$C225*(PremiumLow*VLOOKUP(PremiumLow,PremiumCharge,2)),0)</f>
        <v>0</v>
      </c>
      <c r="I225" s="32">
        <f>IF($B225&lt;=TermMed,'Policy projection'!$C225*(AllocPremLow*'Fund Projection'!$E225),0)</f>
        <v>0</v>
      </c>
      <c r="J225" s="32">
        <f>IF($B225&lt;=TermMed,'Policy projection'!$E225*'Fund Projection'!$F225*AllocPremLow*VLOOKUP(TermMed-$B225,ExitCharge,2,TRUE),0)</f>
        <v>0</v>
      </c>
      <c r="K225" s="32">
        <f>IF($B225&lt;=TermMed,SUM(H225:J225)-'Policy projection'!$C225*'Fund Projection'!$G225,0)</f>
        <v>0</v>
      </c>
      <c r="L225" s="33">
        <f t="shared" si="34"/>
        <v>0</v>
      </c>
      <c r="M225" s="31">
        <f>IF($B225&lt;=TermHigh,'Policy projection'!$C225*(PremiumLow*VLOOKUP(PremiumLow,PremiumCharge,2)),0)</f>
        <v>0</v>
      </c>
      <c r="N225" s="32">
        <f>IF($B225&lt;=TermHigh,'Policy projection'!$C225*(AllocPremLow*'Fund Projection'!$E225),0)</f>
        <v>0</v>
      </c>
      <c r="O225" s="32">
        <f>IF($B225&lt;=TermHigh,'Policy projection'!$E225*'Fund Projection'!$F225*AllocPremLow*VLOOKUP(TermHigh-$B225,ExitCharge,2,TRUE),0)</f>
        <v>0</v>
      </c>
      <c r="P225" s="32">
        <f>IF($B225&lt;=TermHigh,SUM(M225:O225)-'Policy projection'!$C225*'Fund Projection'!$G225,0)</f>
        <v>0</v>
      </c>
      <c r="Q225" s="33">
        <f t="shared" si="35"/>
        <v>0</v>
      </c>
      <c r="R225" s="31">
        <f>IF($B225&lt;=TermLow,'Policy projection'!$C225*(PremiumMed*VLOOKUP(PremiumMed,PremiumCharge,2)),0)</f>
        <v>0</v>
      </c>
      <c r="S225" s="32">
        <f>IF($B225&lt;=TermLow,'Policy projection'!$C225*(AllocPremMed*'Fund Projection'!$E225),0)</f>
        <v>0</v>
      </c>
      <c r="T225" s="32">
        <f>IF($B225&lt;=TermLow,'Policy projection'!$E225*'Fund Projection'!$F225*AllocPremMed*VLOOKUP(TermLow-$B225,ExitCharge,2,TRUE),0)</f>
        <v>0</v>
      </c>
      <c r="U225" s="32">
        <f>IF($B225&lt;=TermLow,SUM(R225:T225)-'Policy projection'!$C225*'Fund Projection'!$G225,0)</f>
        <v>0</v>
      </c>
      <c r="V225" s="33">
        <f t="shared" si="36"/>
        <v>0</v>
      </c>
      <c r="W225" s="31">
        <f>IF($B225&lt;=TermMed,'Policy projection'!$C225*(PremiumMed*VLOOKUP(PremiumMed,PremiumCharge,2)),0)</f>
        <v>0</v>
      </c>
      <c r="X225" s="32">
        <f>IF($B225&lt;=TermMed,'Policy projection'!$C225*(AllocPremMed*'Fund Projection'!$E225),0)</f>
        <v>0</v>
      </c>
      <c r="Y225" s="32">
        <f>IF($B225&lt;=TermMed,'Policy projection'!$E225*'Fund Projection'!$F225*AllocPremMed*VLOOKUP(TermMed-$B225,ExitCharge,2,TRUE),0)</f>
        <v>0</v>
      </c>
      <c r="Z225" s="32">
        <f>IF($B225&lt;=TermMed,SUM(W225:Y225)-'Policy projection'!$C225*'Fund Projection'!$G225,0)</f>
        <v>0</v>
      </c>
      <c r="AA225" s="33">
        <f t="shared" si="37"/>
        <v>0</v>
      </c>
      <c r="AB225" s="31">
        <f>IF($B225&lt;=TermHigh,'Policy projection'!$C225*(PremiumMed*VLOOKUP(PremiumMed,PremiumCharge,2)),0)</f>
        <v>0</v>
      </c>
      <c r="AC225" s="32">
        <f>IF($B225&lt;=TermHigh,'Policy projection'!$C225*(AllocPremMed*'Fund Projection'!$E225),0)</f>
        <v>0</v>
      </c>
      <c r="AD225" s="32">
        <f>IF($B225&lt;=TermHigh,'Policy projection'!$E225*'Fund Projection'!$F225*AllocPremMed*VLOOKUP(TermHigh-$B225,ExitCharge,2,TRUE),0)</f>
        <v>0</v>
      </c>
      <c r="AE225" s="32">
        <f>IF($B225&lt;=TermHigh,SUM(AB225:AD225)-'Policy projection'!$C225*'Fund Projection'!$G225,0)</f>
        <v>0</v>
      </c>
      <c r="AF225" s="33">
        <f t="shared" si="38"/>
        <v>0</v>
      </c>
      <c r="AG225" s="31">
        <f>IF($B225&lt;=TermLow,'Policy projection'!$C225*(PremiumHigh*VLOOKUP(PremiumHigh,PremiumCharge,2)),0)</f>
        <v>0</v>
      </c>
      <c r="AH225" s="32">
        <f>IF($B225&lt;=TermLow,'Policy projection'!$C225*(AllocPremHigh*'Fund Projection'!$E225),0)</f>
        <v>0</v>
      </c>
      <c r="AI225" s="32">
        <f>IF($B225&lt;=TermLow,'Policy projection'!$E225*'Fund Projection'!$F225*AllocPremHigh*VLOOKUP(TermLow-$B225,ExitCharge,2,TRUE),0)</f>
        <v>0</v>
      </c>
      <c r="AJ225" s="32">
        <f>IF($B225&lt;=TermLow,SUM(AG225:AI225)-'Policy projection'!$C225*'Fund Projection'!$G225,0)</f>
        <v>0</v>
      </c>
      <c r="AK225" s="33">
        <f t="shared" si="39"/>
        <v>0</v>
      </c>
      <c r="AL225" s="31">
        <f>IF($B225&lt;=TermMed,'Policy projection'!$C225*(PremiumHigh*VLOOKUP(PremiumHigh,PremiumCharge,2)),0)</f>
        <v>0</v>
      </c>
      <c r="AM225" s="32">
        <f>IF($B225&lt;=TermMed,'Policy projection'!$C225*(AllocPremHigh*'Fund Projection'!$E225),0)</f>
        <v>0</v>
      </c>
      <c r="AN225" s="32">
        <f>IF($B225&lt;=TermMed,'Policy projection'!$E225*'Fund Projection'!$F225*AllocPremHigh*VLOOKUP(TermMed-$B225,ExitCharge,2,TRUE),0)</f>
        <v>0</v>
      </c>
      <c r="AO225" s="32">
        <f>IF($B225&lt;=TermMed,SUM(AL225:AN225)-'Policy projection'!$C225*'Fund Projection'!$G225,0)</f>
        <v>0</v>
      </c>
      <c r="AP225" s="33">
        <f t="shared" si="40"/>
        <v>0</v>
      </c>
      <c r="AQ225" s="31">
        <f>IF($B225&lt;=TermHigh,'Policy projection'!$C225*(PremiumHigh*VLOOKUP(PremiumHigh,PremiumCharge,2)),0)</f>
        <v>0</v>
      </c>
      <c r="AR225" s="32">
        <f>IF($B225&lt;=TermHigh,'Policy projection'!$C225*(AllocPremHigh*'Fund Projection'!$E225),0)</f>
        <v>0</v>
      </c>
      <c r="AS225" s="32">
        <f>IF($B225&lt;=TermHigh,'Policy projection'!$E225*'Fund Projection'!$F225*AllocPremHigh*VLOOKUP(TermHigh-$B225,ExitCharge,2,TRUE),0)</f>
        <v>0</v>
      </c>
      <c r="AT225" s="32">
        <f>IF($B225&lt;=TermHigh,SUM(AQ225:AS225)-'Policy projection'!$C225*'Fund Projection'!$G225,0)</f>
        <v>0</v>
      </c>
      <c r="AU225" s="33">
        <f t="shared" si="41"/>
        <v>0</v>
      </c>
    </row>
    <row r="226" spans="1:47" x14ac:dyDescent="0.3">
      <c r="A226">
        <f t="shared" si="43"/>
        <v>221</v>
      </c>
      <c r="B226">
        <f t="shared" si="42"/>
        <v>19</v>
      </c>
      <c r="C226" s="31">
        <f>IF($B226&lt;=TermLow,'Policy projection'!$C226*(PremiumLow*VLOOKUP(PremiumLow,PremiumCharge,2)),0)</f>
        <v>0</v>
      </c>
      <c r="D226" s="32">
        <f>IF($B226&lt;=TermLow,'Policy projection'!$C226*(AllocPremLow*'Fund Projection'!$E226),0)</f>
        <v>0</v>
      </c>
      <c r="E226" s="32">
        <f>IF($B226&lt;=TermLow,'Policy projection'!$E226*'Fund Projection'!$F226*AllocPremLow*VLOOKUP(TermLow-$B226,ExitCharge,2,TRUE),0)</f>
        <v>0</v>
      </c>
      <c r="F226" s="32">
        <f>IF($B226&lt;=TermLow,SUM(C226:E226)-'Policy projection'!$C226*'Fund Projection'!$G226,0)</f>
        <v>0</v>
      </c>
      <c r="G226" s="33">
        <f t="shared" si="33"/>
        <v>0</v>
      </c>
      <c r="H226" s="31">
        <f>IF($B226&lt;=TermMed,'Policy projection'!$C226*(PremiumLow*VLOOKUP(PremiumLow,PremiumCharge,2)),0)</f>
        <v>0</v>
      </c>
      <c r="I226" s="32">
        <f>IF($B226&lt;=TermMed,'Policy projection'!$C226*(AllocPremLow*'Fund Projection'!$E226),0)</f>
        <v>0</v>
      </c>
      <c r="J226" s="32">
        <f>IF($B226&lt;=TermMed,'Policy projection'!$E226*'Fund Projection'!$F226*AllocPremLow*VLOOKUP(TermMed-$B226,ExitCharge,2,TRUE),0)</f>
        <v>0</v>
      </c>
      <c r="K226" s="32">
        <f>IF($B226&lt;=TermMed,SUM(H226:J226)-'Policy projection'!$C226*'Fund Projection'!$G226,0)</f>
        <v>0</v>
      </c>
      <c r="L226" s="33">
        <f t="shared" si="34"/>
        <v>0</v>
      </c>
      <c r="M226" s="31">
        <f>IF($B226&lt;=TermHigh,'Policy projection'!$C226*(PremiumLow*VLOOKUP(PremiumLow,PremiumCharge,2)),0)</f>
        <v>0</v>
      </c>
      <c r="N226" s="32">
        <f>IF($B226&lt;=TermHigh,'Policy projection'!$C226*(AllocPremLow*'Fund Projection'!$E226),0)</f>
        <v>0</v>
      </c>
      <c r="O226" s="32">
        <f>IF($B226&lt;=TermHigh,'Policy projection'!$E226*'Fund Projection'!$F226*AllocPremLow*VLOOKUP(TermHigh-$B226,ExitCharge,2,TRUE),0)</f>
        <v>0</v>
      </c>
      <c r="P226" s="32">
        <f>IF($B226&lt;=TermHigh,SUM(M226:O226)-'Policy projection'!$C226*'Fund Projection'!$G226,0)</f>
        <v>0</v>
      </c>
      <c r="Q226" s="33">
        <f t="shared" si="35"/>
        <v>0</v>
      </c>
      <c r="R226" s="31">
        <f>IF($B226&lt;=TermLow,'Policy projection'!$C226*(PremiumMed*VLOOKUP(PremiumMed,PremiumCharge,2)),0)</f>
        <v>0</v>
      </c>
      <c r="S226" s="32">
        <f>IF($B226&lt;=TermLow,'Policy projection'!$C226*(AllocPremMed*'Fund Projection'!$E226),0)</f>
        <v>0</v>
      </c>
      <c r="T226" s="32">
        <f>IF($B226&lt;=TermLow,'Policy projection'!$E226*'Fund Projection'!$F226*AllocPremMed*VLOOKUP(TermLow-$B226,ExitCharge,2,TRUE),0)</f>
        <v>0</v>
      </c>
      <c r="U226" s="32">
        <f>IF($B226&lt;=TermLow,SUM(R226:T226)-'Policy projection'!$C226*'Fund Projection'!$G226,0)</f>
        <v>0</v>
      </c>
      <c r="V226" s="33">
        <f t="shared" si="36"/>
        <v>0</v>
      </c>
      <c r="W226" s="31">
        <f>IF($B226&lt;=TermMed,'Policy projection'!$C226*(PremiumMed*VLOOKUP(PremiumMed,PremiumCharge,2)),0)</f>
        <v>0</v>
      </c>
      <c r="X226" s="32">
        <f>IF($B226&lt;=TermMed,'Policy projection'!$C226*(AllocPremMed*'Fund Projection'!$E226),0)</f>
        <v>0</v>
      </c>
      <c r="Y226" s="32">
        <f>IF($B226&lt;=TermMed,'Policy projection'!$E226*'Fund Projection'!$F226*AllocPremMed*VLOOKUP(TermMed-$B226,ExitCharge,2,TRUE),0)</f>
        <v>0</v>
      </c>
      <c r="Z226" s="32">
        <f>IF($B226&lt;=TermMed,SUM(W226:Y226)-'Policy projection'!$C226*'Fund Projection'!$G226,0)</f>
        <v>0</v>
      </c>
      <c r="AA226" s="33">
        <f t="shared" si="37"/>
        <v>0</v>
      </c>
      <c r="AB226" s="31">
        <f>IF($B226&lt;=TermHigh,'Policy projection'!$C226*(PremiumMed*VLOOKUP(PremiumMed,PremiumCharge,2)),0)</f>
        <v>0</v>
      </c>
      <c r="AC226" s="32">
        <f>IF($B226&lt;=TermHigh,'Policy projection'!$C226*(AllocPremMed*'Fund Projection'!$E226),0)</f>
        <v>0</v>
      </c>
      <c r="AD226" s="32">
        <f>IF($B226&lt;=TermHigh,'Policy projection'!$E226*'Fund Projection'!$F226*AllocPremMed*VLOOKUP(TermHigh-$B226,ExitCharge,2,TRUE),0)</f>
        <v>0</v>
      </c>
      <c r="AE226" s="32">
        <f>IF($B226&lt;=TermHigh,SUM(AB226:AD226)-'Policy projection'!$C226*'Fund Projection'!$G226,0)</f>
        <v>0</v>
      </c>
      <c r="AF226" s="33">
        <f t="shared" si="38"/>
        <v>0</v>
      </c>
      <c r="AG226" s="31">
        <f>IF($B226&lt;=TermLow,'Policy projection'!$C226*(PremiumHigh*VLOOKUP(PremiumHigh,PremiumCharge,2)),0)</f>
        <v>0</v>
      </c>
      <c r="AH226" s="32">
        <f>IF($B226&lt;=TermLow,'Policy projection'!$C226*(AllocPremHigh*'Fund Projection'!$E226),0)</f>
        <v>0</v>
      </c>
      <c r="AI226" s="32">
        <f>IF($B226&lt;=TermLow,'Policy projection'!$E226*'Fund Projection'!$F226*AllocPremHigh*VLOOKUP(TermLow-$B226,ExitCharge,2,TRUE),0)</f>
        <v>0</v>
      </c>
      <c r="AJ226" s="32">
        <f>IF($B226&lt;=TermLow,SUM(AG226:AI226)-'Policy projection'!$C226*'Fund Projection'!$G226,0)</f>
        <v>0</v>
      </c>
      <c r="AK226" s="33">
        <f t="shared" si="39"/>
        <v>0</v>
      </c>
      <c r="AL226" s="31">
        <f>IF($B226&lt;=TermMed,'Policy projection'!$C226*(PremiumHigh*VLOOKUP(PremiumHigh,PremiumCharge,2)),0)</f>
        <v>0</v>
      </c>
      <c r="AM226" s="32">
        <f>IF($B226&lt;=TermMed,'Policy projection'!$C226*(AllocPremHigh*'Fund Projection'!$E226),0)</f>
        <v>0</v>
      </c>
      <c r="AN226" s="32">
        <f>IF($B226&lt;=TermMed,'Policy projection'!$E226*'Fund Projection'!$F226*AllocPremHigh*VLOOKUP(TermMed-$B226,ExitCharge,2,TRUE),0)</f>
        <v>0</v>
      </c>
      <c r="AO226" s="32">
        <f>IF($B226&lt;=TermMed,SUM(AL226:AN226)-'Policy projection'!$C226*'Fund Projection'!$G226,0)</f>
        <v>0</v>
      </c>
      <c r="AP226" s="33">
        <f t="shared" si="40"/>
        <v>0</v>
      </c>
      <c r="AQ226" s="31">
        <f>IF($B226&lt;=TermHigh,'Policy projection'!$C226*(PremiumHigh*VLOOKUP(PremiumHigh,PremiumCharge,2)),0)</f>
        <v>0</v>
      </c>
      <c r="AR226" s="32">
        <f>IF($B226&lt;=TermHigh,'Policy projection'!$C226*(AllocPremHigh*'Fund Projection'!$E226),0)</f>
        <v>0</v>
      </c>
      <c r="AS226" s="32">
        <f>IF($B226&lt;=TermHigh,'Policy projection'!$E226*'Fund Projection'!$F226*AllocPremHigh*VLOOKUP(TermHigh-$B226,ExitCharge,2,TRUE),0)</f>
        <v>0</v>
      </c>
      <c r="AT226" s="32">
        <f>IF($B226&lt;=TermHigh,SUM(AQ226:AS226)-'Policy projection'!$C226*'Fund Projection'!$G226,0)</f>
        <v>0</v>
      </c>
      <c r="AU226" s="33">
        <f t="shared" si="41"/>
        <v>0</v>
      </c>
    </row>
    <row r="227" spans="1:47" x14ac:dyDescent="0.3">
      <c r="A227">
        <f t="shared" si="43"/>
        <v>222</v>
      </c>
      <c r="B227">
        <f t="shared" si="42"/>
        <v>19</v>
      </c>
      <c r="C227" s="31">
        <f>IF($B227&lt;=TermLow,'Policy projection'!$C227*(PremiumLow*VLOOKUP(PremiumLow,PremiumCharge,2)),0)</f>
        <v>0</v>
      </c>
      <c r="D227" s="32">
        <f>IF($B227&lt;=TermLow,'Policy projection'!$C227*(AllocPremLow*'Fund Projection'!$E227),0)</f>
        <v>0</v>
      </c>
      <c r="E227" s="32">
        <f>IF($B227&lt;=TermLow,'Policy projection'!$E227*'Fund Projection'!$F227*AllocPremLow*VLOOKUP(TermLow-$B227,ExitCharge,2,TRUE),0)</f>
        <v>0</v>
      </c>
      <c r="F227" s="32">
        <f>IF($B227&lt;=TermLow,SUM(C227:E227)-'Policy projection'!$C227*'Fund Projection'!$G227,0)</f>
        <v>0</v>
      </c>
      <c r="G227" s="33">
        <f t="shared" si="33"/>
        <v>0</v>
      </c>
      <c r="H227" s="31">
        <f>IF($B227&lt;=TermMed,'Policy projection'!$C227*(PremiumLow*VLOOKUP(PremiumLow,PremiumCharge,2)),0)</f>
        <v>0</v>
      </c>
      <c r="I227" s="32">
        <f>IF($B227&lt;=TermMed,'Policy projection'!$C227*(AllocPremLow*'Fund Projection'!$E227),0)</f>
        <v>0</v>
      </c>
      <c r="J227" s="32">
        <f>IF($B227&lt;=TermMed,'Policy projection'!$E227*'Fund Projection'!$F227*AllocPremLow*VLOOKUP(TermMed-$B227,ExitCharge,2,TRUE),0)</f>
        <v>0</v>
      </c>
      <c r="K227" s="32">
        <f>IF($B227&lt;=TermMed,SUM(H227:J227)-'Policy projection'!$C227*'Fund Projection'!$G227,0)</f>
        <v>0</v>
      </c>
      <c r="L227" s="33">
        <f t="shared" si="34"/>
        <v>0</v>
      </c>
      <c r="M227" s="31">
        <f>IF($B227&lt;=TermHigh,'Policy projection'!$C227*(PremiumLow*VLOOKUP(PremiumLow,PremiumCharge,2)),0)</f>
        <v>0</v>
      </c>
      <c r="N227" s="32">
        <f>IF($B227&lt;=TermHigh,'Policy projection'!$C227*(AllocPremLow*'Fund Projection'!$E227),0)</f>
        <v>0</v>
      </c>
      <c r="O227" s="32">
        <f>IF($B227&lt;=TermHigh,'Policy projection'!$E227*'Fund Projection'!$F227*AllocPremLow*VLOOKUP(TermHigh-$B227,ExitCharge,2,TRUE),0)</f>
        <v>0</v>
      </c>
      <c r="P227" s="32">
        <f>IF($B227&lt;=TermHigh,SUM(M227:O227)-'Policy projection'!$C227*'Fund Projection'!$G227,0)</f>
        <v>0</v>
      </c>
      <c r="Q227" s="33">
        <f t="shared" si="35"/>
        <v>0</v>
      </c>
      <c r="R227" s="31">
        <f>IF($B227&lt;=TermLow,'Policy projection'!$C227*(PremiumMed*VLOOKUP(PremiumMed,PremiumCharge,2)),0)</f>
        <v>0</v>
      </c>
      <c r="S227" s="32">
        <f>IF($B227&lt;=TermLow,'Policy projection'!$C227*(AllocPremMed*'Fund Projection'!$E227),0)</f>
        <v>0</v>
      </c>
      <c r="T227" s="32">
        <f>IF($B227&lt;=TermLow,'Policy projection'!$E227*'Fund Projection'!$F227*AllocPremMed*VLOOKUP(TermLow-$B227,ExitCharge,2,TRUE),0)</f>
        <v>0</v>
      </c>
      <c r="U227" s="32">
        <f>IF($B227&lt;=TermLow,SUM(R227:T227)-'Policy projection'!$C227*'Fund Projection'!$G227,0)</f>
        <v>0</v>
      </c>
      <c r="V227" s="33">
        <f t="shared" si="36"/>
        <v>0</v>
      </c>
      <c r="W227" s="31">
        <f>IF($B227&lt;=TermMed,'Policy projection'!$C227*(PremiumMed*VLOOKUP(PremiumMed,PremiumCharge,2)),0)</f>
        <v>0</v>
      </c>
      <c r="X227" s="32">
        <f>IF($B227&lt;=TermMed,'Policy projection'!$C227*(AllocPremMed*'Fund Projection'!$E227),0)</f>
        <v>0</v>
      </c>
      <c r="Y227" s="32">
        <f>IF($B227&lt;=TermMed,'Policy projection'!$E227*'Fund Projection'!$F227*AllocPremMed*VLOOKUP(TermMed-$B227,ExitCharge,2,TRUE),0)</f>
        <v>0</v>
      </c>
      <c r="Z227" s="32">
        <f>IF($B227&lt;=TermMed,SUM(W227:Y227)-'Policy projection'!$C227*'Fund Projection'!$G227,0)</f>
        <v>0</v>
      </c>
      <c r="AA227" s="33">
        <f t="shared" si="37"/>
        <v>0</v>
      </c>
      <c r="AB227" s="31">
        <f>IF($B227&lt;=TermHigh,'Policy projection'!$C227*(PremiumMed*VLOOKUP(PremiumMed,PremiumCharge,2)),0)</f>
        <v>0</v>
      </c>
      <c r="AC227" s="32">
        <f>IF($B227&lt;=TermHigh,'Policy projection'!$C227*(AllocPremMed*'Fund Projection'!$E227),0)</f>
        <v>0</v>
      </c>
      <c r="AD227" s="32">
        <f>IF($B227&lt;=TermHigh,'Policy projection'!$E227*'Fund Projection'!$F227*AllocPremMed*VLOOKUP(TermHigh-$B227,ExitCharge,2,TRUE),0)</f>
        <v>0</v>
      </c>
      <c r="AE227" s="32">
        <f>IF($B227&lt;=TermHigh,SUM(AB227:AD227)-'Policy projection'!$C227*'Fund Projection'!$G227,0)</f>
        <v>0</v>
      </c>
      <c r="AF227" s="33">
        <f t="shared" si="38"/>
        <v>0</v>
      </c>
      <c r="AG227" s="31">
        <f>IF($B227&lt;=TermLow,'Policy projection'!$C227*(PremiumHigh*VLOOKUP(PremiumHigh,PremiumCharge,2)),0)</f>
        <v>0</v>
      </c>
      <c r="AH227" s="32">
        <f>IF($B227&lt;=TermLow,'Policy projection'!$C227*(AllocPremHigh*'Fund Projection'!$E227),0)</f>
        <v>0</v>
      </c>
      <c r="AI227" s="32">
        <f>IF($B227&lt;=TermLow,'Policy projection'!$E227*'Fund Projection'!$F227*AllocPremHigh*VLOOKUP(TermLow-$B227,ExitCharge,2,TRUE),0)</f>
        <v>0</v>
      </c>
      <c r="AJ227" s="32">
        <f>IF($B227&lt;=TermLow,SUM(AG227:AI227)-'Policy projection'!$C227*'Fund Projection'!$G227,0)</f>
        <v>0</v>
      </c>
      <c r="AK227" s="33">
        <f t="shared" si="39"/>
        <v>0</v>
      </c>
      <c r="AL227" s="31">
        <f>IF($B227&lt;=TermMed,'Policy projection'!$C227*(PremiumHigh*VLOOKUP(PremiumHigh,PremiumCharge,2)),0)</f>
        <v>0</v>
      </c>
      <c r="AM227" s="32">
        <f>IF($B227&lt;=TermMed,'Policy projection'!$C227*(AllocPremHigh*'Fund Projection'!$E227),0)</f>
        <v>0</v>
      </c>
      <c r="AN227" s="32">
        <f>IF($B227&lt;=TermMed,'Policy projection'!$E227*'Fund Projection'!$F227*AllocPremHigh*VLOOKUP(TermMed-$B227,ExitCharge,2,TRUE),0)</f>
        <v>0</v>
      </c>
      <c r="AO227" s="32">
        <f>IF($B227&lt;=TermMed,SUM(AL227:AN227)-'Policy projection'!$C227*'Fund Projection'!$G227,0)</f>
        <v>0</v>
      </c>
      <c r="AP227" s="33">
        <f t="shared" si="40"/>
        <v>0</v>
      </c>
      <c r="AQ227" s="31">
        <f>IF($B227&lt;=TermHigh,'Policy projection'!$C227*(PremiumHigh*VLOOKUP(PremiumHigh,PremiumCharge,2)),0)</f>
        <v>0</v>
      </c>
      <c r="AR227" s="32">
        <f>IF($B227&lt;=TermHigh,'Policy projection'!$C227*(AllocPremHigh*'Fund Projection'!$E227),0)</f>
        <v>0</v>
      </c>
      <c r="AS227" s="32">
        <f>IF($B227&lt;=TermHigh,'Policy projection'!$E227*'Fund Projection'!$F227*AllocPremHigh*VLOOKUP(TermHigh-$B227,ExitCharge,2,TRUE),0)</f>
        <v>0</v>
      </c>
      <c r="AT227" s="32">
        <f>IF($B227&lt;=TermHigh,SUM(AQ227:AS227)-'Policy projection'!$C227*'Fund Projection'!$G227,0)</f>
        <v>0</v>
      </c>
      <c r="AU227" s="33">
        <f t="shared" si="41"/>
        <v>0</v>
      </c>
    </row>
    <row r="228" spans="1:47" x14ac:dyDescent="0.3">
      <c r="A228">
        <f t="shared" si="43"/>
        <v>223</v>
      </c>
      <c r="B228">
        <f t="shared" si="42"/>
        <v>19</v>
      </c>
      <c r="C228" s="31">
        <f>IF($B228&lt;=TermLow,'Policy projection'!$C228*(PremiumLow*VLOOKUP(PremiumLow,PremiumCharge,2)),0)</f>
        <v>0</v>
      </c>
      <c r="D228" s="32">
        <f>IF($B228&lt;=TermLow,'Policy projection'!$C228*(AllocPremLow*'Fund Projection'!$E228),0)</f>
        <v>0</v>
      </c>
      <c r="E228" s="32">
        <f>IF($B228&lt;=TermLow,'Policy projection'!$E228*'Fund Projection'!$F228*AllocPremLow*VLOOKUP(TermLow-$B228,ExitCharge,2,TRUE),0)</f>
        <v>0</v>
      </c>
      <c r="F228" s="32">
        <f>IF($B228&lt;=TermLow,SUM(C228:E228)-'Policy projection'!$C228*'Fund Projection'!$G228,0)</f>
        <v>0</v>
      </c>
      <c r="G228" s="33">
        <f t="shared" si="33"/>
        <v>0</v>
      </c>
      <c r="H228" s="31">
        <f>IF($B228&lt;=TermMed,'Policy projection'!$C228*(PremiumLow*VLOOKUP(PremiumLow,PremiumCharge,2)),0)</f>
        <v>0</v>
      </c>
      <c r="I228" s="32">
        <f>IF($B228&lt;=TermMed,'Policy projection'!$C228*(AllocPremLow*'Fund Projection'!$E228),0)</f>
        <v>0</v>
      </c>
      <c r="J228" s="32">
        <f>IF($B228&lt;=TermMed,'Policy projection'!$E228*'Fund Projection'!$F228*AllocPremLow*VLOOKUP(TermMed-$B228,ExitCharge,2,TRUE),0)</f>
        <v>0</v>
      </c>
      <c r="K228" s="32">
        <f>IF($B228&lt;=TermMed,SUM(H228:J228)-'Policy projection'!$C228*'Fund Projection'!$G228,0)</f>
        <v>0</v>
      </c>
      <c r="L228" s="33">
        <f t="shared" si="34"/>
        <v>0</v>
      </c>
      <c r="M228" s="31">
        <f>IF($B228&lt;=TermHigh,'Policy projection'!$C228*(PremiumLow*VLOOKUP(PremiumLow,PremiumCharge,2)),0)</f>
        <v>0</v>
      </c>
      <c r="N228" s="32">
        <f>IF($B228&lt;=TermHigh,'Policy projection'!$C228*(AllocPremLow*'Fund Projection'!$E228),0)</f>
        <v>0</v>
      </c>
      <c r="O228" s="32">
        <f>IF($B228&lt;=TermHigh,'Policy projection'!$E228*'Fund Projection'!$F228*AllocPremLow*VLOOKUP(TermHigh-$B228,ExitCharge,2,TRUE),0)</f>
        <v>0</v>
      </c>
      <c r="P228" s="32">
        <f>IF($B228&lt;=TermHigh,SUM(M228:O228)-'Policy projection'!$C228*'Fund Projection'!$G228,0)</f>
        <v>0</v>
      </c>
      <c r="Q228" s="33">
        <f t="shared" si="35"/>
        <v>0</v>
      </c>
      <c r="R228" s="31">
        <f>IF($B228&lt;=TermLow,'Policy projection'!$C228*(PremiumMed*VLOOKUP(PremiumMed,PremiumCharge,2)),0)</f>
        <v>0</v>
      </c>
      <c r="S228" s="32">
        <f>IF($B228&lt;=TermLow,'Policy projection'!$C228*(AllocPremMed*'Fund Projection'!$E228),0)</f>
        <v>0</v>
      </c>
      <c r="T228" s="32">
        <f>IF($B228&lt;=TermLow,'Policy projection'!$E228*'Fund Projection'!$F228*AllocPremMed*VLOOKUP(TermLow-$B228,ExitCharge,2,TRUE),0)</f>
        <v>0</v>
      </c>
      <c r="U228" s="32">
        <f>IF($B228&lt;=TermLow,SUM(R228:T228)-'Policy projection'!$C228*'Fund Projection'!$G228,0)</f>
        <v>0</v>
      </c>
      <c r="V228" s="33">
        <f t="shared" si="36"/>
        <v>0</v>
      </c>
      <c r="W228" s="31">
        <f>IF($B228&lt;=TermMed,'Policy projection'!$C228*(PremiumMed*VLOOKUP(PremiumMed,PremiumCharge,2)),0)</f>
        <v>0</v>
      </c>
      <c r="X228" s="32">
        <f>IF($B228&lt;=TermMed,'Policy projection'!$C228*(AllocPremMed*'Fund Projection'!$E228),0)</f>
        <v>0</v>
      </c>
      <c r="Y228" s="32">
        <f>IF($B228&lt;=TermMed,'Policy projection'!$E228*'Fund Projection'!$F228*AllocPremMed*VLOOKUP(TermMed-$B228,ExitCharge,2,TRUE),0)</f>
        <v>0</v>
      </c>
      <c r="Z228" s="32">
        <f>IF($B228&lt;=TermMed,SUM(W228:Y228)-'Policy projection'!$C228*'Fund Projection'!$G228,0)</f>
        <v>0</v>
      </c>
      <c r="AA228" s="33">
        <f t="shared" si="37"/>
        <v>0</v>
      </c>
      <c r="AB228" s="31">
        <f>IF($B228&lt;=TermHigh,'Policy projection'!$C228*(PremiumMed*VLOOKUP(PremiumMed,PremiumCharge,2)),0)</f>
        <v>0</v>
      </c>
      <c r="AC228" s="32">
        <f>IF($B228&lt;=TermHigh,'Policy projection'!$C228*(AllocPremMed*'Fund Projection'!$E228),0)</f>
        <v>0</v>
      </c>
      <c r="AD228" s="32">
        <f>IF($B228&lt;=TermHigh,'Policy projection'!$E228*'Fund Projection'!$F228*AllocPremMed*VLOOKUP(TermHigh-$B228,ExitCharge,2,TRUE),0)</f>
        <v>0</v>
      </c>
      <c r="AE228" s="32">
        <f>IF($B228&lt;=TermHigh,SUM(AB228:AD228)-'Policy projection'!$C228*'Fund Projection'!$G228,0)</f>
        <v>0</v>
      </c>
      <c r="AF228" s="33">
        <f t="shared" si="38"/>
        <v>0</v>
      </c>
      <c r="AG228" s="31">
        <f>IF($B228&lt;=TermLow,'Policy projection'!$C228*(PremiumHigh*VLOOKUP(PremiumHigh,PremiumCharge,2)),0)</f>
        <v>0</v>
      </c>
      <c r="AH228" s="32">
        <f>IF($B228&lt;=TermLow,'Policy projection'!$C228*(AllocPremHigh*'Fund Projection'!$E228),0)</f>
        <v>0</v>
      </c>
      <c r="AI228" s="32">
        <f>IF($B228&lt;=TermLow,'Policy projection'!$E228*'Fund Projection'!$F228*AllocPremHigh*VLOOKUP(TermLow-$B228,ExitCharge,2,TRUE),0)</f>
        <v>0</v>
      </c>
      <c r="AJ228" s="32">
        <f>IF($B228&lt;=TermLow,SUM(AG228:AI228)-'Policy projection'!$C228*'Fund Projection'!$G228,0)</f>
        <v>0</v>
      </c>
      <c r="AK228" s="33">
        <f t="shared" si="39"/>
        <v>0</v>
      </c>
      <c r="AL228" s="31">
        <f>IF($B228&lt;=TermMed,'Policy projection'!$C228*(PremiumHigh*VLOOKUP(PremiumHigh,PremiumCharge,2)),0)</f>
        <v>0</v>
      </c>
      <c r="AM228" s="32">
        <f>IF($B228&lt;=TermMed,'Policy projection'!$C228*(AllocPremHigh*'Fund Projection'!$E228),0)</f>
        <v>0</v>
      </c>
      <c r="AN228" s="32">
        <f>IF($B228&lt;=TermMed,'Policy projection'!$E228*'Fund Projection'!$F228*AllocPremHigh*VLOOKUP(TermMed-$B228,ExitCharge,2,TRUE),0)</f>
        <v>0</v>
      </c>
      <c r="AO228" s="32">
        <f>IF($B228&lt;=TermMed,SUM(AL228:AN228)-'Policy projection'!$C228*'Fund Projection'!$G228,0)</f>
        <v>0</v>
      </c>
      <c r="AP228" s="33">
        <f t="shared" si="40"/>
        <v>0</v>
      </c>
      <c r="AQ228" s="31">
        <f>IF($B228&lt;=TermHigh,'Policy projection'!$C228*(PremiumHigh*VLOOKUP(PremiumHigh,PremiumCharge,2)),0)</f>
        <v>0</v>
      </c>
      <c r="AR228" s="32">
        <f>IF($B228&lt;=TermHigh,'Policy projection'!$C228*(AllocPremHigh*'Fund Projection'!$E228),0)</f>
        <v>0</v>
      </c>
      <c r="AS228" s="32">
        <f>IF($B228&lt;=TermHigh,'Policy projection'!$E228*'Fund Projection'!$F228*AllocPremHigh*VLOOKUP(TermHigh-$B228,ExitCharge,2,TRUE),0)</f>
        <v>0</v>
      </c>
      <c r="AT228" s="32">
        <f>IF($B228&lt;=TermHigh,SUM(AQ228:AS228)-'Policy projection'!$C228*'Fund Projection'!$G228,0)</f>
        <v>0</v>
      </c>
      <c r="AU228" s="33">
        <f t="shared" si="41"/>
        <v>0</v>
      </c>
    </row>
    <row r="229" spans="1:47" x14ac:dyDescent="0.3">
      <c r="A229">
        <f t="shared" si="43"/>
        <v>224</v>
      </c>
      <c r="B229">
        <f t="shared" si="42"/>
        <v>19</v>
      </c>
      <c r="C229" s="31">
        <f>IF($B229&lt;=TermLow,'Policy projection'!$C229*(PremiumLow*VLOOKUP(PremiumLow,PremiumCharge,2)),0)</f>
        <v>0</v>
      </c>
      <c r="D229" s="32">
        <f>IF($B229&lt;=TermLow,'Policy projection'!$C229*(AllocPremLow*'Fund Projection'!$E229),0)</f>
        <v>0</v>
      </c>
      <c r="E229" s="32">
        <f>IF($B229&lt;=TermLow,'Policy projection'!$E229*'Fund Projection'!$F229*AllocPremLow*VLOOKUP(TermLow-$B229,ExitCharge,2,TRUE),0)</f>
        <v>0</v>
      </c>
      <c r="F229" s="32">
        <f>IF($B229&lt;=TermLow,SUM(C229:E229)-'Policy projection'!$C229*'Fund Projection'!$G229,0)</f>
        <v>0</v>
      </c>
      <c r="G229" s="33">
        <f t="shared" si="33"/>
        <v>0</v>
      </c>
      <c r="H229" s="31">
        <f>IF($B229&lt;=TermMed,'Policy projection'!$C229*(PremiumLow*VLOOKUP(PremiumLow,PremiumCharge,2)),0)</f>
        <v>0</v>
      </c>
      <c r="I229" s="32">
        <f>IF($B229&lt;=TermMed,'Policy projection'!$C229*(AllocPremLow*'Fund Projection'!$E229),0)</f>
        <v>0</v>
      </c>
      <c r="J229" s="32">
        <f>IF($B229&lt;=TermMed,'Policy projection'!$E229*'Fund Projection'!$F229*AllocPremLow*VLOOKUP(TermMed-$B229,ExitCharge,2,TRUE),0)</f>
        <v>0</v>
      </c>
      <c r="K229" s="32">
        <f>IF($B229&lt;=TermMed,SUM(H229:J229)-'Policy projection'!$C229*'Fund Projection'!$G229,0)</f>
        <v>0</v>
      </c>
      <c r="L229" s="33">
        <f t="shared" si="34"/>
        <v>0</v>
      </c>
      <c r="M229" s="31">
        <f>IF($B229&lt;=TermHigh,'Policy projection'!$C229*(PremiumLow*VLOOKUP(PremiumLow,PremiumCharge,2)),0)</f>
        <v>0</v>
      </c>
      <c r="N229" s="32">
        <f>IF($B229&lt;=TermHigh,'Policy projection'!$C229*(AllocPremLow*'Fund Projection'!$E229),0)</f>
        <v>0</v>
      </c>
      <c r="O229" s="32">
        <f>IF($B229&lt;=TermHigh,'Policy projection'!$E229*'Fund Projection'!$F229*AllocPremLow*VLOOKUP(TermHigh-$B229,ExitCharge,2,TRUE),0)</f>
        <v>0</v>
      </c>
      <c r="P229" s="32">
        <f>IF($B229&lt;=TermHigh,SUM(M229:O229)-'Policy projection'!$C229*'Fund Projection'!$G229,0)</f>
        <v>0</v>
      </c>
      <c r="Q229" s="33">
        <f t="shared" si="35"/>
        <v>0</v>
      </c>
      <c r="R229" s="31">
        <f>IF($B229&lt;=TermLow,'Policy projection'!$C229*(PremiumMed*VLOOKUP(PremiumMed,PremiumCharge,2)),0)</f>
        <v>0</v>
      </c>
      <c r="S229" s="32">
        <f>IF($B229&lt;=TermLow,'Policy projection'!$C229*(AllocPremMed*'Fund Projection'!$E229),0)</f>
        <v>0</v>
      </c>
      <c r="T229" s="32">
        <f>IF($B229&lt;=TermLow,'Policy projection'!$E229*'Fund Projection'!$F229*AllocPremMed*VLOOKUP(TermLow-$B229,ExitCharge,2,TRUE),0)</f>
        <v>0</v>
      </c>
      <c r="U229" s="32">
        <f>IF($B229&lt;=TermLow,SUM(R229:T229)-'Policy projection'!$C229*'Fund Projection'!$G229,0)</f>
        <v>0</v>
      </c>
      <c r="V229" s="33">
        <f t="shared" si="36"/>
        <v>0</v>
      </c>
      <c r="W229" s="31">
        <f>IF($B229&lt;=TermMed,'Policy projection'!$C229*(PremiumMed*VLOOKUP(PremiumMed,PremiumCharge,2)),0)</f>
        <v>0</v>
      </c>
      <c r="X229" s="32">
        <f>IF($B229&lt;=TermMed,'Policy projection'!$C229*(AllocPremMed*'Fund Projection'!$E229),0)</f>
        <v>0</v>
      </c>
      <c r="Y229" s="32">
        <f>IF($B229&lt;=TermMed,'Policy projection'!$E229*'Fund Projection'!$F229*AllocPremMed*VLOOKUP(TermMed-$B229,ExitCharge,2,TRUE),0)</f>
        <v>0</v>
      </c>
      <c r="Z229" s="32">
        <f>IF($B229&lt;=TermMed,SUM(W229:Y229)-'Policy projection'!$C229*'Fund Projection'!$G229,0)</f>
        <v>0</v>
      </c>
      <c r="AA229" s="33">
        <f t="shared" si="37"/>
        <v>0</v>
      </c>
      <c r="AB229" s="31">
        <f>IF($B229&lt;=TermHigh,'Policy projection'!$C229*(PremiumMed*VLOOKUP(PremiumMed,PremiumCharge,2)),0)</f>
        <v>0</v>
      </c>
      <c r="AC229" s="32">
        <f>IF($B229&lt;=TermHigh,'Policy projection'!$C229*(AllocPremMed*'Fund Projection'!$E229),0)</f>
        <v>0</v>
      </c>
      <c r="AD229" s="32">
        <f>IF($B229&lt;=TermHigh,'Policy projection'!$E229*'Fund Projection'!$F229*AllocPremMed*VLOOKUP(TermHigh-$B229,ExitCharge,2,TRUE),0)</f>
        <v>0</v>
      </c>
      <c r="AE229" s="32">
        <f>IF($B229&lt;=TermHigh,SUM(AB229:AD229)-'Policy projection'!$C229*'Fund Projection'!$G229,0)</f>
        <v>0</v>
      </c>
      <c r="AF229" s="33">
        <f t="shared" si="38"/>
        <v>0</v>
      </c>
      <c r="AG229" s="31">
        <f>IF($B229&lt;=TermLow,'Policy projection'!$C229*(PremiumHigh*VLOOKUP(PremiumHigh,PremiumCharge,2)),0)</f>
        <v>0</v>
      </c>
      <c r="AH229" s="32">
        <f>IF($B229&lt;=TermLow,'Policy projection'!$C229*(AllocPremHigh*'Fund Projection'!$E229),0)</f>
        <v>0</v>
      </c>
      <c r="AI229" s="32">
        <f>IF($B229&lt;=TermLow,'Policy projection'!$E229*'Fund Projection'!$F229*AllocPremHigh*VLOOKUP(TermLow-$B229,ExitCharge,2,TRUE),0)</f>
        <v>0</v>
      </c>
      <c r="AJ229" s="32">
        <f>IF($B229&lt;=TermLow,SUM(AG229:AI229)-'Policy projection'!$C229*'Fund Projection'!$G229,0)</f>
        <v>0</v>
      </c>
      <c r="AK229" s="33">
        <f t="shared" si="39"/>
        <v>0</v>
      </c>
      <c r="AL229" s="31">
        <f>IF($B229&lt;=TermMed,'Policy projection'!$C229*(PremiumHigh*VLOOKUP(PremiumHigh,PremiumCharge,2)),0)</f>
        <v>0</v>
      </c>
      <c r="AM229" s="32">
        <f>IF($B229&lt;=TermMed,'Policy projection'!$C229*(AllocPremHigh*'Fund Projection'!$E229),0)</f>
        <v>0</v>
      </c>
      <c r="AN229" s="32">
        <f>IF($B229&lt;=TermMed,'Policy projection'!$E229*'Fund Projection'!$F229*AllocPremHigh*VLOOKUP(TermMed-$B229,ExitCharge,2,TRUE),0)</f>
        <v>0</v>
      </c>
      <c r="AO229" s="32">
        <f>IF($B229&lt;=TermMed,SUM(AL229:AN229)-'Policy projection'!$C229*'Fund Projection'!$G229,0)</f>
        <v>0</v>
      </c>
      <c r="AP229" s="33">
        <f t="shared" si="40"/>
        <v>0</v>
      </c>
      <c r="AQ229" s="31">
        <f>IF($B229&lt;=TermHigh,'Policy projection'!$C229*(PremiumHigh*VLOOKUP(PremiumHigh,PremiumCharge,2)),0)</f>
        <v>0</v>
      </c>
      <c r="AR229" s="32">
        <f>IF($B229&lt;=TermHigh,'Policy projection'!$C229*(AllocPremHigh*'Fund Projection'!$E229),0)</f>
        <v>0</v>
      </c>
      <c r="AS229" s="32">
        <f>IF($B229&lt;=TermHigh,'Policy projection'!$E229*'Fund Projection'!$F229*AllocPremHigh*VLOOKUP(TermHigh-$B229,ExitCharge,2,TRUE),0)</f>
        <v>0</v>
      </c>
      <c r="AT229" s="32">
        <f>IF($B229&lt;=TermHigh,SUM(AQ229:AS229)-'Policy projection'!$C229*'Fund Projection'!$G229,0)</f>
        <v>0</v>
      </c>
      <c r="AU229" s="33">
        <f t="shared" si="41"/>
        <v>0</v>
      </c>
    </row>
    <row r="230" spans="1:47" x14ac:dyDescent="0.3">
      <c r="A230">
        <f t="shared" si="43"/>
        <v>225</v>
      </c>
      <c r="B230">
        <f t="shared" si="42"/>
        <v>19</v>
      </c>
      <c r="C230" s="31">
        <f>IF($B230&lt;=TermLow,'Policy projection'!$C230*(PremiumLow*VLOOKUP(PremiumLow,PremiumCharge,2)),0)</f>
        <v>0</v>
      </c>
      <c r="D230" s="32">
        <f>IF($B230&lt;=TermLow,'Policy projection'!$C230*(AllocPremLow*'Fund Projection'!$E230),0)</f>
        <v>0</v>
      </c>
      <c r="E230" s="32">
        <f>IF($B230&lt;=TermLow,'Policy projection'!$E230*'Fund Projection'!$F230*AllocPremLow*VLOOKUP(TermLow-$B230,ExitCharge,2,TRUE),0)</f>
        <v>0</v>
      </c>
      <c r="F230" s="32">
        <f>IF($B230&lt;=TermLow,SUM(C230:E230)-'Policy projection'!$C230*'Fund Projection'!$G230,0)</f>
        <v>0</v>
      </c>
      <c r="G230" s="33">
        <f t="shared" si="33"/>
        <v>0</v>
      </c>
      <c r="H230" s="31">
        <f>IF($B230&lt;=TermMed,'Policy projection'!$C230*(PremiumLow*VLOOKUP(PremiumLow,PremiumCharge,2)),0)</f>
        <v>0</v>
      </c>
      <c r="I230" s="32">
        <f>IF($B230&lt;=TermMed,'Policy projection'!$C230*(AllocPremLow*'Fund Projection'!$E230),0)</f>
        <v>0</v>
      </c>
      <c r="J230" s="32">
        <f>IF($B230&lt;=TermMed,'Policy projection'!$E230*'Fund Projection'!$F230*AllocPremLow*VLOOKUP(TermMed-$B230,ExitCharge,2,TRUE),0)</f>
        <v>0</v>
      </c>
      <c r="K230" s="32">
        <f>IF($B230&lt;=TermMed,SUM(H230:J230)-'Policy projection'!$C230*'Fund Projection'!$G230,0)</f>
        <v>0</v>
      </c>
      <c r="L230" s="33">
        <f t="shared" si="34"/>
        <v>0</v>
      </c>
      <c r="M230" s="31">
        <f>IF($B230&lt;=TermHigh,'Policy projection'!$C230*(PremiumLow*VLOOKUP(PremiumLow,PremiumCharge,2)),0)</f>
        <v>0</v>
      </c>
      <c r="N230" s="32">
        <f>IF($B230&lt;=TermHigh,'Policy projection'!$C230*(AllocPremLow*'Fund Projection'!$E230),0)</f>
        <v>0</v>
      </c>
      <c r="O230" s="32">
        <f>IF($B230&lt;=TermHigh,'Policy projection'!$E230*'Fund Projection'!$F230*AllocPremLow*VLOOKUP(TermHigh-$B230,ExitCharge,2,TRUE),0)</f>
        <v>0</v>
      </c>
      <c r="P230" s="32">
        <f>IF($B230&lt;=TermHigh,SUM(M230:O230)-'Policy projection'!$C230*'Fund Projection'!$G230,0)</f>
        <v>0</v>
      </c>
      <c r="Q230" s="33">
        <f t="shared" si="35"/>
        <v>0</v>
      </c>
      <c r="R230" s="31">
        <f>IF($B230&lt;=TermLow,'Policy projection'!$C230*(PremiumMed*VLOOKUP(PremiumMed,PremiumCharge,2)),0)</f>
        <v>0</v>
      </c>
      <c r="S230" s="32">
        <f>IF($B230&lt;=TermLow,'Policy projection'!$C230*(AllocPremMed*'Fund Projection'!$E230),0)</f>
        <v>0</v>
      </c>
      <c r="T230" s="32">
        <f>IF($B230&lt;=TermLow,'Policy projection'!$E230*'Fund Projection'!$F230*AllocPremMed*VLOOKUP(TermLow-$B230,ExitCharge,2,TRUE),0)</f>
        <v>0</v>
      </c>
      <c r="U230" s="32">
        <f>IF($B230&lt;=TermLow,SUM(R230:T230)-'Policy projection'!$C230*'Fund Projection'!$G230,0)</f>
        <v>0</v>
      </c>
      <c r="V230" s="33">
        <f t="shared" si="36"/>
        <v>0</v>
      </c>
      <c r="W230" s="31">
        <f>IF($B230&lt;=TermMed,'Policy projection'!$C230*(PremiumMed*VLOOKUP(PremiumMed,PremiumCharge,2)),0)</f>
        <v>0</v>
      </c>
      <c r="X230" s="32">
        <f>IF($B230&lt;=TermMed,'Policy projection'!$C230*(AllocPremMed*'Fund Projection'!$E230),0)</f>
        <v>0</v>
      </c>
      <c r="Y230" s="32">
        <f>IF($B230&lt;=TermMed,'Policy projection'!$E230*'Fund Projection'!$F230*AllocPremMed*VLOOKUP(TermMed-$B230,ExitCharge,2,TRUE),0)</f>
        <v>0</v>
      </c>
      <c r="Z230" s="32">
        <f>IF($B230&lt;=TermMed,SUM(W230:Y230)-'Policy projection'!$C230*'Fund Projection'!$G230,0)</f>
        <v>0</v>
      </c>
      <c r="AA230" s="33">
        <f t="shared" si="37"/>
        <v>0</v>
      </c>
      <c r="AB230" s="31">
        <f>IF($B230&lt;=TermHigh,'Policy projection'!$C230*(PremiumMed*VLOOKUP(PremiumMed,PremiumCharge,2)),0)</f>
        <v>0</v>
      </c>
      <c r="AC230" s="32">
        <f>IF($B230&lt;=TermHigh,'Policy projection'!$C230*(AllocPremMed*'Fund Projection'!$E230),0)</f>
        <v>0</v>
      </c>
      <c r="AD230" s="32">
        <f>IF($B230&lt;=TermHigh,'Policy projection'!$E230*'Fund Projection'!$F230*AllocPremMed*VLOOKUP(TermHigh-$B230,ExitCharge,2,TRUE),0)</f>
        <v>0</v>
      </c>
      <c r="AE230" s="32">
        <f>IF($B230&lt;=TermHigh,SUM(AB230:AD230)-'Policy projection'!$C230*'Fund Projection'!$G230,0)</f>
        <v>0</v>
      </c>
      <c r="AF230" s="33">
        <f t="shared" si="38"/>
        <v>0</v>
      </c>
      <c r="AG230" s="31">
        <f>IF($B230&lt;=TermLow,'Policy projection'!$C230*(PremiumHigh*VLOOKUP(PremiumHigh,PremiumCharge,2)),0)</f>
        <v>0</v>
      </c>
      <c r="AH230" s="32">
        <f>IF($B230&lt;=TermLow,'Policy projection'!$C230*(AllocPremHigh*'Fund Projection'!$E230),0)</f>
        <v>0</v>
      </c>
      <c r="AI230" s="32">
        <f>IF($B230&lt;=TermLow,'Policy projection'!$E230*'Fund Projection'!$F230*AllocPremHigh*VLOOKUP(TermLow-$B230,ExitCharge,2,TRUE),0)</f>
        <v>0</v>
      </c>
      <c r="AJ230" s="32">
        <f>IF($B230&lt;=TermLow,SUM(AG230:AI230)-'Policy projection'!$C230*'Fund Projection'!$G230,0)</f>
        <v>0</v>
      </c>
      <c r="AK230" s="33">
        <f t="shared" si="39"/>
        <v>0</v>
      </c>
      <c r="AL230" s="31">
        <f>IF($B230&lt;=TermMed,'Policy projection'!$C230*(PremiumHigh*VLOOKUP(PremiumHigh,PremiumCharge,2)),0)</f>
        <v>0</v>
      </c>
      <c r="AM230" s="32">
        <f>IF($B230&lt;=TermMed,'Policy projection'!$C230*(AllocPremHigh*'Fund Projection'!$E230),0)</f>
        <v>0</v>
      </c>
      <c r="AN230" s="32">
        <f>IF($B230&lt;=TermMed,'Policy projection'!$E230*'Fund Projection'!$F230*AllocPremHigh*VLOOKUP(TermMed-$B230,ExitCharge,2,TRUE),0)</f>
        <v>0</v>
      </c>
      <c r="AO230" s="32">
        <f>IF($B230&lt;=TermMed,SUM(AL230:AN230)-'Policy projection'!$C230*'Fund Projection'!$G230,0)</f>
        <v>0</v>
      </c>
      <c r="AP230" s="33">
        <f t="shared" si="40"/>
        <v>0</v>
      </c>
      <c r="AQ230" s="31">
        <f>IF($B230&lt;=TermHigh,'Policy projection'!$C230*(PremiumHigh*VLOOKUP(PremiumHigh,PremiumCharge,2)),0)</f>
        <v>0</v>
      </c>
      <c r="AR230" s="32">
        <f>IF($B230&lt;=TermHigh,'Policy projection'!$C230*(AllocPremHigh*'Fund Projection'!$E230),0)</f>
        <v>0</v>
      </c>
      <c r="AS230" s="32">
        <f>IF($B230&lt;=TermHigh,'Policy projection'!$E230*'Fund Projection'!$F230*AllocPremHigh*VLOOKUP(TermHigh-$B230,ExitCharge,2,TRUE),0)</f>
        <v>0</v>
      </c>
      <c r="AT230" s="32">
        <f>IF($B230&lt;=TermHigh,SUM(AQ230:AS230)-'Policy projection'!$C230*'Fund Projection'!$G230,0)</f>
        <v>0</v>
      </c>
      <c r="AU230" s="33">
        <f t="shared" si="41"/>
        <v>0</v>
      </c>
    </row>
    <row r="231" spans="1:47" x14ac:dyDescent="0.3">
      <c r="A231">
        <f t="shared" si="43"/>
        <v>226</v>
      </c>
      <c r="B231">
        <f t="shared" si="42"/>
        <v>19</v>
      </c>
      <c r="C231" s="31">
        <f>IF($B231&lt;=TermLow,'Policy projection'!$C231*(PremiumLow*VLOOKUP(PremiumLow,PremiumCharge,2)),0)</f>
        <v>0</v>
      </c>
      <c r="D231" s="32">
        <f>IF($B231&lt;=TermLow,'Policy projection'!$C231*(AllocPremLow*'Fund Projection'!$E231),0)</f>
        <v>0</v>
      </c>
      <c r="E231" s="32">
        <f>IF($B231&lt;=TermLow,'Policy projection'!$E231*'Fund Projection'!$F231*AllocPremLow*VLOOKUP(TermLow-$B231,ExitCharge,2,TRUE),0)</f>
        <v>0</v>
      </c>
      <c r="F231" s="32">
        <f>IF($B231&lt;=TermLow,SUM(C231:E231)-'Policy projection'!$C231*'Fund Projection'!$G231,0)</f>
        <v>0</v>
      </c>
      <c r="G231" s="33">
        <f t="shared" si="33"/>
        <v>0</v>
      </c>
      <c r="H231" s="31">
        <f>IF($B231&lt;=TermMed,'Policy projection'!$C231*(PremiumLow*VLOOKUP(PremiumLow,PremiumCharge,2)),0)</f>
        <v>0</v>
      </c>
      <c r="I231" s="32">
        <f>IF($B231&lt;=TermMed,'Policy projection'!$C231*(AllocPremLow*'Fund Projection'!$E231),0)</f>
        <v>0</v>
      </c>
      <c r="J231" s="32">
        <f>IF($B231&lt;=TermMed,'Policy projection'!$E231*'Fund Projection'!$F231*AllocPremLow*VLOOKUP(TermMed-$B231,ExitCharge,2,TRUE),0)</f>
        <v>0</v>
      </c>
      <c r="K231" s="32">
        <f>IF($B231&lt;=TermMed,SUM(H231:J231)-'Policy projection'!$C231*'Fund Projection'!$G231,0)</f>
        <v>0</v>
      </c>
      <c r="L231" s="33">
        <f t="shared" si="34"/>
        <v>0</v>
      </c>
      <c r="M231" s="31">
        <f>IF($B231&lt;=TermHigh,'Policy projection'!$C231*(PremiumLow*VLOOKUP(PremiumLow,PremiumCharge,2)),0)</f>
        <v>0</v>
      </c>
      <c r="N231" s="32">
        <f>IF($B231&lt;=TermHigh,'Policy projection'!$C231*(AllocPremLow*'Fund Projection'!$E231),0)</f>
        <v>0</v>
      </c>
      <c r="O231" s="32">
        <f>IF($B231&lt;=TermHigh,'Policy projection'!$E231*'Fund Projection'!$F231*AllocPremLow*VLOOKUP(TermHigh-$B231,ExitCharge,2,TRUE),0)</f>
        <v>0</v>
      </c>
      <c r="P231" s="32">
        <f>IF($B231&lt;=TermHigh,SUM(M231:O231)-'Policy projection'!$C231*'Fund Projection'!$G231,0)</f>
        <v>0</v>
      </c>
      <c r="Q231" s="33">
        <f t="shared" si="35"/>
        <v>0</v>
      </c>
      <c r="R231" s="31">
        <f>IF($B231&lt;=TermLow,'Policy projection'!$C231*(PremiumMed*VLOOKUP(PremiumMed,PremiumCharge,2)),0)</f>
        <v>0</v>
      </c>
      <c r="S231" s="32">
        <f>IF($B231&lt;=TermLow,'Policy projection'!$C231*(AllocPremMed*'Fund Projection'!$E231),0)</f>
        <v>0</v>
      </c>
      <c r="T231" s="32">
        <f>IF($B231&lt;=TermLow,'Policy projection'!$E231*'Fund Projection'!$F231*AllocPremMed*VLOOKUP(TermLow-$B231,ExitCharge,2,TRUE),0)</f>
        <v>0</v>
      </c>
      <c r="U231" s="32">
        <f>IF($B231&lt;=TermLow,SUM(R231:T231)-'Policy projection'!$C231*'Fund Projection'!$G231,0)</f>
        <v>0</v>
      </c>
      <c r="V231" s="33">
        <f t="shared" si="36"/>
        <v>0</v>
      </c>
      <c r="W231" s="31">
        <f>IF($B231&lt;=TermMed,'Policy projection'!$C231*(PremiumMed*VLOOKUP(PremiumMed,PremiumCharge,2)),0)</f>
        <v>0</v>
      </c>
      <c r="X231" s="32">
        <f>IF($B231&lt;=TermMed,'Policy projection'!$C231*(AllocPremMed*'Fund Projection'!$E231),0)</f>
        <v>0</v>
      </c>
      <c r="Y231" s="32">
        <f>IF($B231&lt;=TermMed,'Policy projection'!$E231*'Fund Projection'!$F231*AllocPremMed*VLOOKUP(TermMed-$B231,ExitCharge,2,TRUE),0)</f>
        <v>0</v>
      </c>
      <c r="Z231" s="32">
        <f>IF($B231&lt;=TermMed,SUM(W231:Y231)-'Policy projection'!$C231*'Fund Projection'!$G231,0)</f>
        <v>0</v>
      </c>
      <c r="AA231" s="33">
        <f t="shared" si="37"/>
        <v>0</v>
      </c>
      <c r="AB231" s="31">
        <f>IF($B231&lt;=TermHigh,'Policy projection'!$C231*(PremiumMed*VLOOKUP(PremiumMed,PremiumCharge,2)),0)</f>
        <v>0</v>
      </c>
      <c r="AC231" s="32">
        <f>IF($B231&lt;=TermHigh,'Policy projection'!$C231*(AllocPremMed*'Fund Projection'!$E231),0)</f>
        <v>0</v>
      </c>
      <c r="AD231" s="32">
        <f>IF($B231&lt;=TermHigh,'Policy projection'!$E231*'Fund Projection'!$F231*AllocPremMed*VLOOKUP(TermHigh-$B231,ExitCharge,2,TRUE),0)</f>
        <v>0</v>
      </c>
      <c r="AE231" s="32">
        <f>IF($B231&lt;=TermHigh,SUM(AB231:AD231)-'Policy projection'!$C231*'Fund Projection'!$G231,0)</f>
        <v>0</v>
      </c>
      <c r="AF231" s="33">
        <f t="shared" si="38"/>
        <v>0</v>
      </c>
      <c r="AG231" s="31">
        <f>IF($B231&lt;=TermLow,'Policy projection'!$C231*(PremiumHigh*VLOOKUP(PremiumHigh,PremiumCharge,2)),0)</f>
        <v>0</v>
      </c>
      <c r="AH231" s="32">
        <f>IF($B231&lt;=TermLow,'Policy projection'!$C231*(AllocPremHigh*'Fund Projection'!$E231),0)</f>
        <v>0</v>
      </c>
      <c r="AI231" s="32">
        <f>IF($B231&lt;=TermLow,'Policy projection'!$E231*'Fund Projection'!$F231*AllocPremHigh*VLOOKUP(TermLow-$B231,ExitCharge,2,TRUE),0)</f>
        <v>0</v>
      </c>
      <c r="AJ231" s="32">
        <f>IF($B231&lt;=TermLow,SUM(AG231:AI231)-'Policy projection'!$C231*'Fund Projection'!$G231,0)</f>
        <v>0</v>
      </c>
      <c r="AK231" s="33">
        <f t="shared" si="39"/>
        <v>0</v>
      </c>
      <c r="AL231" s="31">
        <f>IF($B231&lt;=TermMed,'Policy projection'!$C231*(PremiumHigh*VLOOKUP(PremiumHigh,PremiumCharge,2)),0)</f>
        <v>0</v>
      </c>
      <c r="AM231" s="32">
        <f>IF($B231&lt;=TermMed,'Policy projection'!$C231*(AllocPremHigh*'Fund Projection'!$E231),0)</f>
        <v>0</v>
      </c>
      <c r="AN231" s="32">
        <f>IF($B231&lt;=TermMed,'Policy projection'!$E231*'Fund Projection'!$F231*AllocPremHigh*VLOOKUP(TermMed-$B231,ExitCharge,2,TRUE),0)</f>
        <v>0</v>
      </c>
      <c r="AO231" s="32">
        <f>IF($B231&lt;=TermMed,SUM(AL231:AN231)-'Policy projection'!$C231*'Fund Projection'!$G231,0)</f>
        <v>0</v>
      </c>
      <c r="AP231" s="33">
        <f t="shared" si="40"/>
        <v>0</v>
      </c>
      <c r="AQ231" s="31">
        <f>IF($B231&lt;=TermHigh,'Policy projection'!$C231*(PremiumHigh*VLOOKUP(PremiumHigh,PremiumCharge,2)),0)</f>
        <v>0</v>
      </c>
      <c r="AR231" s="32">
        <f>IF($B231&lt;=TermHigh,'Policy projection'!$C231*(AllocPremHigh*'Fund Projection'!$E231),0)</f>
        <v>0</v>
      </c>
      <c r="AS231" s="32">
        <f>IF($B231&lt;=TermHigh,'Policy projection'!$E231*'Fund Projection'!$F231*AllocPremHigh*VLOOKUP(TermHigh-$B231,ExitCharge,2,TRUE),0)</f>
        <v>0</v>
      </c>
      <c r="AT231" s="32">
        <f>IF($B231&lt;=TermHigh,SUM(AQ231:AS231)-'Policy projection'!$C231*'Fund Projection'!$G231,0)</f>
        <v>0</v>
      </c>
      <c r="AU231" s="33">
        <f t="shared" si="41"/>
        <v>0</v>
      </c>
    </row>
    <row r="232" spans="1:47" x14ac:dyDescent="0.3">
      <c r="A232">
        <f t="shared" si="43"/>
        <v>227</v>
      </c>
      <c r="B232">
        <f t="shared" si="42"/>
        <v>19</v>
      </c>
      <c r="C232" s="31">
        <f>IF($B232&lt;=TermLow,'Policy projection'!$C232*(PremiumLow*VLOOKUP(PremiumLow,PremiumCharge,2)),0)</f>
        <v>0</v>
      </c>
      <c r="D232" s="32">
        <f>IF($B232&lt;=TermLow,'Policy projection'!$C232*(AllocPremLow*'Fund Projection'!$E232),0)</f>
        <v>0</v>
      </c>
      <c r="E232" s="32">
        <f>IF($B232&lt;=TermLow,'Policy projection'!$E232*'Fund Projection'!$F232*AllocPremLow*VLOOKUP(TermLow-$B232,ExitCharge,2,TRUE),0)</f>
        <v>0</v>
      </c>
      <c r="F232" s="32">
        <f>IF($B232&lt;=TermLow,SUM(C232:E232)-'Policy projection'!$C232*'Fund Projection'!$G232,0)</f>
        <v>0</v>
      </c>
      <c r="G232" s="33">
        <f t="shared" si="33"/>
        <v>0</v>
      </c>
      <c r="H232" s="31">
        <f>IF($B232&lt;=TermMed,'Policy projection'!$C232*(PremiumLow*VLOOKUP(PremiumLow,PremiumCharge,2)),0)</f>
        <v>0</v>
      </c>
      <c r="I232" s="32">
        <f>IF($B232&lt;=TermMed,'Policy projection'!$C232*(AllocPremLow*'Fund Projection'!$E232),0)</f>
        <v>0</v>
      </c>
      <c r="J232" s="32">
        <f>IF($B232&lt;=TermMed,'Policy projection'!$E232*'Fund Projection'!$F232*AllocPremLow*VLOOKUP(TermMed-$B232,ExitCharge,2,TRUE),0)</f>
        <v>0</v>
      </c>
      <c r="K232" s="32">
        <f>IF($B232&lt;=TermMed,SUM(H232:J232)-'Policy projection'!$C232*'Fund Projection'!$G232,0)</f>
        <v>0</v>
      </c>
      <c r="L232" s="33">
        <f t="shared" si="34"/>
        <v>0</v>
      </c>
      <c r="M232" s="31">
        <f>IF($B232&lt;=TermHigh,'Policy projection'!$C232*(PremiumLow*VLOOKUP(PremiumLow,PremiumCharge,2)),0)</f>
        <v>0</v>
      </c>
      <c r="N232" s="32">
        <f>IF($B232&lt;=TermHigh,'Policy projection'!$C232*(AllocPremLow*'Fund Projection'!$E232),0)</f>
        <v>0</v>
      </c>
      <c r="O232" s="32">
        <f>IF($B232&lt;=TermHigh,'Policy projection'!$E232*'Fund Projection'!$F232*AllocPremLow*VLOOKUP(TermHigh-$B232,ExitCharge,2,TRUE),0)</f>
        <v>0</v>
      </c>
      <c r="P232" s="32">
        <f>IF($B232&lt;=TermHigh,SUM(M232:O232)-'Policy projection'!$C232*'Fund Projection'!$G232,0)</f>
        <v>0</v>
      </c>
      <c r="Q232" s="33">
        <f t="shared" si="35"/>
        <v>0</v>
      </c>
      <c r="R232" s="31">
        <f>IF($B232&lt;=TermLow,'Policy projection'!$C232*(PremiumMed*VLOOKUP(PremiumMed,PremiumCharge,2)),0)</f>
        <v>0</v>
      </c>
      <c r="S232" s="32">
        <f>IF($B232&lt;=TermLow,'Policy projection'!$C232*(AllocPremMed*'Fund Projection'!$E232),0)</f>
        <v>0</v>
      </c>
      <c r="T232" s="32">
        <f>IF($B232&lt;=TermLow,'Policy projection'!$E232*'Fund Projection'!$F232*AllocPremMed*VLOOKUP(TermLow-$B232,ExitCharge,2,TRUE),0)</f>
        <v>0</v>
      </c>
      <c r="U232" s="32">
        <f>IF($B232&lt;=TermLow,SUM(R232:T232)-'Policy projection'!$C232*'Fund Projection'!$G232,0)</f>
        <v>0</v>
      </c>
      <c r="V232" s="33">
        <f t="shared" si="36"/>
        <v>0</v>
      </c>
      <c r="W232" s="31">
        <f>IF($B232&lt;=TermMed,'Policy projection'!$C232*(PremiumMed*VLOOKUP(PremiumMed,PremiumCharge,2)),0)</f>
        <v>0</v>
      </c>
      <c r="X232" s="32">
        <f>IF($B232&lt;=TermMed,'Policy projection'!$C232*(AllocPremMed*'Fund Projection'!$E232),0)</f>
        <v>0</v>
      </c>
      <c r="Y232" s="32">
        <f>IF($B232&lt;=TermMed,'Policy projection'!$E232*'Fund Projection'!$F232*AllocPremMed*VLOOKUP(TermMed-$B232,ExitCharge,2,TRUE),0)</f>
        <v>0</v>
      </c>
      <c r="Z232" s="32">
        <f>IF($B232&lt;=TermMed,SUM(W232:Y232)-'Policy projection'!$C232*'Fund Projection'!$G232,0)</f>
        <v>0</v>
      </c>
      <c r="AA232" s="33">
        <f t="shared" si="37"/>
        <v>0</v>
      </c>
      <c r="AB232" s="31">
        <f>IF($B232&lt;=TermHigh,'Policy projection'!$C232*(PremiumMed*VLOOKUP(PremiumMed,PremiumCharge,2)),0)</f>
        <v>0</v>
      </c>
      <c r="AC232" s="32">
        <f>IF($B232&lt;=TermHigh,'Policy projection'!$C232*(AllocPremMed*'Fund Projection'!$E232),0)</f>
        <v>0</v>
      </c>
      <c r="AD232" s="32">
        <f>IF($B232&lt;=TermHigh,'Policy projection'!$E232*'Fund Projection'!$F232*AllocPremMed*VLOOKUP(TermHigh-$B232,ExitCharge,2,TRUE),0)</f>
        <v>0</v>
      </c>
      <c r="AE232" s="32">
        <f>IF($B232&lt;=TermHigh,SUM(AB232:AD232)-'Policy projection'!$C232*'Fund Projection'!$G232,0)</f>
        <v>0</v>
      </c>
      <c r="AF232" s="33">
        <f t="shared" si="38"/>
        <v>0</v>
      </c>
      <c r="AG232" s="31">
        <f>IF($B232&lt;=TermLow,'Policy projection'!$C232*(PremiumHigh*VLOOKUP(PremiumHigh,PremiumCharge,2)),0)</f>
        <v>0</v>
      </c>
      <c r="AH232" s="32">
        <f>IF($B232&lt;=TermLow,'Policy projection'!$C232*(AllocPremHigh*'Fund Projection'!$E232),0)</f>
        <v>0</v>
      </c>
      <c r="AI232" s="32">
        <f>IF($B232&lt;=TermLow,'Policy projection'!$E232*'Fund Projection'!$F232*AllocPremHigh*VLOOKUP(TermLow-$B232,ExitCharge,2,TRUE),0)</f>
        <v>0</v>
      </c>
      <c r="AJ232" s="32">
        <f>IF($B232&lt;=TermLow,SUM(AG232:AI232)-'Policy projection'!$C232*'Fund Projection'!$G232,0)</f>
        <v>0</v>
      </c>
      <c r="AK232" s="33">
        <f t="shared" si="39"/>
        <v>0</v>
      </c>
      <c r="AL232" s="31">
        <f>IF($B232&lt;=TermMed,'Policy projection'!$C232*(PremiumHigh*VLOOKUP(PremiumHigh,PremiumCharge,2)),0)</f>
        <v>0</v>
      </c>
      <c r="AM232" s="32">
        <f>IF($B232&lt;=TermMed,'Policy projection'!$C232*(AllocPremHigh*'Fund Projection'!$E232),0)</f>
        <v>0</v>
      </c>
      <c r="AN232" s="32">
        <f>IF($B232&lt;=TermMed,'Policy projection'!$E232*'Fund Projection'!$F232*AllocPremHigh*VLOOKUP(TermMed-$B232,ExitCharge,2,TRUE),0)</f>
        <v>0</v>
      </c>
      <c r="AO232" s="32">
        <f>IF($B232&lt;=TermMed,SUM(AL232:AN232)-'Policy projection'!$C232*'Fund Projection'!$G232,0)</f>
        <v>0</v>
      </c>
      <c r="AP232" s="33">
        <f t="shared" si="40"/>
        <v>0</v>
      </c>
      <c r="AQ232" s="31">
        <f>IF($B232&lt;=TermHigh,'Policy projection'!$C232*(PremiumHigh*VLOOKUP(PremiumHigh,PremiumCharge,2)),0)</f>
        <v>0</v>
      </c>
      <c r="AR232" s="32">
        <f>IF($B232&lt;=TermHigh,'Policy projection'!$C232*(AllocPremHigh*'Fund Projection'!$E232),0)</f>
        <v>0</v>
      </c>
      <c r="AS232" s="32">
        <f>IF($B232&lt;=TermHigh,'Policy projection'!$E232*'Fund Projection'!$F232*AllocPremHigh*VLOOKUP(TermHigh-$B232,ExitCharge,2,TRUE),0)</f>
        <v>0</v>
      </c>
      <c r="AT232" s="32">
        <f>IF($B232&lt;=TermHigh,SUM(AQ232:AS232)-'Policy projection'!$C232*'Fund Projection'!$G232,0)</f>
        <v>0</v>
      </c>
      <c r="AU232" s="33">
        <f t="shared" si="41"/>
        <v>0</v>
      </c>
    </row>
    <row r="233" spans="1:47" x14ac:dyDescent="0.3">
      <c r="A233">
        <f t="shared" si="43"/>
        <v>228</v>
      </c>
      <c r="B233">
        <f t="shared" si="42"/>
        <v>19</v>
      </c>
      <c r="C233" s="31">
        <f>IF($B233&lt;=TermLow,'Policy projection'!$C233*(PremiumLow*VLOOKUP(PremiumLow,PremiumCharge,2)),0)</f>
        <v>0</v>
      </c>
      <c r="D233" s="32">
        <f>IF($B233&lt;=TermLow,'Policy projection'!$C233*(AllocPremLow*'Fund Projection'!$E233),0)</f>
        <v>0</v>
      </c>
      <c r="E233" s="32">
        <f>IF($B233&lt;=TermLow,'Policy projection'!$E233*'Fund Projection'!$F233*AllocPremLow*VLOOKUP(TermLow-$B233,ExitCharge,2,TRUE),0)</f>
        <v>0</v>
      </c>
      <c r="F233" s="32">
        <f>IF($B233&lt;=TermLow,SUM(C233:E233)-'Policy projection'!$C233*'Fund Projection'!$G233,0)</f>
        <v>0</v>
      </c>
      <c r="G233" s="33">
        <f t="shared" si="33"/>
        <v>0</v>
      </c>
      <c r="H233" s="31">
        <f>IF($B233&lt;=TermMed,'Policy projection'!$C233*(PremiumLow*VLOOKUP(PremiumLow,PremiumCharge,2)),0)</f>
        <v>0</v>
      </c>
      <c r="I233" s="32">
        <f>IF($B233&lt;=TermMed,'Policy projection'!$C233*(AllocPremLow*'Fund Projection'!$E233),0)</f>
        <v>0</v>
      </c>
      <c r="J233" s="32">
        <f>IF($B233&lt;=TermMed,'Policy projection'!$E233*'Fund Projection'!$F233*AllocPremLow*VLOOKUP(TermMed-$B233,ExitCharge,2,TRUE),0)</f>
        <v>0</v>
      </c>
      <c r="K233" s="32">
        <f>IF($B233&lt;=TermMed,SUM(H233:J233)-'Policy projection'!$C233*'Fund Projection'!$G233,0)</f>
        <v>0</v>
      </c>
      <c r="L233" s="33">
        <f t="shared" si="34"/>
        <v>0</v>
      </c>
      <c r="M233" s="31">
        <f>IF($B233&lt;=TermHigh,'Policy projection'!$C233*(PremiumLow*VLOOKUP(PremiumLow,PremiumCharge,2)),0)</f>
        <v>0</v>
      </c>
      <c r="N233" s="32">
        <f>IF($B233&lt;=TermHigh,'Policy projection'!$C233*(AllocPremLow*'Fund Projection'!$E233),0)</f>
        <v>0</v>
      </c>
      <c r="O233" s="32">
        <f>IF($B233&lt;=TermHigh,'Policy projection'!$E233*'Fund Projection'!$F233*AllocPremLow*VLOOKUP(TermHigh-$B233,ExitCharge,2,TRUE),0)</f>
        <v>0</v>
      </c>
      <c r="P233" s="32">
        <f>IF($B233&lt;=TermHigh,SUM(M233:O233)-'Policy projection'!$C233*'Fund Projection'!$G233,0)</f>
        <v>0</v>
      </c>
      <c r="Q233" s="33">
        <f t="shared" si="35"/>
        <v>0</v>
      </c>
      <c r="R233" s="31">
        <f>IF($B233&lt;=TermLow,'Policy projection'!$C233*(PremiumMed*VLOOKUP(PremiumMed,PremiumCharge,2)),0)</f>
        <v>0</v>
      </c>
      <c r="S233" s="32">
        <f>IF($B233&lt;=TermLow,'Policy projection'!$C233*(AllocPremMed*'Fund Projection'!$E233),0)</f>
        <v>0</v>
      </c>
      <c r="T233" s="32">
        <f>IF($B233&lt;=TermLow,'Policy projection'!$E233*'Fund Projection'!$F233*AllocPremMed*VLOOKUP(TermLow-$B233,ExitCharge,2,TRUE),0)</f>
        <v>0</v>
      </c>
      <c r="U233" s="32">
        <f>IF($B233&lt;=TermLow,SUM(R233:T233)-'Policy projection'!$C233*'Fund Projection'!$G233,0)</f>
        <v>0</v>
      </c>
      <c r="V233" s="33">
        <f t="shared" si="36"/>
        <v>0</v>
      </c>
      <c r="W233" s="31">
        <f>IF($B233&lt;=TermMed,'Policy projection'!$C233*(PremiumMed*VLOOKUP(PremiumMed,PremiumCharge,2)),0)</f>
        <v>0</v>
      </c>
      <c r="X233" s="32">
        <f>IF($B233&lt;=TermMed,'Policy projection'!$C233*(AllocPremMed*'Fund Projection'!$E233),0)</f>
        <v>0</v>
      </c>
      <c r="Y233" s="32">
        <f>IF($B233&lt;=TermMed,'Policy projection'!$E233*'Fund Projection'!$F233*AllocPremMed*VLOOKUP(TermMed-$B233,ExitCharge,2,TRUE),0)</f>
        <v>0</v>
      </c>
      <c r="Z233" s="32">
        <f>IF($B233&lt;=TermMed,SUM(W233:Y233)-'Policy projection'!$C233*'Fund Projection'!$G233,0)</f>
        <v>0</v>
      </c>
      <c r="AA233" s="33">
        <f t="shared" si="37"/>
        <v>0</v>
      </c>
      <c r="AB233" s="31">
        <f>IF($B233&lt;=TermHigh,'Policy projection'!$C233*(PremiumMed*VLOOKUP(PremiumMed,PremiumCharge,2)),0)</f>
        <v>0</v>
      </c>
      <c r="AC233" s="32">
        <f>IF($B233&lt;=TermHigh,'Policy projection'!$C233*(AllocPremMed*'Fund Projection'!$E233),0)</f>
        <v>0</v>
      </c>
      <c r="AD233" s="32">
        <f>IF($B233&lt;=TermHigh,'Policy projection'!$E233*'Fund Projection'!$F233*AllocPremMed*VLOOKUP(TermHigh-$B233,ExitCharge,2,TRUE),0)</f>
        <v>0</v>
      </c>
      <c r="AE233" s="32">
        <f>IF($B233&lt;=TermHigh,SUM(AB233:AD233)-'Policy projection'!$C233*'Fund Projection'!$G233,0)</f>
        <v>0</v>
      </c>
      <c r="AF233" s="33">
        <f t="shared" si="38"/>
        <v>0</v>
      </c>
      <c r="AG233" s="31">
        <f>IF($B233&lt;=TermLow,'Policy projection'!$C233*(PremiumHigh*VLOOKUP(PremiumHigh,PremiumCharge,2)),0)</f>
        <v>0</v>
      </c>
      <c r="AH233" s="32">
        <f>IF($B233&lt;=TermLow,'Policy projection'!$C233*(AllocPremHigh*'Fund Projection'!$E233),0)</f>
        <v>0</v>
      </c>
      <c r="AI233" s="32">
        <f>IF($B233&lt;=TermLow,'Policy projection'!$E233*'Fund Projection'!$F233*AllocPremHigh*VLOOKUP(TermLow-$B233,ExitCharge,2,TRUE),0)</f>
        <v>0</v>
      </c>
      <c r="AJ233" s="32">
        <f>IF($B233&lt;=TermLow,SUM(AG233:AI233)-'Policy projection'!$C233*'Fund Projection'!$G233,0)</f>
        <v>0</v>
      </c>
      <c r="AK233" s="33">
        <f t="shared" si="39"/>
        <v>0</v>
      </c>
      <c r="AL233" s="31">
        <f>IF($B233&lt;=TermMed,'Policy projection'!$C233*(PremiumHigh*VLOOKUP(PremiumHigh,PremiumCharge,2)),0)</f>
        <v>0</v>
      </c>
      <c r="AM233" s="32">
        <f>IF($B233&lt;=TermMed,'Policy projection'!$C233*(AllocPremHigh*'Fund Projection'!$E233),0)</f>
        <v>0</v>
      </c>
      <c r="AN233" s="32">
        <f>IF($B233&lt;=TermMed,'Policy projection'!$E233*'Fund Projection'!$F233*AllocPremHigh*VLOOKUP(TermMed-$B233,ExitCharge,2,TRUE),0)</f>
        <v>0</v>
      </c>
      <c r="AO233" s="32">
        <f>IF($B233&lt;=TermMed,SUM(AL233:AN233)-'Policy projection'!$C233*'Fund Projection'!$G233,0)</f>
        <v>0</v>
      </c>
      <c r="AP233" s="33">
        <f t="shared" si="40"/>
        <v>0</v>
      </c>
      <c r="AQ233" s="31">
        <f>IF($B233&lt;=TermHigh,'Policy projection'!$C233*(PremiumHigh*VLOOKUP(PremiumHigh,PremiumCharge,2)),0)</f>
        <v>0</v>
      </c>
      <c r="AR233" s="32">
        <f>IF($B233&lt;=TermHigh,'Policy projection'!$C233*(AllocPremHigh*'Fund Projection'!$E233),0)</f>
        <v>0</v>
      </c>
      <c r="AS233" s="32">
        <f>IF($B233&lt;=TermHigh,'Policy projection'!$E233*'Fund Projection'!$F233*AllocPremHigh*VLOOKUP(TermHigh-$B233,ExitCharge,2,TRUE),0)</f>
        <v>0</v>
      </c>
      <c r="AT233" s="32">
        <f>IF($B233&lt;=TermHigh,SUM(AQ233:AS233)-'Policy projection'!$C233*'Fund Projection'!$G233,0)</f>
        <v>0</v>
      </c>
      <c r="AU233" s="33">
        <f t="shared" si="41"/>
        <v>0</v>
      </c>
    </row>
    <row r="234" spans="1:47" x14ac:dyDescent="0.3">
      <c r="A234">
        <f t="shared" si="43"/>
        <v>229</v>
      </c>
      <c r="B234">
        <f t="shared" si="42"/>
        <v>20</v>
      </c>
      <c r="C234" s="31">
        <f>IF($B234&lt;=TermLow,'Policy projection'!$C234*(PremiumLow*VLOOKUP(PremiumLow,PremiumCharge,2)),0)</f>
        <v>0</v>
      </c>
      <c r="D234" s="32">
        <f>IF($B234&lt;=TermLow,'Policy projection'!$C234*(AllocPremLow*'Fund Projection'!$E234),0)</f>
        <v>0</v>
      </c>
      <c r="E234" s="32">
        <f>IF($B234&lt;=TermLow,'Policy projection'!$E234*'Fund Projection'!$F234*AllocPremLow*VLOOKUP(TermLow-$B234,ExitCharge,2,TRUE),0)</f>
        <v>0</v>
      </c>
      <c r="F234" s="32">
        <f>IF($B234&lt;=TermLow,SUM(C234:E234)-'Policy projection'!$C234*'Fund Projection'!$G234,0)</f>
        <v>0</v>
      </c>
      <c r="G234" s="33">
        <f t="shared" si="33"/>
        <v>0</v>
      </c>
      <c r="H234" s="31">
        <f>IF($B234&lt;=TermMed,'Policy projection'!$C234*(PremiumLow*VLOOKUP(PremiumLow,PremiumCharge,2)),0)</f>
        <v>0</v>
      </c>
      <c r="I234" s="32">
        <f>IF($B234&lt;=TermMed,'Policy projection'!$C234*(AllocPremLow*'Fund Projection'!$E234),0)</f>
        <v>0</v>
      </c>
      <c r="J234" s="32">
        <f>IF($B234&lt;=TermMed,'Policy projection'!$E234*'Fund Projection'!$F234*AllocPremLow*VLOOKUP(TermMed-$B234,ExitCharge,2,TRUE),0)</f>
        <v>0</v>
      </c>
      <c r="K234" s="32">
        <f>IF($B234&lt;=TermMed,SUM(H234:J234)-'Policy projection'!$C234*'Fund Projection'!$G234,0)</f>
        <v>0</v>
      </c>
      <c r="L234" s="33">
        <f t="shared" si="34"/>
        <v>0</v>
      </c>
      <c r="M234" s="31">
        <f>IF($B234&lt;=TermHigh,'Policy projection'!$C234*(PremiumLow*VLOOKUP(PremiumLow,PremiumCharge,2)),0)</f>
        <v>0</v>
      </c>
      <c r="N234" s="32">
        <f>IF($B234&lt;=TermHigh,'Policy projection'!$C234*(AllocPremLow*'Fund Projection'!$E234),0)</f>
        <v>0</v>
      </c>
      <c r="O234" s="32">
        <f>IF($B234&lt;=TermHigh,'Policy projection'!$E234*'Fund Projection'!$F234*AllocPremLow*VLOOKUP(TermHigh-$B234,ExitCharge,2,TRUE),0)</f>
        <v>0</v>
      </c>
      <c r="P234" s="32">
        <f>IF($B234&lt;=TermHigh,SUM(M234:O234)-'Policy projection'!$C234*'Fund Projection'!$G234,0)</f>
        <v>0</v>
      </c>
      <c r="Q234" s="33">
        <f t="shared" si="35"/>
        <v>0</v>
      </c>
      <c r="R234" s="31">
        <f>IF($B234&lt;=TermLow,'Policy projection'!$C234*(PremiumMed*VLOOKUP(PremiumMed,PremiumCharge,2)),0)</f>
        <v>0</v>
      </c>
      <c r="S234" s="32">
        <f>IF($B234&lt;=TermLow,'Policy projection'!$C234*(AllocPremMed*'Fund Projection'!$E234),0)</f>
        <v>0</v>
      </c>
      <c r="T234" s="32">
        <f>IF($B234&lt;=TermLow,'Policy projection'!$E234*'Fund Projection'!$F234*AllocPremMed*VLOOKUP(TermLow-$B234,ExitCharge,2,TRUE),0)</f>
        <v>0</v>
      </c>
      <c r="U234" s="32">
        <f>IF($B234&lt;=TermLow,SUM(R234:T234)-'Policy projection'!$C234*'Fund Projection'!$G234,0)</f>
        <v>0</v>
      </c>
      <c r="V234" s="33">
        <f t="shared" si="36"/>
        <v>0</v>
      </c>
      <c r="W234" s="31">
        <f>IF($B234&lt;=TermMed,'Policy projection'!$C234*(PremiumMed*VLOOKUP(PremiumMed,PremiumCharge,2)),0)</f>
        <v>0</v>
      </c>
      <c r="X234" s="32">
        <f>IF($B234&lt;=TermMed,'Policy projection'!$C234*(AllocPremMed*'Fund Projection'!$E234),0)</f>
        <v>0</v>
      </c>
      <c r="Y234" s="32">
        <f>IF($B234&lt;=TermMed,'Policy projection'!$E234*'Fund Projection'!$F234*AllocPremMed*VLOOKUP(TermMed-$B234,ExitCharge,2,TRUE),0)</f>
        <v>0</v>
      </c>
      <c r="Z234" s="32">
        <f>IF($B234&lt;=TermMed,SUM(W234:Y234)-'Policy projection'!$C234*'Fund Projection'!$G234,0)</f>
        <v>0</v>
      </c>
      <c r="AA234" s="33">
        <f t="shared" si="37"/>
        <v>0</v>
      </c>
      <c r="AB234" s="31">
        <f>IF($B234&lt;=TermHigh,'Policy projection'!$C234*(PremiumMed*VLOOKUP(PremiumMed,PremiumCharge,2)),0)</f>
        <v>0</v>
      </c>
      <c r="AC234" s="32">
        <f>IF($B234&lt;=TermHigh,'Policy projection'!$C234*(AllocPremMed*'Fund Projection'!$E234),0)</f>
        <v>0</v>
      </c>
      <c r="AD234" s="32">
        <f>IF($B234&lt;=TermHigh,'Policy projection'!$E234*'Fund Projection'!$F234*AllocPremMed*VLOOKUP(TermHigh-$B234,ExitCharge,2,TRUE),0)</f>
        <v>0</v>
      </c>
      <c r="AE234" s="32">
        <f>IF($B234&lt;=TermHigh,SUM(AB234:AD234)-'Policy projection'!$C234*'Fund Projection'!$G234,0)</f>
        <v>0</v>
      </c>
      <c r="AF234" s="33">
        <f t="shared" si="38"/>
        <v>0</v>
      </c>
      <c r="AG234" s="31">
        <f>IF($B234&lt;=TermLow,'Policy projection'!$C234*(PremiumHigh*VLOOKUP(PremiumHigh,PremiumCharge,2)),0)</f>
        <v>0</v>
      </c>
      <c r="AH234" s="32">
        <f>IF($B234&lt;=TermLow,'Policy projection'!$C234*(AllocPremHigh*'Fund Projection'!$E234),0)</f>
        <v>0</v>
      </c>
      <c r="AI234" s="32">
        <f>IF($B234&lt;=TermLow,'Policy projection'!$E234*'Fund Projection'!$F234*AllocPremHigh*VLOOKUP(TermLow-$B234,ExitCharge,2,TRUE),0)</f>
        <v>0</v>
      </c>
      <c r="AJ234" s="32">
        <f>IF($B234&lt;=TermLow,SUM(AG234:AI234)-'Policy projection'!$C234*'Fund Projection'!$G234,0)</f>
        <v>0</v>
      </c>
      <c r="AK234" s="33">
        <f t="shared" si="39"/>
        <v>0</v>
      </c>
      <c r="AL234" s="31">
        <f>IF($B234&lt;=TermMed,'Policy projection'!$C234*(PremiumHigh*VLOOKUP(PremiumHigh,PremiumCharge,2)),0)</f>
        <v>0</v>
      </c>
      <c r="AM234" s="32">
        <f>IF($B234&lt;=TermMed,'Policy projection'!$C234*(AllocPremHigh*'Fund Projection'!$E234),0)</f>
        <v>0</v>
      </c>
      <c r="AN234" s="32">
        <f>IF($B234&lt;=TermMed,'Policy projection'!$E234*'Fund Projection'!$F234*AllocPremHigh*VLOOKUP(TermMed-$B234,ExitCharge,2,TRUE),0)</f>
        <v>0</v>
      </c>
      <c r="AO234" s="32">
        <f>IF($B234&lt;=TermMed,SUM(AL234:AN234)-'Policy projection'!$C234*'Fund Projection'!$G234,0)</f>
        <v>0</v>
      </c>
      <c r="AP234" s="33">
        <f t="shared" si="40"/>
        <v>0</v>
      </c>
      <c r="AQ234" s="31">
        <f>IF($B234&lt;=TermHigh,'Policy projection'!$C234*(PremiumHigh*VLOOKUP(PremiumHigh,PremiumCharge,2)),0)</f>
        <v>0</v>
      </c>
      <c r="AR234" s="32">
        <f>IF($B234&lt;=TermHigh,'Policy projection'!$C234*(AllocPremHigh*'Fund Projection'!$E234),0)</f>
        <v>0</v>
      </c>
      <c r="AS234" s="32">
        <f>IF($B234&lt;=TermHigh,'Policy projection'!$E234*'Fund Projection'!$F234*AllocPremHigh*VLOOKUP(TermHigh-$B234,ExitCharge,2,TRUE),0)</f>
        <v>0</v>
      </c>
      <c r="AT234" s="32">
        <f>IF($B234&lt;=TermHigh,SUM(AQ234:AS234)-'Policy projection'!$C234*'Fund Projection'!$G234,0)</f>
        <v>0</v>
      </c>
      <c r="AU234" s="33">
        <f t="shared" si="41"/>
        <v>0</v>
      </c>
    </row>
    <row r="235" spans="1:47" x14ac:dyDescent="0.3">
      <c r="A235">
        <f t="shared" si="43"/>
        <v>230</v>
      </c>
      <c r="B235">
        <f t="shared" si="42"/>
        <v>20</v>
      </c>
      <c r="C235" s="31">
        <f>IF($B235&lt;=TermLow,'Policy projection'!$C235*(PremiumLow*VLOOKUP(PremiumLow,PremiumCharge,2)),0)</f>
        <v>0</v>
      </c>
      <c r="D235" s="32">
        <f>IF($B235&lt;=TermLow,'Policy projection'!$C235*(AllocPremLow*'Fund Projection'!$E235),0)</f>
        <v>0</v>
      </c>
      <c r="E235" s="32">
        <f>IF($B235&lt;=TermLow,'Policy projection'!$E235*'Fund Projection'!$F235*AllocPremLow*VLOOKUP(TermLow-$B235,ExitCharge,2,TRUE),0)</f>
        <v>0</v>
      </c>
      <c r="F235" s="32">
        <f>IF($B235&lt;=TermLow,SUM(C235:E235)-'Policy projection'!$C235*'Fund Projection'!$G235,0)</f>
        <v>0</v>
      </c>
      <c r="G235" s="33">
        <f t="shared" si="33"/>
        <v>0</v>
      </c>
      <c r="H235" s="31">
        <f>IF($B235&lt;=TermMed,'Policy projection'!$C235*(PremiumLow*VLOOKUP(PremiumLow,PremiumCharge,2)),0)</f>
        <v>0</v>
      </c>
      <c r="I235" s="32">
        <f>IF($B235&lt;=TermMed,'Policy projection'!$C235*(AllocPremLow*'Fund Projection'!$E235),0)</f>
        <v>0</v>
      </c>
      <c r="J235" s="32">
        <f>IF($B235&lt;=TermMed,'Policy projection'!$E235*'Fund Projection'!$F235*AllocPremLow*VLOOKUP(TermMed-$B235,ExitCharge,2,TRUE),0)</f>
        <v>0</v>
      </c>
      <c r="K235" s="32">
        <f>IF($B235&lt;=TermMed,SUM(H235:J235)-'Policy projection'!$C235*'Fund Projection'!$G235,0)</f>
        <v>0</v>
      </c>
      <c r="L235" s="33">
        <f t="shared" si="34"/>
        <v>0</v>
      </c>
      <c r="M235" s="31">
        <f>IF($B235&lt;=TermHigh,'Policy projection'!$C235*(PremiumLow*VLOOKUP(PremiumLow,PremiumCharge,2)),0)</f>
        <v>0</v>
      </c>
      <c r="N235" s="32">
        <f>IF($B235&lt;=TermHigh,'Policy projection'!$C235*(AllocPremLow*'Fund Projection'!$E235),0)</f>
        <v>0</v>
      </c>
      <c r="O235" s="32">
        <f>IF($B235&lt;=TermHigh,'Policy projection'!$E235*'Fund Projection'!$F235*AllocPremLow*VLOOKUP(TermHigh-$B235,ExitCharge,2,TRUE),0)</f>
        <v>0</v>
      </c>
      <c r="P235" s="32">
        <f>IF($B235&lt;=TermHigh,SUM(M235:O235)-'Policy projection'!$C235*'Fund Projection'!$G235,0)</f>
        <v>0</v>
      </c>
      <c r="Q235" s="33">
        <f t="shared" si="35"/>
        <v>0</v>
      </c>
      <c r="R235" s="31">
        <f>IF($B235&lt;=TermLow,'Policy projection'!$C235*(PremiumMed*VLOOKUP(PremiumMed,PremiumCharge,2)),0)</f>
        <v>0</v>
      </c>
      <c r="S235" s="32">
        <f>IF($B235&lt;=TermLow,'Policy projection'!$C235*(AllocPremMed*'Fund Projection'!$E235),0)</f>
        <v>0</v>
      </c>
      <c r="T235" s="32">
        <f>IF($B235&lt;=TermLow,'Policy projection'!$E235*'Fund Projection'!$F235*AllocPremMed*VLOOKUP(TermLow-$B235,ExitCharge,2,TRUE),0)</f>
        <v>0</v>
      </c>
      <c r="U235" s="32">
        <f>IF($B235&lt;=TermLow,SUM(R235:T235)-'Policy projection'!$C235*'Fund Projection'!$G235,0)</f>
        <v>0</v>
      </c>
      <c r="V235" s="33">
        <f t="shared" si="36"/>
        <v>0</v>
      </c>
      <c r="W235" s="31">
        <f>IF($B235&lt;=TermMed,'Policy projection'!$C235*(PremiumMed*VLOOKUP(PremiumMed,PremiumCharge,2)),0)</f>
        <v>0</v>
      </c>
      <c r="X235" s="32">
        <f>IF($B235&lt;=TermMed,'Policy projection'!$C235*(AllocPremMed*'Fund Projection'!$E235),0)</f>
        <v>0</v>
      </c>
      <c r="Y235" s="32">
        <f>IF($B235&lt;=TermMed,'Policy projection'!$E235*'Fund Projection'!$F235*AllocPremMed*VLOOKUP(TermMed-$B235,ExitCharge,2,TRUE),0)</f>
        <v>0</v>
      </c>
      <c r="Z235" s="32">
        <f>IF($B235&lt;=TermMed,SUM(W235:Y235)-'Policy projection'!$C235*'Fund Projection'!$G235,0)</f>
        <v>0</v>
      </c>
      <c r="AA235" s="33">
        <f t="shared" si="37"/>
        <v>0</v>
      </c>
      <c r="AB235" s="31">
        <f>IF($B235&lt;=TermHigh,'Policy projection'!$C235*(PremiumMed*VLOOKUP(PremiumMed,PremiumCharge,2)),0)</f>
        <v>0</v>
      </c>
      <c r="AC235" s="32">
        <f>IF($B235&lt;=TermHigh,'Policy projection'!$C235*(AllocPremMed*'Fund Projection'!$E235),0)</f>
        <v>0</v>
      </c>
      <c r="AD235" s="32">
        <f>IF($B235&lt;=TermHigh,'Policy projection'!$E235*'Fund Projection'!$F235*AllocPremMed*VLOOKUP(TermHigh-$B235,ExitCharge,2,TRUE),0)</f>
        <v>0</v>
      </c>
      <c r="AE235" s="32">
        <f>IF($B235&lt;=TermHigh,SUM(AB235:AD235)-'Policy projection'!$C235*'Fund Projection'!$G235,0)</f>
        <v>0</v>
      </c>
      <c r="AF235" s="33">
        <f t="shared" si="38"/>
        <v>0</v>
      </c>
      <c r="AG235" s="31">
        <f>IF($B235&lt;=TermLow,'Policy projection'!$C235*(PremiumHigh*VLOOKUP(PremiumHigh,PremiumCharge,2)),0)</f>
        <v>0</v>
      </c>
      <c r="AH235" s="32">
        <f>IF($B235&lt;=TermLow,'Policy projection'!$C235*(AllocPremHigh*'Fund Projection'!$E235),0)</f>
        <v>0</v>
      </c>
      <c r="AI235" s="32">
        <f>IF($B235&lt;=TermLow,'Policy projection'!$E235*'Fund Projection'!$F235*AllocPremHigh*VLOOKUP(TermLow-$B235,ExitCharge,2,TRUE),0)</f>
        <v>0</v>
      </c>
      <c r="AJ235" s="32">
        <f>IF($B235&lt;=TermLow,SUM(AG235:AI235)-'Policy projection'!$C235*'Fund Projection'!$G235,0)</f>
        <v>0</v>
      </c>
      <c r="AK235" s="33">
        <f t="shared" si="39"/>
        <v>0</v>
      </c>
      <c r="AL235" s="31">
        <f>IF($B235&lt;=TermMed,'Policy projection'!$C235*(PremiumHigh*VLOOKUP(PremiumHigh,PremiumCharge,2)),0)</f>
        <v>0</v>
      </c>
      <c r="AM235" s="32">
        <f>IF($B235&lt;=TermMed,'Policy projection'!$C235*(AllocPremHigh*'Fund Projection'!$E235),0)</f>
        <v>0</v>
      </c>
      <c r="AN235" s="32">
        <f>IF($B235&lt;=TermMed,'Policy projection'!$E235*'Fund Projection'!$F235*AllocPremHigh*VLOOKUP(TermMed-$B235,ExitCharge,2,TRUE),0)</f>
        <v>0</v>
      </c>
      <c r="AO235" s="32">
        <f>IF($B235&lt;=TermMed,SUM(AL235:AN235)-'Policy projection'!$C235*'Fund Projection'!$G235,0)</f>
        <v>0</v>
      </c>
      <c r="AP235" s="33">
        <f t="shared" si="40"/>
        <v>0</v>
      </c>
      <c r="AQ235" s="31">
        <f>IF($B235&lt;=TermHigh,'Policy projection'!$C235*(PremiumHigh*VLOOKUP(PremiumHigh,PremiumCharge,2)),0)</f>
        <v>0</v>
      </c>
      <c r="AR235" s="32">
        <f>IF($B235&lt;=TermHigh,'Policy projection'!$C235*(AllocPremHigh*'Fund Projection'!$E235),0)</f>
        <v>0</v>
      </c>
      <c r="AS235" s="32">
        <f>IF($B235&lt;=TermHigh,'Policy projection'!$E235*'Fund Projection'!$F235*AllocPremHigh*VLOOKUP(TermHigh-$B235,ExitCharge,2,TRUE),0)</f>
        <v>0</v>
      </c>
      <c r="AT235" s="32">
        <f>IF($B235&lt;=TermHigh,SUM(AQ235:AS235)-'Policy projection'!$C235*'Fund Projection'!$G235,0)</f>
        <v>0</v>
      </c>
      <c r="AU235" s="33">
        <f t="shared" si="41"/>
        <v>0</v>
      </c>
    </row>
    <row r="236" spans="1:47" x14ac:dyDescent="0.3">
      <c r="A236">
        <f t="shared" si="43"/>
        <v>231</v>
      </c>
      <c r="B236">
        <f t="shared" si="42"/>
        <v>20</v>
      </c>
      <c r="C236" s="31">
        <f>IF($B236&lt;=TermLow,'Policy projection'!$C236*(PremiumLow*VLOOKUP(PremiumLow,PremiumCharge,2)),0)</f>
        <v>0</v>
      </c>
      <c r="D236" s="32">
        <f>IF($B236&lt;=TermLow,'Policy projection'!$C236*(AllocPremLow*'Fund Projection'!$E236),0)</f>
        <v>0</v>
      </c>
      <c r="E236" s="32">
        <f>IF($B236&lt;=TermLow,'Policy projection'!$E236*'Fund Projection'!$F236*AllocPremLow*VLOOKUP(TermLow-$B236,ExitCharge,2,TRUE),0)</f>
        <v>0</v>
      </c>
      <c r="F236" s="32">
        <f>IF($B236&lt;=TermLow,SUM(C236:E236)-'Policy projection'!$C236*'Fund Projection'!$G236,0)</f>
        <v>0</v>
      </c>
      <c r="G236" s="33">
        <f t="shared" si="33"/>
        <v>0</v>
      </c>
      <c r="H236" s="31">
        <f>IF($B236&lt;=TermMed,'Policy projection'!$C236*(PremiumLow*VLOOKUP(PremiumLow,PremiumCharge,2)),0)</f>
        <v>0</v>
      </c>
      <c r="I236" s="32">
        <f>IF($B236&lt;=TermMed,'Policy projection'!$C236*(AllocPremLow*'Fund Projection'!$E236),0)</f>
        <v>0</v>
      </c>
      <c r="J236" s="32">
        <f>IF($B236&lt;=TermMed,'Policy projection'!$E236*'Fund Projection'!$F236*AllocPremLow*VLOOKUP(TermMed-$B236,ExitCharge,2,TRUE),0)</f>
        <v>0</v>
      </c>
      <c r="K236" s="32">
        <f>IF($B236&lt;=TermMed,SUM(H236:J236)-'Policy projection'!$C236*'Fund Projection'!$G236,0)</f>
        <v>0</v>
      </c>
      <c r="L236" s="33">
        <f t="shared" si="34"/>
        <v>0</v>
      </c>
      <c r="M236" s="31">
        <f>IF($B236&lt;=TermHigh,'Policy projection'!$C236*(PremiumLow*VLOOKUP(PremiumLow,PremiumCharge,2)),0)</f>
        <v>0</v>
      </c>
      <c r="N236" s="32">
        <f>IF($B236&lt;=TermHigh,'Policy projection'!$C236*(AllocPremLow*'Fund Projection'!$E236),0)</f>
        <v>0</v>
      </c>
      <c r="O236" s="32">
        <f>IF($B236&lt;=TermHigh,'Policy projection'!$E236*'Fund Projection'!$F236*AllocPremLow*VLOOKUP(TermHigh-$B236,ExitCharge,2,TRUE),0)</f>
        <v>0</v>
      </c>
      <c r="P236" s="32">
        <f>IF($B236&lt;=TermHigh,SUM(M236:O236)-'Policy projection'!$C236*'Fund Projection'!$G236,0)</f>
        <v>0</v>
      </c>
      <c r="Q236" s="33">
        <f t="shared" si="35"/>
        <v>0</v>
      </c>
      <c r="R236" s="31">
        <f>IF($B236&lt;=TermLow,'Policy projection'!$C236*(PremiumMed*VLOOKUP(PremiumMed,PremiumCharge,2)),0)</f>
        <v>0</v>
      </c>
      <c r="S236" s="32">
        <f>IF($B236&lt;=TermLow,'Policy projection'!$C236*(AllocPremMed*'Fund Projection'!$E236),0)</f>
        <v>0</v>
      </c>
      <c r="T236" s="32">
        <f>IF($B236&lt;=TermLow,'Policy projection'!$E236*'Fund Projection'!$F236*AllocPremMed*VLOOKUP(TermLow-$B236,ExitCharge,2,TRUE),0)</f>
        <v>0</v>
      </c>
      <c r="U236" s="32">
        <f>IF($B236&lt;=TermLow,SUM(R236:T236)-'Policy projection'!$C236*'Fund Projection'!$G236,0)</f>
        <v>0</v>
      </c>
      <c r="V236" s="33">
        <f t="shared" si="36"/>
        <v>0</v>
      </c>
      <c r="W236" s="31">
        <f>IF($B236&lt;=TermMed,'Policy projection'!$C236*(PremiumMed*VLOOKUP(PremiumMed,PremiumCharge,2)),0)</f>
        <v>0</v>
      </c>
      <c r="X236" s="32">
        <f>IF($B236&lt;=TermMed,'Policy projection'!$C236*(AllocPremMed*'Fund Projection'!$E236),0)</f>
        <v>0</v>
      </c>
      <c r="Y236" s="32">
        <f>IF($B236&lt;=TermMed,'Policy projection'!$E236*'Fund Projection'!$F236*AllocPremMed*VLOOKUP(TermMed-$B236,ExitCharge,2,TRUE),0)</f>
        <v>0</v>
      </c>
      <c r="Z236" s="32">
        <f>IF($B236&lt;=TermMed,SUM(W236:Y236)-'Policy projection'!$C236*'Fund Projection'!$G236,0)</f>
        <v>0</v>
      </c>
      <c r="AA236" s="33">
        <f t="shared" si="37"/>
        <v>0</v>
      </c>
      <c r="AB236" s="31">
        <f>IF($B236&lt;=TermHigh,'Policy projection'!$C236*(PremiumMed*VLOOKUP(PremiumMed,PremiumCharge,2)),0)</f>
        <v>0</v>
      </c>
      <c r="AC236" s="32">
        <f>IF($B236&lt;=TermHigh,'Policy projection'!$C236*(AllocPremMed*'Fund Projection'!$E236),0)</f>
        <v>0</v>
      </c>
      <c r="AD236" s="32">
        <f>IF($B236&lt;=TermHigh,'Policy projection'!$E236*'Fund Projection'!$F236*AllocPremMed*VLOOKUP(TermHigh-$B236,ExitCharge,2,TRUE),0)</f>
        <v>0</v>
      </c>
      <c r="AE236" s="32">
        <f>IF($B236&lt;=TermHigh,SUM(AB236:AD236)-'Policy projection'!$C236*'Fund Projection'!$G236,0)</f>
        <v>0</v>
      </c>
      <c r="AF236" s="33">
        <f t="shared" si="38"/>
        <v>0</v>
      </c>
      <c r="AG236" s="31">
        <f>IF($B236&lt;=TermLow,'Policy projection'!$C236*(PremiumHigh*VLOOKUP(PremiumHigh,PremiumCharge,2)),0)</f>
        <v>0</v>
      </c>
      <c r="AH236" s="32">
        <f>IF($B236&lt;=TermLow,'Policy projection'!$C236*(AllocPremHigh*'Fund Projection'!$E236),0)</f>
        <v>0</v>
      </c>
      <c r="AI236" s="32">
        <f>IF($B236&lt;=TermLow,'Policy projection'!$E236*'Fund Projection'!$F236*AllocPremHigh*VLOOKUP(TermLow-$B236,ExitCharge,2,TRUE),0)</f>
        <v>0</v>
      </c>
      <c r="AJ236" s="32">
        <f>IF($B236&lt;=TermLow,SUM(AG236:AI236)-'Policy projection'!$C236*'Fund Projection'!$G236,0)</f>
        <v>0</v>
      </c>
      <c r="AK236" s="33">
        <f t="shared" si="39"/>
        <v>0</v>
      </c>
      <c r="AL236" s="31">
        <f>IF($B236&lt;=TermMed,'Policy projection'!$C236*(PremiumHigh*VLOOKUP(PremiumHigh,PremiumCharge,2)),0)</f>
        <v>0</v>
      </c>
      <c r="AM236" s="32">
        <f>IF($B236&lt;=TermMed,'Policy projection'!$C236*(AllocPremHigh*'Fund Projection'!$E236),0)</f>
        <v>0</v>
      </c>
      <c r="AN236" s="32">
        <f>IF($B236&lt;=TermMed,'Policy projection'!$E236*'Fund Projection'!$F236*AllocPremHigh*VLOOKUP(TermMed-$B236,ExitCharge,2,TRUE),0)</f>
        <v>0</v>
      </c>
      <c r="AO236" s="32">
        <f>IF($B236&lt;=TermMed,SUM(AL236:AN236)-'Policy projection'!$C236*'Fund Projection'!$G236,0)</f>
        <v>0</v>
      </c>
      <c r="AP236" s="33">
        <f t="shared" si="40"/>
        <v>0</v>
      </c>
      <c r="AQ236" s="31">
        <f>IF($B236&lt;=TermHigh,'Policy projection'!$C236*(PremiumHigh*VLOOKUP(PremiumHigh,PremiumCharge,2)),0)</f>
        <v>0</v>
      </c>
      <c r="AR236" s="32">
        <f>IF($B236&lt;=TermHigh,'Policy projection'!$C236*(AllocPremHigh*'Fund Projection'!$E236),0)</f>
        <v>0</v>
      </c>
      <c r="AS236" s="32">
        <f>IF($B236&lt;=TermHigh,'Policy projection'!$E236*'Fund Projection'!$F236*AllocPremHigh*VLOOKUP(TermHigh-$B236,ExitCharge,2,TRUE),0)</f>
        <v>0</v>
      </c>
      <c r="AT236" s="32">
        <f>IF($B236&lt;=TermHigh,SUM(AQ236:AS236)-'Policy projection'!$C236*'Fund Projection'!$G236,0)</f>
        <v>0</v>
      </c>
      <c r="AU236" s="33">
        <f t="shared" si="41"/>
        <v>0</v>
      </c>
    </row>
    <row r="237" spans="1:47" x14ac:dyDescent="0.3">
      <c r="A237">
        <f t="shared" si="43"/>
        <v>232</v>
      </c>
      <c r="B237">
        <f t="shared" si="42"/>
        <v>20</v>
      </c>
      <c r="C237" s="31">
        <f>IF($B237&lt;=TermLow,'Policy projection'!$C237*(PremiumLow*VLOOKUP(PremiumLow,PremiumCharge,2)),0)</f>
        <v>0</v>
      </c>
      <c r="D237" s="32">
        <f>IF($B237&lt;=TermLow,'Policy projection'!$C237*(AllocPremLow*'Fund Projection'!$E237),0)</f>
        <v>0</v>
      </c>
      <c r="E237" s="32">
        <f>IF($B237&lt;=TermLow,'Policy projection'!$E237*'Fund Projection'!$F237*AllocPremLow*VLOOKUP(TermLow-$B237,ExitCharge,2,TRUE),0)</f>
        <v>0</v>
      </c>
      <c r="F237" s="32">
        <f>IF($B237&lt;=TermLow,SUM(C237:E237)-'Policy projection'!$C237*'Fund Projection'!$G237,0)</f>
        <v>0</v>
      </c>
      <c r="G237" s="33">
        <f t="shared" si="33"/>
        <v>0</v>
      </c>
      <c r="H237" s="31">
        <f>IF($B237&lt;=TermMed,'Policy projection'!$C237*(PremiumLow*VLOOKUP(PremiumLow,PremiumCharge,2)),0)</f>
        <v>0</v>
      </c>
      <c r="I237" s="32">
        <f>IF($B237&lt;=TermMed,'Policy projection'!$C237*(AllocPremLow*'Fund Projection'!$E237),0)</f>
        <v>0</v>
      </c>
      <c r="J237" s="32">
        <f>IF($B237&lt;=TermMed,'Policy projection'!$E237*'Fund Projection'!$F237*AllocPremLow*VLOOKUP(TermMed-$B237,ExitCharge,2,TRUE),0)</f>
        <v>0</v>
      </c>
      <c r="K237" s="32">
        <f>IF($B237&lt;=TermMed,SUM(H237:J237)-'Policy projection'!$C237*'Fund Projection'!$G237,0)</f>
        <v>0</v>
      </c>
      <c r="L237" s="33">
        <f t="shared" si="34"/>
        <v>0</v>
      </c>
      <c r="M237" s="31">
        <f>IF($B237&lt;=TermHigh,'Policy projection'!$C237*(PremiumLow*VLOOKUP(PremiumLow,PremiumCharge,2)),0)</f>
        <v>0</v>
      </c>
      <c r="N237" s="32">
        <f>IF($B237&lt;=TermHigh,'Policy projection'!$C237*(AllocPremLow*'Fund Projection'!$E237),0)</f>
        <v>0</v>
      </c>
      <c r="O237" s="32">
        <f>IF($B237&lt;=TermHigh,'Policy projection'!$E237*'Fund Projection'!$F237*AllocPremLow*VLOOKUP(TermHigh-$B237,ExitCharge,2,TRUE),0)</f>
        <v>0</v>
      </c>
      <c r="P237" s="32">
        <f>IF($B237&lt;=TermHigh,SUM(M237:O237)-'Policy projection'!$C237*'Fund Projection'!$G237,0)</f>
        <v>0</v>
      </c>
      <c r="Q237" s="33">
        <f t="shared" si="35"/>
        <v>0</v>
      </c>
      <c r="R237" s="31">
        <f>IF($B237&lt;=TermLow,'Policy projection'!$C237*(PremiumMed*VLOOKUP(PremiumMed,PremiumCharge,2)),0)</f>
        <v>0</v>
      </c>
      <c r="S237" s="32">
        <f>IF($B237&lt;=TermLow,'Policy projection'!$C237*(AllocPremMed*'Fund Projection'!$E237),0)</f>
        <v>0</v>
      </c>
      <c r="T237" s="32">
        <f>IF($B237&lt;=TermLow,'Policy projection'!$E237*'Fund Projection'!$F237*AllocPremMed*VLOOKUP(TermLow-$B237,ExitCharge,2,TRUE),0)</f>
        <v>0</v>
      </c>
      <c r="U237" s="32">
        <f>IF($B237&lt;=TermLow,SUM(R237:T237)-'Policy projection'!$C237*'Fund Projection'!$G237,0)</f>
        <v>0</v>
      </c>
      <c r="V237" s="33">
        <f t="shared" si="36"/>
        <v>0</v>
      </c>
      <c r="W237" s="31">
        <f>IF($B237&lt;=TermMed,'Policy projection'!$C237*(PremiumMed*VLOOKUP(PremiumMed,PremiumCharge,2)),0)</f>
        <v>0</v>
      </c>
      <c r="X237" s="32">
        <f>IF($B237&lt;=TermMed,'Policy projection'!$C237*(AllocPremMed*'Fund Projection'!$E237),0)</f>
        <v>0</v>
      </c>
      <c r="Y237" s="32">
        <f>IF($B237&lt;=TermMed,'Policy projection'!$E237*'Fund Projection'!$F237*AllocPremMed*VLOOKUP(TermMed-$B237,ExitCharge,2,TRUE),0)</f>
        <v>0</v>
      </c>
      <c r="Z237" s="32">
        <f>IF($B237&lt;=TermMed,SUM(W237:Y237)-'Policy projection'!$C237*'Fund Projection'!$G237,0)</f>
        <v>0</v>
      </c>
      <c r="AA237" s="33">
        <f t="shared" si="37"/>
        <v>0</v>
      </c>
      <c r="AB237" s="31">
        <f>IF($B237&lt;=TermHigh,'Policy projection'!$C237*(PremiumMed*VLOOKUP(PremiumMed,PremiumCharge,2)),0)</f>
        <v>0</v>
      </c>
      <c r="AC237" s="32">
        <f>IF($B237&lt;=TermHigh,'Policy projection'!$C237*(AllocPremMed*'Fund Projection'!$E237),0)</f>
        <v>0</v>
      </c>
      <c r="AD237" s="32">
        <f>IF($B237&lt;=TermHigh,'Policy projection'!$E237*'Fund Projection'!$F237*AllocPremMed*VLOOKUP(TermHigh-$B237,ExitCharge,2,TRUE),0)</f>
        <v>0</v>
      </c>
      <c r="AE237" s="32">
        <f>IF($B237&lt;=TermHigh,SUM(AB237:AD237)-'Policy projection'!$C237*'Fund Projection'!$G237,0)</f>
        <v>0</v>
      </c>
      <c r="AF237" s="33">
        <f t="shared" si="38"/>
        <v>0</v>
      </c>
      <c r="AG237" s="31">
        <f>IF($B237&lt;=TermLow,'Policy projection'!$C237*(PremiumHigh*VLOOKUP(PremiumHigh,PremiumCharge,2)),0)</f>
        <v>0</v>
      </c>
      <c r="AH237" s="32">
        <f>IF($B237&lt;=TermLow,'Policy projection'!$C237*(AllocPremHigh*'Fund Projection'!$E237),0)</f>
        <v>0</v>
      </c>
      <c r="AI237" s="32">
        <f>IF($B237&lt;=TermLow,'Policy projection'!$E237*'Fund Projection'!$F237*AllocPremHigh*VLOOKUP(TermLow-$B237,ExitCharge,2,TRUE),0)</f>
        <v>0</v>
      </c>
      <c r="AJ237" s="32">
        <f>IF($B237&lt;=TermLow,SUM(AG237:AI237)-'Policy projection'!$C237*'Fund Projection'!$G237,0)</f>
        <v>0</v>
      </c>
      <c r="AK237" s="33">
        <f t="shared" si="39"/>
        <v>0</v>
      </c>
      <c r="AL237" s="31">
        <f>IF($B237&lt;=TermMed,'Policy projection'!$C237*(PremiumHigh*VLOOKUP(PremiumHigh,PremiumCharge,2)),0)</f>
        <v>0</v>
      </c>
      <c r="AM237" s="32">
        <f>IF($B237&lt;=TermMed,'Policy projection'!$C237*(AllocPremHigh*'Fund Projection'!$E237),0)</f>
        <v>0</v>
      </c>
      <c r="AN237" s="32">
        <f>IF($B237&lt;=TermMed,'Policy projection'!$E237*'Fund Projection'!$F237*AllocPremHigh*VLOOKUP(TermMed-$B237,ExitCharge,2,TRUE),0)</f>
        <v>0</v>
      </c>
      <c r="AO237" s="32">
        <f>IF($B237&lt;=TermMed,SUM(AL237:AN237)-'Policy projection'!$C237*'Fund Projection'!$G237,0)</f>
        <v>0</v>
      </c>
      <c r="AP237" s="33">
        <f t="shared" si="40"/>
        <v>0</v>
      </c>
      <c r="AQ237" s="31">
        <f>IF($B237&lt;=TermHigh,'Policy projection'!$C237*(PremiumHigh*VLOOKUP(PremiumHigh,PremiumCharge,2)),0)</f>
        <v>0</v>
      </c>
      <c r="AR237" s="32">
        <f>IF($B237&lt;=TermHigh,'Policy projection'!$C237*(AllocPremHigh*'Fund Projection'!$E237),0)</f>
        <v>0</v>
      </c>
      <c r="AS237" s="32">
        <f>IF($B237&lt;=TermHigh,'Policy projection'!$E237*'Fund Projection'!$F237*AllocPremHigh*VLOOKUP(TermHigh-$B237,ExitCharge,2,TRUE),0)</f>
        <v>0</v>
      </c>
      <c r="AT237" s="32">
        <f>IF($B237&lt;=TermHigh,SUM(AQ237:AS237)-'Policy projection'!$C237*'Fund Projection'!$G237,0)</f>
        <v>0</v>
      </c>
      <c r="AU237" s="33">
        <f t="shared" si="41"/>
        <v>0</v>
      </c>
    </row>
    <row r="238" spans="1:47" x14ac:dyDescent="0.3">
      <c r="A238">
        <f t="shared" si="43"/>
        <v>233</v>
      </c>
      <c r="B238">
        <f t="shared" si="42"/>
        <v>20</v>
      </c>
      <c r="C238" s="31">
        <f>IF($B238&lt;=TermLow,'Policy projection'!$C238*(PremiumLow*VLOOKUP(PremiumLow,PremiumCharge,2)),0)</f>
        <v>0</v>
      </c>
      <c r="D238" s="32">
        <f>IF($B238&lt;=TermLow,'Policy projection'!$C238*(AllocPremLow*'Fund Projection'!$E238),0)</f>
        <v>0</v>
      </c>
      <c r="E238" s="32">
        <f>IF($B238&lt;=TermLow,'Policy projection'!$E238*'Fund Projection'!$F238*AllocPremLow*VLOOKUP(TermLow-$B238,ExitCharge,2,TRUE),0)</f>
        <v>0</v>
      </c>
      <c r="F238" s="32">
        <f>IF($B238&lt;=TermLow,SUM(C238:E238)-'Policy projection'!$C238*'Fund Projection'!$G238,0)</f>
        <v>0</v>
      </c>
      <c r="G238" s="33">
        <f t="shared" si="33"/>
        <v>0</v>
      </c>
      <c r="H238" s="31">
        <f>IF($B238&lt;=TermMed,'Policy projection'!$C238*(PremiumLow*VLOOKUP(PremiumLow,PremiumCharge,2)),0)</f>
        <v>0</v>
      </c>
      <c r="I238" s="32">
        <f>IF($B238&lt;=TermMed,'Policy projection'!$C238*(AllocPremLow*'Fund Projection'!$E238),0)</f>
        <v>0</v>
      </c>
      <c r="J238" s="32">
        <f>IF($B238&lt;=TermMed,'Policy projection'!$E238*'Fund Projection'!$F238*AllocPremLow*VLOOKUP(TermMed-$B238,ExitCharge,2,TRUE),0)</f>
        <v>0</v>
      </c>
      <c r="K238" s="32">
        <f>IF($B238&lt;=TermMed,SUM(H238:J238)-'Policy projection'!$C238*'Fund Projection'!$G238,0)</f>
        <v>0</v>
      </c>
      <c r="L238" s="33">
        <f t="shared" si="34"/>
        <v>0</v>
      </c>
      <c r="M238" s="31">
        <f>IF($B238&lt;=TermHigh,'Policy projection'!$C238*(PremiumLow*VLOOKUP(PremiumLow,PremiumCharge,2)),0)</f>
        <v>0</v>
      </c>
      <c r="N238" s="32">
        <f>IF($B238&lt;=TermHigh,'Policy projection'!$C238*(AllocPremLow*'Fund Projection'!$E238),0)</f>
        <v>0</v>
      </c>
      <c r="O238" s="32">
        <f>IF($B238&lt;=TermHigh,'Policy projection'!$E238*'Fund Projection'!$F238*AllocPremLow*VLOOKUP(TermHigh-$B238,ExitCharge,2,TRUE),0)</f>
        <v>0</v>
      </c>
      <c r="P238" s="32">
        <f>IF($B238&lt;=TermHigh,SUM(M238:O238)-'Policy projection'!$C238*'Fund Projection'!$G238,0)</f>
        <v>0</v>
      </c>
      <c r="Q238" s="33">
        <f t="shared" si="35"/>
        <v>0</v>
      </c>
      <c r="R238" s="31">
        <f>IF($B238&lt;=TermLow,'Policy projection'!$C238*(PremiumMed*VLOOKUP(PremiumMed,PremiumCharge,2)),0)</f>
        <v>0</v>
      </c>
      <c r="S238" s="32">
        <f>IF($B238&lt;=TermLow,'Policy projection'!$C238*(AllocPremMed*'Fund Projection'!$E238),0)</f>
        <v>0</v>
      </c>
      <c r="T238" s="32">
        <f>IF($B238&lt;=TermLow,'Policy projection'!$E238*'Fund Projection'!$F238*AllocPremMed*VLOOKUP(TermLow-$B238,ExitCharge,2,TRUE),0)</f>
        <v>0</v>
      </c>
      <c r="U238" s="32">
        <f>IF($B238&lt;=TermLow,SUM(R238:T238)-'Policy projection'!$C238*'Fund Projection'!$G238,0)</f>
        <v>0</v>
      </c>
      <c r="V238" s="33">
        <f t="shared" si="36"/>
        <v>0</v>
      </c>
      <c r="W238" s="31">
        <f>IF($B238&lt;=TermMed,'Policy projection'!$C238*(PremiumMed*VLOOKUP(PremiumMed,PremiumCharge,2)),0)</f>
        <v>0</v>
      </c>
      <c r="X238" s="32">
        <f>IF($B238&lt;=TermMed,'Policy projection'!$C238*(AllocPremMed*'Fund Projection'!$E238),0)</f>
        <v>0</v>
      </c>
      <c r="Y238" s="32">
        <f>IF($B238&lt;=TermMed,'Policy projection'!$E238*'Fund Projection'!$F238*AllocPremMed*VLOOKUP(TermMed-$B238,ExitCharge,2,TRUE),0)</f>
        <v>0</v>
      </c>
      <c r="Z238" s="32">
        <f>IF($B238&lt;=TermMed,SUM(W238:Y238)-'Policy projection'!$C238*'Fund Projection'!$G238,0)</f>
        <v>0</v>
      </c>
      <c r="AA238" s="33">
        <f t="shared" si="37"/>
        <v>0</v>
      </c>
      <c r="AB238" s="31">
        <f>IF($B238&lt;=TermHigh,'Policy projection'!$C238*(PremiumMed*VLOOKUP(PremiumMed,PremiumCharge,2)),0)</f>
        <v>0</v>
      </c>
      <c r="AC238" s="32">
        <f>IF($B238&lt;=TermHigh,'Policy projection'!$C238*(AllocPremMed*'Fund Projection'!$E238),0)</f>
        <v>0</v>
      </c>
      <c r="AD238" s="32">
        <f>IF($B238&lt;=TermHigh,'Policy projection'!$E238*'Fund Projection'!$F238*AllocPremMed*VLOOKUP(TermHigh-$B238,ExitCharge,2,TRUE),0)</f>
        <v>0</v>
      </c>
      <c r="AE238" s="32">
        <f>IF($B238&lt;=TermHigh,SUM(AB238:AD238)-'Policy projection'!$C238*'Fund Projection'!$G238,0)</f>
        <v>0</v>
      </c>
      <c r="AF238" s="33">
        <f t="shared" si="38"/>
        <v>0</v>
      </c>
      <c r="AG238" s="31">
        <f>IF($B238&lt;=TermLow,'Policy projection'!$C238*(PremiumHigh*VLOOKUP(PremiumHigh,PremiumCharge,2)),0)</f>
        <v>0</v>
      </c>
      <c r="AH238" s="32">
        <f>IF($B238&lt;=TermLow,'Policy projection'!$C238*(AllocPremHigh*'Fund Projection'!$E238),0)</f>
        <v>0</v>
      </c>
      <c r="AI238" s="32">
        <f>IF($B238&lt;=TermLow,'Policy projection'!$E238*'Fund Projection'!$F238*AllocPremHigh*VLOOKUP(TermLow-$B238,ExitCharge,2,TRUE),0)</f>
        <v>0</v>
      </c>
      <c r="AJ238" s="32">
        <f>IF($B238&lt;=TermLow,SUM(AG238:AI238)-'Policy projection'!$C238*'Fund Projection'!$G238,0)</f>
        <v>0</v>
      </c>
      <c r="AK238" s="33">
        <f t="shared" si="39"/>
        <v>0</v>
      </c>
      <c r="AL238" s="31">
        <f>IF($B238&lt;=TermMed,'Policy projection'!$C238*(PremiumHigh*VLOOKUP(PremiumHigh,PremiumCharge,2)),0)</f>
        <v>0</v>
      </c>
      <c r="AM238" s="32">
        <f>IF($B238&lt;=TermMed,'Policy projection'!$C238*(AllocPremHigh*'Fund Projection'!$E238),0)</f>
        <v>0</v>
      </c>
      <c r="AN238" s="32">
        <f>IF($B238&lt;=TermMed,'Policy projection'!$E238*'Fund Projection'!$F238*AllocPremHigh*VLOOKUP(TermMed-$B238,ExitCharge,2,TRUE),0)</f>
        <v>0</v>
      </c>
      <c r="AO238" s="32">
        <f>IF($B238&lt;=TermMed,SUM(AL238:AN238)-'Policy projection'!$C238*'Fund Projection'!$G238,0)</f>
        <v>0</v>
      </c>
      <c r="AP238" s="33">
        <f t="shared" si="40"/>
        <v>0</v>
      </c>
      <c r="AQ238" s="31">
        <f>IF($B238&lt;=TermHigh,'Policy projection'!$C238*(PremiumHigh*VLOOKUP(PremiumHigh,PremiumCharge,2)),0)</f>
        <v>0</v>
      </c>
      <c r="AR238" s="32">
        <f>IF($B238&lt;=TermHigh,'Policy projection'!$C238*(AllocPremHigh*'Fund Projection'!$E238),0)</f>
        <v>0</v>
      </c>
      <c r="AS238" s="32">
        <f>IF($B238&lt;=TermHigh,'Policy projection'!$E238*'Fund Projection'!$F238*AllocPremHigh*VLOOKUP(TermHigh-$B238,ExitCharge,2,TRUE),0)</f>
        <v>0</v>
      </c>
      <c r="AT238" s="32">
        <f>IF($B238&lt;=TermHigh,SUM(AQ238:AS238)-'Policy projection'!$C238*'Fund Projection'!$G238,0)</f>
        <v>0</v>
      </c>
      <c r="AU238" s="33">
        <f t="shared" si="41"/>
        <v>0</v>
      </c>
    </row>
    <row r="239" spans="1:47" x14ac:dyDescent="0.3">
      <c r="A239">
        <f t="shared" si="43"/>
        <v>234</v>
      </c>
      <c r="B239">
        <f t="shared" si="42"/>
        <v>20</v>
      </c>
      <c r="C239" s="31">
        <f>IF($B239&lt;=TermLow,'Policy projection'!$C239*(PremiumLow*VLOOKUP(PremiumLow,PremiumCharge,2)),0)</f>
        <v>0</v>
      </c>
      <c r="D239" s="32">
        <f>IF($B239&lt;=TermLow,'Policy projection'!$C239*(AllocPremLow*'Fund Projection'!$E239),0)</f>
        <v>0</v>
      </c>
      <c r="E239" s="32">
        <f>IF($B239&lt;=TermLow,'Policy projection'!$E239*'Fund Projection'!$F239*AllocPremLow*VLOOKUP(TermLow-$B239,ExitCharge,2,TRUE),0)</f>
        <v>0</v>
      </c>
      <c r="F239" s="32">
        <f>IF($B239&lt;=TermLow,SUM(C239:E239)-'Policy projection'!$C239*'Fund Projection'!$G239,0)</f>
        <v>0</v>
      </c>
      <c r="G239" s="33">
        <f t="shared" si="33"/>
        <v>0</v>
      </c>
      <c r="H239" s="31">
        <f>IF($B239&lt;=TermMed,'Policy projection'!$C239*(PremiumLow*VLOOKUP(PremiumLow,PremiumCharge,2)),0)</f>
        <v>0</v>
      </c>
      <c r="I239" s="32">
        <f>IF($B239&lt;=TermMed,'Policy projection'!$C239*(AllocPremLow*'Fund Projection'!$E239),0)</f>
        <v>0</v>
      </c>
      <c r="J239" s="32">
        <f>IF($B239&lt;=TermMed,'Policy projection'!$E239*'Fund Projection'!$F239*AllocPremLow*VLOOKUP(TermMed-$B239,ExitCharge,2,TRUE),0)</f>
        <v>0</v>
      </c>
      <c r="K239" s="32">
        <f>IF($B239&lt;=TermMed,SUM(H239:J239)-'Policy projection'!$C239*'Fund Projection'!$G239,0)</f>
        <v>0</v>
      </c>
      <c r="L239" s="33">
        <f t="shared" si="34"/>
        <v>0</v>
      </c>
      <c r="M239" s="31">
        <f>IF($B239&lt;=TermHigh,'Policy projection'!$C239*(PremiumLow*VLOOKUP(PremiumLow,PremiumCharge,2)),0)</f>
        <v>0</v>
      </c>
      <c r="N239" s="32">
        <f>IF($B239&lt;=TermHigh,'Policy projection'!$C239*(AllocPremLow*'Fund Projection'!$E239),0)</f>
        <v>0</v>
      </c>
      <c r="O239" s="32">
        <f>IF($B239&lt;=TermHigh,'Policy projection'!$E239*'Fund Projection'!$F239*AllocPremLow*VLOOKUP(TermHigh-$B239,ExitCharge,2,TRUE),0)</f>
        <v>0</v>
      </c>
      <c r="P239" s="32">
        <f>IF($B239&lt;=TermHigh,SUM(M239:O239)-'Policy projection'!$C239*'Fund Projection'!$G239,0)</f>
        <v>0</v>
      </c>
      <c r="Q239" s="33">
        <f t="shared" si="35"/>
        <v>0</v>
      </c>
      <c r="R239" s="31">
        <f>IF($B239&lt;=TermLow,'Policy projection'!$C239*(PremiumMed*VLOOKUP(PremiumMed,PremiumCharge,2)),0)</f>
        <v>0</v>
      </c>
      <c r="S239" s="32">
        <f>IF($B239&lt;=TermLow,'Policy projection'!$C239*(AllocPremMed*'Fund Projection'!$E239),0)</f>
        <v>0</v>
      </c>
      <c r="T239" s="32">
        <f>IF($B239&lt;=TermLow,'Policy projection'!$E239*'Fund Projection'!$F239*AllocPremMed*VLOOKUP(TermLow-$B239,ExitCharge,2,TRUE),0)</f>
        <v>0</v>
      </c>
      <c r="U239" s="32">
        <f>IF($B239&lt;=TermLow,SUM(R239:T239)-'Policy projection'!$C239*'Fund Projection'!$G239,0)</f>
        <v>0</v>
      </c>
      <c r="V239" s="33">
        <f t="shared" si="36"/>
        <v>0</v>
      </c>
      <c r="W239" s="31">
        <f>IF($B239&lt;=TermMed,'Policy projection'!$C239*(PremiumMed*VLOOKUP(PremiumMed,PremiumCharge,2)),0)</f>
        <v>0</v>
      </c>
      <c r="X239" s="32">
        <f>IF($B239&lt;=TermMed,'Policy projection'!$C239*(AllocPremMed*'Fund Projection'!$E239),0)</f>
        <v>0</v>
      </c>
      <c r="Y239" s="32">
        <f>IF($B239&lt;=TermMed,'Policy projection'!$E239*'Fund Projection'!$F239*AllocPremMed*VLOOKUP(TermMed-$B239,ExitCharge,2,TRUE),0)</f>
        <v>0</v>
      </c>
      <c r="Z239" s="32">
        <f>IF($B239&lt;=TermMed,SUM(W239:Y239)-'Policy projection'!$C239*'Fund Projection'!$G239,0)</f>
        <v>0</v>
      </c>
      <c r="AA239" s="33">
        <f t="shared" si="37"/>
        <v>0</v>
      </c>
      <c r="AB239" s="31">
        <f>IF($B239&lt;=TermHigh,'Policy projection'!$C239*(PremiumMed*VLOOKUP(PremiumMed,PremiumCharge,2)),0)</f>
        <v>0</v>
      </c>
      <c r="AC239" s="32">
        <f>IF($B239&lt;=TermHigh,'Policy projection'!$C239*(AllocPremMed*'Fund Projection'!$E239),0)</f>
        <v>0</v>
      </c>
      <c r="AD239" s="32">
        <f>IF($B239&lt;=TermHigh,'Policy projection'!$E239*'Fund Projection'!$F239*AllocPremMed*VLOOKUP(TermHigh-$B239,ExitCharge,2,TRUE),0)</f>
        <v>0</v>
      </c>
      <c r="AE239" s="32">
        <f>IF($B239&lt;=TermHigh,SUM(AB239:AD239)-'Policy projection'!$C239*'Fund Projection'!$G239,0)</f>
        <v>0</v>
      </c>
      <c r="AF239" s="33">
        <f t="shared" si="38"/>
        <v>0</v>
      </c>
      <c r="AG239" s="31">
        <f>IF($B239&lt;=TermLow,'Policy projection'!$C239*(PremiumHigh*VLOOKUP(PremiumHigh,PremiumCharge,2)),0)</f>
        <v>0</v>
      </c>
      <c r="AH239" s="32">
        <f>IF($B239&lt;=TermLow,'Policy projection'!$C239*(AllocPremHigh*'Fund Projection'!$E239),0)</f>
        <v>0</v>
      </c>
      <c r="AI239" s="32">
        <f>IF($B239&lt;=TermLow,'Policy projection'!$E239*'Fund Projection'!$F239*AllocPremHigh*VLOOKUP(TermLow-$B239,ExitCharge,2,TRUE),0)</f>
        <v>0</v>
      </c>
      <c r="AJ239" s="32">
        <f>IF($B239&lt;=TermLow,SUM(AG239:AI239)-'Policy projection'!$C239*'Fund Projection'!$G239,0)</f>
        <v>0</v>
      </c>
      <c r="AK239" s="33">
        <f t="shared" si="39"/>
        <v>0</v>
      </c>
      <c r="AL239" s="31">
        <f>IF($B239&lt;=TermMed,'Policy projection'!$C239*(PremiumHigh*VLOOKUP(PremiumHigh,PremiumCharge,2)),0)</f>
        <v>0</v>
      </c>
      <c r="AM239" s="32">
        <f>IF($B239&lt;=TermMed,'Policy projection'!$C239*(AllocPremHigh*'Fund Projection'!$E239),0)</f>
        <v>0</v>
      </c>
      <c r="AN239" s="32">
        <f>IF($B239&lt;=TermMed,'Policy projection'!$E239*'Fund Projection'!$F239*AllocPremHigh*VLOOKUP(TermMed-$B239,ExitCharge,2,TRUE),0)</f>
        <v>0</v>
      </c>
      <c r="AO239" s="32">
        <f>IF($B239&lt;=TermMed,SUM(AL239:AN239)-'Policy projection'!$C239*'Fund Projection'!$G239,0)</f>
        <v>0</v>
      </c>
      <c r="AP239" s="33">
        <f t="shared" si="40"/>
        <v>0</v>
      </c>
      <c r="AQ239" s="31">
        <f>IF($B239&lt;=TermHigh,'Policy projection'!$C239*(PremiumHigh*VLOOKUP(PremiumHigh,PremiumCharge,2)),0)</f>
        <v>0</v>
      </c>
      <c r="AR239" s="32">
        <f>IF($B239&lt;=TermHigh,'Policy projection'!$C239*(AllocPremHigh*'Fund Projection'!$E239),0)</f>
        <v>0</v>
      </c>
      <c r="AS239" s="32">
        <f>IF($B239&lt;=TermHigh,'Policy projection'!$E239*'Fund Projection'!$F239*AllocPremHigh*VLOOKUP(TermHigh-$B239,ExitCharge,2,TRUE),0)</f>
        <v>0</v>
      </c>
      <c r="AT239" s="32">
        <f>IF($B239&lt;=TermHigh,SUM(AQ239:AS239)-'Policy projection'!$C239*'Fund Projection'!$G239,0)</f>
        <v>0</v>
      </c>
      <c r="AU239" s="33">
        <f t="shared" si="41"/>
        <v>0</v>
      </c>
    </row>
    <row r="240" spans="1:47" x14ac:dyDescent="0.3">
      <c r="A240">
        <f t="shared" si="43"/>
        <v>235</v>
      </c>
      <c r="B240">
        <f t="shared" si="42"/>
        <v>20</v>
      </c>
      <c r="C240" s="31">
        <f>IF($B240&lt;=TermLow,'Policy projection'!$C240*(PremiumLow*VLOOKUP(PremiumLow,PremiumCharge,2)),0)</f>
        <v>0</v>
      </c>
      <c r="D240" s="32">
        <f>IF($B240&lt;=TermLow,'Policy projection'!$C240*(AllocPremLow*'Fund Projection'!$E240),0)</f>
        <v>0</v>
      </c>
      <c r="E240" s="32">
        <f>IF($B240&lt;=TermLow,'Policy projection'!$E240*'Fund Projection'!$F240*AllocPremLow*VLOOKUP(TermLow-$B240,ExitCharge,2,TRUE),0)</f>
        <v>0</v>
      </c>
      <c r="F240" s="32">
        <f>IF($B240&lt;=TermLow,SUM(C240:E240)-'Policy projection'!$C240*'Fund Projection'!$G240,0)</f>
        <v>0</v>
      </c>
      <c r="G240" s="33">
        <f t="shared" si="33"/>
        <v>0</v>
      </c>
      <c r="H240" s="31">
        <f>IF($B240&lt;=TermMed,'Policy projection'!$C240*(PremiumLow*VLOOKUP(PremiumLow,PremiumCharge,2)),0)</f>
        <v>0</v>
      </c>
      <c r="I240" s="32">
        <f>IF($B240&lt;=TermMed,'Policy projection'!$C240*(AllocPremLow*'Fund Projection'!$E240),0)</f>
        <v>0</v>
      </c>
      <c r="J240" s="32">
        <f>IF($B240&lt;=TermMed,'Policy projection'!$E240*'Fund Projection'!$F240*AllocPremLow*VLOOKUP(TermMed-$B240,ExitCharge,2,TRUE),0)</f>
        <v>0</v>
      </c>
      <c r="K240" s="32">
        <f>IF($B240&lt;=TermMed,SUM(H240:J240)-'Policy projection'!$C240*'Fund Projection'!$G240,0)</f>
        <v>0</v>
      </c>
      <c r="L240" s="33">
        <f t="shared" si="34"/>
        <v>0</v>
      </c>
      <c r="M240" s="31">
        <f>IF($B240&lt;=TermHigh,'Policy projection'!$C240*(PremiumLow*VLOOKUP(PremiumLow,PremiumCharge,2)),0)</f>
        <v>0</v>
      </c>
      <c r="N240" s="32">
        <f>IF($B240&lt;=TermHigh,'Policy projection'!$C240*(AllocPremLow*'Fund Projection'!$E240),0)</f>
        <v>0</v>
      </c>
      <c r="O240" s="32">
        <f>IF($B240&lt;=TermHigh,'Policy projection'!$E240*'Fund Projection'!$F240*AllocPremLow*VLOOKUP(TermHigh-$B240,ExitCharge,2,TRUE),0)</f>
        <v>0</v>
      </c>
      <c r="P240" s="32">
        <f>IF($B240&lt;=TermHigh,SUM(M240:O240)-'Policy projection'!$C240*'Fund Projection'!$G240,0)</f>
        <v>0</v>
      </c>
      <c r="Q240" s="33">
        <f t="shared" si="35"/>
        <v>0</v>
      </c>
      <c r="R240" s="31">
        <f>IF($B240&lt;=TermLow,'Policy projection'!$C240*(PremiumMed*VLOOKUP(PremiumMed,PremiumCharge,2)),0)</f>
        <v>0</v>
      </c>
      <c r="S240" s="32">
        <f>IF($B240&lt;=TermLow,'Policy projection'!$C240*(AllocPremMed*'Fund Projection'!$E240),0)</f>
        <v>0</v>
      </c>
      <c r="T240" s="32">
        <f>IF($B240&lt;=TermLow,'Policy projection'!$E240*'Fund Projection'!$F240*AllocPremMed*VLOOKUP(TermLow-$B240,ExitCharge,2,TRUE),0)</f>
        <v>0</v>
      </c>
      <c r="U240" s="32">
        <f>IF($B240&lt;=TermLow,SUM(R240:T240)-'Policy projection'!$C240*'Fund Projection'!$G240,0)</f>
        <v>0</v>
      </c>
      <c r="V240" s="33">
        <f t="shared" si="36"/>
        <v>0</v>
      </c>
      <c r="W240" s="31">
        <f>IF($B240&lt;=TermMed,'Policy projection'!$C240*(PremiumMed*VLOOKUP(PremiumMed,PremiumCharge,2)),0)</f>
        <v>0</v>
      </c>
      <c r="X240" s="32">
        <f>IF($B240&lt;=TermMed,'Policy projection'!$C240*(AllocPremMed*'Fund Projection'!$E240),0)</f>
        <v>0</v>
      </c>
      <c r="Y240" s="32">
        <f>IF($B240&lt;=TermMed,'Policy projection'!$E240*'Fund Projection'!$F240*AllocPremMed*VLOOKUP(TermMed-$B240,ExitCharge,2,TRUE),0)</f>
        <v>0</v>
      </c>
      <c r="Z240" s="32">
        <f>IF($B240&lt;=TermMed,SUM(W240:Y240)-'Policy projection'!$C240*'Fund Projection'!$G240,0)</f>
        <v>0</v>
      </c>
      <c r="AA240" s="33">
        <f t="shared" si="37"/>
        <v>0</v>
      </c>
      <c r="AB240" s="31">
        <f>IF($B240&lt;=TermHigh,'Policy projection'!$C240*(PremiumMed*VLOOKUP(PremiumMed,PremiumCharge,2)),0)</f>
        <v>0</v>
      </c>
      <c r="AC240" s="32">
        <f>IF($B240&lt;=TermHigh,'Policy projection'!$C240*(AllocPremMed*'Fund Projection'!$E240),0)</f>
        <v>0</v>
      </c>
      <c r="AD240" s="32">
        <f>IF($B240&lt;=TermHigh,'Policy projection'!$E240*'Fund Projection'!$F240*AllocPremMed*VLOOKUP(TermHigh-$B240,ExitCharge,2,TRUE),0)</f>
        <v>0</v>
      </c>
      <c r="AE240" s="32">
        <f>IF($B240&lt;=TermHigh,SUM(AB240:AD240)-'Policy projection'!$C240*'Fund Projection'!$G240,0)</f>
        <v>0</v>
      </c>
      <c r="AF240" s="33">
        <f t="shared" si="38"/>
        <v>0</v>
      </c>
      <c r="AG240" s="31">
        <f>IF($B240&lt;=TermLow,'Policy projection'!$C240*(PremiumHigh*VLOOKUP(PremiumHigh,PremiumCharge,2)),0)</f>
        <v>0</v>
      </c>
      <c r="AH240" s="32">
        <f>IF($B240&lt;=TermLow,'Policy projection'!$C240*(AllocPremHigh*'Fund Projection'!$E240),0)</f>
        <v>0</v>
      </c>
      <c r="AI240" s="32">
        <f>IF($B240&lt;=TermLow,'Policy projection'!$E240*'Fund Projection'!$F240*AllocPremHigh*VLOOKUP(TermLow-$B240,ExitCharge,2,TRUE),0)</f>
        <v>0</v>
      </c>
      <c r="AJ240" s="32">
        <f>IF($B240&lt;=TermLow,SUM(AG240:AI240)-'Policy projection'!$C240*'Fund Projection'!$G240,0)</f>
        <v>0</v>
      </c>
      <c r="AK240" s="33">
        <f t="shared" si="39"/>
        <v>0</v>
      </c>
      <c r="AL240" s="31">
        <f>IF($B240&lt;=TermMed,'Policy projection'!$C240*(PremiumHigh*VLOOKUP(PremiumHigh,PremiumCharge,2)),0)</f>
        <v>0</v>
      </c>
      <c r="AM240" s="32">
        <f>IF($B240&lt;=TermMed,'Policy projection'!$C240*(AllocPremHigh*'Fund Projection'!$E240),0)</f>
        <v>0</v>
      </c>
      <c r="AN240" s="32">
        <f>IF($B240&lt;=TermMed,'Policy projection'!$E240*'Fund Projection'!$F240*AllocPremHigh*VLOOKUP(TermMed-$B240,ExitCharge,2,TRUE),0)</f>
        <v>0</v>
      </c>
      <c r="AO240" s="32">
        <f>IF($B240&lt;=TermMed,SUM(AL240:AN240)-'Policy projection'!$C240*'Fund Projection'!$G240,0)</f>
        <v>0</v>
      </c>
      <c r="AP240" s="33">
        <f t="shared" si="40"/>
        <v>0</v>
      </c>
      <c r="AQ240" s="31">
        <f>IF($B240&lt;=TermHigh,'Policy projection'!$C240*(PremiumHigh*VLOOKUP(PremiumHigh,PremiumCharge,2)),0)</f>
        <v>0</v>
      </c>
      <c r="AR240" s="32">
        <f>IF($B240&lt;=TermHigh,'Policy projection'!$C240*(AllocPremHigh*'Fund Projection'!$E240),0)</f>
        <v>0</v>
      </c>
      <c r="AS240" s="32">
        <f>IF($B240&lt;=TermHigh,'Policy projection'!$E240*'Fund Projection'!$F240*AllocPremHigh*VLOOKUP(TermHigh-$B240,ExitCharge,2,TRUE),0)</f>
        <v>0</v>
      </c>
      <c r="AT240" s="32">
        <f>IF($B240&lt;=TermHigh,SUM(AQ240:AS240)-'Policy projection'!$C240*'Fund Projection'!$G240,0)</f>
        <v>0</v>
      </c>
      <c r="AU240" s="33">
        <f t="shared" si="41"/>
        <v>0</v>
      </c>
    </row>
    <row r="241" spans="1:47" x14ac:dyDescent="0.3">
      <c r="A241">
        <f t="shared" si="43"/>
        <v>236</v>
      </c>
      <c r="B241">
        <f t="shared" si="42"/>
        <v>20</v>
      </c>
      <c r="C241" s="31">
        <f>IF($B241&lt;=TermLow,'Policy projection'!$C241*(PremiumLow*VLOOKUP(PremiumLow,PremiumCharge,2)),0)</f>
        <v>0</v>
      </c>
      <c r="D241" s="32">
        <f>IF($B241&lt;=TermLow,'Policy projection'!$C241*(AllocPremLow*'Fund Projection'!$E241),0)</f>
        <v>0</v>
      </c>
      <c r="E241" s="32">
        <f>IF($B241&lt;=TermLow,'Policy projection'!$E241*'Fund Projection'!$F241*AllocPremLow*VLOOKUP(TermLow-$B241,ExitCharge,2,TRUE),0)</f>
        <v>0</v>
      </c>
      <c r="F241" s="32">
        <f>IF($B241&lt;=TermLow,SUM(C241:E241)-'Policy projection'!$C241*'Fund Projection'!$G241,0)</f>
        <v>0</v>
      </c>
      <c r="G241" s="33">
        <f t="shared" si="33"/>
        <v>0</v>
      </c>
      <c r="H241" s="31">
        <f>IF($B241&lt;=TermMed,'Policy projection'!$C241*(PremiumLow*VLOOKUP(PremiumLow,PremiumCharge,2)),0)</f>
        <v>0</v>
      </c>
      <c r="I241" s="32">
        <f>IF($B241&lt;=TermMed,'Policy projection'!$C241*(AllocPremLow*'Fund Projection'!$E241),0)</f>
        <v>0</v>
      </c>
      <c r="J241" s="32">
        <f>IF($B241&lt;=TermMed,'Policy projection'!$E241*'Fund Projection'!$F241*AllocPremLow*VLOOKUP(TermMed-$B241,ExitCharge,2,TRUE),0)</f>
        <v>0</v>
      </c>
      <c r="K241" s="32">
        <f>IF($B241&lt;=TermMed,SUM(H241:J241)-'Policy projection'!$C241*'Fund Projection'!$G241,0)</f>
        <v>0</v>
      </c>
      <c r="L241" s="33">
        <f t="shared" si="34"/>
        <v>0</v>
      </c>
      <c r="M241" s="31">
        <f>IF($B241&lt;=TermHigh,'Policy projection'!$C241*(PremiumLow*VLOOKUP(PremiumLow,PremiumCharge,2)),0)</f>
        <v>0</v>
      </c>
      <c r="N241" s="32">
        <f>IF($B241&lt;=TermHigh,'Policy projection'!$C241*(AllocPremLow*'Fund Projection'!$E241),0)</f>
        <v>0</v>
      </c>
      <c r="O241" s="32">
        <f>IF($B241&lt;=TermHigh,'Policy projection'!$E241*'Fund Projection'!$F241*AllocPremLow*VLOOKUP(TermHigh-$B241,ExitCharge,2,TRUE),0)</f>
        <v>0</v>
      </c>
      <c r="P241" s="32">
        <f>IF($B241&lt;=TermHigh,SUM(M241:O241)-'Policy projection'!$C241*'Fund Projection'!$G241,0)</f>
        <v>0</v>
      </c>
      <c r="Q241" s="33">
        <f t="shared" si="35"/>
        <v>0</v>
      </c>
      <c r="R241" s="31">
        <f>IF($B241&lt;=TermLow,'Policy projection'!$C241*(PremiumMed*VLOOKUP(PremiumMed,PremiumCharge,2)),0)</f>
        <v>0</v>
      </c>
      <c r="S241" s="32">
        <f>IF($B241&lt;=TermLow,'Policy projection'!$C241*(AllocPremMed*'Fund Projection'!$E241),0)</f>
        <v>0</v>
      </c>
      <c r="T241" s="32">
        <f>IF($B241&lt;=TermLow,'Policy projection'!$E241*'Fund Projection'!$F241*AllocPremMed*VLOOKUP(TermLow-$B241,ExitCharge,2,TRUE),0)</f>
        <v>0</v>
      </c>
      <c r="U241" s="32">
        <f>IF($B241&lt;=TermLow,SUM(R241:T241)-'Policy projection'!$C241*'Fund Projection'!$G241,0)</f>
        <v>0</v>
      </c>
      <c r="V241" s="33">
        <f t="shared" si="36"/>
        <v>0</v>
      </c>
      <c r="W241" s="31">
        <f>IF($B241&lt;=TermMed,'Policy projection'!$C241*(PremiumMed*VLOOKUP(PremiumMed,PremiumCharge,2)),0)</f>
        <v>0</v>
      </c>
      <c r="X241" s="32">
        <f>IF($B241&lt;=TermMed,'Policy projection'!$C241*(AllocPremMed*'Fund Projection'!$E241),0)</f>
        <v>0</v>
      </c>
      <c r="Y241" s="32">
        <f>IF($B241&lt;=TermMed,'Policy projection'!$E241*'Fund Projection'!$F241*AllocPremMed*VLOOKUP(TermMed-$B241,ExitCharge,2,TRUE),0)</f>
        <v>0</v>
      </c>
      <c r="Z241" s="32">
        <f>IF($B241&lt;=TermMed,SUM(W241:Y241)-'Policy projection'!$C241*'Fund Projection'!$G241,0)</f>
        <v>0</v>
      </c>
      <c r="AA241" s="33">
        <f t="shared" si="37"/>
        <v>0</v>
      </c>
      <c r="AB241" s="31">
        <f>IF($B241&lt;=TermHigh,'Policy projection'!$C241*(PremiumMed*VLOOKUP(PremiumMed,PremiumCharge,2)),0)</f>
        <v>0</v>
      </c>
      <c r="AC241" s="32">
        <f>IF($B241&lt;=TermHigh,'Policy projection'!$C241*(AllocPremMed*'Fund Projection'!$E241),0)</f>
        <v>0</v>
      </c>
      <c r="AD241" s="32">
        <f>IF($B241&lt;=TermHigh,'Policy projection'!$E241*'Fund Projection'!$F241*AllocPremMed*VLOOKUP(TermHigh-$B241,ExitCharge,2,TRUE),0)</f>
        <v>0</v>
      </c>
      <c r="AE241" s="32">
        <f>IF($B241&lt;=TermHigh,SUM(AB241:AD241)-'Policy projection'!$C241*'Fund Projection'!$G241,0)</f>
        <v>0</v>
      </c>
      <c r="AF241" s="33">
        <f t="shared" si="38"/>
        <v>0</v>
      </c>
      <c r="AG241" s="31">
        <f>IF($B241&lt;=TermLow,'Policy projection'!$C241*(PremiumHigh*VLOOKUP(PremiumHigh,PremiumCharge,2)),0)</f>
        <v>0</v>
      </c>
      <c r="AH241" s="32">
        <f>IF($B241&lt;=TermLow,'Policy projection'!$C241*(AllocPremHigh*'Fund Projection'!$E241),0)</f>
        <v>0</v>
      </c>
      <c r="AI241" s="32">
        <f>IF($B241&lt;=TermLow,'Policy projection'!$E241*'Fund Projection'!$F241*AllocPremHigh*VLOOKUP(TermLow-$B241,ExitCharge,2,TRUE),0)</f>
        <v>0</v>
      </c>
      <c r="AJ241" s="32">
        <f>IF($B241&lt;=TermLow,SUM(AG241:AI241)-'Policy projection'!$C241*'Fund Projection'!$G241,0)</f>
        <v>0</v>
      </c>
      <c r="AK241" s="33">
        <f t="shared" si="39"/>
        <v>0</v>
      </c>
      <c r="AL241" s="31">
        <f>IF($B241&lt;=TermMed,'Policy projection'!$C241*(PremiumHigh*VLOOKUP(PremiumHigh,PremiumCharge,2)),0)</f>
        <v>0</v>
      </c>
      <c r="AM241" s="32">
        <f>IF($B241&lt;=TermMed,'Policy projection'!$C241*(AllocPremHigh*'Fund Projection'!$E241),0)</f>
        <v>0</v>
      </c>
      <c r="AN241" s="32">
        <f>IF($B241&lt;=TermMed,'Policy projection'!$E241*'Fund Projection'!$F241*AllocPremHigh*VLOOKUP(TermMed-$B241,ExitCharge,2,TRUE),0)</f>
        <v>0</v>
      </c>
      <c r="AO241" s="32">
        <f>IF($B241&lt;=TermMed,SUM(AL241:AN241)-'Policy projection'!$C241*'Fund Projection'!$G241,0)</f>
        <v>0</v>
      </c>
      <c r="AP241" s="33">
        <f t="shared" si="40"/>
        <v>0</v>
      </c>
      <c r="AQ241" s="31">
        <f>IF($B241&lt;=TermHigh,'Policy projection'!$C241*(PremiumHigh*VLOOKUP(PremiumHigh,PremiumCharge,2)),0)</f>
        <v>0</v>
      </c>
      <c r="AR241" s="32">
        <f>IF($B241&lt;=TermHigh,'Policy projection'!$C241*(AllocPremHigh*'Fund Projection'!$E241),0)</f>
        <v>0</v>
      </c>
      <c r="AS241" s="32">
        <f>IF($B241&lt;=TermHigh,'Policy projection'!$E241*'Fund Projection'!$F241*AllocPremHigh*VLOOKUP(TermHigh-$B241,ExitCharge,2,TRUE),0)</f>
        <v>0</v>
      </c>
      <c r="AT241" s="32">
        <f>IF($B241&lt;=TermHigh,SUM(AQ241:AS241)-'Policy projection'!$C241*'Fund Projection'!$G241,0)</f>
        <v>0</v>
      </c>
      <c r="AU241" s="33">
        <f t="shared" si="41"/>
        <v>0</v>
      </c>
    </row>
    <row r="242" spans="1:47" x14ac:dyDescent="0.3">
      <c r="A242">
        <f t="shared" si="43"/>
        <v>237</v>
      </c>
      <c r="B242">
        <f t="shared" si="42"/>
        <v>20</v>
      </c>
      <c r="C242" s="31">
        <f>IF($B242&lt;=TermLow,'Policy projection'!$C242*(PremiumLow*VLOOKUP(PremiumLow,PremiumCharge,2)),0)</f>
        <v>0</v>
      </c>
      <c r="D242" s="32">
        <f>IF($B242&lt;=TermLow,'Policy projection'!$C242*(AllocPremLow*'Fund Projection'!$E242),0)</f>
        <v>0</v>
      </c>
      <c r="E242" s="32">
        <f>IF($B242&lt;=TermLow,'Policy projection'!$E242*'Fund Projection'!$F242*AllocPremLow*VLOOKUP(TermLow-$B242,ExitCharge,2,TRUE),0)</f>
        <v>0</v>
      </c>
      <c r="F242" s="32">
        <f>IF($B242&lt;=TermLow,SUM(C242:E242)-'Policy projection'!$C242*'Fund Projection'!$G242,0)</f>
        <v>0</v>
      </c>
      <c r="G242" s="33">
        <f t="shared" si="33"/>
        <v>0</v>
      </c>
      <c r="H242" s="31">
        <f>IF($B242&lt;=TermMed,'Policy projection'!$C242*(PremiumLow*VLOOKUP(PremiumLow,PremiumCharge,2)),0)</f>
        <v>0</v>
      </c>
      <c r="I242" s="32">
        <f>IF($B242&lt;=TermMed,'Policy projection'!$C242*(AllocPremLow*'Fund Projection'!$E242),0)</f>
        <v>0</v>
      </c>
      <c r="J242" s="32">
        <f>IF($B242&lt;=TermMed,'Policy projection'!$E242*'Fund Projection'!$F242*AllocPremLow*VLOOKUP(TermMed-$B242,ExitCharge,2,TRUE),0)</f>
        <v>0</v>
      </c>
      <c r="K242" s="32">
        <f>IF($B242&lt;=TermMed,SUM(H242:J242)-'Policy projection'!$C242*'Fund Projection'!$G242,0)</f>
        <v>0</v>
      </c>
      <c r="L242" s="33">
        <f t="shared" si="34"/>
        <v>0</v>
      </c>
      <c r="M242" s="31">
        <f>IF($B242&lt;=TermHigh,'Policy projection'!$C242*(PremiumLow*VLOOKUP(PremiumLow,PremiumCharge,2)),0)</f>
        <v>0</v>
      </c>
      <c r="N242" s="32">
        <f>IF($B242&lt;=TermHigh,'Policy projection'!$C242*(AllocPremLow*'Fund Projection'!$E242),0)</f>
        <v>0</v>
      </c>
      <c r="O242" s="32">
        <f>IF($B242&lt;=TermHigh,'Policy projection'!$E242*'Fund Projection'!$F242*AllocPremLow*VLOOKUP(TermHigh-$B242,ExitCharge,2,TRUE),0)</f>
        <v>0</v>
      </c>
      <c r="P242" s="32">
        <f>IF($B242&lt;=TermHigh,SUM(M242:O242)-'Policy projection'!$C242*'Fund Projection'!$G242,0)</f>
        <v>0</v>
      </c>
      <c r="Q242" s="33">
        <f t="shared" si="35"/>
        <v>0</v>
      </c>
      <c r="R242" s="31">
        <f>IF($B242&lt;=TermLow,'Policy projection'!$C242*(PremiumMed*VLOOKUP(PremiumMed,PremiumCharge,2)),0)</f>
        <v>0</v>
      </c>
      <c r="S242" s="32">
        <f>IF($B242&lt;=TermLow,'Policy projection'!$C242*(AllocPremMed*'Fund Projection'!$E242),0)</f>
        <v>0</v>
      </c>
      <c r="T242" s="32">
        <f>IF($B242&lt;=TermLow,'Policy projection'!$E242*'Fund Projection'!$F242*AllocPremMed*VLOOKUP(TermLow-$B242,ExitCharge,2,TRUE),0)</f>
        <v>0</v>
      </c>
      <c r="U242" s="32">
        <f>IF($B242&lt;=TermLow,SUM(R242:T242)-'Policy projection'!$C242*'Fund Projection'!$G242,0)</f>
        <v>0</v>
      </c>
      <c r="V242" s="33">
        <f t="shared" si="36"/>
        <v>0</v>
      </c>
      <c r="W242" s="31">
        <f>IF($B242&lt;=TermMed,'Policy projection'!$C242*(PremiumMed*VLOOKUP(PremiumMed,PremiumCharge,2)),0)</f>
        <v>0</v>
      </c>
      <c r="X242" s="32">
        <f>IF($B242&lt;=TermMed,'Policy projection'!$C242*(AllocPremMed*'Fund Projection'!$E242),0)</f>
        <v>0</v>
      </c>
      <c r="Y242" s="32">
        <f>IF($B242&lt;=TermMed,'Policy projection'!$E242*'Fund Projection'!$F242*AllocPremMed*VLOOKUP(TermMed-$B242,ExitCharge,2,TRUE),0)</f>
        <v>0</v>
      </c>
      <c r="Z242" s="32">
        <f>IF($B242&lt;=TermMed,SUM(W242:Y242)-'Policy projection'!$C242*'Fund Projection'!$G242,0)</f>
        <v>0</v>
      </c>
      <c r="AA242" s="33">
        <f t="shared" si="37"/>
        <v>0</v>
      </c>
      <c r="AB242" s="31">
        <f>IF($B242&lt;=TermHigh,'Policy projection'!$C242*(PremiumMed*VLOOKUP(PremiumMed,PremiumCharge,2)),0)</f>
        <v>0</v>
      </c>
      <c r="AC242" s="32">
        <f>IF($B242&lt;=TermHigh,'Policy projection'!$C242*(AllocPremMed*'Fund Projection'!$E242),0)</f>
        <v>0</v>
      </c>
      <c r="AD242" s="32">
        <f>IF($B242&lt;=TermHigh,'Policy projection'!$E242*'Fund Projection'!$F242*AllocPremMed*VLOOKUP(TermHigh-$B242,ExitCharge,2,TRUE),0)</f>
        <v>0</v>
      </c>
      <c r="AE242" s="32">
        <f>IF($B242&lt;=TermHigh,SUM(AB242:AD242)-'Policy projection'!$C242*'Fund Projection'!$G242,0)</f>
        <v>0</v>
      </c>
      <c r="AF242" s="33">
        <f t="shared" si="38"/>
        <v>0</v>
      </c>
      <c r="AG242" s="31">
        <f>IF($B242&lt;=TermLow,'Policy projection'!$C242*(PremiumHigh*VLOOKUP(PremiumHigh,PremiumCharge,2)),0)</f>
        <v>0</v>
      </c>
      <c r="AH242" s="32">
        <f>IF($B242&lt;=TermLow,'Policy projection'!$C242*(AllocPremHigh*'Fund Projection'!$E242),0)</f>
        <v>0</v>
      </c>
      <c r="AI242" s="32">
        <f>IF($B242&lt;=TermLow,'Policy projection'!$E242*'Fund Projection'!$F242*AllocPremHigh*VLOOKUP(TermLow-$B242,ExitCharge,2,TRUE),0)</f>
        <v>0</v>
      </c>
      <c r="AJ242" s="32">
        <f>IF($B242&lt;=TermLow,SUM(AG242:AI242)-'Policy projection'!$C242*'Fund Projection'!$G242,0)</f>
        <v>0</v>
      </c>
      <c r="AK242" s="33">
        <f t="shared" si="39"/>
        <v>0</v>
      </c>
      <c r="AL242" s="31">
        <f>IF($B242&lt;=TermMed,'Policy projection'!$C242*(PremiumHigh*VLOOKUP(PremiumHigh,PremiumCharge,2)),0)</f>
        <v>0</v>
      </c>
      <c r="AM242" s="32">
        <f>IF($B242&lt;=TermMed,'Policy projection'!$C242*(AllocPremHigh*'Fund Projection'!$E242),0)</f>
        <v>0</v>
      </c>
      <c r="AN242" s="32">
        <f>IF($B242&lt;=TermMed,'Policy projection'!$E242*'Fund Projection'!$F242*AllocPremHigh*VLOOKUP(TermMed-$B242,ExitCharge,2,TRUE),0)</f>
        <v>0</v>
      </c>
      <c r="AO242" s="32">
        <f>IF($B242&lt;=TermMed,SUM(AL242:AN242)-'Policy projection'!$C242*'Fund Projection'!$G242,0)</f>
        <v>0</v>
      </c>
      <c r="AP242" s="33">
        <f t="shared" si="40"/>
        <v>0</v>
      </c>
      <c r="AQ242" s="31">
        <f>IF($B242&lt;=TermHigh,'Policy projection'!$C242*(PremiumHigh*VLOOKUP(PremiumHigh,PremiumCharge,2)),0)</f>
        <v>0</v>
      </c>
      <c r="AR242" s="32">
        <f>IF($B242&lt;=TermHigh,'Policy projection'!$C242*(AllocPremHigh*'Fund Projection'!$E242),0)</f>
        <v>0</v>
      </c>
      <c r="AS242" s="32">
        <f>IF($B242&lt;=TermHigh,'Policy projection'!$E242*'Fund Projection'!$F242*AllocPremHigh*VLOOKUP(TermHigh-$B242,ExitCharge,2,TRUE),0)</f>
        <v>0</v>
      </c>
      <c r="AT242" s="32">
        <f>IF($B242&lt;=TermHigh,SUM(AQ242:AS242)-'Policy projection'!$C242*'Fund Projection'!$G242,0)</f>
        <v>0</v>
      </c>
      <c r="AU242" s="33">
        <f t="shared" si="41"/>
        <v>0</v>
      </c>
    </row>
    <row r="243" spans="1:47" x14ac:dyDescent="0.3">
      <c r="A243">
        <f t="shared" si="43"/>
        <v>238</v>
      </c>
      <c r="B243">
        <f t="shared" si="42"/>
        <v>20</v>
      </c>
      <c r="C243" s="31">
        <f>IF($B243&lt;=TermLow,'Policy projection'!$C243*(PremiumLow*VLOOKUP(PremiumLow,PremiumCharge,2)),0)</f>
        <v>0</v>
      </c>
      <c r="D243" s="32">
        <f>IF($B243&lt;=TermLow,'Policy projection'!$C243*(AllocPremLow*'Fund Projection'!$E243),0)</f>
        <v>0</v>
      </c>
      <c r="E243" s="32">
        <f>IF($B243&lt;=TermLow,'Policy projection'!$E243*'Fund Projection'!$F243*AllocPremLow*VLOOKUP(TermLow-$B243,ExitCharge,2,TRUE),0)</f>
        <v>0</v>
      </c>
      <c r="F243" s="32">
        <f>IF($B243&lt;=TermLow,SUM(C243:E243)-'Policy projection'!$C243*'Fund Projection'!$G243,0)</f>
        <v>0</v>
      </c>
      <c r="G243" s="33">
        <f t="shared" si="33"/>
        <v>0</v>
      </c>
      <c r="H243" s="31">
        <f>IF($B243&lt;=TermMed,'Policy projection'!$C243*(PremiumLow*VLOOKUP(PremiumLow,PremiumCharge,2)),0)</f>
        <v>0</v>
      </c>
      <c r="I243" s="32">
        <f>IF($B243&lt;=TermMed,'Policy projection'!$C243*(AllocPremLow*'Fund Projection'!$E243),0)</f>
        <v>0</v>
      </c>
      <c r="J243" s="32">
        <f>IF($B243&lt;=TermMed,'Policy projection'!$E243*'Fund Projection'!$F243*AllocPremLow*VLOOKUP(TermMed-$B243,ExitCharge,2,TRUE),0)</f>
        <v>0</v>
      </c>
      <c r="K243" s="32">
        <f>IF($B243&lt;=TermMed,SUM(H243:J243)-'Policy projection'!$C243*'Fund Projection'!$G243,0)</f>
        <v>0</v>
      </c>
      <c r="L243" s="33">
        <f t="shared" si="34"/>
        <v>0</v>
      </c>
      <c r="M243" s="31">
        <f>IF($B243&lt;=TermHigh,'Policy projection'!$C243*(PremiumLow*VLOOKUP(PremiumLow,PremiumCharge,2)),0)</f>
        <v>0</v>
      </c>
      <c r="N243" s="32">
        <f>IF($B243&lt;=TermHigh,'Policy projection'!$C243*(AllocPremLow*'Fund Projection'!$E243),0)</f>
        <v>0</v>
      </c>
      <c r="O243" s="32">
        <f>IF($B243&lt;=TermHigh,'Policy projection'!$E243*'Fund Projection'!$F243*AllocPremLow*VLOOKUP(TermHigh-$B243,ExitCharge,2,TRUE),0)</f>
        <v>0</v>
      </c>
      <c r="P243" s="32">
        <f>IF($B243&lt;=TermHigh,SUM(M243:O243)-'Policy projection'!$C243*'Fund Projection'!$G243,0)</f>
        <v>0</v>
      </c>
      <c r="Q243" s="33">
        <f t="shared" si="35"/>
        <v>0</v>
      </c>
      <c r="R243" s="31">
        <f>IF($B243&lt;=TermLow,'Policy projection'!$C243*(PremiumMed*VLOOKUP(PremiumMed,PremiumCharge,2)),0)</f>
        <v>0</v>
      </c>
      <c r="S243" s="32">
        <f>IF($B243&lt;=TermLow,'Policy projection'!$C243*(AllocPremMed*'Fund Projection'!$E243),0)</f>
        <v>0</v>
      </c>
      <c r="T243" s="32">
        <f>IF($B243&lt;=TermLow,'Policy projection'!$E243*'Fund Projection'!$F243*AllocPremMed*VLOOKUP(TermLow-$B243,ExitCharge,2,TRUE),0)</f>
        <v>0</v>
      </c>
      <c r="U243" s="32">
        <f>IF($B243&lt;=TermLow,SUM(R243:T243)-'Policy projection'!$C243*'Fund Projection'!$G243,0)</f>
        <v>0</v>
      </c>
      <c r="V243" s="33">
        <f t="shared" si="36"/>
        <v>0</v>
      </c>
      <c r="W243" s="31">
        <f>IF($B243&lt;=TermMed,'Policy projection'!$C243*(PremiumMed*VLOOKUP(PremiumMed,PremiumCharge,2)),0)</f>
        <v>0</v>
      </c>
      <c r="X243" s="32">
        <f>IF($B243&lt;=TermMed,'Policy projection'!$C243*(AllocPremMed*'Fund Projection'!$E243),0)</f>
        <v>0</v>
      </c>
      <c r="Y243" s="32">
        <f>IF($B243&lt;=TermMed,'Policy projection'!$E243*'Fund Projection'!$F243*AllocPremMed*VLOOKUP(TermMed-$B243,ExitCharge,2,TRUE),0)</f>
        <v>0</v>
      </c>
      <c r="Z243" s="32">
        <f>IF($B243&lt;=TermMed,SUM(W243:Y243)-'Policy projection'!$C243*'Fund Projection'!$G243,0)</f>
        <v>0</v>
      </c>
      <c r="AA243" s="33">
        <f t="shared" si="37"/>
        <v>0</v>
      </c>
      <c r="AB243" s="31">
        <f>IF($B243&lt;=TermHigh,'Policy projection'!$C243*(PremiumMed*VLOOKUP(PremiumMed,PremiumCharge,2)),0)</f>
        <v>0</v>
      </c>
      <c r="AC243" s="32">
        <f>IF($B243&lt;=TermHigh,'Policy projection'!$C243*(AllocPremMed*'Fund Projection'!$E243),0)</f>
        <v>0</v>
      </c>
      <c r="AD243" s="32">
        <f>IF($B243&lt;=TermHigh,'Policy projection'!$E243*'Fund Projection'!$F243*AllocPremMed*VLOOKUP(TermHigh-$B243,ExitCharge,2,TRUE),0)</f>
        <v>0</v>
      </c>
      <c r="AE243" s="32">
        <f>IF($B243&lt;=TermHigh,SUM(AB243:AD243)-'Policy projection'!$C243*'Fund Projection'!$G243,0)</f>
        <v>0</v>
      </c>
      <c r="AF243" s="33">
        <f t="shared" si="38"/>
        <v>0</v>
      </c>
      <c r="AG243" s="31">
        <f>IF($B243&lt;=TermLow,'Policy projection'!$C243*(PremiumHigh*VLOOKUP(PremiumHigh,PremiumCharge,2)),0)</f>
        <v>0</v>
      </c>
      <c r="AH243" s="32">
        <f>IF($B243&lt;=TermLow,'Policy projection'!$C243*(AllocPremHigh*'Fund Projection'!$E243),0)</f>
        <v>0</v>
      </c>
      <c r="AI243" s="32">
        <f>IF($B243&lt;=TermLow,'Policy projection'!$E243*'Fund Projection'!$F243*AllocPremHigh*VLOOKUP(TermLow-$B243,ExitCharge,2,TRUE),0)</f>
        <v>0</v>
      </c>
      <c r="AJ243" s="32">
        <f>IF($B243&lt;=TermLow,SUM(AG243:AI243)-'Policy projection'!$C243*'Fund Projection'!$G243,0)</f>
        <v>0</v>
      </c>
      <c r="AK243" s="33">
        <f t="shared" si="39"/>
        <v>0</v>
      </c>
      <c r="AL243" s="31">
        <f>IF($B243&lt;=TermMed,'Policy projection'!$C243*(PremiumHigh*VLOOKUP(PremiumHigh,PremiumCharge,2)),0)</f>
        <v>0</v>
      </c>
      <c r="AM243" s="32">
        <f>IF($B243&lt;=TermMed,'Policy projection'!$C243*(AllocPremHigh*'Fund Projection'!$E243),0)</f>
        <v>0</v>
      </c>
      <c r="AN243" s="32">
        <f>IF($B243&lt;=TermMed,'Policy projection'!$E243*'Fund Projection'!$F243*AllocPremHigh*VLOOKUP(TermMed-$B243,ExitCharge,2,TRUE),0)</f>
        <v>0</v>
      </c>
      <c r="AO243" s="32">
        <f>IF($B243&lt;=TermMed,SUM(AL243:AN243)-'Policy projection'!$C243*'Fund Projection'!$G243,0)</f>
        <v>0</v>
      </c>
      <c r="AP243" s="33">
        <f t="shared" si="40"/>
        <v>0</v>
      </c>
      <c r="AQ243" s="31">
        <f>IF($B243&lt;=TermHigh,'Policy projection'!$C243*(PremiumHigh*VLOOKUP(PremiumHigh,PremiumCharge,2)),0)</f>
        <v>0</v>
      </c>
      <c r="AR243" s="32">
        <f>IF($B243&lt;=TermHigh,'Policy projection'!$C243*(AllocPremHigh*'Fund Projection'!$E243),0)</f>
        <v>0</v>
      </c>
      <c r="AS243" s="32">
        <f>IF($B243&lt;=TermHigh,'Policy projection'!$E243*'Fund Projection'!$F243*AllocPremHigh*VLOOKUP(TermHigh-$B243,ExitCharge,2,TRUE),0)</f>
        <v>0</v>
      </c>
      <c r="AT243" s="32">
        <f>IF($B243&lt;=TermHigh,SUM(AQ243:AS243)-'Policy projection'!$C243*'Fund Projection'!$G243,0)</f>
        <v>0</v>
      </c>
      <c r="AU243" s="33">
        <f t="shared" si="41"/>
        <v>0</v>
      </c>
    </row>
    <row r="244" spans="1:47" x14ac:dyDescent="0.3">
      <c r="A244">
        <f t="shared" si="43"/>
        <v>239</v>
      </c>
      <c r="B244">
        <f t="shared" si="42"/>
        <v>20</v>
      </c>
      <c r="C244" s="31">
        <f>IF($B244&lt;=TermLow,'Policy projection'!$C244*(PremiumLow*VLOOKUP(PremiumLow,PremiumCharge,2)),0)</f>
        <v>0</v>
      </c>
      <c r="D244" s="32">
        <f>IF($B244&lt;=TermLow,'Policy projection'!$C244*(AllocPremLow*'Fund Projection'!$E244),0)</f>
        <v>0</v>
      </c>
      <c r="E244" s="32">
        <f>IF($B244&lt;=TermLow,'Policy projection'!$E244*'Fund Projection'!$F244*AllocPremLow*VLOOKUP(TermLow-$B244,ExitCharge,2,TRUE),0)</f>
        <v>0</v>
      </c>
      <c r="F244" s="32">
        <f>IF($B244&lt;=TermLow,SUM(C244:E244)-'Policy projection'!$C244*'Fund Projection'!$G244,0)</f>
        <v>0</v>
      </c>
      <c r="G244" s="33">
        <f t="shared" si="33"/>
        <v>0</v>
      </c>
      <c r="H244" s="31">
        <f>IF($B244&lt;=TermMed,'Policy projection'!$C244*(PremiumLow*VLOOKUP(PremiumLow,PremiumCharge,2)),0)</f>
        <v>0</v>
      </c>
      <c r="I244" s="32">
        <f>IF($B244&lt;=TermMed,'Policy projection'!$C244*(AllocPremLow*'Fund Projection'!$E244),0)</f>
        <v>0</v>
      </c>
      <c r="J244" s="32">
        <f>IF($B244&lt;=TermMed,'Policy projection'!$E244*'Fund Projection'!$F244*AllocPremLow*VLOOKUP(TermMed-$B244,ExitCharge,2,TRUE),0)</f>
        <v>0</v>
      </c>
      <c r="K244" s="32">
        <f>IF($B244&lt;=TermMed,SUM(H244:J244)-'Policy projection'!$C244*'Fund Projection'!$G244,0)</f>
        <v>0</v>
      </c>
      <c r="L244" s="33">
        <f t="shared" si="34"/>
        <v>0</v>
      </c>
      <c r="M244" s="31">
        <f>IF($B244&lt;=TermHigh,'Policy projection'!$C244*(PremiumLow*VLOOKUP(PremiumLow,PremiumCharge,2)),0)</f>
        <v>0</v>
      </c>
      <c r="N244" s="32">
        <f>IF($B244&lt;=TermHigh,'Policy projection'!$C244*(AllocPremLow*'Fund Projection'!$E244),0)</f>
        <v>0</v>
      </c>
      <c r="O244" s="32">
        <f>IF($B244&lt;=TermHigh,'Policy projection'!$E244*'Fund Projection'!$F244*AllocPremLow*VLOOKUP(TermHigh-$B244,ExitCharge,2,TRUE),0)</f>
        <v>0</v>
      </c>
      <c r="P244" s="32">
        <f>IF($B244&lt;=TermHigh,SUM(M244:O244)-'Policy projection'!$C244*'Fund Projection'!$G244,0)</f>
        <v>0</v>
      </c>
      <c r="Q244" s="33">
        <f t="shared" si="35"/>
        <v>0</v>
      </c>
      <c r="R244" s="31">
        <f>IF($B244&lt;=TermLow,'Policy projection'!$C244*(PremiumMed*VLOOKUP(PremiumMed,PremiumCharge,2)),0)</f>
        <v>0</v>
      </c>
      <c r="S244" s="32">
        <f>IF($B244&lt;=TermLow,'Policy projection'!$C244*(AllocPremMed*'Fund Projection'!$E244),0)</f>
        <v>0</v>
      </c>
      <c r="T244" s="32">
        <f>IF($B244&lt;=TermLow,'Policy projection'!$E244*'Fund Projection'!$F244*AllocPremMed*VLOOKUP(TermLow-$B244,ExitCharge,2,TRUE),0)</f>
        <v>0</v>
      </c>
      <c r="U244" s="32">
        <f>IF($B244&lt;=TermLow,SUM(R244:T244)-'Policy projection'!$C244*'Fund Projection'!$G244,0)</f>
        <v>0</v>
      </c>
      <c r="V244" s="33">
        <f t="shared" si="36"/>
        <v>0</v>
      </c>
      <c r="W244" s="31">
        <f>IF($B244&lt;=TermMed,'Policy projection'!$C244*(PremiumMed*VLOOKUP(PremiumMed,PremiumCharge,2)),0)</f>
        <v>0</v>
      </c>
      <c r="X244" s="32">
        <f>IF($B244&lt;=TermMed,'Policy projection'!$C244*(AllocPremMed*'Fund Projection'!$E244),0)</f>
        <v>0</v>
      </c>
      <c r="Y244" s="32">
        <f>IF($B244&lt;=TermMed,'Policy projection'!$E244*'Fund Projection'!$F244*AllocPremMed*VLOOKUP(TermMed-$B244,ExitCharge,2,TRUE),0)</f>
        <v>0</v>
      </c>
      <c r="Z244" s="32">
        <f>IF($B244&lt;=TermMed,SUM(W244:Y244)-'Policy projection'!$C244*'Fund Projection'!$G244,0)</f>
        <v>0</v>
      </c>
      <c r="AA244" s="33">
        <f t="shared" si="37"/>
        <v>0</v>
      </c>
      <c r="AB244" s="31">
        <f>IF($B244&lt;=TermHigh,'Policy projection'!$C244*(PremiumMed*VLOOKUP(PremiumMed,PremiumCharge,2)),0)</f>
        <v>0</v>
      </c>
      <c r="AC244" s="32">
        <f>IF($B244&lt;=TermHigh,'Policy projection'!$C244*(AllocPremMed*'Fund Projection'!$E244),0)</f>
        <v>0</v>
      </c>
      <c r="AD244" s="32">
        <f>IF($B244&lt;=TermHigh,'Policy projection'!$E244*'Fund Projection'!$F244*AllocPremMed*VLOOKUP(TermHigh-$B244,ExitCharge,2,TRUE),0)</f>
        <v>0</v>
      </c>
      <c r="AE244" s="32">
        <f>IF($B244&lt;=TermHigh,SUM(AB244:AD244)-'Policy projection'!$C244*'Fund Projection'!$G244,0)</f>
        <v>0</v>
      </c>
      <c r="AF244" s="33">
        <f t="shared" si="38"/>
        <v>0</v>
      </c>
      <c r="AG244" s="31">
        <f>IF($B244&lt;=TermLow,'Policy projection'!$C244*(PremiumHigh*VLOOKUP(PremiumHigh,PremiumCharge,2)),0)</f>
        <v>0</v>
      </c>
      <c r="AH244" s="32">
        <f>IF($B244&lt;=TermLow,'Policy projection'!$C244*(AllocPremHigh*'Fund Projection'!$E244),0)</f>
        <v>0</v>
      </c>
      <c r="AI244" s="32">
        <f>IF($B244&lt;=TermLow,'Policy projection'!$E244*'Fund Projection'!$F244*AllocPremHigh*VLOOKUP(TermLow-$B244,ExitCharge,2,TRUE),0)</f>
        <v>0</v>
      </c>
      <c r="AJ244" s="32">
        <f>IF($B244&lt;=TermLow,SUM(AG244:AI244)-'Policy projection'!$C244*'Fund Projection'!$G244,0)</f>
        <v>0</v>
      </c>
      <c r="AK244" s="33">
        <f t="shared" si="39"/>
        <v>0</v>
      </c>
      <c r="AL244" s="31">
        <f>IF($B244&lt;=TermMed,'Policy projection'!$C244*(PremiumHigh*VLOOKUP(PremiumHigh,PremiumCharge,2)),0)</f>
        <v>0</v>
      </c>
      <c r="AM244" s="32">
        <f>IF($B244&lt;=TermMed,'Policy projection'!$C244*(AllocPremHigh*'Fund Projection'!$E244),0)</f>
        <v>0</v>
      </c>
      <c r="AN244" s="32">
        <f>IF($B244&lt;=TermMed,'Policy projection'!$E244*'Fund Projection'!$F244*AllocPremHigh*VLOOKUP(TermMed-$B244,ExitCharge,2,TRUE),0)</f>
        <v>0</v>
      </c>
      <c r="AO244" s="32">
        <f>IF($B244&lt;=TermMed,SUM(AL244:AN244)-'Policy projection'!$C244*'Fund Projection'!$G244,0)</f>
        <v>0</v>
      </c>
      <c r="AP244" s="33">
        <f t="shared" si="40"/>
        <v>0</v>
      </c>
      <c r="AQ244" s="31">
        <f>IF($B244&lt;=TermHigh,'Policy projection'!$C244*(PremiumHigh*VLOOKUP(PremiumHigh,PremiumCharge,2)),0)</f>
        <v>0</v>
      </c>
      <c r="AR244" s="32">
        <f>IF($B244&lt;=TermHigh,'Policy projection'!$C244*(AllocPremHigh*'Fund Projection'!$E244),0)</f>
        <v>0</v>
      </c>
      <c r="AS244" s="32">
        <f>IF($B244&lt;=TermHigh,'Policy projection'!$E244*'Fund Projection'!$F244*AllocPremHigh*VLOOKUP(TermHigh-$B244,ExitCharge,2,TRUE),0)</f>
        <v>0</v>
      </c>
      <c r="AT244" s="32">
        <f>IF($B244&lt;=TermHigh,SUM(AQ244:AS244)-'Policy projection'!$C244*'Fund Projection'!$G244,0)</f>
        <v>0</v>
      </c>
      <c r="AU244" s="33">
        <f t="shared" si="41"/>
        <v>0</v>
      </c>
    </row>
    <row r="245" spans="1:47" x14ac:dyDescent="0.3">
      <c r="A245">
        <f t="shared" si="43"/>
        <v>240</v>
      </c>
      <c r="B245">
        <f t="shared" si="42"/>
        <v>20</v>
      </c>
      <c r="C245" s="34">
        <f>IF($B245&lt;=TermLow,'Policy projection'!$C245*(PremiumLow*VLOOKUP(PremiumLow,PremiumCharge,2)),0)</f>
        <v>0</v>
      </c>
      <c r="D245" s="32">
        <f>IF($B245&lt;=TermLow,'Policy projection'!$C245*(AllocPremLow*'Fund Projection'!$E245),0)</f>
        <v>0</v>
      </c>
      <c r="E245" s="32">
        <f>IF($B245&lt;=TermLow,'Policy projection'!$E245*'Fund Projection'!$F245*AllocPremLow*VLOOKUP(TermLow-$B245,ExitCharge,2,TRUE),0)</f>
        <v>0</v>
      </c>
      <c r="F245" s="35">
        <f>IF($B245&lt;=TermLow,SUM(C245:E245)-'Policy projection'!$C245*'Fund Projection'!$G245,0)</f>
        <v>0</v>
      </c>
      <c r="G245" s="36">
        <f t="shared" si="33"/>
        <v>0</v>
      </c>
      <c r="H245" s="34">
        <f>IF($B245&lt;=TermMed,'Policy projection'!$C245*(PremiumLow*VLOOKUP(PremiumLow,PremiumCharge,2)),0)</f>
        <v>0</v>
      </c>
      <c r="I245" s="35">
        <f>IF($B245&lt;=TermMed,'Policy projection'!$C245*(AllocPremLow*'Fund Projection'!$E245),0)</f>
        <v>0</v>
      </c>
      <c r="J245" s="35">
        <f>IF($B245&lt;=TermMed,'Policy projection'!$E245*'Fund Projection'!$F245*AllocPremLow*VLOOKUP(TermMed-$B245,ExitCharge,2,TRUE),0)</f>
        <v>0</v>
      </c>
      <c r="K245" s="35">
        <f>IF($B245&lt;=TermMed,SUM(H245:J245)-'Policy projection'!$C245*'Fund Projection'!$G245,0)</f>
        <v>0</v>
      </c>
      <c r="L245" s="36">
        <f t="shared" si="34"/>
        <v>0</v>
      </c>
      <c r="M245" s="34">
        <f>IF($B245&lt;=TermHigh,'Policy projection'!$C245*(PremiumLow*VLOOKUP(PremiumLow,PremiumCharge,2)),0)</f>
        <v>0</v>
      </c>
      <c r="N245" s="35">
        <f>IF($B245&lt;=TermHigh,'Policy projection'!$C245*(AllocPremLow*'Fund Projection'!$E245),0)</f>
        <v>0</v>
      </c>
      <c r="O245" s="35">
        <f>IF($B245&lt;=TermHigh,'Policy projection'!$E245*'Fund Projection'!$F245*AllocPremLow*VLOOKUP(TermHigh-$B245,ExitCharge,2,TRUE),0)</f>
        <v>0</v>
      </c>
      <c r="P245" s="35">
        <f>IF($B245&lt;=TermHigh,SUM(M245:O245)-'Policy projection'!$C245*'Fund Projection'!$G245,0)</f>
        <v>0</v>
      </c>
      <c r="Q245" s="36">
        <f t="shared" si="35"/>
        <v>0</v>
      </c>
      <c r="R245" s="34">
        <f>IF($B245&lt;=TermLow,'Policy projection'!$C245*(PremiumMed*VLOOKUP(PremiumMed,PremiumCharge,2)),0)</f>
        <v>0</v>
      </c>
      <c r="S245" s="35">
        <f>IF($B245&lt;=TermLow,'Policy projection'!$C245*(AllocPremMed*'Fund Projection'!$E245),0)</f>
        <v>0</v>
      </c>
      <c r="T245" s="35">
        <f>IF($B245&lt;=TermLow,'Policy projection'!$E245*'Fund Projection'!$F245*AllocPremMed*VLOOKUP(TermLow-$B245,ExitCharge,2,TRUE),0)</f>
        <v>0</v>
      </c>
      <c r="U245" s="35">
        <f>IF($B245&lt;=TermLow,SUM(R245:T245)-'Policy projection'!$C245*'Fund Projection'!$G245,0)</f>
        <v>0</v>
      </c>
      <c r="V245" s="36">
        <f t="shared" si="36"/>
        <v>0</v>
      </c>
      <c r="W245" s="34">
        <f>IF($B245&lt;=TermMed,'Policy projection'!$C245*(PremiumMed*VLOOKUP(PremiumMed,PremiumCharge,2)),0)</f>
        <v>0</v>
      </c>
      <c r="X245" s="35">
        <f>IF($B245&lt;=TermMed,'Policy projection'!$C245*(AllocPremMed*'Fund Projection'!$E245),0)</f>
        <v>0</v>
      </c>
      <c r="Y245" s="35">
        <f>IF($B245&lt;=TermMed,'Policy projection'!$E245*'Fund Projection'!$F245*AllocPremMed*VLOOKUP(TermMed-$B245,ExitCharge,2,TRUE),0)</f>
        <v>0</v>
      </c>
      <c r="Z245" s="35">
        <f>IF($B245&lt;=TermMed,SUM(W245:Y245)-'Policy projection'!$C245*'Fund Projection'!$G245,0)</f>
        <v>0</v>
      </c>
      <c r="AA245" s="36">
        <f t="shared" si="37"/>
        <v>0</v>
      </c>
      <c r="AB245" s="34">
        <f>IF($B245&lt;=TermHigh,'Policy projection'!$C245*(PremiumMed*VLOOKUP(PremiumMed,PremiumCharge,2)),0)</f>
        <v>0</v>
      </c>
      <c r="AC245" s="35">
        <f>IF($B245&lt;=TermHigh,'Policy projection'!$C245*(AllocPremMed*'Fund Projection'!$E245),0)</f>
        <v>0</v>
      </c>
      <c r="AD245" s="35">
        <f>IF($B245&lt;=TermHigh,'Policy projection'!$E245*'Fund Projection'!$F245*AllocPremMed*VLOOKUP(TermHigh-$B245,ExitCharge,2,TRUE),0)</f>
        <v>0</v>
      </c>
      <c r="AE245" s="35">
        <f>IF($B245&lt;=TermHigh,SUM(AB245:AD245)-'Policy projection'!$C245*'Fund Projection'!$G245,0)</f>
        <v>0</v>
      </c>
      <c r="AF245" s="36">
        <f t="shared" si="38"/>
        <v>0</v>
      </c>
      <c r="AG245" s="34">
        <f>IF($B245&lt;=TermLow,'Policy projection'!$C245*(PremiumHigh*VLOOKUP(PremiumHigh,PremiumCharge,2)),0)</f>
        <v>0</v>
      </c>
      <c r="AH245" s="35">
        <f>IF($B245&lt;=TermLow,'Policy projection'!$C245*(AllocPremHigh*'Fund Projection'!$E245),0)</f>
        <v>0</v>
      </c>
      <c r="AI245" s="35">
        <f>IF($B245&lt;=TermLow,'Policy projection'!$E245*'Fund Projection'!$F245*AllocPremHigh*VLOOKUP(TermLow-$B245,ExitCharge,2,TRUE),0)</f>
        <v>0</v>
      </c>
      <c r="AJ245" s="35">
        <f>IF($B245&lt;=TermLow,SUM(AG245:AI245)-'Policy projection'!$C245*'Fund Projection'!$G245,0)</f>
        <v>0</v>
      </c>
      <c r="AK245" s="36">
        <f t="shared" si="39"/>
        <v>0</v>
      </c>
      <c r="AL245" s="34">
        <f>IF($B245&lt;=TermMed,'Policy projection'!$C245*(PremiumHigh*VLOOKUP(PremiumHigh,PremiumCharge,2)),0)</f>
        <v>0</v>
      </c>
      <c r="AM245" s="35">
        <f>IF($B245&lt;=TermMed,'Policy projection'!$C245*(AllocPremHigh*'Fund Projection'!$E245),0)</f>
        <v>0</v>
      </c>
      <c r="AN245" s="35">
        <f>IF($B245&lt;=TermMed,'Policy projection'!$E245*'Fund Projection'!$F245*AllocPremHigh*VLOOKUP(TermMed-$B245,ExitCharge,2,TRUE),0)</f>
        <v>0</v>
      </c>
      <c r="AO245" s="35">
        <f>IF($B245&lt;=TermMed,SUM(AL245:AN245)-'Policy projection'!$C245*'Fund Projection'!$G245,0)</f>
        <v>0</v>
      </c>
      <c r="AP245" s="36">
        <f t="shared" si="40"/>
        <v>0</v>
      </c>
      <c r="AQ245" s="34">
        <f>IF($B245&lt;=TermHigh,'Policy projection'!$C245*(PremiumHigh*VLOOKUP(PremiumHigh,PremiumCharge,2)),0)</f>
        <v>0</v>
      </c>
      <c r="AR245" s="35">
        <f>IF($B245&lt;=TermHigh,'Policy projection'!$C245*(AllocPremHigh*'Fund Projection'!$E245),0)</f>
        <v>0</v>
      </c>
      <c r="AS245" s="35">
        <f>IF($B245&lt;=TermHigh,'Policy projection'!$E245*'Fund Projection'!$F245*AllocPremHigh*VLOOKUP(TermHigh-$B245,ExitCharge,2,TRUE),0)</f>
        <v>0</v>
      </c>
      <c r="AT245" s="35">
        <f>IF($B245&lt;=TermHigh,SUM(AQ245:AS245)-'Policy projection'!$C245*'Fund Projection'!$G245,0)</f>
        <v>0</v>
      </c>
      <c r="AU245" s="36">
        <f t="shared" si="41"/>
        <v>0</v>
      </c>
    </row>
  </sheetData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48"/>
  <sheetViews>
    <sheetView workbookViewId="0"/>
  </sheetViews>
  <sheetFormatPr defaultColWidth="11" defaultRowHeight="15.6" x14ac:dyDescent="0.3"/>
  <sheetData>
    <row r="1" spans="1:4" ht="17.399999999999999" x14ac:dyDescent="0.35">
      <c r="A1" s="5" t="s">
        <v>30</v>
      </c>
    </row>
    <row r="2" spans="1:4" x14ac:dyDescent="0.3">
      <c r="A2" t="s">
        <v>29</v>
      </c>
    </row>
    <row r="3" spans="1:4" x14ac:dyDescent="0.3">
      <c r="A3" t="s">
        <v>31</v>
      </c>
    </row>
    <row r="5" spans="1:4" x14ac:dyDescent="0.3">
      <c r="B5" s="1" t="s">
        <v>3</v>
      </c>
    </row>
    <row r="6" spans="1:4" x14ac:dyDescent="0.3">
      <c r="A6" s="1" t="s">
        <v>23</v>
      </c>
      <c r="B6" s="1">
        <f>PremiumLow</f>
        <v>50</v>
      </c>
      <c r="C6" s="1">
        <f>PremiumMed</f>
        <v>100</v>
      </c>
      <c r="D6" s="1">
        <f>PremiumHigh</f>
        <v>200</v>
      </c>
    </row>
    <row r="7" spans="1:4" x14ac:dyDescent="0.3">
      <c r="A7" s="1">
        <f>TermLow</f>
        <v>5</v>
      </c>
      <c r="B7" s="6">
        <f>'Product Projection'!G6/(PremiumLow*12)</f>
        <v>-0.25221890923692514</v>
      </c>
      <c r="C7" s="6">
        <f>'Product Projection'!V6/(PremiumMed*12)</f>
        <v>-9.6384981455133259E-2</v>
      </c>
      <c r="D7" s="6">
        <f>'Product Projection'!AK6/(PremiumHigh*12)</f>
        <v>-1.8468017564237275E-2</v>
      </c>
    </row>
    <row r="8" spans="1:4" x14ac:dyDescent="0.3">
      <c r="A8" s="1">
        <f>TermMed</f>
        <v>10</v>
      </c>
      <c r="B8" s="6">
        <f>'Product Projection'!L6/(PremiumLow*12)</f>
        <v>-6.4493269400582254E-2</v>
      </c>
      <c r="C8" s="6">
        <f>'Product Projection'!AA6/(PremiumMed*12)</f>
        <v>8.9472932909363187E-2</v>
      </c>
      <c r="D8" s="6">
        <f>'Product Projection'!AP6/(PremiumHigh*12)</f>
        <v>0.16645603406433596</v>
      </c>
    </row>
    <row r="9" spans="1:4" x14ac:dyDescent="0.3">
      <c r="A9" s="1">
        <f>TermHigh</f>
        <v>15</v>
      </c>
      <c r="B9" s="6">
        <f>'Product Projection'!Q6/(PremiumLow*12)</f>
        <v>0.15251156520883888</v>
      </c>
      <c r="C9" s="6">
        <f>'Product Projection'!AF6/(PremiumMed*12)</f>
        <v>0.30830907038575894</v>
      </c>
      <c r="D9" s="6">
        <f>'Product Projection'!AU6/(PremiumHigh*12)</f>
        <v>0.38620782297421863</v>
      </c>
    </row>
    <row r="12" spans="1:4" x14ac:dyDescent="0.3">
      <c r="A12" s="1" t="s">
        <v>33</v>
      </c>
      <c r="D12" s="6">
        <f>AVERAGE(B7:D9)</f>
        <v>7.4599138653959743E-2</v>
      </c>
    </row>
    <row r="13" spans="1:4" x14ac:dyDescent="0.3">
      <c r="A13" s="1" t="s">
        <v>32</v>
      </c>
      <c r="D13" s="14">
        <f>D12*ProjSales</f>
        <v>74599.138653959744</v>
      </c>
    </row>
    <row r="16" spans="1:4" ht="17.399999999999999" x14ac:dyDescent="0.35">
      <c r="A16" s="5"/>
    </row>
    <row r="18" spans="1:4" x14ac:dyDescent="0.3">
      <c r="B18" s="1"/>
    </row>
    <row r="19" spans="1:4" x14ac:dyDescent="0.3">
      <c r="A19" s="1"/>
      <c r="B19" s="1"/>
      <c r="C19" s="1"/>
      <c r="D19" s="1"/>
    </row>
    <row r="20" spans="1:4" x14ac:dyDescent="0.3">
      <c r="A20" s="1"/>
      <c r="B20" s="6"/>
      <c r="C20" s="6"/>
      <c r="D20" s="6"/>
    </row>
    <row r="21" spans="1:4" x14ac:dyDescent="0.3">
      <c r="A21" s="1"/>
      <c r="B21" s="6"/>
      <c r="C21" s="6"/>
      <c r="D21" s="6"/>
    </row>
    <row r="22" spans="1:4" x14ac:dyDescent="0.3">
      <c r="A22" s="1"/>
      <c r="B22" s="6"/>
      <c r="C22" s="6"/>
      <c r="D22" s="6"/>
    </row>
    <row r="25" spans="1:4" x14ac:dyDescent="0.3">
      <c r="A25" s="1"/>
      <c r="D25" s="6"/>
    </row>
    <row r="26" spans="1:4" x14ac:dyDescent="0.3">
      <c r="A26" s="1"/>
      <c r="D26" s="14"/>
    </row>
    <row r="28" spans="1:4" ht="17.399999999999999" x14ac:dyDescent="0.35">
      <c r="A28" s="5"/>
    </row>
    <row r="30" spans="1:4" x14ac:dyDescent="0.3">
      <c r="B30" s="1"/>
    </row>
    <row r="31" spans="1:4" x14ac:dyDescent="0.3">
      <c r="A31" s="1"/>
      <c r="B31" s="1"/>
      <c r="C31" s="1"/>
      <c r="D31" s="1"/>
    </row>
    <row r="32" spans="1:4" x14ac:dyDescent="0.3">
      <c r="A32" s="1"/>
      <c r="B32" s="6"/>
      <c r="C32" s="6"/>
      <c r="D32" s="6"/>
    </row>
    <row r="33" spans="1:4" x14ac:dyDescent="0.3">
      <c r="A33" s="1"/>
      <c r="B33" s="6"/>
      <c r="C33" s="6"/>
      <c r="D33" s="6"/>
    </row>
    <row r="34" spans="1:4" x14ac:dyDescent="0.3">
      <c r="A34" s="1"/>
      <c r="B34" s="6"/>
      <c r="C34" s="6"/>
      <c r="D34" s="6"/>
    </row>
    <row r="37" spans="1:4" x14ac:dyDescent="0.3">
      <c r="A37" s="1"/>
      <c r="D37" s="6"/>
    </row>
    <row r="38" spans="1:4" x14ac:dyDescent="0.3">
      <c r="A38" s="1"/>
      <c r="D38" s="14"/>
    </row>
    <row r="44" spans="1:4" x14ac:dyDescent="0.3">
      <c r="C44" s="6"/>
    </row>
    <row r="45" spans="1:4" x14ac:dyDescent="0.3">
      <c r="C45" s="6"/>
    </row>
    <row r="46" spans="1:4" x14ac:dyDescent="0.3">
      <c r="C46" s="6"/>
    </row>
    <row r="48" spans="1:4" x14ac:dyDescent="0.3">
      <c r="B48" t="str">
        <f>IF(C46=0,"Fund Charge OK",IF(C46&gt;0,"Find higher fund charge","Find lower fund charge"))</f>
        <v>Fund Charge OK</v>
      </c>
    </row>
  </sheetData>
  <pageMargins left="0.7" right="0.7" top="0.75" bottom="0.75" header="0.3" footer="0.3"/>
  <ignoredErrors>
    <ignoredError sqref="B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20</vt:i4>
      </vt:variant>
    </vt:vector>
  </HeadingPairs>
  <TitlesOfParts>
    <vt:vector size="25" baseType="lpstr">
      <vt:lpstr>Parameters</vt:lpstr>
      <vt:lpstr>Policy projection</vt:lpstr>
      <vt:lpstr>Fund Projection</vt:lpstr>
      <vt:lpstr>Product Projection</vt:lpstr>
      <vt:lpstr>Profit Summary</vt:lpstr>
      <vt:lpstr>AllocPremHigh</vt:lpstr>
      <vt:lpstr>AllocPremLow</vt:lpstr>
      <vt:lpstr>AllocPremMed</vt:lpstr>
      <vt:lpstr>DiscRate</vt:lpstr>
      <vt:lpstr>Exit</vt:lpstr>
      <vt:lpstr>ExitCharge</vt:lpstr>
      <vt:lpstr>FundCharge</vt:lpstr>
      <vt:lpstr>Infl</vt:lpstr>
      <vt:lpstr>InitExp</vt:lpstr>
      <vt:lpstr>InvReturn</vt:lpstr>
      <vt:lpstr>Mortality</vt:lpstr>
      <vt:lpstr>PremiumCharge</vt:lpstr>
      <vt:lpstr>PremiumHigh</vt:lpstr>
      <vt:lpstr>PremiumLow</vt:lpstr>
      <vt:lpstr>PremiumMed</vt:lpstr>
      <vt:lpstr>ProjSales</vt:lpstr>
      <vt:lpstr>RenExp</vt:lpstr>
      <vt:lpstr>TermHigh</vt:lpstr>
      <vt:lpstr>TermLow</vt:lpstr>
      <vt:lpstr>TermMed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Tickner</dc:creator>
  <cp:lastModifiedBy>Fiona J. McNeil</cp:lastModifiedBy>
  <dcterms:created xsi:type="dcterms:W3CDTF">2017-04-23T20:55:54Z</dcterms:created>
  <dcterms:modified xsi:type="dcterms:W3CDTF">2018-10-01T11:15:00Z</dcterms:modified>
</cp:coreProperties>
</file>